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queryTables/queryTable1.xml" ContentType="application/vnd.openxmlformats-officedocument.spreadsheetml.query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omments2.xml" ContentType="application/vnd.openxmlformats-officedocument.spreadsheetml.comments+xml"/>
  <Override PartName="/xl/tables/table2.xml" ContentType="application/vnd.openxmlformats-officedocument.spreadsheetml.table+xml"/>
  <Override PartName="/xl/queryTables/queryTable2.xml" ContentType="application/vnd.openxmlformats-officedocument.spreadsheetml.queryTable+xml"/>
  <Override PartName="/xl/tables/table3.xml" ContentType="application/vnd.openxmlformats-officedocument.spreadsheetml.table+xml"/>
  <Override PartName="/xl/queryTables/queryTable3.xml" ContentType="application/vnd.openxmlformats-officedocument.spreadsheetml.queryTable+xml"/>
  <Override PartName="/xl/pivotTables/pivotTable9.xml" ContentType="application/vnd.openxmlformats-officedocument.spreadsheetml.pivotTable+xml"/>
  <Override PartName="/xl/tables/table4.xml" ContentType="application/vnd.openxmlformats-officedocument.spreadsheetml.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updateLinks="never" hidePivotFieldList="1" defaultThemeVersion="166925"/>
  <mc:AlternateContent xmlns:mc="http://schemas.openxmlformats.org/markup-compatibility/2006">
    <mc:Choice Requires="x15">
      <x15ac:absPath xmlns:x15ac="http://schemas.microsoft.com/office/spreadsheetml/2010/11/ac" url="\\adb.intra.admin.ch\Userhome$\BAG-01\U80790315\config\Desktop\"/>
    </mc:Choice>
  </mc:AlternateContent>
  <xr:revisionPtr revIDLastSave="0" documentId="13_ncr:1_{971296B3-2FFA-4F1F-9CBC-42A7EE351263}" xr6:coauthVersionLast="47" xr6:coauthVersionMax="47" xr10:uidLastSave="{00000000-0000-0000-0000-000000000000}"/>
  <workbookProtection workbookAlgorithmName="SHA-512" workbookHashValue="0nyB12qIS/dsWKCpqqgaMBsf4Z1RZn4v1xZJ8eaBAJb7wJauC84XvTG0oamgUZpRD8/39kPvIfBeNhPQE5bmCw==" workbookSaltValue="TBbIA8LdB4RN1fehi2gggw==" workbookSpinCount="100000" lockStructure="1"/>
  <bookViews>
    <workbookView xWindow="-110" yWindow="-110" windowWidth="19420" windowHeight="11500" firstSheet="11" activeTab="11" xr2:uid="{406C29ED-31A8-44CB-91B5-6B4CAB9D990C}"/>
  </bookViews>
  <sheets>
    <sheet name="DB_finale" sheetId="8" state="hidden" r:id="rId1"/>
    <sheet name="VK Total" sheetId="9" state="hidden" r:id="rId2"/>
    <sheet name="reminders" sheetId="10" state="hidden" r:id="rId3"/>
    <sheet name="Versichertenbestand" sheetId="13" state="hidden" r:id="rId4"/>
    <sheet name="Konto 5 pypp" sheetId="12" state="hidden" r:id="rId5"/>
    <sheet name="Prozess-Auswertung" sheetId="14" state="hidden" r:id="rId6"/>
    <sheet name="anschreiben" sheetId="15" state="hidden" r:id="rId7"/>
    <sheet name="DB_interaktiv" sheetId="19" state="hidden" r:id="rId8"/>
    <sheet name="DB für VR_GL" sheetId="33" state="hidden" r:id="rId9"/>
    <sheet name="übersetzungen" sheetId="35" state="hidden" r:id="rId10"/>
    <sheet name="interaktiv-zuweisen" sheetId="20" state="hidden" r:id="rId11"/>
    <sheet name="Benutzer-Tabelle" sheetId="23" r:id="rId12"/>
  </sheets>
  <externalReferences>
    <externalReference r:id="rId13"/>
  </externalReferences>
  <definedNames>
    <definedName name="_xlcn.WorksheetConnection_Mappe2.xlsxAnfügen11" hidden="1">Anfügen1</definedName>
    <definedName name="_xlcn.WorksheetConnection_Mappe2.xlsxFusionen_Gruppen1" hidden="1">Fusionen_Gruppen</definedName>
    <definedName name="_xlcn.WorksheetConnection_neu_Cockpit.xlsxAnfügen31" hidden="1">Anfügen3</definedName>
    <definedName name="Anfügen1_1" localSheetId="0" hidden="1">DB_finale!$A$1:$EK$889</definedName>
    <definedName name="Anfügen3_1" localSheetId="8" hidden="1">'DB für VR_GL'!$A$1:$N$280</definedName>
    <definedName name="BAG_Nr">[1]BAG_Nr!$A$2:$A$61</definedName>
    <definedName name="Datenschnitt_Auswahl_Versicherer">#N/A</definedName>
    <definedName name="Datenschnitt_Fusionen_anzeigen">#N/A</definedName>
    <definedName name="Datenschnitt_Jahr">#N/A</definedName>
    <definedName name="Datenschnitt_Jahr1">#N/A</definedName>
    <definedName name="Datenschnitt_jur_Gruppe_anzeigen">#N/A</definedName>
    <definedName name="Datenschnitt_Sprachauswahl">#N/A</definedName>
    <definedName name="ExterneDaten_1" localSheetId="7" hidden="1">DB_interaktiv!$A$1:$EK$257</definedName>
    <definedName name="Name">[1]BAG_Nr!$B$2:$B$61</definedName>
    <definedName name="_xlnm.Print_Area" localSheetId="11">'Benutzer-Tabelle'!$A$1:$F$67</definedName>
  </definedNames>
  <calcPr calcId="191029" concurrentManualCount="2"/>
  <pivotCaches>
    <pivotCache cacheId="0" r:id="rId14"/>
    <pivotCache cacheId="1" r:id="rId15"/>
    <pivotCache cacheId="2" r:id="rId16"/>
    <pivotCache cacheId="3" r:id="rId17"/>
  </pivotCaches>
  <extLst>
    <ext xmlns:x14="http://schemas.microsoft.com/office/spreadsheetml/2009/9/main" uri="{BBE1A952-AA13-448e-AADC-164F8A28A991}">
      <x14:slicerCaches>
        <x14:slicerCache r:id="rId18"/>
        <x14:slicerCache r:id="rId19"/>
        <x14:slicerCache r:id="rId20"/>
        <x14:slicerCache r:id="rId21"/>
        <x14:slicerCache r:id="rId22"/>
        <x14:slicerCache r:id="rId23"/>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Anfügen3" name="Anfügen3" connection="WorksheetConnection_neu_Cockpit.xlsx!Anfügen3"/>
          <x15:modelTable id="Fusionen_Gruppen" name="Fusionen_Gruppen" connection="WorksheetConnection_Mappe2.xlsx!Fusionen_Gruppen"/>
          <x15:modelTable id="Anfügen1" name="Anfügen1" connection="WorksheetConnection_Mappe2.xlsx!Anfügen1"/>
        </x15:modelTables>
        <x15:modelRelationships>
          <x15:modelRelationship fromTable="Anfügen1" fromColumn="Versicherer #" toTable="Fusionen_Gruppen" toColumn="Versicherer #"/>
          <x15:modelRelationship fromTable="Anfügen3" fromColumn="Versicherer #" toTable="Fusionen_Gruppen" toColumn="Versicherer #"/>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6" i="23" l="1"/>
  <c r="D3" i="23"/>
  <c r="D2" i="23"/>
  <c r="D1" i="23"/>
  <c r="A65" i="23" l="1"/>
  <c r="B30" i="20"/>
  <c r="B29" i="20" s="1"/>
  <c r="A9" i="23"/>
  <c r="A64" i="23"/>
  <c r="A63" i="23"/>
  <c r="A62" i="23"/>
  <c r="A61" i="23"/>
  <c r="A60" i="23"/>
  <c r="A59" i="23"/>
  <c r="A58" i="23"/>
  <c r="A57" i="23"/>
  <c r="A56" i="23"/>
  <c r="E21" i="23"/>
  <c r="D21" i="23"/>
  <c r="C21" i="23"/>
  <c r="B21" i="23"/>
  <c r="A19" i="23"/>
  <c r="A11" i="23"/>
  <c r="A17" i="23"/>
  <c r="A16" i="23"/>
  <c r="A14" i="23"/>
  <c r="A13" i="23"/>
  <c r="A15" i="23"/>
  <c r="A12" i="23"/>
  <c r="A10" i="23"/>
  <c r="H56" i="20"/>
  <c r="I56" i="20"/>
  <c r="J56" i="20"/>
  <c r="K56" i="20"/>
  <c r="D69" i="20" a="1"/>
  <c r="D69" i="20" s="1"/>
  <c r="D22" i="23" s="1"/>
  <c r="A70" i="20"/>
  <c r="A69" i="20"/>
  <c r="E69" i="20" s="1" a="1"/>
  <c r="E69" i="20" s="1"/>
  <c r="E22" i="23" s="1"/>
  <c r="C56" i="20"/>
  <c r="D56" i="20"/>
  <c r="E56" i="20"/>
  <c r="B56" i="20"/>
  <c r="B69" i="20" l="1" a="1"/>
  <c r="B69" i="20" s="1"/>
  <c r="B22" i="23" s="1"/>
  <c r="C69" i="20" a="1"/>
  <c r="C69" i="20" s="1"/>
  <c r="C22" i="23" s="1"/>
  <c r="B58" i="20"/>
  <c r="B70" i="20" a="1"/>
  <c r="B70" i="20" s="1"/>
  <c r="B23" i="23" s="1"/>
  <c r="C70" i="20" a="1"/>
  <c r="C70" i="20" s="1"/>
  <c r="C23" i="23" s="1"/>
  <c r="E70" i="20" a="1"/>
  <c r="E70" i="20" s="1"/>
  <c r="E23" i="23" s="1"/>
  <c r="D70" i="20" a="1"/>
  <c r="D70" i="20" s="1"/>
  <c r="D23" i="23" s="1"/>
  <c r="D58" i="20"/>
  <c r="E58" i="20"/>
  <c r="C58" i="20"/>
  <c r="C44" i="20"/>
  <c r="D44" i="20"/>
  <c r="E44" i="20"/>
  <c r="B44" i="20"/>
  <c r="A43" i="20"/>
  <c r="A42" i="20"/>
  <c r="A27" i="20"/>
  <c r="C43" i="20"/>
  <c r="D43" i="20"/>
  <c r="E43" i="20"/>
  <c r="B43" i="20"/>
  <c r="A29" i="20"/>
  <c r="C30" i="20"/>
  <c r="C29" i="20" s="1"/>
  <c r="D30" i="20"/>
  <c r="D29" i="20" s="1"/>
  <c r="E30" i="20"/>
  <c r="E29" i="20" s="1"/>
  <c r="E28" i="20"/>
  <c r="C28" i="20"/>
  <c r="D28" i="20"/>
  <c r="B28" i="20"/>
  <c r="C12" i="23"/>
  <c r="D12" i="23"/>
  <c r="E12" i="23"/>
  <c r="C15" i="23"/>
  <c r="D15" i="23"/>
  <c r="E15" i="23"/>
  <c r="C13" i="23"/>
  <c r="D13" i="23"/>
  <c r="E13" i="23"/>
  <c r="C14" i="23"/>
  <c r="D14" i="23"/>
  <c r="E14" i="23"/>
  <c r="C16" i="23"/>
  <c r="D16" i="23"/>
  <c r="E16" i="23"/>
  <c r="C17" i="23"/>
  <c r="D17" i="23"/>
  <c r="E17" i="23"/>
  <c r="B17" i="23"/>
  <c r="B13" i="23"/>
  <c r="B14" i="23"/>
  <c r="B16" i="23"/>
  <c r="B15" i="23"/>
  <c r="B12" i="23"/>
  <c r="E10" i="23"/>
  <c r="D10" i="23"/>
  <c r="C10" i="23"/>
  <c r="B10" i="23"/>
  <c r="B11" i="23" l="1"/>
  <c r="E11" i="23"/>
  <c r="C11" i="23"/>
  <c r="D11" i="23"/>
  <c r="K14" i="20" l="1"/>
  <c r="J14" i="20"/>
  <c r="I14" i="20"/>
  <c r="H14" i="20"/>
  <c r="B14" i="20"/>
  <c r="E14" i="20"/>
  <c r="D14" i="20"/>
  <c r="C14" i="20"/>
  <c r="I4" i="14" l="1"/>
  <c r="I5" i="14"/>
  <c r="I6" i="14"/>
  <c r="I7" i="14"/>
  <c r="I8" i="14"/>
  <c r="I9" i="14"/>
  <c r="I10" i="14"/>
  <c r="I11" i="14"/>
  <c r="I12" i="14"/>
  <c r="I13" i="14"/>
  <c r="I14" i="14"/>
  <c r="I15" i="14"/>
  <c r="I16" i="14"/>
  <c r="I17" i="14"/>
  <c r="I18" i="14"/>
  <c r="I19" i="14"/>
  <c r="I20" i="14"/>
  <c r="I21" i="14"/>
  <c r="I22" i="14"/>
  <c r="I23" i="14"/>
  <c r="I24" i="14"/>
  <c r="I25" i="14"/>
  <c r="I26" i="14"/>
  <c r="I27" i="14"/>
  <c r="I28" i="14"/>
  <c r="I29" i="14"/>
  <c r="I30" i="14"/>
  <c r="I31" i="14"/>
  <c r="I32" i="14"/>
  <c r="I33" i="14"/>
  <c r="I34" i="14"/>
  <c r="I35" i="14"/>
  <c r="I36" i="14"/>
  <c r="I37" i="14"/>
  <c r="I38" i="14"/>
  <c r="I39" i="14"/>
  <c r="I40" i="14"/>
  <c r="I41" i="14"/>
  <c r="I42" i="14"/>
  <c r="I43" i="14"/>
  <c r="I44" i="14"/>
  <c r="I45" i="14"/>
  <c r="I46" i="14"/>
  <c r="I47" i="14"/>
  <c r="I48" i="14"/>
  <c r="I49" i="14"/>
  <c r="I50" i="14"/>
  <c r="I51" i="14"/>
  <c r="I52" i="14"/>
  <c r="I53" i="14"/>
  <c r="I54" i="14"/>
  <c r="I55" i="14"/>
  <c r="I56" i="14"/>
  <c r="I57" i="14"/>
  <c r="I58" i="14"/>
  <c r="I59" i="14"/>
  <c r="I60" i="14"/>
  <c r="I61" i="14"/>
  <c r="I62" i="14"/>
  <c r="I63" i="14"/>
  <c r="I3" i="14"/>
  <c r="I2" i="14"/>
  <c r="O22" i="15"/>
  <c r="H3" i="14"/>
  <c r="H4" i="14"/>
  <c r="H5" i="14"/>
  <c r="H6" i="14"/>
  <c r="H7" i="14"/>
  <c r="H8" i="14"/>
  <c r="H9" i="14"/>
  <c r="H10" i="14"/>
  <c r="H11" i="14"/>
  <c r="H12" i="14"/>
  <c r="H13" i="14"/>
  <c r="H14" i="14"/>
  <c r="H15" i="14"/>
  <c r="H16" i="14"/>
  <c r="H17" i="14"/>
  <c r="H18" i="14"/>
  <c r="H19" i="14"/>
  <c r="H20" i="14"/>
  <c r="H21" i="14"/>
  <c r="H22" i="14"/>
  <c r="H23" i="14"/>
  <c r="H24" i="14"/>
  <c r="H25" i="14"/>
  <c r="H26" i="14"/>
  <c r="H27" i="14"/>
  <c r="H28" i="14"/>
  <c r="H29" i="14"/>
  <c r="H30" i="14"/>
  <c r="H31" i="14"/>
  <c r="H32" i="14"/>
  <c r="H33" i="14"/>
  <c r="H34" i="14"/>
  <c r="H35" i="14"/>
  <c r="H36" i="14"/>
  <c r="H37" i="14"/>
  <c r="H38" i="14"/>
  <c r="H39" i="14"/>
  <c r="H40" i="14"/>
  <c r="H41" i="14"/>
  <c r="H42" i="14"/>
  <c r="H43" i="14"/>
  <c r="H44" i="14"/>
  <c r="H45" i="14"/>
  <c r="H46" i="14"/>
  <c r="H47" i="14"/>
  <c r="H48" i="14"/>
  <c r="H49" i="14"/>
  <c r="H50" i="14"/>
  <c r="H51" i="14"/>
  <c r="H52" i="14"/>
  <c r="H53" i="14"/>
  <c r="H54" i="14"/>
  <c r="H55" i="14"/>
  <c r="H56" i="14"/>
  <c r="H57" i="14"/>
  <c r="H58" i="14"/>
  <c r="H59" i="14"/>
  <c r="H60" i="14"/>
  <c r="H61" i="14"/>
  <c r="H62" i="14"/>
  <c r="H63" i="14"/>
  <c r="H2" i="14"/>
  <c r="F10" i="14"/>
  <c r="F11" i="14"/>
  <c r="F12" i="14"/>
  <c r="F13" i="14"/>
  <c r="F14" i="14"/>
  <c r="F15" i="14"/>
  <c r="F16" i="14"/>
  <c r="F17" i="14"/>
  <c r="F18" i="14"/>
  <c r="F19" i="14"/>
  <c r="F20" i="14"/>
  <c r="F21" i="14"/>
  <c r="F22" i="14"/>
  <c r="F23" i="14"/>
  <c r="F24" i="14"/>
  <c r="F25" i="14"/>
  <c r="F26" i="14"/>
  <c r="F27" i="14"/>
  <c r="F28" i="14"/>
  <c r="F29" i="14"/>
  <c r="F30" i="14"/>
  <c r="F31" i="14"/>
  <c r="F32" i="14"/>
  <c r="F33" i="14"/>
  <c r="F34" i="14"/>
  <c r="F35" i="14"/>
  <c r="F36" i="14"/>
  <c r="F37" i="14"/>
  <c r="F38" i="14"/>
  <c r="F39" i="14"/>
  <c r="F40" i="14"/>
  <c r="F41" i="14"/>
  <c r="F42" i="14"/>
  <c r="F43" i="14"/>
  <c r="F44" i="14"/>
  <c r="F45" i="14"/>
  <c r="F46" i="14"/>
  <c r="F47" i="14"/>
  <c r="F48" i="14"/>
  <c r="F49" i="14"/>
  <c r="F50" i="14"/>
  <c r="F51" i="14"/>
  <c r="F52" i="14"/>
  <c r="F53" i="14"/>
  <c r="F54" i="14"/>
  <c r="F55" i="14"/>
  <c r="F56" i="14"/>
  <c r="F57" i="14"/>
  <c r="F58" i="14"/>
  <c r="F59" i="14"/>
  <c r="F60" i="14"/>
  <c r="F61" i="14"/>
  <c r="F62" i="14"/>
  <c r="F63" i="14"/>
  <c r="F3" i="14"/>
  <c r="F4" i="14"/>
  <c r="F5" i="14"/>
  <c r="F6" i="14"/>
  <c r="F7" i="14"/>
  <c r="F8" i="14"/>
  <c r="F9" i="14"/>
  <c r="F2" i="14"/>
  <c r="E12" i="14"/>
  <c r="E13" i="14"/>
  <c r="E14" i="14"/>
  <c r="E15" i="14"/>
  <c r="E16" i="14"/>
  <c r="E17" i="14"/>
  <c r="E18" i="14"/>
  <c r="E19" i="14"/>
  <c r="E20" i="14"/>
  <c r="E21" i="14"/>
  <c r="E22" i="14"/>
  <c r="E23" i="14"/>
  <c r="E24" i="14"/>
  <c r="E25" i="14"/>
  <c r="E26" i="14"/>
  <c r="E27" i="14"/>
  <c r="E28" i="14"/>
  <c r="E29" i="14"/>
  <c r="E30" i="14"/>
  <c r="E31" i="14"/>
  <c r="E32" i="14"/>
  <c r="E33" i="14"/>
  <c r="E34" i="14"/>
  <c r="E35" i="14"/>
  <c r="E36" i="14"/>
  <c r="E37" i="14"/>
  <c r="E38" i="14"/>
  <c r="E39" i="14"/>
  <c r="E40" i="14"/>
  <c r="E41" i="14"/>
  <c r="E42" i="14"/>
  <c r="E43" i="14"/>
  <c r="E44" i="14"/>
  <c r="E45" i="14"/>
  <c r="E46" i="14"/>
  <c r="E47" i="14"/>
  <c r="E48" i="14"/>
  <c r="E49" i="14"/>
  <c r="E50" i="14"/>
  <c r="E51" i="14"/>
  <c r="E52" i="14"/>
  <c r="E53" i="14"/>
  <c r="E54" i="14"/>
  <c r="E55" i="14"/>
  <c r="E56" i="14"/>
  <c r="E57" i="14"/>
  <c r="E58" i="14"/>
  <c r="E59" i="14"/>
  <c r="E60" i="14"/>
  <c r="E61" i="14"/>
  <c r="E62" i="14"/>
  <c r="E63" i="14"/>
  <c r="E3" i="14"/>
  <c r="E4" i="14"/>
  <c r="E5" i="14"/>
  <c r="E6" i="14"/>
  <c r="E7" i="14"/>
  <c r="E8" i="14"/>
  <c r="E9" i="14"/>
  <c r="E10" i="14"/>
  <c r="E11" i="14"/>
  <c r="E2" i="14"/>
  <c r="D3" i="14"/>
  <c r="D4" i="14"/>
  <c r="D5" i="14"/>
  <c r="D6" i="14"/>
  <c r="D7" i="14"/>
  <c r="D8" i="14"/>
  <c r="D9" i="14"/>
  <c r="D10" i="14"/>
  <c r="D11" i="14"/>
  <c r="D12" i="14"/>
  <c r="D13" i="14"/>
  <c r="D14" i="14"/>
  <c r="D15" i="14"/>
  <c r="D16" i="14"/>
  <c r="D17" i="14"/>
  <c r="D18" i="14"/>
  <c r="D19" i="14"/>
  <c r="D20" i="14"/>
  <c r="D21" i="14"/>
  <c r="D22" i="14"/>
  <c r="D23" i="14"/>
  <c r="D24" i="14"/>
  <c r="D25" i="14"/>
  <c r="D26" i="14"/>
  <c r="D27" i="14"/>
  <c r="D28" i="14"/>
  <c r="D29" i="14"/>
  <c r="D30" i="14"/>
  <c r="D31" i="14"/>
  <c r="D32" i="14"/>
  <c r="D33" i="14"/>
  <c r="D34" i="14"/>
  <c r="D35" i="14"/>
  <c r="D36" i="14"/>
  <c r="D37" i="14"/>
  <c r="D38" i="14"/>
  <c r="D39" i="14"/>
  <c r="D40" i="14"/>
  <c r="D41" i="14"/>
  <c r="D42" i="14"/>
  <c r="D43" i="14"/>
  <c r="D44" i="14"/>
  <c r="D45" i="14"/>
  <c r="D46" i="14"/>
  <c r="D47" i="14"/>
  <c r="D48" i="14"/>
  <c r="D49" i="14"/>
  <c r="D50" i="14"/>
  <c r="D51" i="14"/>
  <c r="D52" i="14"/>
  <c r="D53" i="14"/>
  <c r="D54" i="14"/>
  <c r="D55" i="14"/>
  <c r="D56" i="14"/>
  <c r="D57" i="14"/>
  <c r="D58" i="14"/>
  <c r="D59" i="14"/>
  <c r="D60" i="14"/>
  <c r="D61" i="14"/>
  <c r="D62" i="14"/>
  <c r="D63" i="14"/>
  <c r="D2" i="14"/>
  <c r="U2" i="14" l="1" a="1"/>
  <c r="U2" i="14" s="1"/>
  <c r="Q2" i="14" a="1"/>
  <c r="Q2" i="14" s="1"/>
  <c r="P2" i="14" a="1"/>
  <c r="P2" i="14" s="1"/>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 r="B22" i="14"/>
  <c r="C22" i="14"/>
  <c r="B23" i="14"/>
  <c r="C23" i="14"/>
  <c r="B24" i="14"/>
  <c r="C24" i="14"/>
  <c r="B25" i="14"/>
  <c r="C25" i="14"/>
  <c r="B26" i="14"/>
  <c r="C26" i="14"/>
  <c r="B27" i="14"/>
  <c r="C27" i="14"/>
  <c r="B28" i="14"/>
  <c r="C28" i="14"/>
  <c r="B29" i="14"/>
  <c r="C29" i="14"/>
  <c r="B30" i="14"/>
  <c r="C30" i="14"/>
  <c r="B31" i="14"/>
  <c r="C31" i="14"/>
  <c r="B32" i="14"/>
  <c r="C32" i="14"/>
  <c r="B33" i="14"/>
  <c r="C33" i="14"/>
  <c r="B34" i="14"/>
  <c r="C34" i="14"/>
  <c r="B35" i="14"/>
  <c r="C35" i="14"/>
  <c r="B36" i="14"/>
  <c r="C36" i="14"/>
  <c r="B37" i="14"/>
  <c r="C37" i="14"/>
  <c r="B38" i="14"/>
  <c r="C38" i="14"/>
  <c r="B39" i="14"/>
  <c r="C39" i="14"/>
  <c r="B40" i="14"/>
  <c r="C40" i="14"/>
  <c r="B41" i="14"/>
  <c r="C41" i="14"/>
  <c r="B42" i="14"/>
  <c r="C42" i="14"/>
  <c r="B43" i="14"/>
  <c r="C43" i="14"/>
  <c r="B44" i="14"/>
  <c r="C44" i="14"/>
  <c r="B45" i="14"/>
  <c r="C45" i="14"/>
  <c r="B46" i="14"/>
  <c r="C46" i="14"/>
  <c r="B47" i="14"/>
  <c r="C47" i="14"/>
  <c r="B48" i="14"/>
  <c r="C48" i="14"/>
  <c r="B49" i="14"/>
  <c r="C49" i="14"/>
  <c r="B50" i="14"/>
  <c r="C50" i="14"/>
  <c r="B51" i="14"/>
  <c r="C51" i="14"/>
  <c r="B52" i="14"/>
  <c r="C52" i="14"/>
  <c r="B53" i="14"/>
  <c r="C53" i="14"/>
  <c r="B54" i="14"/>
  <c r="C54" i="14"/>
  <c r="B55" i="14"/>
  <c r="C55" i="14"/>
  <c r="B56" i="14"/>
  <c r="C56" i="14"/>
  <c r="B57" i="14"/>
  <c r="C57" i="14"/>
  <c r="B58" i="14"/>
  <c r="C58" i="14"/>
  <c r="B59" i="14"/>
  <c r="C59" i="14"/>
  <c r="B60" i="14"/>
  <c r="C60" i="14"/>
  <c r="B61" i="14"/>
  <c r="C61" i="14"/>
  <c r="B62" i="14"/>
  <c r="C62" i="14"/>
  <c r="B63" i="14"/>
  <c r="C63" i="14"/>
  <c r="B3" i="14"/>
  <c r="C3" i="14"/>
  <c r="B4" i="14"/>
  <c r="C4" i="14"/>
  <c r="B5" i="14"/>
  <c r="C5" i="14"/>
  <c r="C2" i="14"/>
  <c r="B2" i="14"/>
  <c r="A14" i="14"/>
  <c r="A15" i="14"/>
  <c r="A16" i="14"/>
  <c r="A17" i="14"/>
  <c r="A18" i="14"/>
  <c r="A19" i="14"/>
  <c r="A20" i="14"/>
  <c r="A21" i="14"/>
  <c r="A22" i="14"/>
  <c r="A23" i="14"/>
  <c r="A24" i="14"/>
  <c r="A25" i="14"/>
  <c r="A26" i="14"/>
  <c r="A27" i="14"/>
  <c r="A28" i="14"/>
  <c r="A29" i="14"/>
  <c r="A30" i="14"/>
  <c r="A31" i="14"/>
  <c r="A32" i="14"/>
  <c r="A33" i="14"/>
  <c r="A34" i="14"/>
  <c r="A35" i="14"/>
  <c r="A36" i="14"/>
  <c r="A37" i="14"/>
  <c r="A38" i="14"/>
  <c r="A39" i="14"/>
  <c r="A40" i="14"/>
  <c r="A41" i="14"/>
  <c r="A42" i="14"/>
  <c r="A43" i="14"/>
  <c r="A44" i="14"/>
  <c r="A45" i="14"/>
  <c r="A46" i="14"/>
  <c r="A47" i="14"/>
  <c r="A48" i="14"/>
  <c r="A49" i="14"/>
  <c r="A50" i="14"/>
  <c r="A51" i="14"/>
  <c r="A52" i="14"/>
  <c r="A53" i="14"/>
  <c r="A54" i="14"/>
  <c r="A55" i="14"/>
  <c r="A56" i="14"/>
  <c r="A57" i="14"/>
  <c r="A58" i="14"/>
  <c r="A59" i="14"/>
  <c r="A60" i="14"/>
  <c r="A61" i="14"/>
  <c r="A62" i="14"/>
  <c r="A63" i="14"/>
  <c r="A3" i="14"/>
  <c r="A4" i="14"/>
  <c r="A5" i="14"/>
  <c r="A6" i="14"/>
  <c r="A7" i="14"/>
  <c r="A8" i="14"/>
  <c r="A9" i="14"/>
  <c r="A10" i="14"/>
  <c r="A11" i="14"/>
  <c r="A12" i="14"/>
  <c r="A13" i="14"/>
  <c r="A2" i="14"/>
  <c r="J23" i="14" l="1" a="1"/>
  <c r="J23" i="14" s="1"/>
  <c r="J9" i="14" a="1"/>
  <c r="J9" i="14" s="1"/>
  <c r="J4" i="14" a="1"/>
  <c r="J4" i="14" s="1"/>
  <c r="J18" i="14" a="1"/>
  <c r="J18" i="14" s="1"/>
  <c r="J12" i="14" a="1"/>
  <c r="J12" i="14" s="1"/>
  <c r="J27" i="14" a="1"/>
  <c r="J27" i="14" s="1"/>
  <c r="J20" i="14" a="1"/>
  <c r="J20" i="14" s="1"/>
  <c r="J6" i="14" a="1"/>
  <c r="J6" i="14" s="1"/>
  <c r="J31" i="14" a="1"/>
  <c r="J31" i="14" s="1"/>
  <c r="J15" i="14" a="1"/>
  <c r="J15" i="14" s="1"/>
  <c r="J26" i="14" a="1"/>
  <c r="J26" i="14" s="1"/>
  <c r="K2" i="14"/>
  <c r="J41" i="14" a="1"/>
  <c r="J41" i="14" s="1"/>
  <c r="J57" i="14" a="1"/>
  <c r="J57" i="14" s="1"/>
  <c r="J3" i="14" a="1"/>
  <c r="J3" i="14" s="1"/>
  <c r="J54" i="14" a="1"/>
  <c r="J54" i="14" s="1"/>
  <c r="J36" i="14" a="1"/>
  <c r="J36" i="14" s="1"/>
  <c r="J42" i="14" a="1"/>
  <c r="J42" i="14" s="1"/>
  <c r="J47" i="14" a="1"/>
  <c r="J47" i="14" s="1"/>
  <c r="J52" i="14" a="1"/>
  <c r="J52" i="14" s="1"/>
  <c r="J58" i="14" a="1"/>
  <c r="J58" i="14" s="1"/>
  <c r="J53" i="14" a="1"/>
  <c r="J53" i="14" s="1"/>
  <c r="J43" i="14" a="1"/>
  <c r="J43" i="14" s="1"/>
  <c r="J37" i="14" a="1"/>
  <c r="J37" i="14" s="1"/>
  <c r="J38" i="14" a="1"/>
  <c r="J38" i="14" s="1"/>
  <c r="J49" i="14" a="1"/>
  <c r="J49" i="14" s="1"/>
  <c r="J39" i="14" a="1"/>
  <c r="J39" i="14" s="1"/>
  <c r="J44" i="14" a="1"/>
  <c r="J44" i="14" s="1"/>
  <c r="J50" i="14" a="1"/>
  <c r="J50" i="14" s="1"/>
  <c r="J55" i="14" a="1"/>
  <c r="J55" i="14" s="1"/>
  <c r="J61" i="14" a="1"/>
  <c r="J61" i="14" s="1"/>
  <c r="J46" i="14" a="1"/>
  <c r="J46" i="14" s="1"/>
  <c r="J51" i="14" a="1"/>
  <c r="J51" i="14" s="1"/>
  <c r="J63" i="14" a="1"/>
  <c r="J63" i="14" s="1"/>
  <c r="J48" i="14" a="1"/>
  <c r="J48" i="14" s="1"/>
  <c r="J60" i="14" a="1"/>
  <c r="J60" i="14" s="1"/>
  <c r="J45" i="14" a="1"/>
  <c r="J45" i="14" s="1"/>
  <c r="J62" i="14" a="1"/>
  <c r="J62" i="14" s="1"/>
  <c r="J40" i="14" a="1"/>
  <c r="J40" i="14" s="1"/>
  <c r="J56" i="14" a="1"/>
  <c r="J56" i="14" s="1"/>
  <c r="J59" i="14" a="1"/>
  <c r="J59" i="14" s="1"/>
  <c r="J35" i="14" a="1"/>
  <c r="J35" i="14" s="1"/>
  <c r="J28" i="14" a="1"/>
  <c r="J28" i="14" s="1"/>
  <c r="J14" i="14" a="1"/>
  <c r="J14" i="14" s="1"/>
  <c r="J19" i="14" a="1"/>
  <c r="J19" i="14" s="1"/>
  <c r="J17" i="14" a="1"/>
  <c r="J17" i="14" s="1"/>
  <c r="J29" i="14" a="1"/>
  <c r="J29" i="14" s="1"/>
  <c r="J34" i="14" a="1"/>
  <c r="J34" i="14" s="1"/>
  <c r="J22" i="14" a="1"/>
  <c r="J22" i="14" s="1"/>
  <c r="J8" i="14" a="1"/>
  <c r="J8" i="14" s="1"/>
  <c r="J25" i="14" a="1"/>
  <c r="J25" i="14" s="1"/>
  <c r="J5" i="14" a="1"/>
  <c r="J5" i="14" s="1"/>
  <c r="J30" i="14" a="1"/>
  <c r="J30" i="14" s="1"/>
  <c r="J16" i="14" a="1"/>
  <c r="J16" i="14" s="1"/>
  <c r="J33" i="14" a="1"/>
  <c r="J33" i="14" s="1"/>
  <c r="J13" i="14" a="1"/>
  <c r="J13" i="14" s="1"/>
  <c r="J10" i="14" a="1"/>
  <c r="J10" i="14" s="1"/>
  <c r="J24" i="14" a="1"/>
  <c r="J24" i="14" s="1"/>
  <c r="J2" i="14" a="1"/>
  <c r="J2" i="14" s="1"/>
  <c r="J21" i="14" a="1"/>
  <c r="J21" i="14" s="1"/>
  <c r="J7" i="14" a="1"/>
  <c r="J7" i="14" s="1"/>
  <c r="J32" i="14" a="1"/>
  <c r="J32" i="14" s="1"/>
  <c r="J11" i="14" a="1"/>
  <c r="J11" i="14" s="1"/>
  <c r="M50" i="14"/>
  <c r="K50" i="14"/>
  <c r="M25" i="14"/>
  <c r="K25" i="14"/>
  <c r="M34" i="14"/>
  <c r="K34" i="14"/>
  <c r="M12" i="14"/>
  <c r="K12" i="14"/>
  <c r="M33" i="14"/>
  <c r="K33" i="14"/>
  <c r="M48" i="14"/>
  <c r="K48" i="14"/>
  <c r="M42" i="14"/>
  <c r="K42" i="14"/>
  <c r="M49" i="14"/>
  <c r="K49" i="14"/>
  <c r="M13" i="14"/>
  <c r="K13" i="14"/>
  <c r="M18" i="14"/>
  <c r="K18" i="14"/>
  <c r="M4" i="14"/>
  <c r="K4" i="14"/>
  <c r="M17" i="14"/>
  <c r="K17" i="14"/>
  <c r="M56" i="14"/>
  <c r="K56" i="14"/>
  <c r="M24" i="14"/>
  <c r="K24" i="14"/>
  <c r="M10" i="14"/>
  <c r="K10" i="14"/>
  <c r="M55" i="14"/>
  <c r="K55" i="14"/>
  <c r="M39" i="14"/>
  <c r="K39" i="14"/>
  <c r="M31" i="14"/>
  <c r="K31" i="14"/>
  <c r="M23" i="14"/>
  <c r="K23" i="14"/>
  <c r="M62" i="14"/>
  <c r="K62" i="14"/>
  <c r="M54" i="14"/>
  <c r="K54" i="14"/>
  <c r="M38" i="14"/>
  <c r="K38" i="14"/>
  <c r="M30" i="14"/>
  <c r="K30" i="14"/>
  <c r="M22" i="14"/>
  <c r="K22" i="14"/>
  <c r="M8" i="14"/>
  <c r="K8" i="14"/>
  <c r="M61" i="14"/>
  <c r="K61" i="14"/>
  <c r="M53" i="14"/>
  <c r="K53" i="14"/>
  <c r="M45" i="14"/>
  <c r="K45" i="14"/>
  <c r="M37" i="14"/>
  <c r="K37" i="14"/>
  <c r="M29" i="14"/>
  <c r="K29" i="14"/>
  <c r="M21" i="14"/>
  <c r="K21" i="14"/>
  <c r="M5" i="14"/>
  <c r="K5" i="14"/>
  <c r="M26" i="14"/>
  <c r="K26" i="14"/>
  <c r="M57" i="14"/>
  <c r="K57" i="14"/>
  <c r="M11" i="14"/>
  <c r="K11" i="14"/>
  <c r="M40" i="14"/>
  <c r="K40" i="14"/>
  <c r="M16" i="14"/>
  <c r="K16" i="14"/>
  <c r="M63" i="14"/>
  <c r="K63" i="14"/>
  <c r="M47" i="14"/>
  <c r="K47" i="14"/>
  <c r="M15" i="14"/>
  <c r="K15" i="14"/>
  <c r="M9" i="14"/>
  <c r="K9" i="14"/>
  <c r="M46" i="14"/>
  <c r="K46" i="14"/>
  <c r="M14" i="14"/>
  <c r="K14" i="14"/>
  <c r="M7" i="14"/>
  <c r="K7" i="14"/>
  <c r="M60" i="14"/>
  <c r="K60" i="14"/>
  <c r="M52" i="14"/>
  <c r="K52" i="14"/>
  <c r="M44" i="14"/>
  <c r="K44" i="14"/>
  <c r="M36" i="14"/>
  <c r="K36" i="14"/>
  <c r="M28" i="14"/>
  <c r="K28" i="14"/>
  <c r="M20" i="14"/>
  <c r="K20" i="14"/>
  <c r="M58" i="14"/>
  <c r="K58" i="14"/>
  <c r="M41" i="14"/>
  <c r="K41" i="14"/>
  <c r="M3" i="14"/>
  <c r="K3" i="14"/>
  <c r="M32" i="14"/>
  <c r="K32" i="14"/>
  <c r="M6" i="14"/>
  <c r="K6" i="14"/>
  <c r="M59" i="14"/>
  <c r="K59" i="14"/>
  <c r="M51" i="14"/>
  <c r="K51" i="14"/>
  <c r="M43" i="14"/>
  <c r="K43" i="14"/>
  <c r="M35" i="14"/>
  <c r="K35" i="14"/>
  <c r="M27" i="14"/>
  <c r="K27" i="14"/>
  <c r="M19" i="14"/>
  <c r="K19" i="14"/>
  <c r="M2" i="14"/>
  <c r="G47" i="14" a="1"/>
  <c r="G47" i="14" s="1"/>
  <c r="G54" i="14" a="1"/>
  <c r="G54" i="14" s="1"/>
  <c r="G60" i="14" a="1"/>
  <c r="G60" i="14" s="1"/>
  <c r="G33" i="14" a="1"/>
  <c r="G33" i="14" s="1"/>
  <c r="G40" i="14" a="1"/>
  <c r="G40" i="14" s="1"/>
  <c r="G42" i="14" a="1"/>
  <c r="G42" i="14" s="1"/>
  <c r="G48" i="14" a="1"/>
  <c r="G48" i="14" s="1"/>
  <c r="G61" i="14" a="1"/>
  <c r="G61" i="14" s="1"/>
  <c r="G39" i="14" a="1"/>
  <c r="G39" i="14" s="1"/>
  <c r="G8" i="14" a="1"/>
  <c r="G8" i="14" s="1"/>
  <c r="G49" i="14" a="1"/>
  <c r="G49" i="14" s="1"/>
  <c r="G55" i="14" a="1"/>
  <c r="G55" i="14" s="1"/>
  <c r="G62" i="14" a="1"/>
  <c r="G62" i="14" s="1"/>
  <c r="G52" i="14" a="1"/>
  <c r="G52" i="14" s="1"/>
  <c r="G27" i="14" a="1"/>
  <c r="G27" i="14" s="1"/>
  <c r="G43" i="14" a="1"/>
  <c r="G43" i="14" s="1"/>
  <c r="G50" i="14" a="1"/>
  <c r="G50" i="14" s="1"/>
  <c r="G56" i="14" a="1"/>
  <c r="G56" i="14" s="1"/>
  <c r="G53" i="14" a="1"/>
  <c r="G53" i="14" s="1"/>
  <c r="G44" i="14" a="1"/>
  <c r="G44" i="14" s="1"/>
  <c r="G57" i="14" a="1"/>
  <c r="G57" i="14" s="1"/>
  <c r="G63" i="14" a="1"/>
  <c r="G63" i="14" s="1"/>
  <c r="G14" i="14" a="1"/>
  <c r="G14" i="14" s="1"/>
  <c r="G21" i="14" a="1"/>
  <c r="G21" i="14" s="1"/>
  <c r="G45" i="14" a="1"/>
  <c r="G45" i="14" s="1"/>
  <c r="G51" i="14" a="1"/>
  <c r="G51" i="14" s="1"/>
  <c r="G58" i="14" a="1"/>
  <c r="G58" i="14" s="1"/>
  <c r="G46" i="14" a="1"/>
  <c r="G46" i="14" s="1"/>
  <c r="G34" i="14" a="1"/>
  <c r="G34" i="14" s="1"/>
  <c r="G59" i="14" a="1"/>
  <c r="G59" i="14" s="1"/>
  <c r="G6" i="14" a="1"/>
  <c r="G6" i="14" s="1"/>
  <c r="G16" i="14" a="1"/>
  <c r="G16" i="14" s="1"/>
  <c r="G10" i="14" a="1"/>
  <c r="G10" i="14" s="1"/>
  <c r="G9" i="14" a="1"/>
  <c r="G9" i="14" s="1"/>
  <c r="G5" i="14" a="1"/>
  <c r="G5" i="14" s="1"/>
  <c r="G36" i="14" a="1"/>
  <c r="G36" i="14" s="1"/>
  <c r="G31" i="14" a="1"/>
  <c r="G31" i="14" s="1"/>
  <c r="G38" i="14" a="1"/>
  <c r="G38" i="14" s="1"/>
  <c r="G2" i="14" a="1"/>
  <c r="G2" i="14" s="1"/>
  <c r="G12" i="14" a="1"/>
  <c r="G12" i="14" s="1"/>
  <c r="G23" i="14" a="1"/>
  <c r="G23" i="14" s="1"/>
  <c r="G30" i="14" a="1"/>
  <c r="G30" i="14" s="1"/>
  <c r="G32" i="14" a="1"/>
  <c r="G32" i="14" s="1"/>
  <c r="G28" i="14" a="1"/>
  <c r="G28" i="14" s="1"/>
  <c r="G26" i="14" a="1"/>
  <c r="G26" i="14" s="1"/>
  <c r="G41" i="14" a="1"/>
  <c r="G41" i="14" s="1"/>
  <c r="G35" i="14" a="1"/>
  <c r="G35" i="14" s="1"/>
  <c r="G15" i="14" a="1"/>
  <c r="G15" i="14" s="1"/>
  <c r="G22" i="14" a="1"/>
  <c r="G22" i="14" s="1"/>
  <c r="G18" i="14" a="1"/>
  <c r="G18" i="14" s="1"/>
  <c r="G7" i="14" a="1"/>
  <c r="G7" i="14" s="1"/>
  <c r="G37" i="14" a="1"/>
  <c r="G37" i="14" s="1"/>
  <c r="G3" i="14" a="1"/>
  <c r="G3" i="14" s="1"/>
  <c r="G20" i="14" a="1"/>
  <c r="G20" i="14" s="1"/>
  <c r="G25" i="14" a="1"/>
  <c r="G25" i="14" s="1"/>
  <c r="G13" i="14" a="1"/>
  <c r="G13" i="14" s="1"/>
  <c r="G11" i="14" a="1"/>
  <c r="G11" i="14" s="1"/>
  <c r="G17" i="14" a="1"/>
  <c r="G17" i="14" s="1"/>
  <c r="G4" i="14" a="1"/>
  <c r="G4" i="14" s="1"/>
  <c r="G29" i="14" a="1"/>
  <c r="G29" i="14" s="1"/>
  <c r="G19" i="14" a="1"/>
  <c r="G19" i="14" s="1"/>
  <c r="G24" i="14" a="1"/>
  <c r="G24" i="14" s="1"/>
  <c r="R2" i="14"/>
  <c r="R58" i="14"/>
  <c r="R50" i="14"/>
  <c r="R42" i="14"/>
  <c r="R34" i="14"/>
  <c r="R26" i="14"/>
  <c r="R18" i="14"/>
  <c r="R10" i="14"/>
  <c r="R49" i="14"/>
  <c r="R9" i="14"/>
  <c r="R56" i="14"/>
  <c r="R48" i="14"/>
  <c r="R40" i="14"/>
  <c r="R32" i="14"/>
  <c r="R24" i="14"/>
  <c r="R16" i="14"/>
  <c r="R8" i="14"/>
  <c r="R57" i="14"/>
  <c r="R41" i="14"/>
  <c r="R33" i="14"/>
  <c r="R25" i="14"/>
  <c r="R17" i="14"/>
  <c r="R63" i="14"/>
  <c r="R55" i="14"/>
  <c r="R47" i="14"/>
  <c r="R39" i="14"/>
  <c r="R31" i="14"/>
  <c r="R23" i="14"/>
  <c r="R15" i="14"/>
  <c r="R7" i="14"/>
  <c r="R62" i="14"/>
  <c r="R54" i="14"/>
  <c r="R46" i="14"/>
  <c r="R38" i="14"/>
  <c r="R30" i="14"/>
  <c r="R14" i="14"/>
  <c r="R6" i="14"/>
  <c r="R61" i="14"/>
  <c r="R53" i="14"/>
  <c r="R45" i="14"/>
  <c r="R37" i="14"/>
  <c r="R29" i="14"/>
  <c r="R21" i="14"/>
  <c r="R13" i="14"/>
  <c r="R5" i="14"/>
  <c r="R60" i="14"/>
  <c r="R52" i="14"/>
  <c r="R44" i="14"/>
  <c r="R36" i="14"/>
  <c r="R28" i="14"/>
  <c r="R20" i="14"/>
  <c r="R12" i="14"/>
  <c r="R4" i="14"/>
  <c r="R22" i="14"/>
  <c r="R59" i="14"/>
  <c r="R51" i="14"/>
  <c r="R43" i="14"/>
  <c r="R35" i="14"/>
  <c r="R27" i="14"/>
  <c r="R19" i="14"/>
  <c r="R11" i="14"/>
  <c r="R3" i="14"/>
  <c r="L63" i="14"/>
  <c r="N63" i="14" s="1"/>
  <c r="O63" i="14" s="1"/>
  <c r="T63" i="14" s="1"/>
  <c r="L55" i="14"/>
  <c r="N55" i="14" s="1"/>
  <c r="L47" i="14"/>
  <c r="N47" i="14" s="1"/>
  <c r="O47" i="14" s="1"/>
  <c r="L57" i="14"/>
  <c r="N57" i="14" s="1"/>
  <c r="O57" i="14" s="1"/>
  <c r="L49" i="14"/>
  <c r="N49" i="14" s="1"/>
  <c r="L41" i="14"/>
  <c r="N41" i="14" s="1"/>
  <c r="L37" i="14"/>
  <c r="N37" i="14" s="1"/>
  <c r="L21" i="14"/>
  <c r="N21" i="14" s="1"/>
  <c r="O21" i="14" s="1"/>
  <c r="L3" i="14"/>
  <c r="L60" i="14"/>
  <c r="N60" i="14" s="1"/>
  <c r="O60" i="14" s="1"/>
  <c r="T60" i="14" s="1"/>
  <c r="L52" i="14"/>
  <c r="N52" i="14" s="1"/>
  <c r="L44" i="14"/>
  <c r="N44" i="14" s="1"/>
  <c r="O44" i="14" s="1"/>
  <c r="T44" i="14" s="1"/>
  <c r="L36" i="14"/>
  <c r="N36" i="14" s="1"/>
  <c r="O36" i="14" s="1"/>
  <c r="T36" i="14" s="1"/>
  <c r="L28" i="14"/>
  <c r="N28" i="14" s="1"/>
  <c r="L20" i="14"/>
  <c r="N20" i="14" s="1"/>
  <c r="O20" i="14" s="1"/>
  <c r="L12" i="14"/>
  <c r="N12" i="14" s="1"/>
  <c r="O12" i="14" s="1"/>
  <c r="L56" i="14"/>
  <c r="N56" i="14" s="1"/>
  <c r="O56" i="14" s="1"/>
  <c r="L48" i="14"/>
  <c r="N48" i="14" s="1"/>
  <c r="O48" i="14" s="1"/>
  <c r="L45" i="14"/>
  <c r="N45" i="14" s="1"/>
  <c r="O45" i="14" s="1"/>
  <c r="L58" i="14"/>
  <c r="N58" i="14" s="1"/>
  <c r="L50" i="14"/>
  <c r="N50" i="14" s="1"/>
  <c r="O50" i="14" s="1"/>
  <c r="L42" i="14"/>
  <c r="N42" i="14" s="1"/>
  <c r="O42" i="14" s="1"/>
  <c r="L39" i="14"/>
  <c r="N39" i="14" s="1"/>
  <c r="L40" i="14"/>
  <c r="N40" i="14" s="1"/>
  <c r="O40" i="14" s="1"/>
  <c r="T40" i="14" s="1"/>
  <c r="L30" i="14"/>
  <c r="L27" i="14"/>
  <c r="N27" i="14" s="1"/>
  <c r="L19" i="14"/>
  <c r="N19" i="14" s="1"/>
  <c r="L15" i="14"/>
  <c r="L11" i="14"/>
  <c r="L5" i="14"/>
  <c r="L34" i="14"/>
  <c r="N34" i="14" s="1"/>
  <c r="O34" i="14" s="1"/>
  <c r="L22" i="14"/>
  <c r="L6" i="14"/>
  <c r="L33" i="14"/>
  <c r="N33" i="14" s="1"/>
  <c r="O33" i="14" s="1"/>
  <c r="L29" i="14"/>
  <c r="N29" i="14" s="1"/>
  <c r="L25" i="14"/>
  <c r="N25" i="14" s="1"/>
  <c r="L17" i="14"/>
  <c r="L13" i="14"/>
  <c r="N13" i="14" s="1"/>
  <c r="L9" i="14"/>
  <c r="L62" i="14"/>
  <c r="N62" i="14" s="1"/>
  <c r="O62" i="14" s="1"/>
  <c r="T62" i="14" s="1"/>
  <c r="L54" i="14"/>
  <c r="N54" i="14" s="1"/>
  <c r="L46" i="14"/>
  <c r="N46" i="14" s="1"/>
  <c r="O46" i="14" s="1"/>
  <c r="L38" i="14"/>
  <c r="N38" i="14" s="1"/>
  <c r="L4" i="14"/>
  <c r="N4" i="14" s="1"/>
  <c r="L61" i="14"/>
  <c r="N61" i="14" s="1"/>
  <c r="O61" i="14" s="1"/>
  <c r="T61" i="14" s="1"/>
  <c r="L53" i="14"/>
  <c r="N53" i="14" s="1"/>
  <c r="O53" i="14" s="1"/>
  <c r="T53" i="14" s="1"/>
  <c r="L2" i="14"/>
  <c r="N2" i="14" s="1"/>
  <c r="O2" i="14" s="1"/>
  <c r="L26" i="14"/>
  <c r="L18" i="14"/>
  <c r="L10" i="14"/>
  <c r="L59" i="14"/>
  <c r="N59" i="14" s="1"/>
  <c r="L51" i="14"/>
  <c r="N51" i="14" s="1"/>
  <c r="O51" i="14" s="1"/>
  <c r="L43" i="14"/>
  <c r="N43" i="14" s="1"/>
  <c r="O43" i="14" s="1"/>
  <c r="T43" i="14" s="1"/>
  <c r="L35" i="14"/>
  <c r="N35" i="14" s="1"/>
  <c r="O35" i="14" s="1"/>
  <c r="L14" i="14"/>
  <c r="L31" i="14"/>
  <c r="L7" i="14"/>
  <c r="N7" i="14" s="1"/>
  <c r="L32" i="14"/>
  <c r="N32" i="14" s="1"/>
  <c r="L24" i="14"/>
  <c r="N24" i="14" s="1"/>
  <c r="L16" i="14"/>
  <c r="N16" i="14" s="1"/>
  <c r="L8" i="14"/>
  <c r="N8" i="14" s="1"/>
  <c r="L23" i="14"/>
  <c r="N23" i="14" s="1"/>
  <c r="O37" i="14" l="1"/>
  <c r="O54" i="14"/>
  <c r="O41" i="14"/>
  <c r="O49" i="14"/>
  <c r="O55" i="14"/>
  <c r="O59" i="14"/>
  <c r="O52" i="14"/>
  <c r="O28" i="14"/>
  <c r="O58" i="14"/>
  <c r="O38" i="14"/>
  <c r="O39" i="14"/>
  <c r="T35" i="14"/>
  <c r="S51" i="14" a="1"/>
  <c r="S51" i="14" s="1"/>
  <c r="V51" i="14" s="1"/>
  <c r="S44" i="14" a="1"/>
  <c r="S44" i="14" s="1"/>
  <c r="V44" i="14" s="1"/>
  <c r="S45" i="14" a="1"/>
  <c r="S45" i="14" s="1"/>
  <c r="V45" i="14" s="1"/>
  <c r="S54" i="14" a="1"/>
  <c r="S54" i="14" s="1"/>
  <c r="V54" i="14" s="1"/>
  <c r="S11" i="14" a="1"/>
  <c r="S11" i="14" s="1"/>
  <c r="V11" i="14" s="1"/>
  <c r="S55" i="14" a="1"/>
  <c r="S55" i="14" s="1"/>
  <c r="V55" i="14" s="1"/>
  <c r="T2" i="14"/>
  <c r="S59" i="14" a="1"/>
  <c r="S59" i="14" s="1"/>
  <c r="V59" i="14" s="1"/>
  <c r="S52" i="14" a="1"/>
  <c r="S52" i="14" s="1"/>
  <c r="V52" i="14" s="1"/>
  <c r="S4" i="14" a="1"/>
  <c r="S4" i="14" s="1"/>
  <c r="V4" i="14" s="1"/>
  <c r="S25" i="14" a="1"/>
  <c r="S25" i="14" s="1"/>
  <c r="V25" i="14" s="1"/>
  <c r="S5" i="14" a="1"/>
  <c r="S5" i="14" s="1"/>
  <c r="V5" i="14" s="1"/>
  <c r="S15" i="14" a="1"/>
  <c r="S15" i="14" s="1"/>
  <c r="V15" i="14" s="1"/>
  <c r="S6" i="14" a="1"/>
  <c r="S6" i="14" s="1"/>
  <c r="V6" i="14" s="1"/>
  <c r="S53" i="14" a="1"/>
  <c r="S53" i="14" s="1"/>
  <c r="V53" i="14" s="1"/>
  <c r="S62" i="14" a="1"/>
  <c r="S62" i="14" s="1"/>
  <c r="V62" i="14" s="1"/>
  <c r="S63" i="14" a="1"/>
  <c r="S63" i="14" s="1"/>
  <c r="V63" i="14" s="1"/>
  <c r="S3" i="14" a="1"/>
  <c r="S3" i="14" s="1"/>
  <c r="V3" i="14" s="1"/>
  <c r="S22" i="14" a="1"/>
  <c r="S22" i="14" s="1"/>
  <c r="V22" i="14" s="1"/>
  <c r="S60" i="14" a="1"/>
  <c r="S60" i="14" s="1"/>
  <c r="V60" i="14" s="1"/>
  <c r="S61" i="14" a="1"/>
  <c r="S61" i="14" s="1"/>
  <c r="V61" i="14" s="1"/>
  <c r="S7" i="14" a="1"/>
  <c r="S7" i="14" s="1"/>
  <c r="V7" i="14" s="1"/>
  <c r="S19" i="14" a="1"/>
  <c r="S19" i="14" s="1"/>
  <c r="V19" i="14" s="1"/>
  <c r="S14" i="14" a="1"/>
  <c r="S14" i="14" s="1"/>
  <c r="V14" i="14" s="1"/>
  <c r="S33" i="14" a="1"/>
  <c r="S33" i="14" s="1"/>
  <c r="V33" i="14" s="1"/>
  <c r="S27" i="14" a="1"/>
  <c r="S27" i="14" s="1"/>
  <c r="V27" i="14" s="1"/>
  <c r="S20" i="14" a="1"/>
  <c r="S20" i="14" s="1"/>
  <c r="V20" i="14" s="1"/>
  <c r="S21" i="14" a="1"/>
  <c r="S21" i="14" s="1"/>
  <c r="V21" i="14" s="1"/>
  <c r="S30" i="14" a="1"/>
  <c r="S30" i="14" s="1"/>
  <c r="V30" i="14" s="1"/>
  <c r="S31" i="14" a="1"/>
  <c r="S31" i="14" s="1"/>
  <c r="V31" i="14" s="1"/>
  <c r="S13" i="14" a="1"/>
  <c r="S13" i="14" s="1"/>
  <c r="V13" i="14" s="1"/>
  <c r="S23" i="14" a="1"/>
  <c r="S23" i="14" s="1"/>
  <c r="V23" i="14" s="1"/>
  <c r="S35" i="14" a="1"/>
  <c r="S35" i="14" s="1"/>
  <c r="V35" i="14" s="1"/>
  <c r="S28" i="14" a="1"/>
  <c r="S28" i="14" s="1"/>
  <c r="V28" i="14" s="1"/>
  <c r="S29" i="14" a="1"/>
  <c r="S29" i="14" s="1"/>
  <c r="V29" i="14" s="1"/>
  <c r="S38" i="14" a="1"/>
  <c r="S38" i="14" s="1"/>
  <c r="V38" i="14" s="1"/>
  <c r="S39" i="14" a="1"/>
  <c r="S39" i="14" s="1"/>
  <c r="V39" i="14" s="1"/>
  <c r="S57" i="14" a="1"/>
  <c r="S57" i="14" s="1"/>
  <c r="V57" i="14" s="1"/>
  <c r="S12" i="14" a="1"/>
  <c r="S12" i="14" s="1"/>
  <c r="V12" i="14" s="1"/>
  <c r="S43" i="14" a="1"/>
  <c r="S43" i="14" s="1"/>
  <c r="V43" i="14" s="1"/>
  <c r="S36" i="14" a="1"/>
  <c r="S36" i="14" s="1"/>
  <c r="V36" i="14" s="1"/>
  <c r="S37" i="14" a="1"/>
  <c r="S37" i="14" s="1"/>
  <c r="V37" i="14" s="1"/>
  <c r="S46" i="14" a="1"/>
  <c r="S46" i="14" s="1"/>
  <c r="V46" i="14" s="1"/>
  <c r="S47" i="14" a="1"/>
  <c r="S47" i="14" s="1"/>
  <c r="V47" i="14" s="1"/>
  <c r="S8" i="14" a="1"/>
  <c r="S8" i="14" s="1"/>
  <c r="V8" i="14" s="1"/>
  <c r="S16" i="14" a="1"/>
  <c r="S16" i="14" s="1"/>
  <c r="V16" i="14" s="1"/>
  <c r="S10" i="14" a="1"/>
  <c r="S10" i="14" s="1"/>
  <c r="V10" i="14" s="1"/>
  <c r="S24" i="14" a="1"/>
  <c r="S24" i="14" s="1"/>
  <c r="V24" i="14" s="1"/>
  <c r="S18" i="14" a="1"/>
  <c r="S18" i="14" s="1"/>
  <c r="V18" i="14" s="1"/>
  <c r="S17" i="14" a="1"/>
  <c r="S17" i="14" s="1"/>
  <c r="V17" i="14" s="1"/>
  <c r="S48" i="14" a="1"/>
  <c r="S48" i="14" s="1"/>
  <c r="V48" i="14" s="1"/>
  <c r="S42" i="14" a="1"/>
  <c r="S42" i="14" s="1"/>
  <c r="V42" i="14" s="1"/>
  <c r="S41" i="14" a="1"/>
  <c r="S41" i="14" s="1"/>
  <c r="V41" i="14" s="1"/>
  <c r="T51" i="14"/>
  <c r="S9" i="14" a="1"/>
  <c r="S9" i="14" s="1"/>
  <c r="V9" i="14" s="1"/>
  <c r="S32" i="14" a="1"/>
  <c r="S32" i="14" s="1"/>
  <c r="V32" i="14" s="1"/>
  <c r="S26" i="14" a="1"/>
  <c r="S26" i="14" s="1"/>
  <c r="V26" i="14" s="1"/>
  <c r="S40" i="14" a="1"/>
  <c r="S40" i="14" s="1"/>
  <c r="V40" i="14" s="1"/>
  <c r="S34" i="14" a="1"/>
  <c r="S34" i="14" s="1"/>
  <c r="V34" i="14" s="1"/>
  <c r="S56" i="14" a="1"/>
  <c r="S56" i="14" s="1"/>
  <c r="V56" i="14" s="1"/>
  <c r="S50" i="14" a="1"/>
  <c r="S50" i="14" s="1"/>
  <c r="V50" i="14" s="1"/>
  <c r="S58" i="14" a="1"/>
  <c r="S58" i="14" s="1"/>
  <c r="V58" i="14" s="1"/>
  <c r="S49" i="14" a="1"/>
  <c r="S49" i="14" s="1"/>
  <c r="V49" i="14" s="1"/>
  <c r="S2" i="14" a="1"/>
  <c r="S2" i="14" s="1"/>
  <c r="V2" i="14" s="1"/>
  <c r="N14" i="14"/>
  <c r="O14" i="14" s="1"/>
  <c r="N18" i="14"/>
  <c r="O18" i="14" s="1"/>
  <c r="N30" i="14"/>
  <c r="O30" i="14" s="1"/>
  <c r="N22" i="14"/>
  <c r="O22" i="14" s="1"/>
  <c r="T22" i="14" s="1"/>
  <c r="O23" i="14"/>
  <c r="O16" i="14"/>
  <c r="N9" i="14"/>
  <c r="O9" i="14" s="1"/>
  <c r="N10" i="14"/>
  <c r="O10" i="14" s="1"/>
  <c r="O27" i="14"/>
  <c r="O7" i="14"/>
  <c r="N6" i="14"/>
  <c r="O6" i="14" s="1"/>
  <c r="N5" i="14"/>
  <c r="O5" i="14" s="1"/>
  <c r="O24" i="14"/>
  <c r="O4" i="14"/>
  <c r="O25" i="14"/>
  <c r="N11" i="14"/>
  <c r="O11" i="14" s="1"/>
  <c r="T11" i="14" s="1"/>
  <c r="N26" i="14"/>
  <c r="O26" i="14" s="1"/>
  <c r="N31" i="14"/>
  <c r="O31" i="14" s="1"/>
  <c r="O8" i="14"/>
  <c r="O13" i="14"/>
  <c r="O32" i="14"/>
  <c r="O29" i="14"/>
  <c r="O19" i="14"/>
  <c r="N17" i="14"/>
  <c r="O17" i="14" s="1"/>
  <c r="N15" i="14"/>
  <c r="O15" i="14" s="1"/>
  <c r="N3" i="14"/>
  <c r="O3" i="14" s="1"/>
  <c r="T3" i="14" s="1"/>
  <c r="T54" i="14" l="1"/>
  <c r="T9" i="14"/>
  <c r="T4" i="14"/>
  <c r="T25" i="14"/>
  <c r="T49" i="14"/>
  <c r="T45" i="14"/>
  <c r="T52" i="14"/>
  <c r="T39" i="14"/>
  <c r="M3" i="15" a="1"/>
  <c r="M3" i="15" s="1"/>
  <c r="L3" i="15" a="1"/>
  <c r="L3" i="15" s="1"/>
  <c r="T59" i="14"/>
  <c r="T55" i="14"/>
  <c r="T31" i="14"/>
  <c r="T20" i="14"/>
  <c r="T27" i="14"/>
  <c r="K3" i="15" a="1"/>
  <c r="K3" i="15" s="1"/>
  <c r="J3" i="15" a="1"/>
  <c r="J3" i="15" s="1"/>
  <c r="D3" i="15" a="1"/>
  <c r="D3" i="15" s="1"/>
  <c r="T46" i="14"/>
  <c r="T8" i="14"/>
  <c r="H3" i="15" a="1"/>
  <c r="H3" i="15" s="1"/>
  <c r="T57" i="14"/>
  <c r="T47" i="14"/>
  <c r="T32" i="14"/>
  <c r="T38" i="14"/>
  <c r="T37" i="14"/>
  <c r="G3" i="15" a="1"/>
  <c r="G3" i="15" s="1"/>
  <c r="I3" i="15" a="1"/>
  <c r="I3" i="15" s="1"/>
  <c r="C3" i="15" a="1"/>
  <c r="C3" i="15" s="1"/>
  <c r="E3" i="15" a="1"/>
  <c r="E3" i="15" s="1"/>
  <c r="A3" i="15" a="1"/>
  <c r="A3" i="15" s="1"/>
  <c r="F3" i="15" a="1"/>
  <c r="F3" i="15" s="1"/>
  <c r="B3" i="15" a="1"/>
  <c r="B3" i="15" s="1"/>
  <c r="AS36" i="14" a="1"/>
  <c r="AS36" i="14" s="1"/>
  <c r="AE23" i="14" a="1"/>
  <c r="AE23" i="14" s="1"/>
  <c r="T5" i="14"/>
  <c r="T33" i="14"/>
  <c r="T17" i="14"/>
  <c r="T24" i="14"/>
  <c r="T23" i="14"/>
  <c r="T13" i="14"/>
  <c r="T6" i="14"/>
  <c r="T15" i="14"/>
  <c r="T14" i="14"/>
  <c r="T12" i="14"/>
  <c r="T30" i="14"/>
  <c r="T21" i="14"/>
  <c r="T10" i="14"/>
  <c r="T19" i="14"/>
  <c r="T29" i="14"/>
  <c r="T7" i="14"/>
  <c r="T18" i="14"/>
  <c r="T28" i="14"/>
  <c r="T16" i="14"/>
  <c r="T26" i="14"/>
  <c r="T50" i="14"/>
  <c r="T42" i="14"/>
  <c r="T48" i="14"/>
  <c r="T41" i="14"/>
  <c r="T58" i="14"/>
  <c r="T56" i="14"/>
  <c r="T34"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Brunner Renato BAG</author>
  </authors>
  <commentList>
    <comment ref="T1" authorId="0" shapeId="0" xr:uid="{0D30CB20-3CE9-48ED-9C74-AAFC5DC63355}">
      <text>
        <r>
          <rPr>
            <b/>
            <sz val="9"/>
            <color indexed="81"/>
            <rFont val="Segoe UI"/>
            <family val="2"/>
          </rPr>
          <t>Brunner Renato BAG:</t>
        </r>
        <r>
          <rPr>
            <sz val="9"/>
            <color indexed="81"/>
            <rFont val="Segoe UI"/>
            <family val="2"/>
          </rPr>
          <t xml:space="preserve">
Wenn Durchschnittskosten über Zeitperiode kleiner als CH-Durschnitt…dann ist gut und Kasse wird nicht angeschrieben
</t>
        </r>
      </text>
    </comment>
    <comment ref="V1" authorId="0" shapeId="0" xr:uid="{B513D96C-BDC3-4C49-AA26-33D43012A4F4}">
      <text>
        <r>
          <rPr>
            <b/>
            <sz val="9"/>
            <color indexed="81"/>
            <rFont val="Segoe UI"/>
            <family val="2"/>
          </rPr>
          <t>Brunner Renato BAG:</t>
        </r>
        <r>
          <rPr>
            <sz val="9"/>
            <color indexed="81"/>
            <rFont val="Segoe UI"/>
            <family val="2"/>
          </rPr>
          <t xml:space="preserve">
Wenn Durchschnittskosten über Zeitperiode kleiner als CH-Durschnitt…dann ist gut und Kasse wird nicht angeschrieben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Brunner Renato BAG</author>
  </authors>
  <commentList>
    <comment ref="A1" authorId="0" shapeId="0" xr:uid="{00A267E4-DB87-4BD7-96FB-CB13E6617455}">
      <text>
        <r>
          <rPr>
            <b/>
            <sz val="9"/>
            <color indexed="81"/>
            <rFont val="Segoe UI"/>
            <family val="2"/>
          </rPr>
          <t>Brunner Renato BAG:</t>
        </r>
        <r>
          <rPr>
            <sz val="9"/>
            <color indexed="81"/>
            <rFont val="Segoe UI"/>
            <family val="2"/>
          </rPr>
          <t xml:space="preserve">
Wert hier stehen lassen!</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EC7276E9-58B4-4100-9047-2113C83D419A}" keepAlive="1" name="Abfrage - Anfügen1" description="Verbindung mit der Abfrage 'Anfügen1' in der Arbeitsmappe." type="5" refreshedVersion="7" background="1" saveData="1">
    <dbPr connection="Provider=Microsoft.Mashup.OleDb.1;Data Source=$Workbook$;Location=Anfügen1;Extended Properties=&quot;&quot;" command="SELECT * FROM [Anfügen1]"/>
  </connection>
  <connection id="2" xr16:uid="{BBDC2E5B-8118-4478-9285-9977CDC65EEB}" keepAlive="1" name="Abfrage - Anfügen2" description="Verbindung mit der Abfrage 'Anfügen2' in der Arbeitsmappe." type="5" refreshedVersion="7" background="1" saveData="1">
    <dbPr connection="Provider=Microsoft.Mashup.OleDb.1;Data Source=$Workbook$;Location=Anfügen2;Extended Properties=&quot;&quot;" command="SELECT * FROM [Anfügen2]"/>
  </connection>
  <connection id="3" xr16:uid="{B93327DD-9443-4C8C-83FB-BA8D145A23E2}" keepAlive="1" name="Abfrage - Anfügen3" description="Verbindung mit der Abfrage 'Anfügen3' in der Arbeitsmappe." type="5" refreshedVersion="7" background="1" saveData="1">
    <dbPr connection="Provider=Microsoft.Mashup.OleDb.1;Data Source=$Workbook$;Location=Anfügen3;Extended Properties=&quot;&quot;" command="SELECT * FROM [Anfügen3]"/>
  </connection>
  <connection id="4" xr16:uid="{5CB157C0-588C-4D15-8558-01E2CA0AFA3C}" keepAlive="1" name="Abfrage - Beispieldatei" description="Verbindung mit der Abfrage 'Beispieldatei' in der Arbeitsmappe." type="5" refreshedVersion="0" background="1">
    <dbPr connection="Provider=Microsoft.Mashup.OleDb.1;Data Source=$Workbook$;Location=Beispieldatei;Extended Properties=&quot;&quot;" command="SELECT * FROM [Beispieldatei]"/>
  </connection>
  <connection id="5" xr16:uid="{1C8B7019-BE6C-495B-BF92-8658917B86F6}" keepAlive="1" name="Abfrage - Beispieldatei transformieren" description="Verbindung mit der Abfrage 'Beispieldatei transformieren' in der Arbeitsmappe." type="5" refreshedVersion="0" background="1">
    <dbPr connection="Provider=Microsoft.Mashup.OleDb.1;Data Source=$Workbook$;Location=&quot;Beispieldatei transformieren&quot;;Extended Properties=&quot;&quot;" command="SELECT * FROM [Beispieldatei transformieren]"/>
  </connection>
  <connection id="6" xr16:uid="{1C61506F-9837-4CE8-947A-7C4164722B51}" keepAlive="1" name="Abfrage - berechnet_VR_GL" description="Verbindung mit der Abfrage 'berechnet_VR_GL' in der Arbeitsmappe." type="5" refreshedVersion="7" background="1" saveData="1">
    <dbPr connection="Provider=Microsoft.Mashup.OleDb.1;Data Source=$Workbook$;Location=berechnet_VR_GL;Extended Properties=&quot;&quot;" command="SELECT * FROM [berechnet_VR_GL]"/>
  </connection>
  <connection id="7" xr16:uid="{5DA9646B-0567-4D69-8943-95939B0271E1}" keepAlive="1" name="Abfrage - berechnet_VR_GL (2)" description="Verbindung mit der Abfrage 'berechnet_VR_GL (2)' in der Arbeitsmappe." type="5" refreshedVersion="7" background="1" saveData="1">
    <dbPr connection="Provider=Microsoft.Mashup.OleDb.1;Data Source=$Workbook$;Location=&quot;berechnet_VR_GL (2)&quot;;Extended Properties=&quot;&quot;" command="SELECT * FROM [berechnet_VR_GL (2)]"/>
  </connection>
  <connection id="8" xr16:uid="{9CF37932-E4BA-46BB-B638-57B61F75AFD8}" keepAlive="1" name="Abfrage - Datei transformieren" description="Verbindung mit der Abfrage 'Datei transformieren' in der Arbeitsmappe." type="5" refreshedVersion="0" background="1">
    <dbPr connection="Provider=Microsoft.Mashup.OleDb.1;Data Source=$Workbook$;Location=&quot;Datei transformieren&quot;;Extended Properties=&quot;&quot;" command="SELECT * FROM [Datei transformieren]"/>
  </connection>
  <connection id="9" xr16:uid="{B83F4FF5-9267-4782-BD32-D91565416110}" keepAlive="1" name="Abfrage - Datenbasis (ISAK)" description="Verbindung mit der Abfrage 'Datenbasis (ISAK)' in der Arbeitsmappe." type="5" refreshedVersion="7" background="1" saveData="1">
    <dbPr connection="Provider=Microsoft.Mashup.OleDb.1;Data Source=$Workbook$;Location=&quot;Datenbasis (ISAK)&quot;;Extended Properties=&quot;&quot;" command="SELECT * FROM [Datenbasis (ISAK)]"/>
  </connection>
  <connection id="10" xr16:uid="{A46342A1-70DE-4492-9092-D938E4660647}" keepAlive="1" name="Abfrage - gruppen_fusionen_berechnet" description="Verbindung mit der Abfrage 'gruppen_fusionen_berechnet' in der Arbeitsmappe." type="5" refreshedVersion="7" background="1" saveData="1">
    <dbPr connection="Provider=Microsoft.Mashup.OleDb.1;Data Source=$Workbook$;Location=gruppen_fusionen_berechnet;Extended Properties=&quot;&quot;" command="SELECT * FROM [gruppen_fusionen_berechnet]"/>
  </connection>
  <connection id="11" xr16:uid="{B31AFF89-610B-4EF1-ADEA-4D879E83903D}" keepAlive="1" name="Abfrage - Parameter1" description="Verbindung mit der Abfrage 'Parameter1' in der Arbeitsmappe." type="5" refreshedVersion="0" background="1">
    <dbPr connection="Provider=Microsoft.Mashup.OleDb.1;Data Source=$Workbook$;Location=Parameter1;Extended Properties=&quot;&quot;" command="SELECT * FROM [Parameter1]"/>
  </connection>
  <connection id="12" xr16:uid="{3BEF7143-E324-4818-9062-84B89F67229D}" keepAlive="1" name="Abfrage - Tabelle_Anfügen1_1" description="Verbindung mit der Abfrage 'Tabelle_Anfügen1_1' in der Arbeitsmappe." type="5" refreshedVersion="7" background="1" saveData="1">
    <dbPr connection="Provider=Microsoft.Mashup.OleDb.1;Data Source=$Workbook$;Location=Tabelle_Anfügen1_1;Extended Properties=&quot;&quot;" command="SELECT * FROM [Tabelle_Anfügen1_1]"/>
  </connection>
  <connection id="13" xr16:uid="{27C7E388-E867-485B-8279-835FE48DA3F2}" keepAlive="1" name="Abfrage - Tabelle_Anfügen1_1 (2)" description="Verbindung mit der Abfrage 'Tabelle_Anfügen1_1 (2)' in der Arbeitsmappe." type="5" refreshedVersion="7" background="1" saveData="1">
    <dbPr connection="Provider=Microsoft.Mashup.OleDb.1;Data Source=$Workbook$;Location=&quot;Tabelle_Anfügen1_1 (2)&quot;;Extended Properties=&quot;&quot;" command="SELECT * FROM [Tabelle_Anfügen1_1 (2)]"/>
  </connection>
  <connection id="14" xr16:uid="{7586DF03-E26D-4F1E-AACC-5F98934F31FC}" keepAlive="1" name="Abfrage - Tabelle_Anfügen1_1__2" description="Verbindung mit der Abfrage 'Tabelle_Anfügen1_1__2' in der Arbeitsmappe." type="5" refreshedVersion="7" background="1" saveData="1">
    <dbPr connection="Provider=Microsoft.Mashup.OleDb.1;Data Source=$Workbook$;Location=Tabelle_Anfügen1_1__2;Extended Properties=&quot;&quot;" command="SELECT * FROM [Tabelle_Anfügen1_1__2]"/>
  </connection>
  <connection id="15" xr16:uid="{34898695-5530-4E77-92D7-FBB9B17B20B0}" keepAlive="1" name="Abfrage - Tabellen_VR_GL" description="Verbindung mit der Abfrage 'Tabellen_VR_GL' in der Arbeitsmappe." type="5" refreshedVersion="7" background="1" saveData="1">
    <dbPr connection="Provider=Microsoft.Mashup.OleDb.1;Data Source=$Workbook$;Location=Tabellen_VR_GL;Extended Properties=&quot;&quot;" command="SELECT * FROM [Tabellen_VR_GL]"/>
  </connection>
  <connection id="16" xr16:uid="{BC289B8C-F543-4009-BAF9-7DA18285230C}" keepAlive="1" name="Abfrage - Tabellen_VR_GL (2)" description="Verbindung mit der Abfrage 'Tabellen_VR_GL (2)' in der Arbeitsmappe." type="5" refreshedVersion="7" background="1" saveData="1">
    <dbPr connection="Provider=Microsoft.Mashup.OleDb.1;Data Source=$Workbook$;Location=&quot;Tabellen_VR_GL (2)&quot;;Extended Properties=&quot;&quot;" command="SELECT * FROM [Tabellen_VR_GL (2)]"/>
  </connection>
  <connection id="17" xr16:uid="{831DFEBB-664A-4D94-AAF4-7D2E31F4D938}" keepAlive="1" name="Abfrage - Zusammenführen1" description="Verbindung mit der Abfrage 'Zusammenführen1' in der Arbeitsmappe." type="5" refreshedVersion="7" background="1" saveData="1">
    <dbPr connection="Provider=Microsoft.Mashup.OleDb.1;Data Source=$Workbook$;Location=Zusammenführen1;Extended Properties=&quot;&quot;" command="SELECT * FROM [Zusammenführen1]"/>
  </connection>
  <connection id="18" xr16:uid="{63E2726D-7B80-4233-A18B-3E753666AA5F}" keepAlive="1" name="ModelConnection_Anfügen1_1" description="Datenmodell" type="5" refreshedVersion="7" minRefreshableVersion="5" saveData="1">
    <dbPr connection="Data Model Connection" command="Anfügen1" commandType="3"/>
    <extLst>
      <ext xmlns:x15="http://schemas.microsoft.com/office/spreadsheetml/2010/11/main" uri="{DE250136-89BD-433C-8126-D09CA5730AF9}">
        <x15:connection id="" model="1"/>
      </ext>
    </extLst>
  </connection>
  <connection id="19" xr16:uid="{AD0E1DFB-E557-4332-8139-F1F1F45A1423}" keepAlive="1" name="ModelConnection_Anfügen3_1" description="Datenmodell" type="5" refreshedVersion="7" minRefreshableVersion="5" saveData="1">
    <dbPr connection="Data Model Connection" command="Anfügen3" commandType="3"/>
    <extLst>
      <ext xmlns:x15="http://schemas.microsoft.com/office/spreadsheetml/2010/11/main" uri="{DE250136-89BD-433C-8126-D09CA5730AF9}">
        <x15:connection id="" model="1"/>
      </ext>
    </extLst>
  </connection>
  <connection id="20" xr16:uid="{E53A7DED-DCD8-45A3-9BC4-0F6851CEA8D2}" keepAlive="1" name="ThisWorkbookDataModel" description="Datenmodell" type="5" refreshedVersion="7"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1" xr16:uid="{07E5F542-6DFC-470D-9072-2AAB367E0041}" name="WorksheetConnection_Mappe2.xlsx!Anfügen1" type="102" refreshedVersion="7" minRefreshableVersion="5">
    <extLst>
      <ext xmlns:x15="http://schemas.microsoft.com/office/spreadsheetml/2010/11/main" uri="{DE250136-89BD-433C-8126-D09CA5730AF9}">
        <x15:connection id="Anfügen1">
          <x15:rangePr sourceName="_xlcn.WorksheetConnection_Mappe2.xlsxAnfügen11"/>
        </x15:connection>
      </ext>
    </extLst>
  </connection>
  <connection id="22" xr16:uid="{0420DE46-2CF3-4628-8AC9-DFE28568AC1D}" name="WorksheetConnection_Mappe2.xlsx!Fusionen_Gruppen" type="102" refreshedVersion="7" minRefreshableVersion="5">
    <extLst>
      <ext xmlns:x15="http://schemas.microsoft.com/office/spreadsheetml/2010/11/main" uri="{DE250136-89BD-433C-8126-D09CA5730AF9}">
        <x15:connection id="Fusionen_Gruppen">
          <x15:rangePr sourceName="_xlcn.WorksheetConnection_Mappe2.xlsxFusionen_Gruppen1"/>
        </x15:connection>
      </ext>
    </extLst>
  </connection>
  <connection id="23" xr16:uid="{9D65737A-51BF-4580-B039-2DC96F8BB6FF}" name="WorksheetConnection_neu_Cockpit.xlsx!Anfügen3" type="102" refreshedVersion="7" minRefreshableVersion="5">
    <extLst>
      <ext xmlns:x15="http://schemas.microsoft.com/office/spreadsheetml/2010/11/main" uri="{DE250136-89BD-433C-8126-D09CA5730AF9}">
        <x15:connection id="Anfügen3">
          <x15:rangePr sourceName="_xlcn.WorksheetConnection_neu_Cockpit.xlsxAnfügen31"/>
        </x15:connection>
      </ext>
    </extLst>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<sst xmlns="http://schemas.openxmlformats.org/spreadsheetml/2006/main" count="10139" uniqueCount="558">
  <si>
    <t>Source.Name</t>
  </si>
  <si>
    <t>Jahr</t>
  </si>
  <si>
    <t>Typ</t>
  </si>
  <si>
    <t>Versicherer #</t>
  </si>
  <si>
    <t>Versicherer Name</t>
  </si>
  <si>
    <t>Kanton</t>
  </si>
  <si>
    <t>Branche</t>
  </si>
  <si>
    <t>Ø Versicherte</t>
  </si>
  <si>
    <t>Versichertenbestand Stichtag 01.01. Folgejahr</t>
  </si>
  <si>
    <t>Imo_Inland-KVG_gebV</t>
  </si>
  <si>
    <t>Imo_Ausland-KVG_gebV</t>
  </si>
  <si>
    <t>Imo_Fonds-gesichert-KVG_gebV</t>
  </si>
  <si>
    <t>Imo_Fonds-nicht-KVG_gebV</t>
  </si>
  <si>
    <t>Oblis-gesichert-KVG_gebV</t>
  </si>
  <si>
    <t>Oblis-nicht-KVG_gebV</t>
  </si>
  <si>
    <t>Obl_Fonds-gesichert-KVG_gebV</t>
  </si>
  <si>
    <t>Obl_Fonds-nicht-KVG_gebV</t>
  </si>
  <si>
    <t>Akt-gesichert-KVG_gebV</t>
  </si>
  <si>
    <t>Akt-nicht-KVG_gebV</t>
  </si>
  <si>
    <t>Akt_Fonds-gesichert-KVG_gebV</t>
  </si>
  <si>
    <t>Akt_Fonds-nicht-KVG_gebV</t>
  </si>
  <si>
    <t>Liq-gesichert-KVG_gebV</t>
  </si>
  <si>
    <t>Liq-nicht-KVG_gebV</t>
  </si>
  <si>
    <t>Liq_Fonds-gesichert-KVG_gebV</t>
  </si>
  <si>
    <t>Liq_Fonds-nicht-KVG_gebV</t>
  </si>
  <si>
    <t>Derivative_gebV</t>
  </si>
  <si>
    <t>Imo_Inland-KVG_übrigV</t>
  </si>
  <si>
    <t>Imo_Ausland-KVG_übrigV</t>
  </si>
  <si>
    <t>Imo_Fonds-gesichert-KVG_übrigV</t>
  </si>
  <si>
    <t>Imo_Fonds-nicht-KVG_übrigV</t>
  </si>
  <si>
    <t>Oblis-gesichert-KVG_übrigV</t>
  </si>
  <si>
    <t>Oblis-nicht-KVG_übrigV</t>
  </si>
  <si>
    <t>Obl_Fonds-gesichert-KVG_übrigV</t>
  </si>
  <si>
    <t>Obl_Fonds-nicht-KVG_übrigV</t>
  </si>
  <si>
    <t>Akt-gesichert-KVG_übrigV</t>
  </si>
  <si>
    <t>Akt-nicht-KVG_übrigV</t>
  </si>
  <si>
    <t>Akt_Fonds-gesichert-KVG_übrigV</t>
  </si>
  <si>
    <t>Akt_Fonds-nicht-KVG_übrigV</t>
  </si>
  <si>
    <t>Liq-gesichert-KVG_übrigV</t>
  </si>
  <si>
    <t>Liq-nicht-KVG_übrigV</t>
  </si>
  <si>
    <t>Liq_Fonds-gesichert-KVG_übrigV</t>
  </si>
  <si>
    <t>Liq_Fonds-nicht-KVG_übrigV</t>
  </si>
  <si>
    <t>Derivative_übrigV</t>
  </si>
  <si>
    <t>Beteiligungen KV-KVG_übrigV</t>
  </si>
  <si>
    <t>Prämien (Kto.30)</t>
  </si>
  <si>
    <t>Erlösminderungen auf Prämien (Kto.33)</t>
  </si>
  <si>
    <t>Prämientanteile der Rückversicherer (Kto.35)</t>
  </si>
  <si>
    <t>Beiträge der Kantone z.G. der Prämienverbilligung (Kto.36)</t>
  </si>
  <si>
    <t>Andere Beiträge z.G. des Versicherers (Kto.36)</t>
  </si>
  <si>
    <t>Beiträge an Insolvenzfonds (Kto.36)</t>
  </si>
  <si>
    <t>Beiträge an die Gesundheitsförderung (Art. 19 KVG)  (Kto.36)</t>
  </si>
  <si>
    <t>Beiträge an die Eidgenössische Qualitätskommission (EQK) Art. 58f KVG</t>
  </si>
  <si>
    <t>Angerechnete und ausbezahlte Beiträge an die Versicherten (Kto.37)</t>
  </si>
  <si>
    <t>Bruttoleistungen (Kto.40)</t>
  </si>
  <si>
    <t>Kostenbeteiligungen Franchissen (Kto.42)</t>
  </si>
  <si>
    <t>Kostenbeteiligungen Selbsbehalt (Kto.42)</t>
  </si>
  <si>
    <t>Kostenbeteiligungen Spitalbeitrag (Kto.42)</t>
  </si>
  <si>
    <t>Kostenbeteiligungen Pauschal (Kto.42)</t>
  </si>
  <si>
    <t>Abschreibungen auf Kostenbeteiligungen (Kto.42)</t>
  </si>
  <si>
    <t>Veränderung Rückstellungen für unerledigte Versicherungsfälle (Kto.45)</t>
  </si>
  <si>
    <t>Ausgleich von zu hohen Prämieneinnahmen (Kto.454) (ab 2017)</t>
  </si>
  <si>
    <t>Veränd.d.vers.techn.Schwankungs-Rst. (Kto. 460) (nur bei VVG)</t>
  </si>
  <si>
    <t>Veränderung Rückstellungen Prämienkorrektur  (Kto.47)</t>
  </si>
  <si>
    <t>Abgaben in den Risikoausgleich (Kto. für Netto-Zahler) (Kto.48)</t>
  </si>
  <si>
    <t>Beiträge aus dem Risikoausgleich (Kto. für Netto-Empfänger) (Kto.48)</t>
  </si>
  <si>
    <t>Bildung / Auflösung Abgrenzungen für den Risikoausgleich (Kto.48)</t>
  </si>
  <si>
    <t>Behandlungspauschalen Managed Care (Kto.43)</t>
  </si>
  <si>
    <t>Kosten für medizinische Call-Center (Kto.43)</t>
  </si>
  <si>
    <t>Weitere Leistungen (Kto.43)</t>
  </si>
  <si>
    <t>Leistungsanteile passive Rückversicherung (Kto.44)</t>
  </si>
  <si>
    <t>Überschussbeteiligung der Versicherten (Kto. 490) (nur bei VVG)</t>
  </si>
  <si>
    <t>500 / 502 - 504 Personalaufwand (Kto.50)</t>
  </si>
  <si>
    <t>Provisionen ans eigene Personal (Kto.50)</t>
  </si>
  <si>
    <t>510 - 515 + 518 Diverser Betriebsaufwand (Kto. 51)</t>
  </si>
  <si>
    <t>Werbeaufwand (Kto. 51)</t>
  </si>
  <si>
    <t>Provisionen (Kto. 517)</t>
  </si>
  <si>
    <t>Abschreibungen (Kto. 51)</t>
  </si>
  <si>
    <t>Übriger betrieblicher Ertrag KVG (Kto.70)</t>
  </si>
  <si>
    <t>Übriger betrieblicher Aufwand KVG (Kto.71)</t>
  </si>
  <si>
    <t>Freiwilliger Abbau von übermässigen Reserven (Kto.715) (ab 2017)</t>
  </si>
  <si>
    <t>Erfolg aus Kapitalanlagen KVG (Kto.73)</t>
  </si>
  <si>
    <t>Betriebsfremder und ausserordentlicher Ertrag (Kto.80)</t>
  </si>
  <si>
    <t>Betriebsfremder und ausserordentlicher Aufwand (Kto.80)</t>
  </si>
  <si>
    <t>Steuern (Kto. 9) (nur bei VVG)</t>
  </si>
  <si>
    <t>Abgrenzung RA (Kto.2700)</t>
  </si>
  <si>
    <t>Abgrenzung RA (Kto.153)</t>
  </si>
  <si>
    <t>vorh Res (all in Mio)</t>
  </si>
  <si>
    <t>Min Res (all in Mio)</t>
  </si>
  <si>
    <t>Def_RA</t>
  </si>
  <si>
    <t>Kapitalanlagen KVG (100)</t>
  </si>
  <si>
    <t>Kapitalanlagen VVG (101)</t>
  </si>
  <si>
    <t>Aktiven aus Vorsorgepläne (104)</t>
  </si>
  <si>
    <t>Immaterielle Anlagen (11)</t>
  </si>
  <si>
    <t>Sachanlagen (13)</t>
  </si>
  <si>
    <t>Rechnungsabgrenzung (15)</t>
  </si>
  <si>
    <t>Forderungen Versicherungsnehmer (160)</t>
  </si>
  <si>
    <t>Forderungen aus RA (161)</t>
  </si>
  <si>
    <t>Versicherungsorganisationen (164)</t>
  </si>
  <si>
    <t>Agenten und Vermittler (165)</t>
  </si>
  <si>
    <t>Gegenüber staatlichen Stellen (167)</t>
  </si>
  <si>
    <t>Übrige Forderungen (169)</t>
  </si>
  <si>
    <t>Forderungen bei nahestehenden Organisationen und Personen (17)</t>
  </si>
  <si>
    <t>Flüssige Mittel (19)</t>
  </si>
  <si>
    <t>B_Kapital der Organisation (200)</t>
  </si>
  <si>
    <t>B_OKP CH 20600</t>
  </si>
  <si>
    <t>B_OKP EU/EFTA 20601</t>
  </si>
  <si>
    <t>Freiwilliges Taggeld KVG 20602</t>
  </si>
  <si>
    <t>B_Aktive Rückversicherung KVG (20603)</t>
  </si>
  <si>
    <t>UVG (UVV 20620)</t>
  </si>
  <si>
    <t>UVG (UVV 20621)</t>
  </si>
  <si>
    <t>F_VG inkl. FL (2061)</t>
  </si>
  <si>
    <t>B_Versicherungstechnische Rückstellungen für OKP CH (21010)</t>
  </si>
  <si>
    <t>B_Versicherungstechnische Rückstellungen für EU/EFTA (21011)</t>
  </si>
  <si>
    <t>B_Versicherungstechnische Rückstellungen für Aktive Rückversicherung KVG (2102)</t>
  </si>
  <si>
    <t>B_Versicherungstechnische Rückstellungen für VVG inkl FL (2103)</t>
  </si>
  <si>
    <t>Versicherungstechnische Rückstellungen UVG (2104)</t>
  </si>
  <si>
    <t>B_Rückstellungen Ausgleich von zu hohen Prämieneinnahmen (2105)</t>
  </si>
  <si>
    <t>Versicherungstechnische Schwankungs und Sicherheitsrückstellungen VVG (211)</t>
  </si>
  <si>
    <t>Nichtversicherungstechnische Rückstellungen KVG (2200)</t>
  </si>
  <si>
    <t>Nichtversicherungstechnische Rückstellungen VVG (2201)</t>
  </si>
  <si>
    <t>Rückstellungen für Risiken in den Kapitalanlagen VVG&amp;UVG (230)</t>
  </si>
  <si>
    <t>B_Rückstellungen freiwilliger Abbau von übermässigen Reserven (232)</t>
  </si>
  <si>
    <t>Langfristige Verbindlichkeiten (240)</t>
  </si>
  <si>
    <t>Verbindlichkeiten Dritte (250)</t>
  </si>
  <si>
    <t>Verbindlichkeiten Leistungserbringer (260)</t>
  </si>
  <si>
    <t>Vorausbezahlte Prämien der Versicherten (261)</t>
  </si>
  <si>
    <t>Passive Durchgangskonti (262)</t>
  </si>
  <si>
    <t>Versicherungsorganisationen (263)</t>
  </si>
  <si>
    <t>Agenten und Vermittler (264)</t>
  </si>
  <si>
    <t>Gegenüber staatlichen Stellen (265)</t>
  </si>
  <si>
    <t>Gemeinsame Einrichtung KVG (266)</t>
  </si>
  <si>
    <t>Verbindlichkeiten Lieferanten und Übrige (268)</t>
  </si>
  <si>
    <t>Verbindlichkeiten gegenüber nahestehenden Organisationen und Personen (269)</t>
  </si>
  <si>
    <t>B_Rechnungsabgrenzung (270)</t>
  </si>
  <si>
    <t>neu_ohne Fusionsberechnungen_DJ_Daten_OKP.xlsx</t>
  </si>
  <si>
    <t>Jahresrechnung definitiv</t>
  </si>
  <si>
    <t>Assura  [1542]</t>
  </si>
  <si>
    <t>CH</t>
  </si>
  <si>
    <t>OKP CH</t>
  </si>
  <si>
    <t>Helsana  [1562]</t>
  </si>
  <si>
    <t>CSS  [8]</t>
  </si>
  <si>
    <t>SWICA  [1384]</t>
  </si>
  <si>
    <t>Concordia  [290]</t>
  </si>
  <si>
    <t>Sanitas  [1509]</t>
  </si>
  <si>
    <t>Visana  [1555]</t>
  </si>
  <si>
    <t>Progres  [994]</t>
  </si>
  <si>
    <t>KPT  [376]</t>
  </si>
  <si>
    <t>Arcosana  [1569]</t>
  </si>
  <si>
    <t>Mutuel  [1479]</t>
  </si>
  <si>
    <t>Philos  [1535]</t>
  </si>
  <si>
    <t>Atupri  [312]</t>
  </si>
  <si>
    <t>Avenir  [343]</t>
  </si>
  <si>
    <t>Intras  [1529]</t>
  </si>
  <si>
    <t>EasySana  [774]</t>
  </si>
  <si>
    <t>öKK  [455]</t>
  </si>
  <si>
    <t>Vivao  [509]</t>
  </si>
  <si>
    <t>Agrisano  [1560]</t>
  </si>
  <si>
    <t>Supra  [62]</t>
  </si>
  <si>
    <t>Sanagate  [1577]</t>
  </si>
  <si>
    <t>EGK  [881]</t>
  </si>
  <si>
    <t>Provita   [182]</t>
  </si>
  <si>
    <t>sana24  [1568]</t>
  </si>
  <si>
    <t>Vivacare  [1570]</t>
  </si>
  <si>
    <t>Compact  [1575]</t>
  </si>
  <si>
    <t>Aquilana  [32]</t>
  </si>
  <si>
    <t>sodalis  [941]</t>
  </si>
  <si>
    <t>Luzerner  [360]</t>
  </si>
  <si>
    <t>Sumiswalder  [194]</t>
  </si>
  <si>
    <t>SLKK  [923]</t>
  </si>
  <si>
    <t>Kolping  [762]</t>
  </si>
  <si>
    <t>Galenos  [1386]</t>
  </si>
  <si>
    <t>Moove  [57]</t>
  </si>
  <si>
    <t>Wädenswil  [1318]</t>
  </si>
  <si>
    <t>rhenusana  [1401]</t>
  </si>
  <si>
    <t>KVF  [558]</t>
  </si>
  <si>
    <t>Glarner  [780]</t>
  </si>
  <si>
    <t>AMB  [1507]</t>
  </si>
  <si>
    <t>KLuG  [829]</t>
  </si>
  <si>
    <t>Steffisburg  [246]</t>
  </si>
  <si>
    <t>Einsiedler  [134]</t>
  </si>
  <si>
    <t>Entremont  [1113]</t>
  </si>
  <si>
    <t>Visperterminen  [1040]</t>
  </si>
  <si>
    <t>sanavals  [901]</t>
  </si>
  <si>
    <t>surselva  [966]</t>
  </si>
  <si>
    <t>Birchmeier  [1322]</t>
  </si>
  <si>
    <t>Lumneziana  [820]</t>
  </si>
  <si>
    <t>Stoffel  [1331]</t>
  </si>
  <si>
    <t>Ingelbohl  [1142]</t>
  </si>
  <si>
    <t>Simplon  [1362]</t>
  </si>
  <si>
    <t>Turbenthal  [1147]</t>
  </si>
  <si>
    <t>Sansan  [1566]</t>
  </si>
  <si>
    <t>Avanex  [1565]</t>
  </si>
  <si>
    <t>Wincare  [1060]</t>
  </si>
  <si>
    <t>kmu  [1328]</t>
  </si>
  <si>
    <t>maxi.ch  [1574]</t>
  </si>
  <si>
    <t>Zeneggen  [1003]</t>
  </si>
  <si>
    <t>Publisana  [1423]</t>
  </si>
  <si>
    <t>Agilia  [294]</t>
  </si>
  <si>
    <t>indivo  [1573]</t>
  </si>
  <si>
    <t>Groupe Mutuel</t>
  </si>
  <si>
    <t>Gesamtergebnis</t>
  </si>
  <si>
    <t>GR-Mut</t>
  </si>
  <si>
    <t>Visana Gruppe</t>
  </si>
  <si>
    <t>öKK (f)</t>
  </si>
  <si>
    <t>Sanitas (f)</t>
  </si>
  <si>
    <t>KPT (f)</t>
  </si>
  <si>
    <t>Helsana (f)</t>
  </si>
  <si>
    <t>jur_Gruppe_anzeigen</t>
  </si>
  <si>
    <t>jur_Gruppe</t>
  </si>
  <si>
    <t>Fusionen_anzeigen</t>
  </si>
  <si>
    <t>fusionierte</t>
  </si>
  <si>
    <t>B_Versicherungstechnische Rückstellungen für freiwilliges Taggeld KVG Leistungsrückstellungen (21000</t>
  </si>
  <si>
    <t>B_Versicherungstechnische Rückstellungen für freiwilliges Taggeld KVG Alterungsrückstellungen (21001</t>
  </si>
  <si>
    <t>1542</t>
  </si>
  <si>
    <t>1562</t>
  </si>
  <si>
    <t>8</t>
  </si>
  <si>
    <t>1384</t>
  </si>
  <si>
    <t>290</t>
  </si>
  <si>
    <t>1509</t>
  </si>
  <si>
    <t>1555</t>
  </si>
  <si>
    <t>994</t>
  </si>
  <si>
    <t>376</t>
  </si>
  <si>
    <t>1569</t>
  </si>
  <si>
    <t>1479</t>
  </si>
  <si>
    <t>1535</t>
  </si>
  <si>
    <t>312</t>
  </si>
  <si>
    <t>343</t>
  </si>
  <si>
    <t>1529</t>
  </si>
  <si>
    <t>774</t>
  </si>
  <si>
    <t>455</t>
  </si>
  <si>
    <t>509</t>
  </si>
  <si>
    <t>1560</t>
  </si>
  <si>
    <t>62</t>
  </si>
  <si>
    <t>1577</t>
  </si>
  <si>
    <t>881</t>
  </si>
  <si>
    <t>182</t>
  </si>
  <si>
    <t>1568</t>
  </si>
  <si>
    <t>1570</t>
  </si>
  <si>
    <t>1575</t>
  </si>
  <si>
    <t>32</t>
  </si>
  <si>
    <t>941</t>
  </si>
  <si>
    <t>360</t>
  </si>
  <si>
    <t>194</t>
  </si>
  <si>
    <t>923</t>
  </si>
  <si>
    <t>762</t>
  </si>
  <si>
    <t>1386</t>
  </si>
  <si>
    <t>57</t>
  </si>
  <si>
    <t>1318</t>
  </si>
  <si>
    <t>1401</t>
  </si>
  <si>
    <t>558</t>
  </si>
  <si>
    <t>780</t>
  </si>
  <si>
    <t>1507</t>
  </si>
  <si>
    <t>829</t>
  </si>
  <si>
    <t>246</t>
  </si>
  <si>
    <t>134</t>
  </si>
  <si>
    <t>1113</t>
  </si>
  <si>
    <t>1040</t>
  </si>
  <si>
    <t>901</t>
  </si>
  <si>
    <t>966</t>
  </si>
  <si>
    <t>1322</t>
  </si>
  <si>
    <t>820</t>
  </si>
  <si>
    <t>1331</t>
  </si>
  <si>
    <t>1142</t>
  </si>
  <si>
    <t>1362</t>
  </si>
  <si>
    <t>1147</t>
  </si>
  <si>
    <t>1566</t>
  </si>
  <si>
    <t>1565</t>
  </si>
  <si>
    <t>1060</t>
  </si>
  <si>
    <t>1328</t>
  </si>
  <si>
    <t>1574</t>
  </si>
  <si>
    <t>1003</t>
  </si>
  <si>
    <t>1423</t>
  </si>
  <si>
    <t>294</t>
  </si>
  <si>
    <t>1573</t>
  </si>
  <si>
    <t>Summe von Ø Versicherte</t>
  </si>
  <si>
    <t>(Mehrere Elemente)</t>
  </si>
  <si>
    <t>NULL und 1: nicht fusionierte Betrachtung; NULL und 2: fusionierte</t>
  </si>
  <si>
    <t>NULL und 1: Gruppen nicht anzeigen; NULL und 2: anzeigen</t>
  </si>
  <si>
    <t>Helsana (fus)</t>
  </si>
  <si>
    <t>KPT (fus)</t>
  </si>
  <si>
    <t>Sanitas (fus)</t>
  </si>
  <si>
    <t>öKK (fus)</t>
  </si>
  <si>
    <t>Vivao (fus)</t>
  </si>
  <si>
    <t>Visper (fus)</t>
  </si>
  <si>
    <t>Visper (f)</t>
  </si>
  <si>
    <t>Sodalis (fus)</t>
  </si>
  <si>
    <t>Sodalis (f)</t>
  </si>
  <si>
    <t>CSS (fus)</t>
  </si>
  <si>
    <t>Einsiedler (fus)</t>
  </si>
  <si>
    <t>CSS (f)</t>
  </si>
  <si>
    <t>SWICA (fus)</t>
  </si>
  <si>
    <t>SWICA (f)</t>
  </si>
  <si>
    <t>Einsiedler (f)</t>
  </si>
  <si>
    <t>Vivao (f)</t>
  </si>
  <si>
    <t>rhenu (fus)</t>
  </si>
  <si>
    <t>rhenu (f)</t>
  </si>
  <si>
    <t>Gr-Visana</t>
  </si>
  <si>
    <t>1) Daten importieren: Daten/Daten abrufen/ aus share</t>
  </si>
  <si>
    <t>ist Datenbasis ISAK</t>
  </si>
  <si>
    <t>2) bei [Fusionen_Gruppen] Gruppen und Fusionen definieren</t>
  </si>
  <si>
    <t>3) Diese bis anhin definierten Tabellen will ich nun zusammenführen</t>
  </si>
  <si>
    <t>gehen auf Tabelle Datenbasis ISAK: Daten/ aus Datei und die zu hinzufügenden Tabellen auslesen</t>
  </si>
  <si>
    <t xml:space="preserve">generiert neues Tabellenblatt </t>
  </si>
  <si>
    <t>2) Power Pivot öffen</t>
  </si>
  <si>
    <t>3) Datenbasis_ISAK dem Datenmodell hinzufügen</t>
  </si>
  <si>
    <t>4) Tabelle Fusionen_Gruppen auch dem Datenmodell hinzufügen</t>
  </si>
  <si>
    <t>5)Beziehungen Datenmodell definieren</t>
  </si>
  <si>
    <t>5) weiterhin im Power Pivot: im Datenbank (ISAK) Formeln setzen: "related….etc"</t>
  </si>
  <si>
    <t>6) zurück auf Stufe EXCEL</t>
  </si>
  <si>
    <t>7) bei Daten: Vorhanden Verbindungen</t>
  </si>
  <si>
    <t>8) im Header TEBELLEN auswählen</t>
  </si>
  <si>
    <t>9) Datenbasis ISAK auswählen und als Tabelle im neuen Arbeitsblatt öffnen/ als DB_1 benamsen</t>
  </si>
  <si>
    <t>bei Berechnungen: schauen, dass Formeln nicht automatisch nach unten gezogen werden</t>
  </si>
  <si>
    <t>Werte</t>
  </si>
  <si>
    <t>Summe von Konto 5</t>
  </si>
  <si>
    <t>Summe von VK pypp</t>
  </si>
  <si>
    <t>∆ zu Basisjahr (Bestand)</t>
  </si>
  <si>
    <t>∆ zu Basisjahr (VK Total)</t>
  </si>
  <si>
    <t>∆ VK Total</t>
  </si>
  <si>
    <t>∆ Bestand</t>
  </si>
  <si>
    <t>∆ Versi - ∆ VK</t>
  </si>
  <si>
    <t>Limite aktzeptabel:</t>
  </si>
  <si>
    <t>Limite aktzeptabel: Absolute Differenz von [∆ Versi - ∆ VK]</t>
  </si>
  <si>
    <t>Prozentpunkte</t>
  </si>
  <si>
    <t>Jahre sind hier nicht verlinkt, weil ich immer letztes Jahr brauche</t>
  </si>
  <si>
    <t>Legende Abb_1</t>
  </si>
  <si>
    <t>Hilfe_1 zu Leg 1</t>
  </si>
  <si>
    <t>Hilfe_2 zu Leg 1</t>
  </si>
  <si>
    <t>Anfangs und Endjahr auswählen</t>
  </si>
  <si>
    <t>Jahre sind hier zu anderer Auswahl verlinkt</t>
  </si>
  <si>
    <t>Legende Abb_2</t>
  </si>
  <si>
    <t>VK_Total über Zeitperiode</t>
  </si>
  <si>
    <t>Alle Jahre markieren zwischen Anfangs- und Endjahr</t>
  </si>
  <si>
    <t>Bestand_Total über Zeitperiode</t>
  </si>
  <si>
    <t>VK pypp über Zeitperiode</t>
  </si>
  <si>
    <t>VK pypp über CH-Ø</t>
  </si>
  <si>
    <t>Legende Abb_3</t>
  </si>
  <si>
    <t>Versichertenbestand Ende Jahr</t>
  </si>
  <si>
    <t>Kombination 0 und 2: Gruppen und oder Fusionen werden angezeigt</t>
  </si>
  <si>
    <r>
      <t xml:space="preserve">Kombination 0 und 1: </t>
    </r>
    <r>
      <rPr>
        <b/>
        <u/>
        <sz val="11"/>
        <color theme="1"/>
        <rFont val="Arial"/>
        <family val="2"/>
      </rPr>
      <t>keine</t>
    </r>
    <r>
      <rPr>
        <sz val="11"/>
        <color theme="1"/>
        <rFont val="Arial"/>
        <family val="2"/>
      </rPr>
      <t xml:space="preserve"> Anzeige</t>
    </r>
  </si>
  <si>
    <t>Zeitraum</t>
  </si>
  <si>
    <t>VK pypp</t>
  </si>
  <si>
    <t>Bestand</t>
  </si>
  <si>
    <t>Bestand Ende Jahr</t>
  </si>
  <si>
    <t>nur Jahresbetrachtung 2023</t>
  </si>
  <si>
    <t>VK pypp Ende Jahr</t>
  </si>
  <si>
    <t>VK pypp über CH-Ø nur Ende Jahr</t>
  </si>
  <si>
    <t>∆ Bestand last yera</t>
  </si>
  <si>
    <t>∆ VK last year</t>
  </si>
  <si>
    <t>Antowrt VJ</t>
  </si>
  <si>
    <t>Begründung</t>
  </si>
  <si>
    <t>Brief 
aktuell</t>
  </si>
  <si>
    <t>nein</t>
  </si>
  <si>
    <t>ja</t>
  </si>
  <si>
    <t>Nein, VK sind stabil geblieben; kann man als absolut notwendige Fixkosten betrachten; hat nur noch 2,8k versicherte Personen</t>
  </si>
  <si>
    <t>unter  Ø</t>
  </si>
  <si>
    <t>Gespräche haben im BAG stattgefunden/ Fusion abwarten</t>
  </si>
  <si>
    <t>VK sind rückläufig</t>
  </si>
  <si>
    <t>Versichertenbestand ist sehr klein</t>
  </si>
  <si>
    <t>Summe von VK in Prozent Prämien (Konto3)</t>
  </si>
  <si>
    <t>VK in % Konto 3 last year</t>
  </si>
  <si>
    <t>Diff Prozentpunkte zu Ø</t>
  </si>
  <si>
    <t>∆ VK
Total</t>
  </si>
  <si>
    <t>∆ 
Bestand</t>
  </si>
  <si>
    <t>Diff 
[∆ Versi - ∆ VK]
ist ok</t>
  </si>
  <si>
    <t>VK pypp 
über CH-Ø</t>
  </si>
  <si>
    <t>VK 
pypp</t>
  </si>
  <si>
    <t>∆ Bestand 
last year</t>
  </si>
  <si>
    <t>∆ VK in CHF
last year</t>
  </si>
  <si>
    <t>VK in %
Prämien</t>
  </si>
  <si>
    <t>VK in % 
Prämien: Diff in 
%-Punkten
 zu CH-Ø</t>
  </si>
  <si>
    <t>signifikant über Ø; abs. VK haben letztes Jahr zugenommen trotz Rückgang Bestand</t>
  </si>
  <si>
    <t>signifikant über Ø; VK last year zugenommen</t>
  </si>
  <si>
    <t>Fusionen abwarten: ist auf Radar</t>
  </si>
  <si>
    <t xml:space="preserve">nein, weil gerade im BAG über Thema gesprochen wurde.
</t>
  </si>
  <si>
    <t>(Alle)</t>
  </si>
  <si>
    <t>Versichertenbestand (Ø)</t>
  </si>
  <si>
    <t>Personalaufwand</t>
  </si>
  <si>
    <t>Provisionen ans eigene Personal</t>
  </si>
  <si>
    <t>Werbeaufwand</t>
  </si>
  <si>
    <t>Provisionen</t>
  </si>
  <si>
    <t>Abschreibungen</t>
  </si>
  <si>
    <t>Total Verwaltungsaufwand</t>
  </si>
  <si>
    <t>Diverser Betriebesaufwand</t>
  </si>
  <si>
    <t>Total</t>
  </si>
  <si>
    <t>bei DB interaktive: nicht aktive Kassen nicht importieren</t>
  </si>
  <si>
    <t>ausblenden</t>
  </si>
  <si>
    <t>CSS Kranken-Versicherung AG</t>
  </si>
  <si>
    <t>Aquilana Versicherungen</t>
  </si>
  <si>
    <t>Moove Sympany AG</t>
  </si>
  <si>
    <t>SUPRA-1846 SA</t>
  </si>
  <si>
    <t>Einsiedler Krankenkasse</t>
  </si>
  <si>
    <t>PROVITA Gesundheitsversicherung AG</t>
  </si>
  <si>
    <t>Sumiswalder Krankenkasse</t>
  </si>
  <si>
    <t>Genossenschaft Krankenkasse Steffisburg</t>
  </si>
  <si>
    <t>CONCORDIA Schweiz. Kranken- und Unfallversicherung AG</t>
  </si>
  <si>
    <t>Atupri Gesundheitsversicherung</t>
  </si>
  <si>
    <t>Avenir Assurance Maladie SA</t>
  </si>
  <si>
    <t>Krankenkasse Luzerner Hinterland</t>
  </si>
  <si>
    <t>KPT Krankenkasse AG</t>
  </si>
  <si>
    <t>ÖKK Kranken- und Unfallversicherungen AG</t>
  </si>
  <si>
    <t>Vivao Sympany AG</t>
  </si>
  <si>
    <t>KVF Krankenversicherung AG</t>
  </si>
  <si>
    <t>Kolping Krankenkasse AG</t>
  </si>
  <si>
    <t>Easy Sana Assurance Maladie SA</t>
  </si>
  <si>
    <t>Genossenschaft Glarner Krankenversicherung</t>
  </si>
  <si>
    <t>Cassa da malsauns LUMNEZIANA</t>
  </si>
  <si>
    <t>KLuG Krankenversicherung</t>
  </si>
  <si>
    <t>EGK Grundversicherungen AG</t>
  </si>
  <si>
    <t>sanavals Gesundheitskasse</t>
  </si>
  <si>
    <t>Genossenschaft KRANKENKASSE SLKK</t>
  </si>
  <si>
    <t>vita surselva</t>
  </si>
  <si>
    <t>Progrès Versicherungen AG</t>
  </si>
  <si>
    <t>Krankenkasse Zeneggen</t>
  </si>
  <si>
    <t>Verein Krankenkasse Visperterminen</t>
  </si>
  <si>
    <t>Wincare Versicherungen</t>
  </si>
  <si>
    <t>Caisse-maladie de la vallée d’Entremont société coopérative</t>
  </si>
  <si>
    <t>Krankenkasse Institut Ingenbohl</t>
  </si>
  <si>
    <t>Gemeindekrankenkasse Turbenthal</t>
  </si>
  <si>
    <t>Stiftung Krankenkasse Wädenswil</t>
  </si>
  <si>
    <t>Krankenkasse Birchmeier</t>
  </si>
  <si>
    <t>kmu-Krankenversicherung Winterthur</t>
  </si>
  <si>
    <t>Krankenkasse Stoffel, Mels</t>
  </si>
  <si>
    <t>Krankenkasse Simplon</t>
  </si>
  <si>
    <t>SWICA Krankenversicherung AG</t>
  </si>
  <si>
    <t>Galenos AG</t>
  </si>
  <si>
    <t>rhenusana</t>
  </si>
  <si>
    <t>Mutuel Assurance Maladie SA</t>
  </si>
  <si>
    <t>AMB Assurances SA</t>
  </si>
  <si>
    <t>Sanitas Grundversicherungen AG</t>
  </si>
  <si>
    <t>INTRAS Kranken-Versicherung AG</t>
  </si>
  <si>
    <t>Philos Assurance Maladie SA</t>
  </si>
  <si>
    <t>Assura-Basis SA</t>
  </si>
  <si>
    <t>Visana AG</t>
  </si>
  <si>
    <t>Agrisano Krankenkasse AG</t>
  </si>
  <si>
    <t>Helsana Versicherungen AG</t>
  </si>
  <si>
    <t>Avanex Versicherungen AG</t>
  </si>
  <si>
    <t>Sansan Versicherungen AG</t>
  </si>
  <si>
    <t>sana24 AG</t>
  </si>
  <si>
    <t>Arcosana AG</t>
  </si>
  <si>
    <t>vivacare AG</t>
  </si>
  <si>
    <t>Compact Grundversicherungen AG</t>
  </si>
  <si>
    <t>Sanagate AG</t>
  </si>
  <si>
    <t>Agilia</t>
  </si>
  <si>
    <t>Publisana</t>
  </si>
  <si>
    <t>indivo</t>
  </si>
  <si>
    <t>maxi</t>
  </si>
  <si>
    <t>Sodalis Gesundheitsgruppe</t>
  </si>
  <si>
    <t>Auswahl_Versicherer</t>
  </si>
  <si>
    <t>Summe von Total VK pro Person pro Jahr</t>
  </si>
  <si>
    <t>in CHF</t>
  </si>
  <si>
    <t>Ø CH [Verwaltungsaufwand pro Person pro Jahr]</t>
  </si>
  <si>
    <t>Verwaltungsaufwand pro Person pro Jahr</t>
  </si>
  <si>
    <t>Summe von Konto 3 (Prämien veröffentl. in Statistiken)</t>
  </si>
  <si>
    <t>Summe von VK in % der Prämien</t>
  </si>
  <si>
    <t>GL_H-E</t>
  </si>
  <si>
    <t>GL_Total_nur_KVG</t>
  </si>
  <si>
    <t>VR_H-E</t>
  </si>
  <si>
    <t>VR_Total_nur_KVG</t>
  </si>
  <si>
    <t>Total Werbe- und Provisionskosten</t>
  </si>
  <si>
    <t>Summe von VR_Total_nur_KVG</t>
  </si>
  <si>
    <t>Summe von VR_H-E</t>
  </si>
  <si>
    <t>Summe von GL_Total_nur_KVG</t>
  </si>
  <si>
    <t>Summe von GL_H-E</t>
  </si>
  <si>
    <t>Total VR</t>
  </si>
  <si>
    <t>Total GL</t>
  </si>
  <si>
    <t>VR HE</t>
  </si>
  <si>
    <t>GL HE</t>
  </si>
  <si>
    <t>Formel nur nach unten kopieren</t>
  </si>
  <si>
    <t>Bemerkungen zu Fusionen seit 2020:</t>
  </si>
  <si>
    <t>Deutsch</t>
  </si>
  <si>
    <t>Français</t>
  </si>
  <si>
    <t>Sprachauswahl</t>
  </si>
  <si>
    <t>KPI's</t>
  </si>
  <si>
    <t>Ranking</t>
  </si>
  <si>
    <t>Diverser Betriebsaufwand</t>
  </si>
  <si>
    <t>Auswertungen Verwaltungskosten für:</t>
  </si>
  <si>
    <t>Total Provisions- und Werbeaufwand</t>
  </si>
  <si>
    <t xml:space="preserve">Total Verwaltungsaufwand in % der Prämien </t>
  </si>
  <si>
    <t>Auswahl Sprache</t>
  </si>
  <si>
    <t>Total Verwaltungskosten und pro Person pro Jahr in CHF</t>
  </si>
  <si>
    <t>(fusioniert)</t>
  </si>
  <si>
    <t>Italiano</t>
  </si>
  <si>
    <t>Effectif d'assurés (Ø)</t>
  </si>
  <si>
    <t>Frais de personnel</t>
  </si>
  <si>
    <t>Commissions au personnel propre</t>
  </si>
  <si>
    <t>Frais d'exploitation divers</t>
  </si>
  <si>
    <t>Publicité</t>
  </si>
  <si>
    <t>Commissions</t>
  </si>
  <si>
    <t>Amortissements</t>
  </si>
  <si>
    <t>Total des frais administratifs</t>
  </si>
  <si>
    <t>Frais administratifs par personne et par an</t>
  </si>
  <si>
    <t>Numero di assicurati (Ø)</t>
  </si>
  <si>
    <t>Spese per il personale</t>
  </si>
  <si>
    <t>Commissioni a personale proprio</t>
  </si>
  <si>
    <t>Spese operative varie</t>
  </si>
  <si>
    <t>Spese di pubblicità</t>
  </si>
  <si>
    <t>Commissioni</t>
  </si>
  <si>
    <t>Ammortamenti</t>
  </si>
  <si>
    <t>Totale spese amministrative</t>
  </si>
  <si>
    <t>Spese amministrative per persona all'anno</t>
  </si>
  <si>
    <t>Auswahl Versicherer</t>
  </si>
  <si>
    <t xml:space="preserve">fusioniert per </t>
  </si>
  <si>
    <t>Évaluations des frais administratifs pour :</t>
  </si>
  <si>
    <t>en CHF</t>
  </si>
  <si>
    <t>Total CA</t>
  </si>
  <si>
    <t>CA RI</t>
  </si>
  <si>
    <t>Total D</t>
  </si>
  <si>
    <t>D RI</t>
  </si>
  <si>
    <t>Total des frais de commission et de publicité</t>
  </si>
  <si>
    <t xml:space="preserve">Total des frais administratifs en % des primes </t>
  </si>
  <si>
    <t>Sélection d'assureurs</t>
  </si>
  <si>
    <t>Choix de la langue</t>
  </si>
  <si>
    <t>Total des frais administratifs et par personne par an en CHF</t>
  </si>
  <si>
    <t>Remarques sur les fusions depuis 2020 :</t>
  </si>
  <si>
    <t>(fusionné)</t>
  </si>
  <si>
    <t>fusionné au</t>
  </si>
  <si>
    <t>Analisi dei costi amministrativi per:</t>
  </si>
  <si>
    <t>Totale CdA</t>
  </si>
  <si>
    <t>CdA IE</t>
  </si>
  <si>
    <t>Totale DG</t>
  </si>
  <si>
    <t>DG IE</t>
  </si>
  <si>
    <t>Totale commissioni e spese pubblicitarie</t>
  </si>
  <si>
    <t>Totale spese amministrative in % dei premi</t>
  </si>
  <si>
    <t>Selezione degli assicuratori</t>
  </si>
  <si>
    <t>Selezione della lingua</t>
  </si>
  <si>
    <t>Costi amministrativi totali e per persona all'anno in CHF</t>
  </si>
  <si>
    <t>Commenti sulle fusioni dal 2020:</t>
  </si>
  <si>
    <t>(fuso)</t>
  </si>
  <si>
    <t>fusione al</t>
  </si>
  <si>
    <t>Ø CH [Frais administratifs par personne et par an]</t>
  </si>
  <si>
    <t>Ø CH [Spese amministrative per persona all'anno]</t>
  </si>
  <si>
    <t>Ø CH [Total Verwaltungsaufwand in % der Prämien]</t>
  </si>
  <si>
    <t>Ø CH [Total des frais administratifs en % des primes]</t>
  </si>
  <si>
    <t>Ø CH [Totale spese amministrative in % dei premi]</t>
  </si>
  <si>
    <t>seit</t>
  </si>
  <si>
    <t>depuis le</t>
  </si>
  <si>
    <t>dal</t>
  </si>
  <si>
    <t>mit</t>
  </si>
  <si>
    <t>avec</t>
  </si>
  <si>
    <t>con</t>
  </si>
  <si>
    <t>Ø CH</t>
  </si>
  <si>
    <t>Totale</t>
  </si>
  <si>
    <t>Entschädigungen Verwaltungsrat und Geschäftsleitung; Total und höchste Einzelentschädigung (HE) im KVG Bereich</t>
  </si>
  <si>
    <t>Rémunération du conseil d'administration et de la direction ; total et rémunération individuelle la plus élevée (RI) dans le domaine de la LAMal</t>
  </si>
  <si>
    <t>Compensi del Consiglio di amministrazione e della Direzione generale; compensi totali e individuali più elevati (IE) nell'area della LAMal</t>
  </si>
  <si>
    <t>Helsana Versicherungen AG (fusioniert, fusionné, fuso)</t>
  </si>
  <si>
    <t>KPT Krankenkasse AG (fusioniert, fusionné, fuso)</t>
  </si>
  <si>
    <t>Sanitas Grundversicherung AG (fusioniert, fusionné, fuso)</t>
  </si>
  <si>
    <t>öKK Kranken- und Unfallversicherungen AG (fusioniert, fusionné, fuso)</t>
  </si>
  <si>
    <t>Verein Krankenkasse Visperterminen (fusioniert, fusionné, fuso)</t>
  </si>
  <si>
    <t>Sodalis Gesundheitsgruppe (fusioniert, fusionné, fuso)</t>
  </si>
  <si>
    <t>CSS Kranken-Versicherung AG (fusioniert, fusionné, fuso)</t>
  </si>
  <si>
    <t>SWICA Kranken-Versicherung AG (fusioniert per/ fusionné au/ fusione al: 1.1.24)</t>
  </si>
  <si>
    <t>Einsiedler Krankenkasse (fusioniert per/ fusionné au/ fusione al: 1.1.24)</t>
  </si>
  <si>
    <t>Vivao Sympany AG (fusioniert per/ fusionné au/ fusione al: 1.1.24)</t>
  </si>
  <si>
    <t>rhenusana (fusioniert per/ fusionné au/ fusione al: 1.1.24)</t>
  </si>
  <si>
    <t>(vide)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</si>
</sst>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_ * #,##0.00_ ;_ * \-#,##0.00_ ;_ * &quot;-&quot;??_ ;_ @_ "/>
    <numFmt numFmtId="165" formatCode="_ * #,##0_ ;_ * \-#,##0_ ;_ * &quot;-&quot;??_ ;_ @_ "/>
    <numFmt numFmtId="166" formatCode="0.0%"/>
  </numFmts>
  <fonts count="19" x14ac:knownFonts="1">
    <font>
      <sz val="11"/>
      <color theme="1"/>
      <name val="Arial"/>
      <family val="2"/>
    </font>
    <font>
      <sz val="8"/>
      <color theme="1"/>
      <name val="Arial"/>
      <family val="2"/>
    </font>
    <font>
      <b/>
      <sz val="9"/>
      <color indexed="81"/>
      <name val="Segoe UI"/>
      <family val="2"/>
    </font>
    <font>
      <sz val="9"/>
      <color indexed="81"/>
      <name val="Segoe UI"/>
      <family val="2"/>
    </font>
    <font>
      <b/>
      <sz val="8"/>
      <color rgb="FFFF0000"/>
      <name val="Calibri"/>
      <family val="2"/>
      <scheme val="minor"/>
    </font>
    <font>
      <sz val="11"/>
      <color theme="1"/>
      <name val="Arial"/>
      <family val="2"/>
    </font>
    <font>
      <sz val="8"/>
      <name val="Arial"/>
      <family val="2"/>
    </font>
    <font>
      <sz val="11"/>
      <color theme="1"/>
      <name val="Calibri"/>
      <family val="2"/>
      <scheme val="minor"/>
    </font>
    <font>
      <sz val="10"/>
      <color rgb="FF000000"/>
      <name val="Times New Roman"/>
      <family val="1"/>
    </font>
    <font>
      <b/>
      <sz val="11"/>
      <color rgb="FFFF0000"/>
      <name val="Arial"/>
      <family val="2"/>
    </font>
    <font>
      <b/>
      <sz val="8"/>
      <color theme="1"/>
      <name val="Arial"/>
      <family val="2"/>
    </font>
    <font>
      <sz val="8"/>
      <color rgb="FFFF0000"/>
      <name val="Arial"/>
      <family val="2"/>
    </font>
    <font>
      <b/>
      <u/>
      <sz val="11"/>
      <color theme="1"/>
      <name val="Arial"/>
      <family val="2"/>
    </font>
    <font>
      <sz val="8"/>
      <color theme="0"/>
      <name val="Arial"/>
      <family val="2"/>
    </font>
    <font>
      <b/>
      <sz val="11"/>
      <color theme="1"/>
      <name val="Arial"/>
      <family val="2"/>
    </font>
    <font>
      <sz val="7.5"/>
      <name val="Arial"/>
      <family val="2"/>
    </font>
    <font>
      <b/>
      <sz val="7.5"/>
      <name val="Arial"/>
      <family val="2"/>
    </font>
    <font>
      <sz val="9"/>
      <color theme="1"/>
      <name val="Arial"/>
      <family val="2"/>
    </font>
    <font>
      <b/>
      <sz val="12"/>
      <color theme="1"/>
      <name val="Arial"/>
      <family val="2"/>
    </font>
  </fonts>
  <fills count="7">
    <fill>
      <patternFill patternType="none"/>
    </fill>
    <fill>
      <patternFill patternType="gray125"/>
    </fill>
    <fill>
      <patternFill patternType="solid">
        <fgColor theme="4" tint="0.79998168889431442"/>
        <bgColor theme="4" tint="0.79998168889431442"/>
      </patternFill>
    </fill>
    <fill>
      <patternFill patternType="solid">
        <fgColor rgb="FFFFFF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249977111117893"/>
        <bgColor indexed="64"/>
      </patternFill>
    </fill>
  </fills>
  <borders count="27">
    <border>
      <left/>
      <right/>
      <top/>
      <bottom/>
      <diagonal/>
    </border>
    <border>
      <left/>
      <right/>
      <top/>
      <bottom style="thin">
        <color theme="4" tint="0.3999755851924192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ck">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theme="4" tint="0.39997558519241921"/>
      </left>
      <right style="thin">
        <color theme="4" tint="0.39997558519241921"/>
      </right>
      <top/>
      <bottom/>
      <diagonal/>
    </border>
    <border>
      <left style="thick">
        <color auto="1"/>
      </left>
      <right/>
      <top style="thick">
        <color auto="1"/>
      </top>
      <bottom/>
      <diagonal/>
    </border>
    <border>
      <left style="thin">
        <color auto="1"/>
      </left>
      <right style="thin">
        <color auto="1"/>
      </right>
      <top style="thick">
        <color auto="1"/>
      </top>
      <bottom/>
      <diagonal/>
    </border>
    <border>
      <left style="thin">
        <color auto="1"/>
      </left>
      <right style="thick">
        <color auto="1"/>
      </right>
      <top style="thick">
        <color auto="1"/>
      </top>
      <bottom/>
      <diagonal/>
    </border>
  </borders>
  <cellStyleXfs count="7">
    <xf numFmtId="0" fontId="0" fillId="0" borderId="0"/>
    <xf numFmtId="164" fontId="5" fillId="0" borderId="0" applyFont="0" applyFill="0" applyBorder="0" applyAlignment="0" applyProtection="0"/>
    <xf numFmtId="9" fontId="5" fillId="0" borderId="0" applyFont="0" applyFill="0" applyBorder="0" applyAlignment="0" applyProtection="0"/>
    <xf numFmtId="0" fontId="7" fillId="0" borderId="0"/>
    <xf numFmtId="0" fontId="8" fillId="0" borderId="0"/>
    <xf numFmtId="164" fontId="7" fillId="0" borderId="0" applyFont="0" applyFill="0" applyBorder="0" applyAlignment="0" applyProtection="0"/>
    <xf numFmtId="9" fontId="7" fillId="0" borderId="0" applyFont="0" applyFill="0" applyBorder="0" applyAlignment="0" applyProtection="0"/>
  </cellStyleXfs>
  <cellXfs count="127">
    <xf numFmtId="0" fontId="0" fillId="0" borderId="0" xfId="0"/>
    <xf numFmtId="0" fontId="0" fillId="0" borderId="0" xfId="0" applyNumberFormat="1"/>
    <xf numFmtId="0" fontId="0" fillId="0" borderId="0" xfId="0" pivotButton="1"/>
    <xf numFmtId="0" fontId="0" fillId="3" borderId="0" xfId="0" applyFill="1"/>
    <xf numFmtId="0" fontId="1" fillId="0" borderId="0" xfId="0" applyFont="1"/>
    <xf numFmtId="0" fontId="4" fillId="3" borderId="0" xfId="0" applyFont="1" applyFill="1"/>
    <xf numFmtId="165" fontId="0" fillId="0" borderId="0" xfId="1" applyNumberFormat="1" applyFont="1"/>
    <xf numFmtId="0" fontId="0" fillId="0" borderId="0" xfId="0" applyFill="1"/>
    <xf numFmtId="165" fontId="0" fillId="0" borderId="0" xfId="0" applyNumberFormat="1"/>
    <xf numFmtId="165" fontId="1" fillId="0" borderId="0" xfId="1" applyNumberFormat="1" applyFont="1"/>
    <xf numFmtId="166" fontId="0" fillId="0" borderId="0" xfId="0" applyNumberFormat="1"/>
    <xf numFmtId="10" fontId="0" fillId="0" borderId="0" xfId="0" applyNumberFormat="1"/>
    <xf numFmtId="9" fontId="0" fillId="3" borderId="0" xfId="2" applyFont="1" applyFill="1"/>
    <xf numFmtId="0" fontId="9" fillId="0" borderId="0" xfId="0" applyFont="1"/>
    <xf numFmtId="0" fontId="10" fillId="2" borderId="1" xfId="0" applyFont="1" applyFill="1" applyBorder="1"/>
    <xf numFmtId="9" fontId="1" fillId="0" borderId="0" xfId="2" applyFont="1"/>
    <xf numFmtId="9" fontId="11" fillId="0" borderId="0" xfId="0" applyNumberFormat="1" applyFont="1"/>
    <xf numFmtId="0" fontId="11" fillId="0" borderId="0" xfId="0" applyFont="1"/>
    <xf numFmtId="165" fontId="11" fillId="0" borderId="0" xfId="1" applyNumberFormat="1" applyFont="1"/>
    <xf numFmtId="165" fontId="6" fillId="0" borderId="0" xfId="1" applyNumberFormat="1" applyFont="1"/>
    <xf numFmtId="9" fontId="11" fillId="0" borderId="0" xfId="2" applyFont="1"/>
    <xf numFmtId="0" fontId="1" fillId="0" borderId="0" xfId="0" applyFont="1" applyAlignment="1">
      <alignment horizontal="center"/>
    </xf>
    <xf numFmtId="0" fontId="10" fillId="2" borderId="0" xfId="0" applyFont="1" applyFill="1" applyBorder="1"/>
    <xf numFmtId="166" fontId="1" fillId="0" borderId="0" xfId="2" applyNumberFormat="1" applyFont="1"/>
    <xf numFmtId="9" fontId="1" fillId="0" borderId="0" xfId="2" applyNumberFormat="1" applyFont="1"/>
    <xf numFmtId="9" fontId="13" fillId="0" borderId="0" xfId="2" applyFont="1"/>
    <xf numFmtId="166" fontId="1" fillId="0" borderId="0" xfId="2" applyNumberFormat="1" applyFont="1" applyAlignment="1">
      <alignment horizontal="center"/>
    </xf>
    <xf numFmtId="0" fontId="1" fillId="0" borderId="0" xfId="0" applyFont="1" applyAlignment="1">
      <alignment wrapText="1"/>
    </xf>
    <xf numFmtId="0" fontId="10" fillId="0" borderId="0" xfId="0" applyFont="1" applyAlignment="1">
      <alignment horizontal="center" wrapText="1"/>
    </xf>
    <xf numFmtId="0" fontId="1" fillId="4" borderId="8" xfId="0" applyFont="1" applyFill="1" applyBorder="1" applyAlignment="1">
      <alignment horizontal="center" wrapText="1"/>
    </xf>
    <xf numFmtId="0" fontId="1" fillId="4" borderId="6" xfId="0" applyFont="1" applyFill="1" applyBorder="1" applyAlignment="1">
      <alignment horizontal="center" wrapText="1"/>
    </xf>
    <xf numFmtId="9" fontId="1" fillId="4" borderId="6" xfId="2" applyFont="1" applyFill="1" applyBorder="1" applyAlignment="1">
      <alignment horizontal="center" wrapText="1"/>
    </xf>
    <xf numFmtId="165" fontId="1" fillId="4" borderId="6" xfId="1" applyNumberFormat="1" applyFont="1" applyFill="1" applyBorder="1" applyAlignment="1">
      <alignment horizontal="center"/>
    </xf>
    <xf numFmtId="9" fontId="1" fillId="4" borderId="9" xfId="2" applyFont="1" applyFill="1" applyBorder="1" applyAlignment="1">
      <alignment horizontal="center" wrapText="1"/>
    </xf>
    <xf numFmtId="165" fontId="1" fillId="5" borderId="8" xfId="1" applyNumberFormat="1" applyFont="1" applyFill="1" applyBorder="1" applyAlignment="1">
      <alignment horizontal="center" wrapText="1"/>
    </xf>
    <xf numFmtId="9" fontId="1" fillId="5" borderId="6" xfId="2" applyFont="1" applyFill="1" applyBorder="1" applyAlignment="1">
      <alignment wrapText="1"/>
    </xf>
    <xf numFmtId="9" fontId="1" fillId="5" borderId="6" xfId="2" applyFont="1" applyFill="1" applyBorder="1" applyAlignment="1">
      <alignment horizontal="center"/>
    </xf>
    <xf numFmtId="9" fontId="1" fillId="5" borderId="6" xfId="2" applyFont="1" applyFill="1" applyBorder="1" applyAlignment="1">
      <alignment horizontal="center" wrapText="1"/>
    </xf>
    <xf numFmtId="165" fontId="1" fillId="5" borderId="9" xfId="1" applyNumberFormat="1" applyFont="1" applyFill="1" applyBorder="1" applyAlignment="1">
      <alignment wrapText="1"/>
    </xf>
    <xf numFmtId="0" fontId="1" fillId="0" borderId="5" xfId="0" applyFont="1" applyBorder="1" applyAlignment="1">
      <alignment vertical="center"/>
    </xf>
    <xf numFmtId="9" fontId="1" fillId="0" borderId="5" xfId="2" applyFont="1" applyBorder="1" applyAlignment="1">
      <alignment horizontal="center" vertical="center"/>
    </xf>
    <xf numFmtId="9" fontId="1" fillId="0" borderId="5" xfId="2" applyFont="1" applyBorder="1" applyAlignment="1">
      <alignment vertical="center"/>
    </xf>
    <xf numFmtId="165" fontId="1" fillId="0" borderId="5" xfId="1" applyNumberFormat="1" applyFont="1" applyBorder="1" applyAlignment="1">
      <alignment vertical="center"/>
    </xf>
    <xf numFmtId="166" fontId="1" fillId="0" borderId="5" xfId="2" applyNumberFormat="1" applyFont="1" applyBorder="1" applyAlignment="1">
      <alignment horizontal="center" vertical="center"/>
    </xf>
    <xf numFmtId="0" fontId="1" fillId="0" borderId="5" xfId="0" applyFont="1" applyBorder="1" applyAlignment="1">
      <alignment horizontal="center" vertical="center"/>
    </xf>
    <xf numFmtId="0" fontId="1" fillId="0" borderId="5" xfId="0" applyFont="1" applyBorder="1" applyAlignment="1">
      <alignment vertical="center" wrapText="1"/>
    </xf>
    <xf numFmtId="0" fontId="0" fillId="6" borderId="0" xfId="0" applyFill="1"/>
    <xf numFmtId="0" fontId="0" fillId="6" borderId="5" xfId="0" applyFill="1" applyBorder="1"/>
    <xf numFmtId="165" fontId="0" fillId="6" borderId="10" xfId="0" applyNumberFormat="1" applyFill="1" applyBorder="1"/>
    <xf numFmtId="165" fontId="0" fillId="6" borderId="11" xfId="0" applyNumberFormat="1" applyFill="1" applyBorder="1"/>
    <xf numFmtId="165" fontId="0" fillId="6" borderId="12" xfId="0" applyNumberFormat="1" applyFill="1" applyBorder="1"/>
    <xf numFmtId="165" fontId="0" fillId="6" borderId="0" xfId="0" applyNumberFormat="1" applyFill="1"/>
    <xf numFmtId="0" fontId="14" fillId="6" borderId="6" xfId="0" applyFont="1" applyFill="1" applyBorder="1"/>
    <xf numFmtId="165" fontId="14" fillId="6" borderId="6" xfId="0" applyNumberFormat="1" applyFont="1" applyFill="1" applyBorder="1"/>
    <xf numFmtId="0" fontId="14" fillId="6" borderId="0" xfId="0" applyFont="1" applyFill="1"/>
    <xf numFmtId="0" fontId="14" fillId="5" borderId="6" xfId="0" applyFont="1" applyFill="1" applyBorder="1"/>
    <xf numFmtId="165" fontId="14" fillId="5" borderId="6" xfId="1" applyNumberFormat="1" applyFont="1" applyFill="1" applyBorder="1"/>
    <xf numFmtId="0" fontId="14" fillId="0" borderId="0" xfId="0" applyFont="1" applyFill="1" applyBorder="1"/>
    <xf numFmtId="165" fontId="14" fillId="0" borderId="0" xfId="0" applyNumberFormat="1" applyFont="1" applyFill="1" applyBorder="1"/>
    <xf numFmtId="0" fontId="0" fillId="0" borderId="0" xfId="0"/>
    <xf numFmtId="0" fontId="14" fillId="0" borderId="0" xfId="0" applyFont="1"/>
    <xf numFmtId="0" fontId="1" fillId="0" borderId="0" xfId="0" applyFont="1" applyFill="1"/>
    <xf numFmtId="0" fontId="1" fillId="6" borderId="0" xfId="0" applyFont="1" applyFill="1" applyBorder="1" applyAlignment="1">
      <alignment wrapText="1"/>
    </xf>
    <xf numFmtId="166" fontId="0" fillId="6" borderId="0" xfId="0" applyNumberFormat="1" applyFill="1"/>
    <xf numFmtId="166" fontId="0" fillId="0" borderId="0" xfId="2" applyNumberFormat="1" applyFont="1"/>
    <xf numFmtId="166" fontId="14" fillId="5" borderId="6" xfId="2" applyNumberFormat="1" applyFont="1" applyFill="1" applyBorder="1"/>
    <xf numFmtId="0" fontId="0" fillId="0" borderId="5" xfId="0" applyBorder="1"/>
    <xf numFmtId="0" fontId="9" fillId="3" borderId="0" xfId="0" applyFont="1" applyFill="1"/>
    <xf numFmtId="165" fontId="0" fillId="0" borderId="5" xfId="1" applyNumberFormat="1" applyFont="1" applyBorder="1"/>
    <xf numFmtId="0" fontId="17" fillId="0" borderId="0" xfId="0" applyFont="1"/>
    <xf numFmtId="0" fontId="1" fillId="2" borderId="22" xfId="0" applyFont="1" applyFill="1" applyBorder="1"/>
    <xf numFmtId="0" fontId="1" fillId="0" borderId="22" xfId="0" applyFont="1" applyBorder="1"/>
    <xf numFmtId="0" fontId="1" fillId="0" borderId="23" xfId="0" applyFont="1" applyBorder="1"/>
    <xf numFmtId="0" fontId="1" fillId="0" borderId="23" xfId="0" applyFont="1" applyBorder="1" applyAlignment="1">
      <alignment wrapText="1"/>
    </xf>
    <xf numFmtId="0" fontId="1" fillId="0" borderId="0" xfId="0" pivotButton="1" applyFont="1"/>
    <xf numFmtId="0" fontId="15" fillId="0" borderId="0" xfId="0" applyFont="1" applyAlignment="1" applyProtection="1">
      <alignment vertical="center"/>
      <protection hidden="1"/>
    </xf>
    <xf numFmtId="0" fontId="16" fillId="0" borderId="0" xfId="0" applyFont="1" applyProtection="1">
      <protection hidden="1"/>
    </xf>
    <xf numFmtId="0" fontId="15" fillId="0" borderId="0" xfId="0" applyFont="1" applyProtection="1">
      <protection hidden="1"/>
    </xf>
    <xf numFmtId="0" fontId="10" fillId="0" borderId="0" xfId="0" applyFont="1" applyProtection="1">
      <protection hidden="1"/>
    </xf>
    <xf numFmtId="0" fontId="1" fillId="4" borderId="10" xfId="0" applyFont="1" applyFill="1" applyBorder="1" applyProtection="1">
      <protection hidden="1"/>
    </xf>
    <xf numFmtId="165" fontId="1" fillId="4" borderId="11" xfId="1" applyNumberFormat="1" applyFont="1" applyFill="1" applyBorder="1" applyProtection="1">
      <protection hidden="1"/>
    </xf>
    <xf numFmtId="165" fontId="1" fillId="4" borderId="12" xfId="1" applyNumberFormat="1" applyFont="1" applyFill="1" applyBorder="1" applyProtection="1">
      <protection hidden="1"/>
    </xf>
    <xf numFmtId="0" fontId="10" fillId="5" borderId="2" xfId="0" applyFont="1" applyFill="1" applyBorder="1" applyProtection="1">
      <protection hidden="1"/>
    </xf>
    <xf numFmtId="165" fontId="10" fillId="5" borderId="3" xfId="1" applyNumberFormat="1" applyFont="1" applyFill="1" applyBorder="1" applyProtection="1">
      <protection hidden="1"/>
    </xf>
    <xf numFmtId="165" fontId="10" fillId="5" borderId="4" xfId="1" applyNumberFormat="1" applyFont="1" applyFill="1" applyBorder="1" applyProtection="1">
      <protection hidden="1"/>
    </xf>
    <xf numFmtId="0" fontId="1" fillId="0" borderId="0" xfId="0" applyFont="1" applyAlignment="1" applyProtection="1">
      <alignment horizontal="right"/>
      <protection hidden="1"/>
    </xf>
    <xf numFmtId="165" fontId="1" fillId="0" borderId="0" xfId="1" applyNumberFormat="1" applyFont="1" applyProtection="1">
      <protection hidden="1"/>
    </xf>
    <xf numFmtId="0" fontId="1" fillId="4" borderId="0" xfId="0" applyFont="1" applyFill="1" applyAlignment="1" applyProtection="1">
      <alignment horizontal="right"/>
      <protection hidden="1"/>
    </xf>
    <xf numFmtId="165" fontId="1" fillId="4" borderId="0" xfId="1" applyNumberFormat="1" applyFont="1" applyFill="1" applyProtection="1">
      <protection hidden="1"/>
    </xf>
    <xf numFmtId="0" fontId="10" fillId="4" borderId="24" xfId="0" applyFont="1" applyFill="1" applyBorder="1" applyProtection="1">
      <protection hidden="1"/>
    </xf>
    <xf numFmtId="0" fontId="10" fillId="4" borderId="25" xfId="0" applyFont="1" applyFill="1" applyBorder="1" applyAlignment="1" applyProtection="1">
      <alignment horizontal="center"/>
      <protection hidden="1"/>
    </xf>
    <xf numFmtId="0" fontId="10" fillId="4" borderId="26" xfId="0" applyFont="1" applyFill="1" applyBorder="1" applyAlignment="1" applyProtection="1">
      <alignment horizontal="center"/>
      <protection hidden="1"/>
    </xf>
    <xf numFmtId="0" fontId="10" fillId="4" borderId="17" xfId="0" applyFont="1" applyFill="1" applyBorder="1" applyProtection="1">
      <protection hidden="1"/>
    </xf>
    <xf numFmtId="165" fontId="1" fillId="4" borderId="5" xfId="1" applyNumberFormat="1" applyFont="1" applyFill="1" applyBorder="1" applyProtection="1">
      <protection hidden="1"/>
    </xf>
    <xf numFmtId="165" fontId="1" fillId="4" borderId="18" xfId="1" applyNumberFormat="1" applyFont="1" applyFill="1" applyBorder="1" applyProtection="1">
      <protection hidden="1"/>
    </xf>
    <xf numFmtId="0" fontId="10" fillId="4" borderId="19" xfId="0" applyFont="1" applyFill="1" applyBorder="1" applyProtection="1">
      <protection hidden="1"/>
    </xf>
    <xf numFmtId="165" fontId="1" fillId="4" borderId="20" xfId="1" applyNumberFormat="1" applyFont="1" applyFill="1" applyBorder="1" applyProtection="1">
      <protection hidden="1"/>
    </xf>
    <xf numFmtId="165" fontId="1" fillId="4" borderId="21" xfId="1" applyNumberFormat="1" applyFont="1" applyFill="1" applyBorder="1" applyProtection="1">
      <protection hidden="1"/>
    </xf>
    <xf numFmtId="0" fontId="10" fillId="0" borderId="0" xfId="0" applyFont="1" applyAlignment="1" applyProtection="1">
      <alignment vertical="center"/>
      <protection hidden="1"/>
    </xf>
    <xf numFmtId="0" fontId="0" fillId="0" borderId="0" xfId="0" applyAlignment="1" applyProtection="1">
      <alignment vertical="center"/>
      <protection hidden="1"/>
    </xf>
    <xf numFmtId="0" fontId="1" fillId="5" borderId="0" xfId="0" applyFont="1" applyFill="1" applyAlignment="1" applyProtection="1">
      <alignment vertical="center"/>
      <protection hidden="1"/>
    </xf>
    <xf numFmtId="0" fontId="0" fillId="5" borderId="0" xfId="0" applyFill="1" applyAlignment="1" applyProtection="1">
      <alignment vertical="center"/>
      <protection hidden="1"/>
    </xf>
    <xf numFmtId="0" fontId="1" fillId="0" borderId="0" xfId="0" applyFont="1" applyAlignment="1" applyProtection="1">
      <alignment vertical="center"/>
      <protection hidden="1"/>
    </xf>
    <xf numFmtId="0" fontId="1" fillId="0" borderId="0" xfId="0" applyFont="1" applyFill="1" applyAlignment="1" applyProtection="1">
      <alignment vertical="center"/>
      <protection hidden="1"/>
    </xf>
    <xf numFmtId="0" fontId="10" fillId="4" borderId="2" xfId="0" applyFont="1" applyFill="1" applyBorder="1" applyAlignment="1">
      <alignment horizontal="center" wrapText="1"/>
    </xf>
    <xf numFmtId="0" fontId="0" fillId="4" borderId="3" xfId="0" applyFill="1" applyBorder="1" applyAlignment="1">
      <alignment wrapText="1"/>
    </xf>
    <xf numFmtId="0" fontId="0" fillId="4" borderId="4" xfId="0" applyFill="1" applyBorder="1" applyAlignment="1">
      <alignment wrapText="1"/>
    </xf>
    <xf numFmtId="0" fontId="10" fillId="5" borderId="2" xfId="0" applyFont="1" applyFill="1" applyBorder="1" applyAlignment="1">
      <alignment horizontal="center" wrapText="1"/>
    </xf>
    <xf numFmtId="0" fontId="0" fillId="5" borderId="3" xfId="0" applyFill="1" applyBorder="1" applyAlignment="1">
      <alignment horizontal="center" wrapText="1"/>
    </xf>
    <xf numFmtId="0" fontId="0" fillId="5" borderId="4" xfId="0" applyFill="1" applyBorder="1" applyAlignment="1">
      <alignment horizontal="center" wrapText="1"/>
    </xf>
    <xf numFmtId="166" fontId="1" fillId="0" borderId="7" xfId="2" applyNumberFormat="1" applyFont="1" applyBorder="1" applyAlignment="1">
      <alignment horizontal="center" wrapText="1"/>
    </xf>
    <xf numFmtId="166" fontId="0" fillId="0" borderId="7" xfId="2" applyNumberFormat="1" applyFont="1" applyBorder="1" applyAlignment="1">
      <alignment horizontal="center" wrapText="1"/>
    </xf>
    <xf numFmtId="0" fontId="1" fillId="0" borderId="0" xfId="0" applyFont="1" applyAlignment="1">
      <alignment horizontal="center" wrapText="1"/>
    </xf>
    <xf numFmtId="166" fontId="1" fillId="0" borderId="0" xfId="2" applyNumberFormat="1" applyFont="1" applyBorder="1" applyAlignment="1">
      <alignment horizontal="center" wrapText="1"/>
    </xf>
    <xf numFmtId="166" fontId="0" fillId="0" borderId="0" xfId="2" applyNumberFormat="1" applyFont="1" applyBorder="1" applyAlignment="1">
      <alignment horizontal="center" wrapText="1"/>
    </xf>
    <xf numFmtId="0" fontId="1" fillId="0" borderId="0" xfId="0" applyFont="1" applyFill="1" applyAlignment="1" applyProtection="1">
      <alignment vertical="center" wrapText="1"/>
      <protection hidden="1"/>
    </xf>
    <xf numFmtId="0" fontId="0" fillId="0" borderId="0" xfId="0" applyAlignment="1" applyProtection="1">
      <alignment vertical="center"/>
      <protection hidden="1"/>
    </xf>
    <xf numFmtId="0" fontId="1" fillId="0" borderId="8" xfId="0" applyFont="1" applyBorder="1" applyAlignment="1" applyProtection="1">
      <alignment vertical="center" wrapText="1"/>
      <protection hidden="1"/>
    </xf>
    <xf numFmtId="0" fontId="0" fillId="0" borderId="6" xfId="0" applyBorder="1" applyAlignment="1" applyProtection="1">
      <alignment vertical="center" wrapText="1"/>
      <protection hidden="1"/>
    </xf>
    <xf numFmtId="0" fontId="0" fillId="0" borderId="9" xfId="0" applyBorder="1" applyAlignment="1" applyProtection="1">
      <alignment vertical="center" wrapText="1"/>
      <protection hidden="1"/>
    </xf>
    <xf numFmtId="0" fontId="0" fillId="0" borderId="7" xfId="0" applyBorder="1" applyAlignment="1" applyProtection="1">
      <alignment vertical="center" wrapText="1"/>
      <protection hidden="1"/>
    </xf>
    <xf numFmtId="0" fontId="0" fillId="0" borderId="0" xfId="0" applyBorder="1" applyAlignment="1" applyProtection="1">
      <alignment vertical="center" wrapText="1"/>
      <protection hidden="1"/>
    </xf>
    <xf numFmtId="0" fontId="0" fillId="0" borderId="13" xfId="0" applyBorder="1" applyAlignment="1" applyProtection="1">
      <alignment vertical="center" wrapText="1"/>
      <protection hidden="1"/>
    </xf>
    <xf numFmtId="0" fontId="18" fillId="0" borderId="8" xfId="0" applyFont="1" applyBorder="1" applyAlignment="1" applyProtection="1">
      <alignment vertical="center" wrapText="1"/>
      <protection hidden="1"/>
    </xf>
    <xf numFmtId="0" fontId="0" fillId="0" borderId="14" xfId="0" applyBorder="1" applyAlignment="1" applyProtection="1">
      <alignment vertical="center" wrapText="1"/>
      <protection hidden="1"/>
    </xf>
    <xf numFmtId="0" fontId="0" fillId="0" borderId="15" xfId="0" applyBorder="1" applyAlignment="1" applyProtection="1">
      <alignment vertical="center" wrapText="1"/>
      <protection hidden="1"/>
    </xf>
    <xf numFmtId="0" fontId="0" fillId="0" borderId="16" xfId="0" applyBorder="1" applyAlignment="1" applyProtection="1">
      <alignment vertical="center" wrapText="1"/>
      <protection hidden="1"/>
    </xf>
  </cellXfs>
  <cellStyles count="7">
    <cellStyle name="Komma 2" xfId="5" xr:uid="{284698D1-6D39-4765-AFD6-75E975581D0F}"/>
    <cellStyle name="Milliers" xfId="1" builtinId="3"/>
    <cellStyle name="Normal" xfId="0" builtinId="0"/>
    <cellStyle name="Normal 4" xfId="4" xr:uid="{7D46B62A-D99F-4E9D-B80C-2B79E5CD4908}"/>
    <cellStyle name="Pourcentage" xfId="2" builtinId="5"/>
    <cellStyle name="Prozent 2" xfId="6" xr:uid="{E1E685E2-A091-4DE8-B21D-1AED6C2FD6EC}"/>
    <cellStyle name="Standard 2" xfId="3" xr:uid="{174EAD89-BEAA-4F6D-B488-2CCB87C22BC9}"/>
  </cellStyles>
  <dxfs count="502">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ill>
        <patternFill>
          <bgColor theme="0" tint="-0.249977111117893"/>
        </patternFill>
      </fill>
    </dxf>
    <dxf>
      <fill>
        <patternFill>
          <bgColor theme="0" tint="-0.249977111117893"/>
        </patternFill>
      </fill>
    </dxf>
    <dxf>
      <fill>
        <patternFill>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numFmt numFmtId="165" formatCode="_ * #,##0_ ;_ * \-#,##0_ ;_ * &quot;-&quot;??_ ;_ @_ "/>
    </dxf>
    <dxf>
      <numFmt numFmtId="165" formatCode="_ * #,##0_ ;_ * \-#,##0_ ;_ * &quot;-&quot;??_ ;_ @_ "/>
    </dxf>
    <dxf>
      <numFmt numFmtId="166" formatCode="0.0%"/>
    </dxf>
    <dxf>
      <fill>
        <patternFill>
          <bgColor theme="0" tint="-0.249977111117893"/>
        </patternFill>
      </fill>
    </dxf>
    <dxf>
      <fill>
        <patternFill>
          <bgColor theme="0" tint="-0.249977111117893"/>
        </patternFill>
      </fill>
    </dxf>
    <dxf>
      <fill>
        <patternFill>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numFmt numFmtId="165" formatCode="_ * #,##0_ ;_ * \-#,##0_ ;_ * &quot;-&quot;??_ ;_ @_ "/>
    </dxf>
    <dxf>
      <numFmt numFmtId="166" formatCode="0.0%"/>
    </dxf>
    <dxf>
      <fill>
        <patternFill>
          <bgColor theme="0" tint="-0.249977111117893"/>
        </patternFill>
      </fill>
    </dxf>
    <dxf>
      <fill>
        <patternFill>
          <bgColor theme="0" tint="-0.249977111117893"/>
        </patternFill>
      </fill>
    </dxf>
    <dxf>
      <fill>
        <patternFill>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numFmt numFmtId="165" formatCode="_ * #,##0_ ;_ * \-#,##0_ ;_ * &quot;-&quot;??_ ;_ @_ "/>
    </dxf>
    <dxf>
      <fill>
        <patternFill>
          <bgColor theme="0" tint="-0.249977111117893"/>
        </patternFill>
      </fill>
    </dxf>
    <dxf>
      <fill>
        <patternFill>
          <bgColor theme="0" tint="-0.249977111117893"/>
        </patternFill>
      </fill>
    </dxf>
    <dxf>
      <fill>
        <patternFill>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165" formatCode="_ * #,##0_ ;_ * \-#,##0_ ;_ * &quot;-&quot;??_ ;_ @_ "/>
    </dxf>
    <dxf>
      <fill>
        <patternFill>
          <bgColor theme="0" tint="-0.249977111117893"/>
        </patternFill>
      </fill>
    </dxf>
    <dxf>
      <fill>
        <patternFill>
          <bgColor theme="0" tint="-0.249977111117893"/>
        </patternFill>
      </fill>
    </dxf>
    <dxf>
      <fill>
        <patternFill>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165" formatCode="_ * #,##0_ ;_ * \-#,##0_ ;_ * &quot;-&quot;??_ ;_ @_ "/>
    </dxf>
    <dxf>
      <fill>
        <patternFill>
          <bgColor theme="0" tint="-0.249977111117893"/>
        </patternFill>
      </fill>
    </dxf>
    <dxf>
      <fill>
        <patternFill>
          <bgColor theme="0" tint="-0.249977111117893"/>
        </patternFill>
      </fill>
    </dxf>
    <dxf>
      <fill>
        <patternFill>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numFmt numFmtId="165" formatCode="_ * #,##0_ ;_ * \-#,##0_ ;_ * &quot;-&quot;??_ ;_ @_ "/>
    </dxf>
    <dxf>
      <fill>
        <patternFill>
          <bgColor theme="0" tint="-0.249977111117893"/>
        </patternFill>
      </fill>
    </dxf>
    <dxf>
      <fill>
        <patternFill>
          <bgColor theme="0" tint="-0.249977111117893"/>
        </patternFill>
      </fill>
    </dxf>
    <dxf>
      <fill>
        <patternFill>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165" formatCode="_ * #,##0_ ;_ * \-#,##0_ ;_ * &quot;-&quot;??_ ;_ @_ "/>
    </dxf>
    <dxf>
      <fill>
        <patternFill>
          <bgColor theme="0" tint="-0.249977111117893"/>
        </patternFill>
      </fill>
    </dxf>
    <dxf>
      <fill>
        <patternFill>
          <bgColor theme="0" tint="-0.249977111117893"/>
        </patternFill>
      </fill>
    </dxf>
    <dxf>
      <fill>
        <patternFill>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165" formatCode="_ * #,##0_ ;_ * \-#,##0_ ;_ * &quot;-&quot;??_ ;_ @_ "/>
    </dxf>
    <dxf>
      <font>
        <strike val="0"/>
        <outline val="0"/>
        <shadow val="0"/>
        <u val="none"/>
        <vertAlign val="baseline"/>
        <sz val="8"/>
        <color theme="1"/>
        <name val="Arial"/>
        <family val="2"/>
        <scheme val="none"/>
      </font>
    </dxf>
    <dxf>
      <font>
        <strike val="0"/>
        <outline val="0"/>
        <shadow val="0"/>
        <u val="none"/>
        <vertAlign val="baseline"/>
        <sz val="8"/>
        <color theme="1"/>
        <name val="Arial"/>
        <family val="2"/>
        <scheme val="none"/>
      </font>
    </dxf>
    <dxf>
      <font>
        <strike val="0"/>
        <outline val="0"/>
        <shadow val="0"/>
        <u val="none"/>
        <vertAlign val="baseline"/>
        <sz val="8"/>
        <color theme="1"/>
        <name val="Arial"/>
        <family val="2"/>
        <scheme val="none"/>
      </font>
    </dxf>
    <dxf>
      <font>
        <strike val="0"/>
        <outline val="0"/>
        <shadow val="0"/>
        <u val="none"/>
        <vertAlign val="baseline"/>
        <sz val="8"/>
        <color theme="1"/>
        <name val="Arial"/>
        <family val="2"/>
        <scheme val="none"/>
      </font>
    </dxf>
    <dxf>
      <font>
        <strike val="0"/>
        <outline val="0"/>
        <shadow val="0"/>
        <u val="none"/>
        <vertAlign val="baseline"/>
        <sz val="8"/>
        <color theme="1"/>
        <name val="Arial"/>
        <family val="2"/>
        <scheme val="none"/>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ill>
        <patternFill>
          <bgColor theme="9" tint="0.79998168889431442"/>
        </patternFill>
      </fill>
    </dxf>
    <dxf>
      <fill>
        <patternFill>
          <bgColor rgb="FFCCFFCC"/>
        </patternFill>
      </fill>
    </dxf>
    <dxf>
      <fill>
        <patternFill>
          <bgColor rgb="FFFFBDBD"/>
        </patternFill>
      </fill>
    </dxf>
    <dxf>
      <numFmt numFmtId="165" formatCode="_ * #,##0_ ;_ * \-#,##0_ ;_ * &quot;-&quot;??_ ;_ @_ "/>
    </dxf>
    <dxf>
      <numFmt numFmtId="165" formatCode="_ * #,##0_ ;_ * \-#,##0_ ;_ * &quot;-&quot;??_ ;_ @_ "/>
    </dxf>
    <dxf>
      <numFmt numFmtId="165" formatCode="_ * #,##0_ ;_ * \-#,##0_ ;_ * &quot;-&quot;??_ ;_ @_ "/>
    </dxf>
    <dxf>
      <numFmt numFmtId="14" formatCode="0.00%"/>
    </dxf>
    <dxf>
      <numFmt numFmtId="165" formatCode="_ * #,##0_ ;_ * \-#,##0_ ;_ * &quot;-&quot;??_ ;_ @_ "/>
    </dxf>
    <dxf>
      <numFmt numFmtId="165" formatCode="_ * #,##0_ ;_ * \-#,##0_ ;_ * &quot;-&quot;??_ ;_ @_ "/>
    </dxf>
    <dxf>
      <numFmt numFmtId="165" formatCode="_ * #,##0_ ;_ * \-#,##0_ ;_ * &quot;-&quot;??_ ;_ @_ "/>
    </dxf>
    <dxf>
      <numFmt numFmtId="14" formatCode="0.00%"/>
    </dxf>
    <dxf>
      <numFmt numFmtId="165" formatCode="_ * #,##0_ ;_ * \-#,##0_ ;_ * &quot;-&quot;??_ ;_ @_ "/>
    </dxf>
    <dxf>
      <numFmt numFmtId="165" formatCode="_ * #,##0_ ;_ * \-#,##0_ ;_ * &quot;-&quot;??_ ;_ @_ "/>
    </dxf>
    <dxf>
      <numFmt numFmtId="165" formatCode="_ * #,##0_ ;_ * \-#,##0_ ;_ * &quot;-&quot;??_ ;_ @_ "/>
    </dxf>
    <dxf>
      <numFmt numFmtId="165" formatCode="_ * #,##0_ ;_ * \-#,##0_ ;_ * &quot;-&quot;??_ ;_ @_ "/>
    </dxf>
    <dxf>
      <numFmt numFmtId="165" formatCode="_ * #,##0_ ;_ * \-#,##0_ ;_ * &quot;-&quot;??_ ;_ @_ "/>
    </dxf>
    <dxf>
      <numFmt numFmtId="165" formatCode="_ * #,##0_ ;_ * \-#,##0_ ;_ * &quot;-&quot;??_ ;_ @_ "/>
    </dxf>
    <dxf>
      <numFmt numFmtId="166" formatCode="0.0%"/>
    </dxf>
    <dxf>
      <numFmt numFmtId="165" formatCode="_ * #,##0_ ;_ * \-#,##0_ ;_ * &quot;-&quot;??_ ;_ @_ "/>
    </dxf>
    <dxf>
      <numFmt numFmtId="165" formatCode="_ * #,##0_ ;_ * \-#,##0_ ;_ * &quot;-&quot;??_ ;_ @_ "/>
    </dxf>
    <dxf>
      <numFmt numFmtId="165" formatCode="_ * #,##0_ ;_ * \-#,##0_ ;_ * &quot;-&quot;??_ ;_ @_ "/>
    </dxf>
    <dxf>
      <numFmt numFmtId="165" formatCode="_ * #,##0_ ;_ * \-#,##0_ ;_ * &quot;-&quot;??_ ;_ @_ "/>
    </dxf>
    <dxf>
      <numFmt numFmtId="165" formatCode="_ * #,##0_ ;_ * \-#,##0_ ;_ * &quot;-&quot;??_ ;_ @_ "/>
    </dxf>
    <dxf>
      <numFmt numFmtId="165" formatCode="_ * #,##0_ ;_ * \-#,##0_ ;_ * &quot;-&quot;??_ ;_ @_ "/>
    </dxf>
    <dxf>
      <numFmt numFmtId="166" formatCode="0.0%"/>
    </dxf>
    <dxf>
      <numFmt numFmtId="165" formatCode="_ * #,##0_ ;_ * \-#,##0_ ;_ * &quot;-&quot;??_ ;_ @_ "/>
    </dxf>
    <dxf>
      <numFmt numFmtId="165" formatCode="_ * #,##0_ ;_ * \-#,##0_ ;_ * &quot;-&quot;??_ ;_ @_ "/>
    </dxf>
    <dxf>
      <numFmt numFmtId="165" formatCode="_ * #,##0_ ;_ * \-#,##0_ ;_ * &quot;-&quot;??_ ;_ @_ "/>
    </dxf>
    <dxf>
      <numFmt numFmtId="165" formatCode="_ * #,##0_ ;_ * \-#,##0_ ;_ * &quot;-&quot;??_ ;_ @_ "/>
    </dxf>
    <dxf>
      <numFmt numFmtId="165" formatCode="_ * #,##0_ ;_ * \-#,##0_ ;_ * &quot;-&quot;??_ ;_ @_ "/>
    </dxf>
    <dxf>
      <numFmt numFmtId="165" formatCode="_ * #,##0_ ;_ * \-#,##0_ ;_ * &quot;-&quot;??_ ;_ @_ "/>
    </dxf>
    <dxf>
      <numFmt numFmtId="165" formatCode="_ * #,##0_ ;_ * \-#,##0_ ;_ * &quot;-&quot;??_ ;_ @_ "/>
    </dxf>
    <dxf>
      <font>
        <b/>
        <i val="0"/>
        <sz val="6"/>
      </font>
    </dxf>
    <dxf>
      <border>
        <left style="thick">
          <color auto="1"/>
        </left>
        <right style="thick">
          <color auto="1"/>
        </right>
        <top style="thick">
          <color auto="1"/>
        </top>
        <bottom style="thick">
          <color auto="1"/>
        </bottom>
      </border>
    </dxf>
    <dxf>
      <font>
        <sz val="12"/>
        <name val="Arial"/>
        <family val="2"/>
        <scheme val="none"/>
      </font>
    </dxf>
  </dxfs>
  <tableStyles count="3" defaultTableStyle="TableStyleMedium2" defaultPivotStyle="PivotStyleLight16">
    <tableStyle name="Datenschnittformat 1" pivot="0" table="0" count="1" xr9:uid="{6BF596F8-79F0-428A-851A-B6EC9C21E781}">
      <tableStyleElement type="wholeTable" dxfId="501"/>
    </tableStyle>
    <tableStyle name="Datenschnittformat 2" pivot="0" table="0" count="1" xr9:uid="{07DE0FC4-6AC4-46D7-B72F-DA096113CDA9}"/>
    <tableStyle name="Re_1" pivot="0" table="0" count="4" xr9:uid="{8AAA6D76-1465-4D08-A8E4-149FBB6E3B0D}">
      <tableStyleElement type="wholeTable" dxfId="500"/>
      <tableStyleElement type="headerRow" dxfId="499"/>
    </tableStyle>
  </tableStyles>
  <colors>
    <mruColors>
      <color rgb="FFC7DDF1"/>
      <color rgb="FFCCFFCC"/>
      <color rgb="FFFFBDBD"/>
      <color rgb="FFFF9999"/>
    </mruColors>
  </colors>
  <extLst>
    <ext xmlns:x14="http://schemas.microsoft.com/office/spreadsheetml/2009/9/main" uri="{46F421CA-312F-682f-3DD2-61675219B42D}">
      <x14:dxfs count="3">
        <dxf>
          <font>
            <sz val="6"/>
          </font>
          <fill>
            <patternFill>
              <bgColor rgb="FFC7DDF1"/>
            </patternFill>
          </fill>
          <border>
            <left style="thin">
              <color auto="1"/>
            </left>
            <right style="thin">
              <color auto="1"/>
            </right>
            <top style="thin">
              <color auto="1"/>
            </top>
            <bottom style="thin">
              <color auto="1"/>
            </bottom>
          </border>
        </dxf>
        <dxf>
          <font>
            <sz val="6"/>
            <name val="Arial"/>
            <family val="2"/>
            <scheme val="none"/>
          </font>
        </dxf>
        <dxf>
          <font>
            <sz val="9"/>
            <name val="Arial"/>
            <family val="2"/>
            <scheme val="none"/>
          </font>
        </dxf>
      </x14:dxfs>
    </ext>
    <ext xmlns:x14="http://schemas.microsoft.com/office/spreadsheetml/2009/9/main" uri="{EB79DEF2-80B8-43e5-95BD-54CBDDF9020C}">
      <x14:slicerStyles defaultSlicerStyle="SlicerStyleLight1">
        <x14:slicerStyle name="Datenschnittformat 1"/>
        <x14:slicerStyle name="Datenschnittformat 2">
          <x14:slicerStyleElements>
            <x14:slicerStyleElement type="selectedItemWithData" dxfId="2"/>
          </x14:slicerStyleElements>
        </x14:slicerStyle>
        <x14:slicerStyle name="Re_1">
          <x14:slicerStyleElements>
            <x14:slicerStyleElement type="unselectedItemWithData" dxfId="1"/>
            <x14:slicerStyleElement type="selectedItemWith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xml"/><Relationship Id="rId18" Type="http://schemas.microsoft.com/office/2007/relationships/slicerCache" Target="slicerCaches/slicerCache1.xml"/><Relationship Id="rId26" Type="http://schemas.openxmlformats.org/officeDocument/2006/relationships/styles" Target="styles.xml"/><Relationship Id="rId39" Type="http://schemas.openxmlformats.org/officeDocument/2006/relationships/customXml" Target="../customXml/item9.xml"/><Relationship Id="rId21" Type="http://schemas.microsoft.com/office/2007/relationships/slicerCache" Target="slicerCaches/slicerCache4.xml"/><Relationship Id="rId34" Type="http://schemas.openxmlformats.org/officeDocument/2006/relationships/customXml" Target="../customXml/item4.xml"/><Relationship Id="rId42" Type="http://schemas.openxmlformats.org/officeDocument/2006/relationships/customXml" Target="../customXml/item12.xml"/><Relationship Id="rId47" Type="http://schemas.openxmlformats.org/officeDocument/2006/relationships/customXml" Target="../customXml/item17.xml"/><Relationship Id="rId50" Type="http://schemas.openxmlformats.org/officeDocument/2006/relationships/customXml" Target="../customXml/item20.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pivotCacheDefinition" Target="pivotCache/pivotCacheDefinition3.xml"/><Relationship Id="rId29" Type="http://schemas.openxmlformats.org/officeDocument/2006/relationships/powerPivotData" Target="model/item.data"/><Relationship Id="rId11" Type="http://schemas.openxmlformats.org/officeDocument/2006/relationships/worksheet" Target="worksheets/sheet11.xml"/><Relationship Id="rId24" Type="http://schemas.openxmlformats.org/officeDocument/2006/relationships/theme" Target="theme/theme1.xml"/><Relationship Id="rId32" Type="http://schemas.openxmlformats.org/officeDocument/2006/relationships/customXml" Target="../customXml/item2.xml"/><Relationship Id="rId37" Type="http://schemas.openxmlformats.org/officeDocument/2006/relationships/customXml" Target="../customXml/item7.xml"/><Relationship Id="rId40" Type="http://schemas.openxmlformats.org/officeDocument/2006/relationships/customXml" Target="../customXml/item10.xml"/><Relationship Id="rId45" Type="http://schemas.openxmlformats.org/officeDocument/2006/relationships/customXml" Target="../customXml/item15.xml"/><Relationship Id="rId5" Type="http://schemas.openxmlformats.org/officeDocument/2006/relationships/worksheet" Target="worksheets/sheet5.xml"/><Relationship Id="rId15" Type="http://schemas.openxmlformats.org/officeDocument/2006/relationships/pivotCacheDefinition" Target="pivotCache/pivotCacheDefinition2.xml"/><Relationship Id="rId23" Type="http://schemas.microsoft.com/office/2007/relationships/slicerCache" Target="slicerCaches/slicerCache6.xml"/><Relationship Id="rId28" Type="http://schemas.openxmlformats.org/officeDocument/2006/relationships/sheetMetadata" Target="metadata.xml"/><Relationship Id="rId36" Type="http://schemas.openxmlformats.org/officeDocument/2006/relationships/customXml" Target="../customXml/item6.xml"/><Relationship Id="rId49" Type="http://schemas.openxmlformats.org/officeDocument/2006/relationships/customXml" Target="../customXml/item19.xml"/><Relationship Id="rId10" Type="http://schemas.openxmlformats.org/officeDocument/2006/relationships/worksheet" Target="worksheets/sheet10.xml"/><Relationship Id="rId19" Type="http://schemas.microsoft.com/office/2007/relationships/slicerCache" Target="slicerCaches/slicerCache2.xml"/><Relationship Id="rId31" Type="http://schemas.openxmlformats.org/officeDocument/2006/relationships/customXml" Target="../customXml/item1.xml"/><Relationship Id="rId44" Type="http://schemas.openxmlformats.org/officeDocument/2006/relationships/customXml" Target="../customXml/item1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microsoft.com/office/2007/relationships/slicerCache" Target="slicerCaches/slicerCache5.xml"/><Relationship Id="rId27" Type="http://schemas.openxmlformats.org/officeDocument/2006/relationships/sharedStrings" Target="sharedStrings.xml"/><Relationship Id="rId30" Type="http://schemas.openxmlformats.org/officeDocument/2006/relationships/calcChain" Target="calcChain.xml"/><Relationship Id="rId35" Type="http://schemas.openxmlformats.org/officeDocument/2006/relationships/customXml" Target="../customXml/item5.xml"/><Relationship Id="rId43" Type="http://schemas.openxmlformats.org/officeDocument/2006/relationships/customXml" Target="../customXml/item13.xml"/><Relationship Id="rId48" Type="http://schemas.openxmlformats.org/officeDocument/2006/relationships/customXml" Target="../customXml/item18.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pivotCacheDefinition" Target="pivotCache/pivotCacheDefinition4.xml"/><Relationship Id="rId25" Type="http://schemas.openxmlformats.org/officeDocument/2006/relationships/connections" Target="connections.xml"/><Relationship Id="rId33" Type="http://schemas.openxmlformats.org/officeDocument/2006/relationships/customXml" Target="../customXml/item3.xml"/><Relationship Id="rId38" Type="http://schemas.openxmlformats.org/officeDocument/2006/relationships/customXml" Target="../customXml/item8.xml"/><Relationship Id="rId46" Type="http://schemas.openxmlformats.org/officeDocument/2006/relationships/customXml" Target="../customXml/item16.xml"/><Relationship Id="rId20" Type="http://schemas.microsoft.com/office/2007/relationships/slicerCache" Target="slicerCaches/slicerCache3.xml"/><Relationship Id="rId41" Type="http://schemas.openxmlformats.org/officeDocument/2006/relationships/customXml" Target="../customXml/item1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 VK x </a:t>
            </a:r>
            <a:r>
              <a:rPr lang="en-US" sz="1400" b="0" i="0" u="none" strike="noStrike" baseline="0">
                <a:solidFill>
                  <a:sysClr val="windowText" lastClr="000000"/>
                </a:solidFill>
                <a:effectLst/>
              </a:rPr>
              <a:t>∆ Versichertenbestand über Zeitperiode</a:t>
            </a:r>
          </a:p>
          <a:p>
            <a:pPr>
              <a:defRPr>
                <a:solidFill>
                  <a:sysClr val="windowText" lastClr="000000"/>
                </a:solidFill>
              </a:defRPr>
            </a:pPr>
            <a:r>
              <a:rPr lang="en-US" sz="800" b="0" i="0" u="none" strike="noStrike" baseline="0">
                <a:solidFill>
                  <a:sysClr val="windowText" lastClr="000000"/>
                </a:solidFill>
                <a:effectLst/>
              </a:rPr>
              <a:t>Kriteirum: Absolute Differenz zwischen [∆ Versi - ∆ VK] ist &gt; xx%</a:t>
            </a:r>
          </a:p>
          <a:p>
            <a:pPr>
              <a:defRPr>
                <a:solidFill>
                  <a:sysClr val="windowText" lastClr="000000"/>
                </a:solidFill>
              </a:defRPr>
            </a:pPr>
            <a:r>
              <a:rPr lang="en-US" sz="800" b="0" i="0" u="none" strike="noStrike" baseline="0">
                <a:solidFill>
                  <a:sysClr val="windowText" lastClr="000000"/>
                </a:solidFill>
                <a:effectLst/>
              </a:rPr>
              <a:t>Legende bei Versicherern: ∆ last year Bestand </a:t>
            </a:r>
            <a:r>
              <a:rPr lang="en-US" sz="800">
                <a:solidFill>
                  <a:sysClr val="windowText" lastClr="000000"/>
                </a:solidFill>
              </a:rPr>
              <a:t> </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fr-FR"/>
        </a:p>
      </c:txPr>
    </c:title>
    <c:autoTitleDeleted val="0"/>
    <c:plotArea>
      <c:layout/>
      <c:scatterChart>
        <c:scatterStyle val="lineMarker"/>
        <c:varyColors val="0"/>
        <c:ser>
          <c:idx val="0"/>
          <c:order val="0"/>
          <c:tx>
            <c:strRef>
              <c:f>'Prozess-Auswertung'!$C$1</c:f>
              <c:strCache>
                <c:ptCount val="1"/>
                <c:pt idx="0">
                  <c:v>∆ Bestand</c:v>
                </c:pt>
              </c:strCache>
            </c:strRef>
          </c:tx>
          <c:spPr>
            <a:ln w="19050" cap="rnd">
              <a:noFill/>
              <a:round/>
            </a:ln>
            <a:effectLst/>
          </c:spPr>
          <c:marker>
            <c:symbol val="circle"/>
            <c:size val="3"/>
            <c:spPr>
              <a:solidFill>
                <a:schemeClr val="accent1"/>
              </a:solidFill>
              <a:ln w="9525">
                <a:solidFill>
                  <a:schemeClr val="accent1"/>
                </a:solidFill>
              </a:ln>
              <a:effectLst/>
            </c:spPr>
          </c:marker>
          <c:dLbls>
            <c:dLbl>
              <c:idx val="0"/>
              <c:tx>
                <c:rich>
                  <a:bodyPr/>
                  <a:lstStyle/>
                  <a:p>
                    <a:fld id="{64C8A319-5AFA-42AB-81D1-AF1F0B6C77B7}" type="CELLRANGE">
                      <a:rPr lang="en-US"/>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2994-4A8D-AC29-8C7BD49B7043}"/>
                </c:ext>
              </c:extLst>
            </c:dLbl>
            <c:dLbl>
              <c:idx val="1"/>
              <c:tx>
                <c:rich>
                  <a:bodyPr/>
                  <a:lstStyle/>
                  <a:p>
                    <a:fld id="{225D3F2D-7D8F-4EB4-A2ED-1AEE816D609C}" type="CELLRANGE">
                      <a:rPr lang="de-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2994-4A8D-AC29-8C7BD49B7043}"/>
                </c:ext>
              </c:extLst>
            </c:dLbl>
            <c:dLbl>
              <c:idx val="2"/>
              <c:tx>
                <c:rich>
                  <a:bodyPr/>
                  <a:lstStyle/>
                  <a:p>
                    <a:fld id="{3D8E96CE-0E90-43FC-A757-AA1189C98644}"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994-4A8D-AC29-8C7BD49B7043}"/>
                </c:ext>
              </c:extLst>
            </c:dLbl>
            <c:dLbl>
              <c:idx val="3"/>
              <c:tx>
                <c:rich>
                  <a:bodyPr/>
                  <a:lstStyle/>
                  <a:p>
                    <a:fld id="{EE28D5E0-4101-4471-A274-B8F14CC4C226}"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994-4A8D-AC29-8C7BD49B7043}"/>
                </c:ext>
              </c:extLst>
            </c:dLbl>
            <c:dLbl>
              <c:idx val="4"/>
              <c:tx>
                <c:rich>
                  <a:bodyPr/>
                  <a:lstStyle/>
                  <a:p>
                    <a:fld id="{4C000630-8C1B-4206-B97B-8C6244C184AE}"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2994-4A8D-AC29-8C7BD49B7043}"/>
                </c:ext>
              </c:extLst>
            </c:dLbl>
            <c:dLbl>
              <c:idx val="5"/>
              <c:tx>
                <c:rich>
                  <a:bodyPr/>
                  <a:lstStyle/>
                  <a:p>
                    <a:fld id="{B67F76CC-21F2-48BB-A52B-8C9357197B9E}"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994-4A8D-AC29-8C7BD49B7043}"/>
                </c:ext>
              </c:extLst>
            </c:dLbl>
            <c:dLbl>
              <c:idx val="6"/>
              <c:tx>
                <c:rich>
                  <a:bodyPr/>
                  <a:lstStyle/>
                  <a:p>
                    <a:fld id="{6942118D-B0FA-4BA5-B9E6-C4DDFA434180}"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2994-4A8D-AC29-8C7BD49B7043}"/>
                </c:ext>
              </c:extLst>
            </c:dLbl>
            <c:dLbl>
              <c:idx val="7"/>
              <c:tx>
                <c:rich>
                  <a:bodyPr/>
                  <a:lstStyle/>
                  <a:p>
                    <a:fld id="{87339387-4186-457C-AD44-DB14B5EE38CF}"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2994-4A8D-AC29-8C7BD49B7043}"/>
                </c:ext>
              </c:extLst>
            </c:dLbl>
            <c:dLbl>
              <c:idx val="8"/>
              <c:tx>
                <c:rich>
                  <a:bodyPr/>
                  <a:lstStyle/>
                  <a:p>
                    <a:fld id="{4B339329-8A62-4C36-AA34-3ECCDB9B6178}"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2994-4A8D-AC29-8C7BD49B7043}"/>
                </c:ext>
              </c:extLst>
            </c:dLbl>
            <c:dLbl>
              <c:idx val="9"/>
              <c:tx>
                <c:rich>
                  <a:bodyPr/>
                  <a:lstStyle/>
                  <a:p>
                    <a:fld id="{901F4F0F-F98C-4832-BECB-8AB7430616CC}"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2994-4A8D-AC29-8C7BD49B7043}"/>
                </c:ext>
              </c:extLst>
            </c:dLbl>
            <c:dLbl>
              <c:idx val="10"/>
              <c:tx>
                <c:rich>
                  <a:bodyPr/>
                  <a:lstStyle/>
                  <a:p>
                    <a:fld id="{05CA3643-BB3D-465D-A65C-13816EE82636}"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2994-4A8D-AC29-8C7BD49B7043}"/>
                </c:ext>
              </c:extLst>
            </c:dLbl>
            <c:dLbl>
              <c:idx val="11"/>
              <c:tx>
                <c:rich>
                  <a:bodyPr/>
                  <a:lstStyle/>
                  <a:p>
                    <a:fld id="{525572D2-CE55-4D02-B33C-47B915DD87F0}"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2994-4A8D-AC29-8C7BD49B7043}"/>
                </c:ext>
              </c:extLst>
            </c:dLbl>
            <c:dLbl>
              <c:idx val="12"/>
              <c:tx>
                <c:rich>
                  <a:bodyPr/>
                  <a:lstStyle/>
                  <a:p>
                    <a:fld id="{FEDED891-5C0B-46B8-92C0-11EE8A37565A}"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2994-4A8D-AC29-8C7BD49B7043}"/>
                </c:ext>
              </c:extLst>
            </c:dLbl>
            <c:dLbl>
              <c:idx val="13"/>
              <c:tx>
                <c:rich>
                  <a:bodyPr/>
                  <a:lstStyle/>
                  <a:p>
                    <a:fld id="{7AEFD2B9-C6A2-4C70-9446-1BFC09DBA9D8}"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2994-4A8D-AC29-8C7BD49B7043}"/>
                </c:ext>
              </c:extLst>
            </c:dLbl>
            <c:dLbl>
              <c:idx val="14"/>
              <c:tx>
                <c:rich>
                  <a:bodyPr/>
                  <a:lstStyle/>
                  <a:p>
                    <a:fld id="{3BF7FAE3-3A32-43E9-8EE0-CB351E7D7C08}"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2994-4A8D-AC29-8C7BD49B7043}"/>
                </c:ext>
              </c:extLst>
            </c:dLbl>
            <c:dLbl>
              <c:idx val="15"/>
              <c:tx>
                <c:rich>
                  <a:bodyPr/>
                  <a:lstStyle/>
                  <a:p>
                    <a:fld id="{59CFAD87-2F0D-48F5-B21A-4E394535B483}"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2994-4A8D-AC29-8C7BD49B7043}"/>
                </c:ext>
              </c:extLst>
            </c:dLbl>
            <c:dLbl>
              <c:idx val="16"/>
              <c:tx>
                <c:rich>
                  <a:bodyPr/>
                  <a:lstStyle/>
                  <a:p>
                    <a:fld id="{9BD3CEF6-D3F4-40CC-8427-471558DD45E6}"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2994-4A8D-AC29-8C7BD49B7043}"/>
                </c:ext>
              </c:extLst>
            </c:dLbl>
            <c:dLbl>
              <c:idx val="17"/>
              <c:tx>
                <c:rich>
                  <a:bodyPr/>
                  <a:lstStyle/>
                  <a:p>
                    <a:fld id="{8426EC59-396D-4A33-9CAA-86D0FDE1C027}"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2994-4A8D-AC29-8C7BD49B7043}"/>
                </c:ext>
              </c:extLst>
            </c:dLbl>
            <c:dLbl>
              <c:idx val="18"/>
              <c:tx>
                <c:rich>
                  <a:bodyPr/>
                  <a:lstStyle/>
                  <a:p>
                    <a:fld id="{579A24DC-A27C-45C3-897F-4947A188914F}"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2994-4A8D-AC29-8C7BD49B7043}"/>
                </c:ext>
              </c:extLst>
            </c:dLbl>
            <c:dLbl>
              <c:idx val="19"/>
              <c:tx>
                <c:rich>
                  <a:bodyPr/>
                  <a:lstStyle/>
                  <a:p>
                    <a:fld id="{2E4ACD1F-706B-4A66-8E45-22B94D7FCE7C}"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2994-4A8D-AC29-8C7BD49B7043}"/>
                </c:ext>
              </c:extLst>
            </c:dLbl>
            <c:dLbl>
              <c:idx val="20"/>
              <c:tx>
                <c:rich>
                  <a:bodyPr/>
                  <a:lstStyle/>
                  <a:p>
                    <a:fld id="{5118D2A1-5DB0-4C3D-B0BA-C3F5B5F16836}"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2994-4A8D-AC29-8C7BD49B7043}"/>
                </c:ext>
              </c:extLst>
            </c:dLbl>
            <c:dLbl>
              <c:idx val="21"/>
              <c:tx>
                <c:rich>
                  <a:bodyPr/>
                  <a:lstStyle/>
                  <a:p>
                    <a:fld id="{3DFBC49A-D4EE-4B3D-8436-6990768C2D68}"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2994-4A8D-AC29-8C7BD49B7043}"/>
                </c:ext>
              </c:extLst>
            </c:dLbl>
            <c:dLbl>
              <c:idx val="22"/>
              <c:tx>
                <c:rich>
                  <a:bodyPr/>
                  <a:lstStyle/>
                  <a:p>
                    <a:fld id="{DE815253-F2A0-4CDC-9690-FE56E08BE735}"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2994-4A8D-AC29-8C7BD49B7043}"/>
                </c:ext>
              </c:extLst>
            </c:dLbl>
            <c:dLbl>
              <c:idx val="23"/>
              <c:tx>
                <c:rich>
                  <a:bodyPr/>
                  <a:lstStyle/>
                  <a:p>
                    <a:fld id="{F5023FC2-C511-4181-9C4A-915E66C4AAB4}"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2994-4A8D-AC29-8C7BD49B7043}"/>
                </c:ext>
              </c:extLst>
            </c:dLbl>
            <c:dLbl>
              <c:idx val="24"/>
              <c:tx>
                <c:rich>
                  <a:bodyPr/>
                  <a:lstStyle/>
                  <a:p>
                    <a:fld id="{3C13AECA-FBFE-4B58-BCAE-7247A618B3C9}"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2994-4A8D-AC29-8C7BD49B7043}"/>
                </c:ext>
              </c:extLst>
            </c:dLbl>
            <c:dLbl>
              <c:idx val="25"/>
              <c:tx>
                <c:rich>
                  <a:bodyPr/>
                  <a:lstStyle/>
                  <a:p>
                    <a:fld id="{F5E958A0-F19D-4DB8-8CAA-D22DBAFEC2EE}"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2994-4A8D-AC29-8C7BD49B7043}"/>
                </c:ext>
              </c:extLst>
            </c:dLbl>
            <c:dLbl>
              <c:idx val="26"/>
              <c:tx>
                <c:rich>
                  <a:bodyPr/>
                  <a:lstStyle/>
                  <a:p>
                    <a:fld id="{1DD35C08-86F2-4069-B27D-6232499B9D6A}"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2994-4A8D-AC29-8C7BD49B7043}"/>
                </c:ext>
              </c:extLst>
            </c:dLbl>
            <c:dLbl>
              <c:idx val="27"/>
              <c:tx>
                <c:rich>
                  <a:bodyPr/>
                  <a:lstStyle/>
                  <a:p>
                    <a:fld id="{588196A3-A40F-456C-98FC-820E1A11D872}"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2994-4A8D-AC29-8C7BD49B7043}"/>
                </c:ext>
              </c:extLst>
            </c:dLbl>
            <c:dLbl>
              <c:idx val="28"/>
              <c:tx>
                <c:rich>
                  <a:bodyPr/>
                  <a:lstStyle/>
                  <a:p>
                    <a:fld id="{19D61E3D-5842-4AB0-BD23-830B66B43B30}"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2994-4A8D-AC29-8C7BD49B7043}"/>
                </c:ext>
              </c:extLst>
            </c:dLbl>
            <c:dLbl>
              <c:idx val="29"/>
              <c:tx>
                <c:rich>
                  <a:bodyPr/>
                  <a:lstStyle/>
                  <a:p>
                    <a:fld id="{31A42D1B-E12F-4CF7-AC75-92FA77121362}"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2994-4A8D-AC29-8C7BD49B7043}"/>
                </c:ext>
              </c:extLst>
            </c:dLbl>
            <c:dLbl>
              <c:idx val="30"/>
              <c:tx>
                <c:rich>
                  <a:bodyPr/>
                  <a:lstStyle/>
                  <a:p>
                    <a:fld id="{6CA6FC41-569F-4DD4-A80C-5CE9D5B097A1}"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2994-4A8D-AC29-8C7BD49B7043}"/>
                </c:ext>
              </c:extLst>
            </c:dLbl>
            <c:dLbl>
              <c:idx val="31"/>
              <c:tx>
                <c:rich>
                  <a:bodyPr/>
                  <a:lstStyle/>
                  <a:p>
                    <a:fld id="{FF9DD379-C71D-467A-B8D4-F2958B974D22}"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2994-4A8D-AC29-8C7BD49B7043}"/>
                </c:ext>
              </c:extLst>
            </c:dLbl>
            <c:dLbl>
              <c:idx val="32"/>
              <c:tx>
                <c:rich>
                  <a:bodyPr/>
                  <a:lstStyle/>
                  <a:p>
                    <a:fld id="{CD8FF9DA-550F-4DA5-9A25-62A390556374}"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2994-4A8D-AC29-8C7BD49B7043}"/>
                </c:ext>
              </c:extLst>
            </c:dLbl>
            <c:dLbl>
              <c:idx val="33"/>
              <c:tx>
                <c:rich>
                  <a:bodyPr/>
                  <a:lstStyle/>
                  <a:p>
                    <a:fld id="{56BD8178-6EA0-42E1-BB41-1A62CAB5FE02}"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2994-4A8D-AC29-8C7BD49B7043}"/>
                </c:ext>
              </c:extLst>
            </c:dLbl>
            <c:dLbl>
              <c:idx val="34"/>
              <c:tx>
                <c:rich>
                  <a:bodyPr/>
                  <a:lstStyle/>
                  <a:p>
                    <a:fld id="{365567F3-95EC-425D-8283-4AB1E06CD29B}"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2994-4A8D-AC29-8C7BD49B7043}"/>
                </c:ext>
              </c:extLst>
            </c:dLbl>
            <c:dLbl>
              <c:idx val="35"/>
              <c:tx>
                <c:rich>
                  <a:bodyPr/>
                  <a:lstStyle/>
                  <a:p>
                    <a:fld id="{A4FE2E52-DFB1-4D59-ADEC-EDB4B567BF39}"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2994-4A8D-AC29-8C7BD49B7043}"/>
                </c:ext>
              </c:extLst>
            </c:dLbl>
            <c:dLbl>
              <c:idx val="36"/>
              <c:tx>
                <c:rich>
                  <a:bodyPr/>
                  <a:lstStyle/>
                  <a:p>
                    <a:fld id="{F3AE1FA6-9005-4DD4-948F-23F0BDB45599}"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2994-4A8D-AC29-8C7BD49B7043}"/>
                </c:ext>
              </c:extLst>
            </c:dLbl>
            <c:dLbl>
              <c:idx val="37"/>
              <c:tx>
                <c:rich>
                  <a:bodyPr/>
                  <a:lstStyle/>
                  <a:p>
                    <a:fld id="{9ADB2231-07A6-4427-9026-196E0F4BE942}"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2994-4A8D-AC29-8C7BD49B7043}"/>
                </c:ext>
              </c:extLst>
            </c:dLbl>
            <c:dLbl>
              <c:idx val="38"/>
              <c:tx>
                <c:rich>
                  <a:bodyPr/>
                  <a:lstStyle/>
                  <a:p>
                    <a:fld id="{06FFECD2-6179-4505-AF98-BC8A695993D3}"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2994-4A8D-AC29-8C7BD49B7043}"/>
                </c:ext>
              </c:extLst>
            </c:dLbl>
            <c:dLbl>
              <c:idx val="39"/>
              <c:tx>
                <c:rich>
                  <a:bodyPr/>
                  <a:lstStyle/>
                  <a:p>
                    <a:fld id="{D7C2C82B-E580-41B8-9609-235A770E924E}"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2994-4A8D-AC29-8C7BD49B7043}"/>
                </c:ext>
              </c:extLst>
            </c:dLbl>
            <c:dLbl>
              <c:idx val="40"/>
              <c:tx>
                <c:rich>
                  <a:bodyPr/>
                  <a:lstStyle/>
                  <a:p>
                    <a:fld id="{CEA82C8F-1161-4F28-BE91-8641B52720A3}"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A-2994-4A8D-AC29-8C7BD49B7043}"/>
                </c:ext>
              </c:extLst>
            </c:dLbl>
            <c:dLbl>
              <c:idx val="41"/>
              <c:tx>
                <c:rich>
                  <a:bodyPr/>
                  <a:lstStyle/>
                  <a:p>
                    <a:fld id="{BBB56A7B-35F2-4635-AD9D-F374B18372CA}"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B-2994-4A8D-AC29-8C7BD49B7043}"/>
                </c:ext>
              </c:extLst>
            </c:dLbl>
            <c:dLbl>
              <c:idx val="42"/>
              <c:tx>
                <c:rich>
                  <a:bodyPr/>
                  <a:lstStyle/>
                  <a:p>
                    <a:fld id="{AE2B35A8-9F65-4C74-B48B-610F92763080}"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2994-4A8D-AC29-8C7BD49B7043}"/>
                </c:ext>
              </c:extLst>
            </c:dLbl>
            <c:dLbl>
              <c:idx val="43"/>
              <c:tx>
                <c:rich>
                  <a:bodyPr/>
                  <a:lstStyle/>
                  <a:p>
                    <a:fld id="{90DE6F6A-0D01-4815-990D-FC6D64D6129A}"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2994-4A8D-AC29-8C7BD49B7043}"/>
                </c:ext>
              </c:extLst>
            </c:dLbl>
            <c:dLbl>
              <c:idx val="44"/>
              <c:tx>
                <c:rich>
                  <a:bodyPr/>
                  <a:lstStyle/>
                  <a:p>
                    <a:fld id="{7236F51B-1CFA-4DE3-8B35-AAC0FF07E219}"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2994-4A8D-AC29-8C7BD49B7043}"/>
                </c:ext>
              </c:extLst>
            </c:dLbl>
            <c:dLbl>
              <c:idx val="45"/>
              <c:tx>
                <c:rich>
                  <a:bodyPr/>
                  <a:lstStyle/>
                  <a:p>
                    <a:fld id="{7CEA7E88-0A6A-4590-98F1-70710081F87E}"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F-2994-4A8D-AC29-8C7BD49B7043}"/>
                </c:ext>
              </c:extLst>
            </c:dLbl>
            <c:dLbl>
              <c:idx val="46"/>
              <c:tx>
                <c:rich>
                  <a:bodyPr/>
                  <a:lstStyle/>
                  <a:p>
                    <a:fld id="{8D2405AF-B5D4-4510-A6B6-26FBA5C9CD6C}"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2994-4A8D-AC29-8C7BD49B7043}"/>
                </c:ext>
              </c:extLst>
            </c:dLbl>
            <c:dLbl>
              <c:idx val="47"/>
              <c:tx>
                <c:rich>
                  <a:bodyPr/>
                  <a:lstStyle/>
                  <a:p>
                    <a:fld id="{B52BE54E-D476-412E-ABE2-F0D6A995D9E3}"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1-2994-4A8D-AC29-8C7BD49B7043}"/>
                </c:ext>
              </c:extLst>
            </c:dLbl>
            <c:dLbl>
              <c:idx val="48"/>
              <c:tx>
                <c:rich>
                  <a:bodyPr/>
                  <a:lstStyle/>
                  <a:p>
                    <a:fld id="{6AD749AB-924B-472C-A930-589C2A3B6D8D}"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2-2994-4A8D-AC29-8C7BD49B7043}"/>
                </c:ext>
              </c:extLst>
            </c:dLbl>
            <c:dLbl>
              <c:idx val="49"/>
              <c:tx>
                <c:rich>
                  <a:bodyPr/>
                  <a:lstStyle/>
                  <a:p>
                    <a:fld id="{E1FDA068-69EA-4E4C-A969-AFEBCE847769}"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3-2994-4A8D-AC29-8C7BD49B7043}"/>
                </c:ext>
              </c:extLst>
            </c:dLbl>
            <c:dLbl>
              <c:idx val="50"/>
              <c:tx>
                <c:rich>
                  <a:bodyPr/>
                  <a:lstStyle/>
                  <a:p>
                    <a:fld id="{19824E09-547D-4826-BBF4-17F19146E02D}"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4-2994-4A8D-AC29-8C7BD49B7043}"/>
                </c:ext>
              </c:extLst>
            </c:dLbl>
            <c:dLbl>
              <c:idx val="51"/>
              <c:tx>
                <c:rich>
                  <a:bodyPr/>
                  <a:lstStyle/>
                  <a:p>
                    <a:fld id="{C8873FB7-9F67-41A8-819D-63BFDB773E02}"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5-2994-4A8D-AC29-8C7BD49B7043}"/>
                </c:ext>
              </c:extLst>
            </c:dLbl>
            <c:dLbl>
              <c:idx val="52"/>
              <c:tx>
                <c:rich>
                  <a:bodyPr/>
                  <a:lstStyle/>
                  <a:p>
                    <a:fld id="{F40BA91F-F190-4D02-AD57-17C24A42B851}"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6-2994-4A8D-AC29-8C7BD49B7043}"/>
                </c:ext>
              </c:extLst>
            </c:dLbl>
            <c:dLbl>
              <c:idx val="53"/>
              <c:tx>
                <c:rich>
                  <a:bodyPr/>
                  <a:lstStyle/>
                  <a:p>
                    <a:fld id="{F5E1E820-5019-4645-B256-B629DB8CC85B}"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7-2994-4A8D-AC29-8C7BD49B7043}"/>
                </c:ext>
              </c:extLst>
            </c:dLbl>
            <c:dLbl>
              <c:idx val="54"/>
              <c:tx>
                <c:rich>
                  <a:bodyPr/>
                  <a:lstStyle/>
                  <a:p>
                    <a:fld id="{1D317CDB-583D-4D1E-83D6-68F00ED3B42B}"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8-2994-4A8D-AC29-8C7BD49B7043}"/>
                </c:ext>
              </c:extLst>
            </c:dLbl>
            <c:dLbl>
              <c:idx val="55"/>
              <c:tx>
                <c:rich>
                  <a:bodyPr/>
                  <a:lstStyle/>
                  <a:p>
                    <a:fld id="{E6090EDA-34B3-413E-AF98-1D140205EF57}"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9-2994-4A8D-AC29-8C7BD49B7043}"/>
                </c:ext>
              </c:extLst>
            </c:dLbl>
            <c:dLbl>
              <c:idx val="56"/>
              <c:tx>
                <c:rich>
                  <a:bodyPr/>
                  <a:lstStyle/>
                  <a:p>
                    <a:fld id="{F3C04B2B-5858-429F-A3DD-D4C870410C61}"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A-2994-4A8D-AC29-8C7BD49B7043}"/>
                </c:ext>
              </c:extLst>
            </c:dLbl>
            <c:dLbl>
              <c:idx val="57"/>
              <c:tx>
                <c:rich>
                  <a:bodyPr/>
                  <a:lstStyle/>
                  <a:p>
                    <a:fld id="{DFA337EC-6FD7-4DFD-AC69-A30BD23A488F}"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B-2994-4A8D-AC29-8C7BD49B7043}"/>
                </c:ext>
              </c:extLst>
            </c:dLbl>
            <c:dLbl>
              <c:idx val="58"/>
              <c:tx>
                <c:rich>
                  <a:bodyPr/>
                  <a:lstStyle/>
                  <a:p>
                    <a:fld id="{19BDEA2B-50E5-4701-B618-C108FB5C4AF0}"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C-2994-4A8D-AC29-8C7BD49B7043}"/>
                </c:ext>
              </c:extLst>
            </c:dLbl>
            <c:dLbl>
              <c:idx val="59"/>
              <c:tx>
                <c:rich>
                  <a:bodyPr/>
                  <a:lstStyle/>
                  <a:p>
                    <a:fld id="{C087F109-EA78-4D78-8E61-863F3B58C91C}"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D-2994-4A8D-AC29-8C7BD49B7043}"/>
                </c:ext>
              </c:extLst>
            </c:dLbl>
            <c:dLbl>
              <c:idx val="60"/>
              <c:tx>
                <c:rich>
                  <a:bodyPr/>
                  <a:lstStyle/>
                  <a:p>
                    <a:fld id="{83956ACC-CD61-4AB3-A290-EFF09825182B}"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E-2994-4A8D-AC29-8C7BD49B7043}"/>
                </c:ext>
              </c:extLst>
            </c:dLbl>
            <c:dLbl>
              <c:idx val="61"/>
              <c:tx>
                <c:rich>
                  <a:bodyPr/>
                  <a:lstStyle/>
                  <a:p>
                    <a:fld id="{716E472A-4582-4563-93FE-516C5E7F9608}"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F-2994-4A8D-AC29-8C7BD49B704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'Prozess-Auswertung'!$B$2:$B$63</c:f>
              <c:numCache>
                <c:formatCode>0%</c:formatCode>
                <c:ptCount val="62"/>
                <c:pt idx="0">
                  <c:v>8.5869388639688224E-3</c:v>
                </c:pt>
                <c:pt idx="1">
                  <c:v>0.54086619426567317</c:v>
                </c:pt>
                <c:pt idx="2">
                  <c:v>3.4711071093204891E-2</c:v>
                </c:pt>
                <c:pt idx="3">
                  <c:v>0.27449157014279341</c:v>
                </c:pt>
                <c:pt idx="4">
                  <c:v>7.3705673674171208E-3</c:v>
                </c:pt>
                <c:pt idx="5">
                  <c:v>-1.8884230161232758E-2</c:v>
                </c:pt>
                <c:pt idx="6">
                  <c:v>-0.28729139950894644</c:v>
                </c:pt>
                <c:pt idx="7">
                  <c:v>0.73429877453145831</c:v>
                </c:pt>
                <c:pt idx="8">
                  <c:v>0.34738000926204865</c:v>
                </c:pt>
                <c:pt idx="9">
                  <c:v>6.133978243630555E-2</c:v>
                </c:pt>
                <c:pt idx="10">
                  <c:v>0.80377422817983302</c:v>
                </c:pt>
                <c:pt idx="11">
                  <c:v>5.2047918909934744E-2</c:v>
                </c:pt>
                <c:pt idx="12">
                  <c:v>0.45985337481830474</c:v>
                </c:pt>
                <c:pt idx="13">
                  <c:v>5.0038240412685675E-2</c:v>
                </c:pt>
                <c:pt idx="14">
                  <c:v>0.13695661771378642</c:v>
                </c:pt>
                <c:pt idx="15">
                  <c:v>0.30362509691823947</c:v>
                </c:pt>
                <c:pt idx="16">
                  <c:v>0.26037124766257014</c:v>
                </c:pt>
                <c:pt idx="17">
                  <c:v>-9.2021805085998443E-2</c:v>
                </c:pt>
                <c:pt idx="18">
                  <c:v>0.21340410890664729</c:v>
                </c:pt>
                <c:pt idx="19">
                  <c:v>-0.14606346277800175</c:v>
                </c:pt>
                <c:pt idx="20">
                  <c:v>4.7777594161720137E-2</c:v>
                </c:pt>
                <c:pt idx="21">
                  <c:v>0.17662769052255406</c:v>
                </c:pt>
                <c:pt idx="22">
                  <c:v>0.12172361696351111</c:v>
                </c:pt>
                <c:pt idx="23">
                  <c:v>0.30218218108475448</c:v>
                </c:pt>
                <c:pt idx="24">
                  <c:v>0.10088567670847767</c:v>
                </c:pt>
                <c:pt idx="25">
                  <c:v>0.15325214493024505</c:v>
                </c:pt>
                <c:pt idx="26">
                  <c:v>0.31007092216302101</c:v>
                </c:pt>
                <c:pt idx="27">
                  <c:v>0.37172282186694738</c:v>
                </c:pt>
                <c:pt idx="28">
                  <c:v>0.18184375222803686</c:v>
                </c:pt>
                <c:pt idx="29">
                  <c:v>9.7099446164665898E-2</c:v>
                </c:pt>
                <c:pt idx="30">
                  <c:v>0.42179260816931757</c:v>
                </c:pt>
                <c:pt idx="31">
                  <c:v>8.6116215149570158E-2</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Cache>
            </c:numRef>
          </c:xVal>
          <c:yVal>
            <c:numRef>
              <c:f>'Prozess-Auswertung'!$C$2:$C$63</c:f>
              <c:numCache>
                <c:formatCode>0%</c:formatCode>
                <c:ptCount val="62"/>
                <c:pt idx="0">
                  <c:v>-0.11632737536928853</c:v>
                </c:pt>
                <c:pt idx="1">
                  <c:v>0.76725287443077461</c:v>
                </c:pt>
                <c:pt idx="2">
                  <c:v>-0.18422486772784702</c:v>
                </c:pt>
                <c:pt idx="3">
                  <c:v>-0.16489648568629825</c:v>
                </c:pt>
                <c:pt idx="4">
                  <c:v>-0.23662264150943393</c:v>
                </c:pt>
                <c:pt idx="5">
                  <c:v>-1.4437411899459952E-2</c:v>
                </c:pt>
                <c:pt idx="6">
                  <c:v>0.12461396284684853</c:v>
                </c:pt>
                <c:pt idx="7">
                  <c:v>0.52277086170687459</c:v>
                </c:pt>
                <c:pt idx="8">
                  <c:v>0.21804029817999979</c:v>
                </c:pt>
                <c:pt idx="9">
                  <c:v>4.3954598413951218E-2</c:v>
                </c:pt>
                <c:pt idx="10">
                  <c:v>3.7400654901157764</c:v>
                </c:pt>
                <c:pt idx="11">
                  <c:v>-2.4581298174904072E-2</c:v>
                </c:pt>
                <c:pt idx="12">
                  <c:v>0.20479516697780545</c:v>
                </c:pt>
                <c:pt idx="13">
                  <c:v>-7.2838521749035809E-2</c:v>
                </c:pt>
                <c:pt idx="14">
                  <c:v>-0.333678042054464</c:v>
                </c:pt>
                <c:pt idx="15">
                  <c:v>0.61381628835751489</c:v>
                </c:pt>
                <c:pt idx="16">
                  <c:v>-3.1650506275620001E-2</c:v>
                </c:pt>
                <c:pt idx="17">
                  <c:v>0.12712047246586103</c:v>
                </c:pt>
                <c:pt idx="18">
                  <c:v>0.17197964103937852</c:v>
                </c:pt>
                <c:pt idx="19">
                  <c:v>1.1241326674905761E-2</c:v>
                </c:pt>
                <c:pt idx="20">
                  <c:v>0.56631226619413266</c:v>
                </c:pt>
                <c:pt idx="21">
                  <c:v>9.9107724902216428E-3</c:v>
                </c:pt>
                <c:pt idx="22">
                  <c:v>0.10732564260300992</c:v>
                </c:pt>
                <c:pt idx="23">
                  <c:v>-5.7798367527024046E-2</c:v>
                </c:pt>
                <c:pt idx="24">
                  <c:v>-2.6822789054238773E-2</c:v>
                </c:pt>
                <c:pt idx="25">
                  <c:v>8.0925367395854403E-2</c:v>
                </c:pt>
                <c:pt idx="26">
                  <c:v>7.0521901704799314E-2</c:v>
                </c:pt>
                <c:pt idx="27">
                  <c:v>0.1713600958657879</c:v>
                </c:pt>
                <c:pt idx="28">
                  <c:v>0.12151183327446131</c:v>
                </c:pt>
                <c:pt idx="29">
                  <c:v>9.7440209267563527E-2</c:v>
                </c:pt>
                <c:pt idx="30">
                  <c:v>1.956143227644247E-2</c:v>
                </c:pt>
                <c:pt idx="31">
                  <c:v>3.6602360617305339E-2</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Cache>
            </c:numRef>
          </c:yVal>
          <c:smooth val="0"/>
          <c:extLst>
            <c:ext xmlns:c15="http://schemas.microsoft.com/office/drawing/2012/chart" uri="{02D57815-91ED-43cb-92C2-25804820EDAC}">
              <c15:datalabelsRange>
                <c15:f>'Prozess-Auswertung'!$O$2:$O$63</c15:f>
                <c15:dlblRangeCache>
                  <c:ptCount val="62"/>
                  <c:pt idx="2">
                    <c:v>Assu;-11%</c:v>
                  </c:pt>
                  <c:pt idx="3">
                    <c:v>Atup;-21%</c:v>
                  </c:pt>
                  <c:pt idx="4">
                    <c:v>Birc;-8%</c:v>
                  </c:pt>
                  <c:pt idx="7">
                    <c:v>Entr;38%</c:v>
                  </c:pt>
                  <c:pt idx="12">
                    <c:v>Luze;22%</c:v>
                  </c:pt>
                  <c:pt idx="14">
                    <c:v>SLKK;-20%</c:v>
                  </c:pt>
                  <c:pt idx="16">
                    <c:v>Sumi;3%</c:v>
                  </c:pt>
                  <c:pt idx="21">
                    <c:v>Sani;0%</c:v>
                  </c:pt>
                  <c:pt idx="23">
                    <c:v>Visp;3%</c:v>
                  </c:pt>
                  <c:pt idx="26">
                    <c:v>SWIC;4%</c:v>
                  </c:pt>
                  <c:pt idx="27">
                    <c:v>Eins;20%</c:v>
                  </c:pt>
                  <c:pt idx="30">
                    <c:v>Visa;2%</c:v>
                  </c:pt>
                </c15:dlblRangeCache>
              </c15:datalabelsRange>
            </c:ext>
            <c:ext xmlns:c16="http://schemas.microsoft.com/office/drawing/2014/chart" uri="{C3380CC4-5D6E-409C-BE32-E72D297353CC}">
              <c16:uniqueId val="{00000000-2994-4A8D-AC29-8C7BD49B7043}"/>
            </c:ext>
          </c:extLst>
        </c:ser>
        <c:dLbls>
          <c:showLegendKey val="0"/>
          <c:showVal val="1"/>
          <c:showCatName val="0"/>
          <c:showSerName val="0"/>
          <c:showPercent val="0"/>
          <c:showBubbleSize val="0"/>
        </c:dLbls>
        <c:axId val="277490960"/>
        <c:axId val="277491376"/>
      </c:scatterChart>
      <c:valAx>
        <c:axId val="277490960"/>
        <c:scaling>
          <c:orientation val="minMax"/>
          <c:max val="1"/>
          <c:min val="-0.4"/>
        </c:scaling>
        <c:delete val="0"/>
        <c:axPos val="b"/>
        <c:majorGridlines>
          <c:spPr>
            <a:ln w="9525" cap="flat" cmpd="sng" algn="ctr">
              <a:solidFill>
                <a:schemeClr val="tx1"/>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de-CH">
                    <a:solidFill>
                      <a:sysClr val="windowText" lastClr="000000"/>
                    </a:solidFill>
                  </a:rPr>
                  <a:t>∆ Total VK</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fr-FR"/>
            </a:p>
          </c:txPr>
        </c:title>
        <c:numFmt formatCode="0%" sourceLinked="1"/>
        <c:majorTickMark val="none"/>
        <c:minorTickMark val="none"/>
        <c:tickLblPos val="low"/>
        <c:spPr>
          <a:noFill/>
          <a:ln w="22225" cap="flat" cmpd="sng" algn="ctr">
            <a:solidFill>
              <a:srgbClr val="FF0000"/>
            </a:solidFill>
            <a:round/>
          </a:ln>
          <a:effectLst/>
        </c:spPr>
        <c:txPr>
          <a:bodyPr rot="-60000000" spcFirstLastPara="1" vertOverflow="ellipsis" vert="horz" wrap="square" anchor="ctr" anchorCtr="1"/>
          <a:lstStyle/>
          <a:p>
            <a:pPr>
              <a:defRPr sz="900" b="1" i="0" u="none" strike="noStrike" kern="1200" baseline="0">
                <a:solidFill>
                  <a:schemeClr val="accent1">
                    <a:lumMod val="75000"/>
                  </a:schemeClr>
                </a:solidFill>
                <a:latin typeface="+mn-lt"/>
                <a:ea typeface="+mn-ea"/>
                <a:cs typeface="+mn-cs"/>
              </a:defRPr>
            </a:pPr>
            <a:endParaRPr lang="fr-FR"/>
          </a:p>
        </c:txPr>
        <c:crossAx val="277491376"/>
        <c:crosses val="autoZero"/>
        <c:crossBetween val="midCat"/>
      </c:valAx>
      <c:valAx>
        <c:axId val="277491376"/>
        <c:scaling>
          <c:orientation val="minMax"/>
          <c:max val="1"/>
          <c:min val="-0.4"/>
        </c:scaling>
        <c:delete val="0"/>
        <c:axPos val="l"/>
        <c:majorGridlines>
          <c:spPr>
            <a:ln w="9525" cap="flat" cmpd="sng" algn="ctr">
              <a:solidFill>
                <a:schemeClr val="tx1"/>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de-CH">
                    <a:solidFill>
                      <a:sysClr val="windowText" lastClr="000000"/>
                    </a:solidFill>
                  </a:rPr>
                  <a:t>∆ Versichertenbestand</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fr-FR"/>
            </a:p>
          </c:txPr>
        </c:title>
        <c:numFmt formatCode="0%" sourceLinked="1"/>
        <c:majorTickMark val="none"/>
        <c:minorTickMark val="none"/>
        <c:tickLblPos val="low"/>
        <c:spPr>
          <a:noFill/>
          <a:ln w="22225" cap="flat" cmpd="sng" algn="ctr">
            <a:solidFill>
              <a:srgbClr val="FF0000"/>
            </a:solidFill>
            <a:round/>
          </a:ln>
          <a:effectLst/>
        </c:spPr>
        <c:txPr>
          <a:bodyPr rot="-60000000" spcFirstLastPara="1" vertOverflow="ellipsis" vert="horz" wrap="square" anchor="ctr" anchorCtr="1"/>
          <a:lstStyle/>
          <a:p>
            <a:pPr>
              <a:defRPr sz="900" b="1" i="0" u="none" strike="noStrike" kern="1200" baseline="0">
                <a:solidFill>
                  <a:schemeClr val="accent1">
                    <a:lumMod val="75000"/>
                  </a:schemeClr>
                </a:solidFill>
                <a:latin typeface="+mn-lt"/>
                <a:ea typeface="+mn-ea"/>
                <a:cs typeface="+mn-cs"/>
              </a:defRPr>
            </a:pPr>
            <a:endParaRPr lang="fr-FR"/>
          </a:p>
        </c:txPr>
        <c:crossAx val="27749096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fr-FR"/>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 VK x </a:t>
            </a:r>
            <a:r>
              <a:rPr lang="en-US" sz="1400" b="0" i="0" u="none" strike="noStrike" baseline="0">
                <a:solidFill>
                  <a:sysClr val="windowText" lastClr="000000"/>
                </a:solidFill>
                <a:effectLst/>
              </a:rPr>
              <a:t>∆ Versichertenbestand über Zeitperiode</a:t>
            </a:r>
          </a:p>
          <a:p>
            <a:pPr>
              <a:defRPr>
                <a:solidFill>
                  <a:sysClr val="windowText" lastClr="000000"/>
                </a:solidFill>
              </a:defRPr>
            </a:pPr>
            <a:r>
              <a:rPr lang="en-US" sz="800" b="0" i="0" u="none" strike="noStrike" baseline="0">
                <a:solidFill>
                  <a:sysClr val="windowText" lastClr="000000"/>
                </a:solidFill>
                <a:effectLst/>
              </a:rPr>
              <a:t>Kriteirum: Absolute Differenz zwischen [∆ Versi - ∆ VK] ist &gt; xx% </a:t>
            </a:r>
            <a:r>
              <a:rPr lang="en-US" sz="800" b="1" i="0" u="none" strike="noStrike" baseline="0">
                <a:solidFill>
                  <a:srgbClr val="FF0000"/>
                </a:solidFill>
                <a:effectLst/>
              </a:rPr>
              <a:t>und</a:t>
            </a:r>
            <a:r>
              <a:rPr lang="en-US" sz="800" b="0" i="0" u="none" strike="noStrike" baseline="0">
                <a:solidFill>
                  <a:sysClr val="windowText" lastClr="000000"/>
                </a:solidFill>
                <a:effectLst/>
              </a:rPr>
              <a:t> VKpypp &gt; CH-Ø</a:t>
            </a:r>
          </a:p>
          <a:p>
            <a:pPr>
              <a:defRPr>
                <a:solidFill>
                  <a:sysClr val="windowText" lastClr="000000"/>
                </a:solidFill>
              </a:defRPr>
            </a:pPr>
            <a:r>
              <a:rPr lang="en-US" sz="800" b="0" i="0" u="none" strike="noStrike" baseline="0">
                <a:solidFill>
                  <a:sysClr val="windowText" lastClr="000000"/>
                </a:solidFill>
                <a:effectLst/>
              </a:rPr>
              <a:t>Legende bei Versicherern: ∆ last year Bestand </a:t>
            </a:r>
            <a:r>
              <a:rPr lang="en-US" sz="800">
                <a:solidFill>
                  <a:sysClr val="windowText" lastClr="000000"/>
                </a:solidFill>
              </a:rPr>
              <a:t> </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fr-FR"/>
        </a:p>
      </c:txPr>
    </c:title>
    <c:autoTitleDeleted val="0"/>
    <c:plotArea>
      <c:layout/>
      <c:scatterChart>
        <c:scatterStyle val="lineMarker"/>
        <c:varyColors val="0"/>
        <c:ser>
          <c:idx val="0"/>
          <c:order val="0"/>
          <c:tx>
            <c:strRef>
              <c:f>'Prozess-Auswertung'!$C$1</c:f>
              <c:strCache>
                <c:ptCount val="1"/>
                <c:pt idx="0">
                  <c:v>∆ Bestand</c:v>
                </c:pt>
              </c:strCache>
            </c:strRef>
          </c:tx>
          <c:spPr>
            <a:ln w="19050" cap="rnd">
              <a:noFill/>
              <a:round/>
            </a:ln>
            <a:effectLst/>
          </c:spPr>
          <c:marker>
            <c:symbol val="circle"/>
            <c:size val="5"/>
            <c:spPr>
              <a:solidFill>
                <a:schemeClr val="accent1"/>
              </a:solidFill>
              <a:ln w="9525">
                <a:solidFill>
                  <a:schemeClr val="accent1"/>
                </a:solidFill>
              </a:ln>
              <a:effectLst/>
            </c:spPr>
          </c:marker>
          <c:dLbls>
            <c:dLbl>
              <c:idx val="0"/>
              <c:tx>
                <c:rich>
                  <a:bodyPr/>
                  <a:lstStyle/>
                  <a:p>
                    <a:fld id="{2C0A4E6C-3241-4191-8240-6DFBA6D98B2B}" type="CELLRANGE">
                      <a:rPr lang="en-US"/>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876D-4ED7-8100-419AC8DBC7CC}"/>
                </c:ext>
              </c:extLst>
            </c:dLbl>
            <c:dLbl>
              <c:idx val="1"/>
              <c:tx>
                <c:rich>
                  <a:bodyPr/>
                  <a:lstStyle/>
                  <a:p>
                    <a:fld id="{4C98F21C-5985-41A6-9048-0607108EA7AC}" type="CELLRANGE">
                      <a:rPr lang="de-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876D-4ED7-8100-419AC8DBC7CC}"/>
                </c:ext>
              </c:extLst>
            </c:dLbl>
            <c:dLbl>
              <c:idx val="2"/>
              <c:tx>
                <c:rich>
                  <a:bodyPr/>
                  <a:lstStyle/>
                  <a:p>
                    <a:fld id="{037FA1CE-F745-49DF-B092-1483897C50FD}"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876D-4ED7-8100-419AC8DBC7CC}"/>
                </c:ext>
              </c:extLst>
            </c:dLbl>
            <c:dLbl>
              <c:idx val="3"/>
              <c:tx>
                <c:rich>
                  <a:bodyPr/>
                  <a:lstStyle/>
                  <a:p>
                    <a:fld id="{9BDA92A1-CF86-4EAA-871E-FD97FABA36EA}"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876D-4ED7-8100-419AC8DBC7CC}"/>
                </c:ext>
              </c:extLst>
            </c:dLbl>
            <c:dLbl>
              <c:idx val="4"/>
              <c:tx>
                <c:rich>
                  <a:bodyPr/>
                  <a:lstStyle/>
                  <a:p>
                    <a:fld id="{B51AAFA4-869B-48CD-8559-89F8C364010C}"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76D-4ED7-8100-419AC8DBC7CC}"/>
                </c:ext>
              </c:extLst>
            </c:dLbl>
            <c:dLbl>
              <c:idx val="5"/>
              <c:tx>
                <c:rich>
                  <a:bodyPr/>
                  <a:lstStyle/>
                  <a:p>
                    <a:fld id="{1DFE12AD-E8EB-4A41-8931-6ED964B17EB4}"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76D-4ED7-8100-419AC8DBC7CC}"/>
                </c:ext>
              </c:extLst>
            </c:dLbl>
            <c:dLbl>
              <c:idx val="6"/>
              <c:tx>
                <c:rich>
                  <a:bodyPr/>
                  <a:lstStyle/>
                  <a:p>
                    <a:fld id="{333F21A8-35D8-4660-A582-0FA19047971C}"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76D-4ED7-8100-419AC8DBC7CC}"/>
                </c:ext>
              </c:extLst>
            </c:dLbl>
            <c:dLbl>
              <c:idx val="7"/>
              <c:tx>
                <c:rich>
                  <a:bodyPr/>
                  <a:lstStyle/>
                  <a:p>
                    <a:fld id="{57E36011-58F2-482C-B6AE-DA6DDD9A2894}"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76D-4ED7-8100-419AC8DBC7CC}"/>
                </c:ext>
              </c:extLst>
            </c:dLbl>
            <c:dLbl>
              <c:idx val="8"/>
              <c:tx>
                <c:rich>
                  <a:bodyPr/>
                  <a:lstStyle/>
                  <a:p>
                    <a:fld id="{85356BA8-C41C-44C3-A2FF-53D58F7BD657}"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876D-4ED7-8100-419AC8DBC7CC}"/>
                </c:ext>
              </c:extLst>
            </c:dLbl>
            <c:dLbl>
              <c:idx val="9"/>
              <c:tx>
                <c:rich>
                  <a:bodyPr/>
                  <a:lstStyle/>
                  <a:p>
                    <a:fld id="{DF47B63F-0B3B-4985-A893-915D51544A80}"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876D-4ED7-8100-419AC8DBC7CC}"/>
                </c:ext>
              </c:extLst>
            </c:dLbl>
            <c:dLbl>
              <c:idx val="10"/>
              <c:tx>
                <c:rich>
                  <a:bodyPr/>
                  <a:lstStyle/>
                  <a:p>
                    <a:fld id="{BAED7CE1-7452-4500-810F-C93DFCE473EA}"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876D-4ED7-8100-419AC8DBC7CC}"/>
                </c:ext>
              </c:extLst>
            </c:dLbl>
            <c:dLbl>
              <c:idx val="11"/>
              <c:tx>
                <c:rich>
                  <a:bodyPr/>
                  <a:lstStyle/>
                  <a:p>
                    <a:fld id="{B9746364-FFD6-46BC-80E9-67A9681064C4}"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876D-4ED7-8100-419AC8DBC7CC}"/>
                </c:ext>
              </c:extLst>
            </c:dLbl>
            <c:dLbl>
              <c:idx val="12"/>
              <c:tx>
                <c:rich>
                  <a:bodyPr/>
                  <a:lstStyle/>
                  <a:p>
                    <a:fld id="{2D585AC6-C539-4237-8186-26A35E81A9FA}"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876D-4ED7-8100-419AC8DBC7CC}"/>
                </c:ext>
              </c:extLst>
            </c:dLbl>
            <c:dLbl>
              <c:idx val="13"/>
              <c:tx>
                <c:rich>
                  <a:bodyPr/>
                  <a:lstStyle/>
                  <a:p>
                    <a:fld id="{2D5354E7-400F-43EB-8B70-EE81253F1721}"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876D-4ED7-8100-419AC8DBC7CC}"/>
                </c:ext>
              </c:extLst>
            </c:dLbl>
            <c:dLbl>
              <c:idx val="14"/>
              <c:tx>
                <c:rich>
                  <a:bodyPr/>
                  <a:lstStyle/>
                  <a:p>
                    <a:fld id="{D630C6BA-2A48-4A42-A1F2-C792997E2C05}"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876D-4ED7-8100-419AC8DBC7CC}"/>
                </c:ext>
              </c:extLst>
            </c:dLbl>
            <c:dLbl>
              <c:idx val="15"/>
              <c:tx>
                <c:rich>
                  <a:bodyPr/>
                  <a:lstStyle/>
                  <a:p>
                    <a:fld id="{6F314995-6B4C-4D26-B0E4-BD7DFAE459C9}"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876D-4ED7-8100-419AC8DBC7CC}"/>
                </c:ext>
              </c:extLst>
            </c:dLbl>
            <c:dLbl>
              <c:idx val="16"/>
              <c:tx>
                <c:rich>
                  <a:bodyPr/>
                  <a:lstStyle/>
                  <a:p>
                    <a:fld id="{D753AE53-E087-43C1-9D5F-E7E693BC0F80}"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876D-4ED7-8100-419AC8DBC7CC}"/>
                </c:ext>
              </c:extLst>
            </c:dLbl>
            <c:dLbl>
              <c:idx val="17"/>
              <c:tx>
                <c:rich>
                  <a:bodyPr/>
                  <a:lstStyle/>
                  <a:p>
                    <a:fld id="{6ADEB8F0-68EB-4426-9265-D8A6C3B7D20E}"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876D-4ED7-8100-419AC8DBC7CC}"/>
                </c:ext>
              </c:extLst>
            </c:dLbl>
            <c:dLbl>
              <c:idx val="18"/>
              <c:tx>
                <c:rich>
                  <a:bodyPr/>
                  <a:lstStyle/>
                  <a:p>
                    <a:fld id="{4C7F5AAA-624C-4402-A06D-B50304139D50}"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876D-4ED7-8100-419AC8DBC7CC}"/>
                </c:ext>
              </c:extLst>
            </c:dLbl>
            <c:dLbl>
              <c:idx val="19"/>
              <c:tx>
                <c:rich>
                  <a:bodyPr/>
                  <a:lstStyle/>
                  <a:p>
                    <a:fld id="{2E6E5655-19B4-4651-8036-B8B9A7ABF531}"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876D-4ED7-8100-419AC8DBC7CC}"/>
                </c:ext>
              </c:extLst>
            </c:dLbl>
            <c:dLbl>
              <c:idx val="20"/>
              <c:tx>
                <c:rich>
                  <a:bodyPr/>
                  <a:lstStyle/>
                  <a:p>
                    <a:fld id="{A580E69C-4562-481E-B660-42ACD2209683}"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876D-4ED7-8100-419AC8DBC7CC}"/>
                </c:ext>
              </c:extLst>
            </c:dLbl>
            <c:dLbl>
              <c:idx val="21"/>
              <c:tx>
                <c:rich>
                  <a:bodyPr/>
                  <a:lstStyle/>
                  <a:p>
                    <a:fld id="{1569010C-D48C-4CA9-A253-19378022FD70}"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876D-4ED7-8100-419AC8DBC7CC}"/>
                </c:ext>
              </c:extLst>
            </c:dLbl>
            <c:dLbl>
              <c:idx val="22"/>
              <c:tx>
                <c:rich>
                  <a:bodyPr/>
                  <a:lstStyle/>
                  <a:p>
                    <a:fld id="{DF1F0B4A-D608-40F0-8230-AB3C57357823}"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876D-4ED7-8100-419AC8DBC7CC}"/>
                </c:ext>
              </c:extLst>
            </c:dLbl>
            <c:dLbl>
              <c:idx val="23"/>
              <c:tx>
                <c:rich>
                  <a:bodyPr/>
                  <a:lstStyle/>
                  <a:p>
                    <a:fld id="{A7C19E66-D1DB-4FE8-BF16-759BC0CA4A43}"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876D-4ED7-8100-419AC8DBC7CC}"/>
                </c:ext>
              </c:extLst>
            </c:dLbl>
            <c:dLbl>
              <c:idx val="24"/>
              <c:tx>
                <c:rich>
                  <a:bodyPr/>
                  <a:lstStyle/>
                  <a:p>
                    <a:fld id="{851F764F-0C20-4FE1-85FD-2B48091D541F}"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876D-4ED7-8100-419AC8DBC7CC}"/>
                </c:ext>
              </c:extLst>
            </c:dLbl>
            <c:dLbl>
              <c:idx val="25"/>
              <c:tx>
                <c:rich>
                  <a:bodyPr/>
                  <a:lstStyle/>
                  <a:p>
                    <a:fld id="{6B55E4C5-B962-4E8D-A753-C936D3E9B541}"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876D-4ED7-8100-419AC8DBC7CC}"/>
                </c:ext>
              </c:extLst>
            </c:dLbl>
            <c:dLbl>
              <c:idx val="26"/>
              <c:tx>
                <c:rich>
                  <a:bodyPr/>
                  <a:lstStyle/>
                  <a:p>
                    <a:fld id="{391A4605-29DA-4D86-8A39-A0B5F67D5F84}"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876D-4ED7-8100-419AC8DBC7CC}"/>
                </c:ext>
              </c:extLst>
            </c:dLbl>
            <c:dLbl>
              <c:idx val="27"/>
              <c:tx>
                <c:rich>
                  <a:bodyPr/>
                  <a:lstStyle/>
                  <a:p>
                    <a:fld id="{CDE13535-A142-4D7D-BD0F-753FBC767409}"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876D-4ED7-8100-419AC8DBC7CC}"/>
                </c:ext>
              </c:extLst>
            </c:dLbl>
            <c:dLbl>
              <c:idx val="28"/>
              <c:tx>
                <c:rich>
                  <a:bodyPr/>
                  <a:lstStyle/>
                  <a:p>
                    <a:fld id="{3915FCA5-1AE2-4534-ABB6-C2DB61EC9206}"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876D-4ED7-8100-419AC8DBC7CC}"/>
                </c:ext>
              </c:extLst>
            </c:dLbl>
            <c:dLbl>
              <c:idx val="29"/>
              <c:tx>
                <c:rich>
                  <a:bodyPr/>
                  <a:lstStyle/>
                  <a:p>
                    <a:fld id="{A0FD633B-798F-46C3-B50F-B2A41F14F542}"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876D-4ED7-8100-419AC8DBC7CC}"/>
                </c:ext>
              </c:extLst>
            </c:dLbl>
            <c:dLbl>
              <c:idx val="30"/>
              <c:tx>
                <c:rich>
                  <a:bodyPr/>
                  <a:lstStyle/>
                  <a:p>
                    <a:fld id="{35CEA74B-7638-4BF5-A239-C0EAEF4C2AB5}"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876D-4ED7-8100-419AC8DBC7CC}"/>
                </c:ext>
              </c:extLst>
            </c:dLbl>
            <c:dLbl>
              <c:idx val="31"/>
              <c:tx>
                <c:rich>
                  <a:bodyPr/>
                  <a:lstStyle/>
                  <a:p>
                    <a:fld id="{8470B72D-3B02-448E-B60B-F8368EFAE733}"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876D-4ED7-8100-419AC8DBC7CC}"/>
                </c:ext>
              </c:extLst>
            </c:dLbl>
            <c:dLbl>
              <c:idx val="32"/>
              <c:tx>
                <c:rich>
                  <a:bodyPr/>
                  <a:lstStyle/>
                  <a:p>
                    <a:fld id="{D7F22407-245B-4028-BD41-271327C3F61D}"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876D-4ED7-8100-419AC8DBC7CC}"/>
                </c:ext>
              </c:extLst>
            </c:dLbl>
            <c:dLbl>
              <c:idx val="33"/>
              <c:tx>
                <c:rich>
                  <a:bodyPr/>
                  <a:lstStyle/>
                  <a:p>
                    <a:fld id="{8CDE3AA7-66F0-4205-957F-806AA4B5B2EC}"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876D-4ED7-8100-419AC8DBC7CC}"/>
                </c:ext>
              </c:extLst>
            </c:dLbl>
            <c:dLbl>
              <c:idx val="34"/>
              <c:tx>
                <c:rich>
                  <a:bodyPr/>
                  <a:lstStyle/>
                  <a:p>
                    <a:fld id="{F8634618-3AF3-4A31-B802-006DBDEDD2C3}"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876D-4ED7-8100-419AC8DBC7CC}"/>
                </c:ext>
              </c:extLst>
            </c:dLbl>
            <c:dLbl>
              <c:idx val="35"/>
              <c:tx>
                <c:rich>
                  <a:bodyPr/>
                  <a:lstStyle/>
                  <a:p>
                    <a:fld id="{431E4581-DAA8-445A-9893-722FD7254770}"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876D-4ED7-8100-419AC8DBC7CC}"/>
                </c:ext>
              </c:extLst>
            </c:dLbl>
            <c:dLbl>
              <c:idx val="36"/>
              <c:tx>
                <c:rich>
                  <a:bodyPr/>
                  <a:lstStyle/>
                  <a:p>
                    <a:fld id="{E90BE607-745E-46EB-B1AA-CA5332DCCABB}"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876D-4ED7-8100-419AC8DBC7CC}"/>
                </c:ext>
              </c:extLst>
            </c:dLbl>
            <c:dLbl>
              <c:idx val="37"/>
              <c:tx>
                <c:rich>
                  <a:bodyPr/>
                  <a:lstStyle/>
                  <a:p>
                    <a:fld id="{5B9E5552-46CE-4C21-8C00-0BDF4EE80B22}"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876D-4ED7-8100-419AC8DBC7CC}"/>
                </c:ext>
              </c:extLst>
            </c:dLbl>
            <c:dLbl>
              <c:idx val="38"/>
              <c:tx>
                <c:rich>
                  <a:bodyPr/>
                  <a:lstStyle/>
                  <a:p>
                    <a:fld id="{0D1512A3-A4B4-4DA7-8E52-4687704CF96C}"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876D-4ED7-8100-419AC8DBC7CC}"/>
                </c:ext>
              </c:extLst>
            </c:dLbl>
            <c:dLbl>
              <c:idx val="39"/>
              <c:tx>
                <c:rich>
                  <a:bodyPr/>
                  <a:lstStyle/>
                  <a:p>
                    <a:fld id="{F186A98C-E964-41C5-805A-2D68DF320262}"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876D-4ED7-8100-419AC8DBC7CC}"/>
                </c:ext>
              </c:extLst>
            </c:dLbl>
            <c:dLbl>
              <c:idx val="40"/>
              <c:tx>
                <c:rich>
                  <a:bodyPr/>
                  <a:lstStyle/>
                  <a:p>
                    <a:fld id="{3F5D7FF0-0EC0-46FD-BFEA-47E666C6FA52}"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876D-4ED7-8100-419AC8DBC7CC}"/>
                </c:ext>
              </c:extLst>
            </c:dLbl>
            <c:dLbl>
              <c:idx val="41"/>
              <c:tx>
                <c:rich>
                  <a:bodyPr/>
                  <a:lstStyle/>
                  <a:p>
                    <a:fld id="{30935589-07BB-4679-9B3F-5D53FFDE2BC4}"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876D-4ED7-8100-419AC8DBC7CC}"/>
                </c:ext>
              </c:extLst>
            </c:dLbl>
            <c:dLbl>
              <c:idx val="42"/>
              <c:tx>
                <c:rich>
                  <a:bodyPr/>
                  <a:lstStyle/>
                  <a:p>
                    <a:fld id="{165A3941-F602-443F-BD6C-3F2CF24BAE02}"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A-876D-4ED7-8100-419AC8DBC7CC}"/>
                </c:ext>
              </c:extLst>
            </c:dLbl>
            <c:dLbl>
              <c:idx val="43"/>
              <c:tx>
                <c:rich>
                  <a:bodyPr/>
                  <a:lstStyle/>
                  <a:p>
                    <a:fld id="{C0FF1998-8012-4008-A8F0-FDB15308CB80}"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B-876D-4ED7-8100-419AC8DBC7CC}"/>
                </c:ext>
              </c:extLst>
            </c:dLbl>
            <c:dLbl>
              <c:idx val="44"/>
              <c:tx>
                <c:rich>
                  <a:bodyPr/>
                  <a:lstStyle/>
                  <a:p>
                    <a:fld id="{5331C02D-935A-4F0D-98FD-8906538D2463}"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876D-4ED7-8100-419AC8DBC7CC}"/>
                </c:ext>
              </c:extLst>
            </c:dLbl>
            <c:dLbl>
              <c:idx val="45"/>
              <c:tx>
                <c:rich>
                  <a:bodyPr/>
                  <a:lstStyle/>
                  <a:p>
                    <a:fld id="{6F842687-48F5-4627-8827-028A0DBEAAB0}"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876D-4ED7-8100-419AC8DBC7CC}"/>
                </c:ext>
              </c:extLst>
            </c:dLbl>
            <c:dLbl>
              <c:idx val="46"/>
              <c:tx>
                <c:rich>
                  <a:bodyPr/>
                  <a:lstStyle/>
                  <a:p>
                    <a:fld id="{921D3EB2-0C2F-48E9-8157-90C129A4385E}"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876D-4ED7-8100-419AC8DBC7CC}"/>
                </c:ext>
              </c:extLst>
            </c:dLbl>
            <c:dLbl>
              <c:idx val="47"/>
              <c:tx>
                <c:rich>
                  <a:bodyPr/>
                  <a:lstStyle/>
                  <a:p>
                    <a:fld id="{481D7988-C845-4053-B0CD-81BFF6823300}"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F-876D-4ED7-8100-419AC8DBC7CC}"/>
                </c:ext>
              </c:extLst>
            </c:dLbl>
            <c:dLbl>
              <c:idx val="48"/>
              <c:tx>
                <c:rich>
                  <a:bodyPr/>
                  <a:lstStyle/>
                  <a:p>
                    <a:fld id="{11E7ECC6-D503-4556-BA0C-301781BAA034}"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876D-4ED7-8100-419AC8DBC7CC}"/>
                </c:ext>
              </c:extLst>
            </c:dLbl>
            <c:dLbl>
              <c:idx val="49"/>
              <c:tx>
                <c:rich>
                  <a:bodyPr/>
                  <a:lstStyle/>
                  <a:p>
                    <a:fld id="{507B831C-AF4D-4885-BA96-31E99C5317D5}"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1-876D-4ED7-8100-419AC8DBC7CC}"/>
                </c:ext>
              </c:extLst>
            </c:dLbl>
            <c:dLbl>
              <c:idx val="50"/>
              <c:tx>
                <c:rich>
                  <a:bodyPr/>
                  <a:lstStyle/>
                  <a:p>
                    <a:fld id="{51BBF7F4-6EB8-4EDF-B41D-CEDB421307A9}"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2-876D-4ED7-8100-419AC8DBC7CC}"/>
                </c:ext>
              </c:extLst>
            </c:dLbl>
            <c:dLbl>
              <c:idx val="51"/>
              <c:tx>
                <c:rich>
                  <a:bodyPr/>
                  <a:lstStyle/>
                  <a:p>
                    <a:fld id="{6954A3A4-9B13-4C41-9329-87D2804E56A3}"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3-876D-4ED7-8100-419AC8DBC7CC}"/>
                </c:ext>
              </c:extLst>
            </c:dLbl>
            <c:dLbl>
              <c:idx val="52"/>
              <c:tx>
                <c:rich>
                  <a:bodyPr/>
                  <a:lstStyle/>
                  <a:p>
                    <a:fld id="{BFD7A971-51F9-4664-A0CB-667D1C9B6DAC}"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4-876D-4ED7-8100-419AC8DBC7CC}"/>
                </c:ext>
              </c:extLst>
            </c:dLbl>
            <c:dLbl>
              <c:idx val="53"/>
              <c:tx>
                <c:rich>
                  <a:bodyPr/>
                  <a:lstStyle/>
                  <a:p>
                    <a:fld id="{F250DE74-A2F4-4655-BB57-FCEC6FEB1779}"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5-876D-4ED7-8100-419AC8DBC7CC}"/>
                </c:ext>
              </c:extLst>
            </c:dLbl>
            <c:dLbl>
              <c:idx val="54"/>
              <c:tx>
                <c:rich>
                  <a:bodyPr/>
                  <a:lstStyle/>
                  <a:p>
                    <a:fld id="{0866EA98-E236-441D-B3FD-48C98BF11971}"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6-876D-4ED7-8100-419AC8DBC7CC}"/>
                </c:ext>
              </c:extLst>
            </c:dLbl>
            <c:dLbl>
              <c:idx val="55"/>
              <c:tx>
                <c:rich>
                  <a:bodyPr/>
                  <a:lstStyle/>
                  <a:p>
                    <a:fld id="{EC444AB7-59BA-4564-9951-12BA4FFE97C9}"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7-876D-4ED7-8100-419AC8DBC7CC}"/>
                </c:ext>
              </c:extLst>
            </c:dLbl>
            <c:dLbl>
              <c:idx val="56"/>
              <c:tx>
                <c:rich>
                  <a:bodyPr/>
                  <a:lstStyle/>
                  <a:p>
                    <a:fld id="{F200D94B-7D2A-48E3-B923-4E5ED9C15208}"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8-876D-4ED7-8100-419AC8DBC7CC}"/>
                </c:ext>
              </c:extLst>
            </c:dLbl>
            <c:dLbl>
              <c:idx val="57"/>
              <c:tx>
                <c:rich>
                  <a:bodyPr/>
                  <a:lstStyle/>
                  <a:p>
                    <a:fld id="{E7B8AB54-56C3-4CDF-9CE3-9C7A4F597588}"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9-876D-4ED7-8100-419AC8DBC7CC}"/>
                </c:ext>
              </c:extLst>
            </c:dLbl>
            <c:dLbl>
              <c:idx val="58"/>
              <c:tx>
                <c:rich>
                  <a:bodyPr/>
                  <a:lstStyle/>
                  <a:p>
                    <a:fld id="{59F4B81E-9288-4B46-9C81-A8842F3FD41D}"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A-876D-4ED7-8100-419AC8DBC7CC}"/>
                </c:ext>
              </c:extLst>
            </c:dLbl>
            <c:dLbl>
              <c:idx val="59"/>
              <c:tx>
                <c:rich>
                  <a:bodyPr/>
                  <a:lstStyle/>
                  <a:p>
                    <a:fld id="{6AC32D3F-7CEC-48B0-AEA3-48A130FC8783}"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B-876D-4ED7-8100-419AC8DBC7CC}"/>
                </c:ext>
              </c:extLst>
            </c:dLbl>
            <c:dLbl>
              <c:idx val="60"/>
              <c:tx>
                <c:rich>
                  <a:bodyPr/>
                  <a:lstStyle/>
                  <a:p>
                    <a:fld id="{7605D7B1-4304-4E14-9383-194B1EBE2989}"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C-876D-4ED7-8100-419AC8DBC7CC}"/>
                </c:ext>
              </c:extLst>
            </c:dLbl>
            <c:dLbl>
              <c:idx val="61"/>
              <c:tx>
                <c:rich>
                  <a:bodyPr/>
                  <a:lstStyle/>
                  <a:p>
                    <a:fld id="{EB0DCDD1-4948-4356-A258-4B0135CB69CD}"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D-876D-4ED7-8100-419AC8DBC7C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'Prozess-Auswertung'!$B$2:$B$63</c:f>
              <c:numCache>
                <c:formatCode>0%</c:formatCode>
                <c:ptCount val="62"/>
                <c:pt idx="0">
                  <c:v>8.5869388639688224E-3</c:v>
                </c:pt>
                <c:pt idx="1">
                  <c:v>0.54086619426567317</c:v>
                </c:pt>
                <c:pt idx="2">
                  <c:v>3.4711071093204891E-2</c:v>
                </c:pt>
                <c:pt idx="3">
                  <c:v>0.27449157014279341</c:v>
                </c:pt>
                <c:pt idx="4">
                  <c:v>7.3705673674171208E-3</c:v>
                </c:pt>
                <c:pt idx="5">
                  <c:v>-1.8884230161232758E-2</c:v>
                </c:pt>
                <c:pt idx="6">
                  <c:v>-0.28729139950894644</c:v>
                </c:pt>
                <c:pt idx="7">
                  <c:v>0.73429877453145831</c:v>
                </c:pt>
                <c:pt idx="8">
                  <c:v>0.34738000926204865</c:v>
                </c:pt>
                <c:pt idx="9">
                  <c:v>6.133978243630555E-2</c:v>
                </c:pt>
                <c:pt idx="10">
                  <c:v>0.80377422817983302</c:v>
                </c:pt>
                <c:pt idx="11">
                  <c:v>5.2047918909934744E-2</c:v>
                </c:pt>
                <c:pt idx="12">
                  <c:v>0.45985337481830474</c:v>
                </c:pt>
                <c:pt idx="13">
                  <c:v>5.0038240412685675E-2</c:v>
                </c:pt>
                <c:pt idx="14">
                  <c:v>0.13695661771378642</c:v>
                </c:pt>
                <c:pt idx="15">
                  <c:v>0.30362509691823947</c:v>
                </c:pt>
                <c:pt idx="16">
                  <c:v>0.26037124766257014</c:v>
                </c:pt>
                <c:pt idx="17">
                  <c:v>-9.2021805085998443E-2</c:v>
                </c:pt>
                <c:pt idx="18">
                  <c:v>0.21340410890664729</c:v>
                </c:pt>
                <c:pt idx="19">
                  <c:v>-0.14606346277800175</c:v>
                </c:pt>
                <c:pt idx="20">
                  <c:v>4.7777594161720137E-2</c:v>
                </c:pt>
                <c:pt idx="21">
                  <c:v>0.17662769052255406</c:v>
                </c:pt>
                <c:pt idx="22">
                  <c:v>0.12172361696351111</c:v>
                </c:pt>
                <c:pt idx="23">
                  <c:v>0.30218218108475448</c:v>
                </c:pt>
                <c:pt idx="24">
                  <c:v>0.10088567670847767</c:v>
                </c:pt>
                <c:pt idx="25">
                  <c:v>0.15325214493024505</c:v>
                </c:pt>
                <c:pt idx="26">
                  <c:v>0.31007092216302101</c:v>
                </c:pt>
                <c:pt idx="27">
                  <c:v>0.37172282186694738</c:v>
                </c:pt>
                <c:pt idx="28">
                  <c:v>0.18184375222803686</c:v>
                </c:pt>
                <c:pt idx="29">
                  <c:v>9.7099446164665898E-2</c:v>
                </c:pt>
                <c:pt idx="30">
                  <c:v>0.42179260816931757</c:v>
                </c:pt>
                <c:pt idx="31">
                  <c:v>8.6116215149570158E-2</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Cache>
            </c:numRef>
          </c:xVal>
          <c:yVal>
            <c:numRef>
              <c:f>'Prozess-Auswertung'!$C$2:$C$63</c:f>
              <c:numCache>
                <c:formatCode>0%</c:formatCode>
                <c:ptCount val="62"/>
                <c:pt idx="0">
                  <c:v>-0.11632737536928853</c:v>
                </c:pt>
                <c:pt idx="1">
                  <c:v>0.76725287443077461</c:v>
                </c:pt>
                <c:pt idx="2">
                  <c:v>-0.18422486772784702</c:v>
                </c:pt>
                <c:pt idx="3">
                  <c:v>-0.16489648568629825</c:v>
                </c:pt>
                <c:pt idx="4">
                  <c:v>-0.23662264150943393</c:v>
                </c:pt>
                <c:pt idx="5">
                  <c:v>-1.4437411899459952E-2</c:v>
                </c:pt>
                <c:pt idx="6">
                  <c:v>0.12461396284684853</c:v>
                </c:pt>
                <c:pt idx="7">
                  <c:v>0.52277086170687459</c:v>
                </c:pt>
                <c:pt idx="8">
                  <c:v>0.21804029817999979</c:v>
                </c:pt>
                <c:pt idx="9">
                  <c:v>4.3954598413951218E-2</c:v>
                </c:pt>
                <c:pt idx="10">
                  <c:v>3.7400654901157764</c:v>
                </c:pt>
                <c:pt idx="11">
                  <c:v>-2.4581298174904072E-2</c:v>
                </c:pt>
                <c:pt idx="12">
                  <c:v>0.20479516697780545</c:v>
                </c:pt>
                <c:pt idx="13">
                  <c:v>-7.2838521749035809E-2</c:v>
                </c:pt>
                <c:pt idx="14">
                  <c:v>-0.333678042054464</c:v>
                </c:pt>
                <c:pt idx="15">
                  <c:v>0.61381628835751489</c:v>
                </c:pt>
                <c:pt idx="16">
                  <c:v>-3.1650506275620001E-2</c:v>
                </c:pt>
                <c:pt idx="17">
                  <c:v>0.12712047246586103</c:v>
                </c:pt>
                <c:pt idx="18">
                  <c:v>0.17197964103937852</c:v>
                </c:pt>
                <c:pt idx="19">
                  <c:v>1.1241326674905761E-2</c:v>
                </c:pt>
                <c:pt idx="20">
                  <c:v>0.56631226619413266</c:v>
                </c:pt>
                <c:pt idx="21">
                  <c:v>9.9107724902216428E-3</c:v>
                </c:pt>
                <c:pt idx="22">
                  <c:v>0.10732564260300992</c:v>
                </c:pt>
                <c:pt idx="23">
                  <c:v>-5.7798367527024046E-2</c:v>
                </c:pt>
                <c:pt idx="24">
                  <c:v>-2.6822789054238773E-2</c:v>
                </c:pt>
                <c:pt idx="25">
                  <c:v>8.0925367395854403E-2</c:v>
                </c:pt>
                <c:pt idx="26">
                  <c:v>7.0521901704799314E-2</c:v>
                </c:pt>
                <c:pt idx="27">
                  <c:v>0.1713600958657879</c:v>
                </c:pt>
                <c:pt idx="28">
                  <c:v>0.12151183327446131</c:v>
                </c:pt>
                <c:pt idx="29">
                  <c:v>9.7440209267563527E-2</c:v>
                </c:pt>
                <c:pt idx="30">
                  <c:v>1.956143227644247E-2</c:v>
                </c:pt>
                <c:pt idx="31">
                  <c:v>3.6602360617305339E-2</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Cache>
            </c:numRef>
          </c:yVal>
          <c:smooth val="0"/>
          <c:extLst>
            <c:ext xmlns:c15="http://schemas.microsoft.com/office/drawing/2012/chart" uri="{02D57815-91ED-43cb-92C2-25804820EDAC}">
              <c15:datalabelsRange>
                <c15:f>'Prozess-Auswertung'!$T$2:$T$63</c15:f>
                <c15:dlblRangeCache>
                  <c:ptCount val="62"/>
                  <c:pt idx="2">
                    <c:v>Assu;-11%</c:v>
                  </c:pt>
                  <c:pt idx="3">
                    <c:v>Atup;-21%</c:v>
                  </c:pt>
                  <c:pt idx="4">
                    <c:v>Birc;-8%</c:v>
                  </c:pt>
                  <c:pt idx="7">
                    <c:v>Entr;38%</c:v>
                  </c:pt>
                  <c:pt idx="14">
                    <c:v>SLKK;-20%</c:v>
                  </c:pt>
                  <c:pt idx="21">
                    <c:v>Sani;0%</c:v>
                  </c:pt>
                  <c:pt idx="27">
                    <c:v>Eins;20%</c:v>
                  </c:pt>
                </c15:dlblRangeCache>
              </c15:datalabelsRange>
            </c:ext>
            <c:ext xmlns:c16="http://schemas.microsoft.com/office/drawing/2014/chart" uri="{C3380CC4-5D6E-409C-BE32-E72D297353CC}">
              <c16:uniqueId val="{0000003E-876D-4ED7-8100-419AC8DBC7CC}"/>
            </c:ext>
          </c:extLst>
        </c:ser>
        <c:dLbls>
          <c:showLegendKey val="0"/>
          <c:showVal val="1"/>
          <c:showCatName val="0"/>
          <c:showSerName val="0"/>
          <c:showPercent val="0"/>
          <c:showBubbleSize val="0"/>
        </c:dLbls>
        <c:axId val="277490960"/>
        <c:axId val="277491376"/>
      </c:scatterChart>
      <c:valAx>
        <c:axId val="277490960"/>
        <c:scaling>
          <c:orientation val="minMax"/>
          <c:max val="1"/>
          <c:min val="-0.4"/>
        </c:scaling>
        <c:delete val="0"/>
        <c:axPos val="b"/>
        <c:majorGridlines>
          <c:spPr>
            <a:ln w="9525" cap="flat" cmpd="sng" algn="ctr">
              <a:solidFill>
                <a:schemeClr val="tx1"/>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de-CH">
                    <a:solidFill>
                      <a:sysClr val="windowText" lastClr="000000"/>
                    </a:solidFill>
                  </a:rPr>
                  <a:t>∆ Total VK</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fr-FR"/>
            </a:p>
          </c:txPr>
        </c:title>
        <c:numFmt formatCode="0%" sourceLinked="1"/>
        <c:majorTickMark val="none"/>
        <c:minorTickMark val="none"/>
        <c:tickLblPos val="low"/>
        <c:spPr>
          <a:noFill/>
          <a:ln w="22225" cap="flat" cmpd="sng" algn="ctr">
            <a:solidFill>
              <a:srgbClr val="FF0000"/>
            </a:solidFill>
            <a:round/>
          </a:ln>
          <a:effectLst/>
        </c:spPr>
        <c:txPr>
          <a:bodyPr rot="-60000000" spcFirstLastPara="1" vertOverflow="ellipsis" vert="horz" wrap="square" anchor="ctr" anchorCtr="1"/>
          <a:lstStyle/>
          <a:p>
            <a:pPr>
              <a:defRPr sz="900" b="1" i="0" u="none" strike="noStrike" kern="1200" baseline="0">
                <a:solidFill>
                  <a:schemeClr val="accent1">
                    <a:lumMod val="75000"/>
                  </a:schemeClr>
                </a:solidFill>
                <a:latin typeface="+mn-lt"/>
                <a:ea typeface="+mn-ea"/>
                <a:cs typeface="+mn-cs"/>
              </a:defRPr>
            </a:pPr>
            <a:endParaRPr lang="fr-FR"/>
          </a:p>
        </c:txPr>
        <c:crossAx val="277491376"/>
        <c:crosses val="autoZero"/>
        <c:crossBetween val="midCat"/>
      </c:valAx>
      <c:valAx>
        <c:axId val="277491376"/>
        <c:scaling>
          <c:orientation val="minMax"/>
          <c:max val="1"/>
          <c:min val="-0.4"/>
        </c:scaling>
        <c:delete val="0"/>
        <c:axPos val="l"/>
        <c:majorGridlines>
          <c:spPr>
            <a:ln w="9525" cap="flat" cmpd="sng" algn="ctr">
              <a:solidFill>
                <a:schemeClr val="tx1"/>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de-CH">
                    <a:solidFill>
                      <a:sysClr val="windowText" lastClr="000000"/>
                    </a:solidFill>
                  </a:rPr>
                  <a:t>∆ Versichertenbestand</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fr-FR"/>
            </a:p>
          </c:txPr>
        </c:title>
        <c:numFmt formatCode="0%" sourceLinked="1"/>
        <c:majorTickMark val="none"/>
        <c:minorTickMark val="none"/>
        <c:tickLblPos val="low"/>
        <c:spPr>
          <a:noFill/>
          <a:ln w="22225" cap="flat" cmpd="sng" algn="ctr">
            <a:solidFill>
              <a:srgbClr val="FF0000"/>
            </a:solidFill>
            <a:round/>
          </a:ln>
          <a:effectLst/>
        </c:spPr>
        <c:txPr>
          <a:bodyPr rot="-60000000" spcFirstLastPara="1" vertOverflow="ellipsis" vert="horz" wrap="square" anchor="ctr" anchorCtr="1"/>
          <a:lstStyle/>
          <a:p>
            <a:pPr>
              <a:defRPr sz="900" b="1" i="0" u="none" strike="noStrike" kern="1200" baseline="0">
                <a:solidFill>
                  <a:schemeClr val="accent1">
                    <a:lumMod val="75000"/>
                  </a:schemeClr>
                </a:solidFill>
                <a:latin typeface="+mn-lt"/>
                <a:ea typeface="+mn-ea"/>
                <a:cs typeface="+mn-cs"/>
              </a:defRPr>
            </a:pPr>
            <a:endParaRPr lang="fr-FR"/>
          </a:p>
        </c:txPr>
        <c:crossAx val="27749096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fr-FR"/>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 VK x </a:t>
            </a:r>
            <a:r>
              <a:rPr lang="en-US" sz="1400" b="0" i="0" u="none" strike="noStrike" baseline="0">
                <a:solidFill>
                  <a:sysClr val="windowText" lastClr="000000"/>
                </a:solidFill>
                <a:effectLst/>
              </a:rPr>
              <a:t>∆ Versichertenbestand über Zeitperiode</a:t>
            </a:r>
          </a:p>
          <a:p>
            <a:pPr>
              <a:defRPr>
                <a:solidFill>
                  <a:sysClr val="windowText" lastClr="000000"/>
                </a:solidFill>
              </a:defRPr>
            </a:pPr>
            <a:r>
              <a:rPr lang="en-US" sz="800" b="0" i="0" u="none" strike="noStrike" baseline="0">
                <a:solidFill>
                  <a:sysClr val="windowText" lastClr="000000"/>
                </a:solidFill>
                <a:effectLst/>
              </a:rPr>
              <a:t>Kriteirum: Absolute Differenz zwischen [∆ Versi - ∆ VK] ist &gt; xx% </a:t>
            </a:r>
            <a:r>
              <a:rPr lang="en-US" sz="800" b="1" i="0" u="none" strike="noStrike" baseline="0">
                <a:solidFill>
                  <a:srgbClr val="FF0000"/>
                </a:solidFill>
                <a:effectLst/>
              </a:rPr>
              <a:t>plus</a:t>
            </a:r>
            <a:r>
              <a:rPr lang="en-US" sz="800" b="0" i="0" u="none" strike="noStrike" baseline="0">
                <a:solidFill>
                  <a:sysClr val="windowText" lastClr="000000"/>
                </a:solidFill>
                <a:effectLst/>
              </a:rPr>
              <a:t> VKpypp &gt; CH-Ø</a:t>
            </a:r>
          </a:p>
          <a:p>
            <a:pPr>
              <a:defRPr>
                <a:solidFill>
                  <a:sysClr val="windowText" lastClr="000000"/>
                </a:solidFill>
              </a:defRPr>
            </a:pPr>
            <a:r>
              <a:rPr lang="en-US" sz="800" b="0" i="0" u="none" strike="noStrike" baseline="0">
                <a:solidFill>
                  <a:sysClr val="windowText" lastClr="000000"/>
                </a:solidFill>
                <a:effectLst/>
              </a:rPr>
              <a:t>Legende bei Versicherern: ∆ last year Bestand </a:t>
            </a:r>
            <a:r>
              <a:rPr lang="en-US" sz="800">
                <a:solidFill>
                  <a:sysClr val="windowText" lastClr="000000"/>
                </a:solidFill>
              </a:rPr>
              <a:t> </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fr-FR"/>
        </a:p>
      </c:txPr>
    </c:title>
    <c:autoTitleDeleted val="0"/>
    <c:plotArea>
      <c:layout/>
      <c:scatterChart>
        <c:scatterStyle val="lineMarker"/>
        <c:varyColors val="0"/>
        <c:ser>
          <c:idx val="0"/>
          <c:order val="0"/>
          <c:tx>
            <c:strRef>
              <c:f>'Prozess-Auswertung'!$C$1</c:f>
              <c:strCache>
                <c:ptCount val="1"/>
                <c:pt idx="0">
                  <c:v>∆ Bestand</c:v>
                </c:pt>
              </c:strCache>
            </c:strRef>
          </c:tx>
          <c:spPr>
            <a:ln w="19050" cap="rnd">
              <a:noFill/>
              <a:round/>
            </a:ln>
            <a:effectLst/>
          </c:spPr>
          <c:marker>
            <c:symbol val="circle"/>
            <c:size val="5"/>
            <c:spPr>
              <a:solidFill>
                <a:schemeClr val="accent1"/>
              </a:solidFill>
              <a:ln w="9525">
                <a:solidFill>
                  <a:schemeClr val="accent1"/>
                </a:solidFill>
              </a:ln>
              <a:effectLst/>
            </c:spPr>
          </c:marker>
          <c:dLbls>
            <c:dLbl>
              <c:idx val="0"/>
              <c:tx>
                <c:rich>
                  <a:bodyPr/>
                  <a:lstStyle/>
                  <a:p>
                    <a:fld id="{0017B4B4-C204-43CA-B8B2-CE92B0CF8313}" type="CELLRANGE">
                      <a:rPr lang="en-US"/>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ADE2-44F5-9CCF-D3D0AA0C02DA}"/>
                </c:ext>
              </c:extLst>
            </c:dLbl>
            <c:dLbl>
              <c:idx val="1"/>
              <c:tx>
                <c:rich>
                  <a:bodyPr/>
                  <a:lstStyle/>
                  <a:p>
                    <a:fld id="{729DA979-9A8F-432B-B433-02EFFF261376}" type="CELLRANGE">
                      <a:rPr lang="de-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ADE2-44F5-9CCF-D3D0AA0C02DA}"/>
                </c:ext>
              </c:extLst>
            </c:dLbl>
            <c:dLbl>
              <c:idx val="2"/>
              <c:tx>
                <c:rich>
                  <a:bodyPr/>
                  <a:lstStyle/>
                  <a:p>
                    <a:fld id="{484D2751-3BC0-48A7-862D-0B619C90B03F}"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DE2-44F5-9CCF-D3D0AA0C02DA}"/>
                </c:ext>
              </c:extLst>
            </c:dLbl>
            <c:dLbl>
              <c:idx val="3"/>
              <c:tx>
                <c:rich>
                  <a:bodyPr/>
                  <a:lstStyle/>
                  <a:p>
                    <a:fld id="{2D28026B-78C1-4FA3-AA62-5A56ADB569D9}"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DE2-44F5-9CCF-D3D0AA0C02DA}"/>
                </c:ext>
              </c:extLst>
            </c:dLbl>
            <c:dLbl>
              <c:idx val="4"/>
              <c:tx>
                <c:rich>
                  <a:bodyPr/>
                  <a:lstStyle/>
                  <a:p>
                    <a:fld id="{B8CFE716-FFED-4732-B0B2-0943873328DC}"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DE2-44F5-9CCF-D3D0AA0C02DA}"/>
                </c:ext>
              </c:extLst>
            </c:dLbl>
            <c:dLbl>
              <c:idx val="5"/>
              <c:tx>
                <c:rich>
                  <a:bodyPr/>
                  <a:lstStyle/>
                  <a:p>
                    <a:fld id="{FD71A27C-9561-4269-A90B-784542D85F05}"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DE2-44F5-9CCF-D3D0AA0C02DA}"/>
                </c:ext>
              </c:extLst>
            </c:dLbl>
            <c:dLbl>
              <c:idx val="6"/>
              <c:tx>
                <c:rich>
                  <a:bodyPr/>
                  <a:lstStyle/>
                  <a:p>
                    <a:fld id="{853AFDA9-AA08-49CE-9E31-15B42A00B14B}"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DE2-44F5-9CCF-D3D0AA0C02DA}"/>
                </c:ext>
              </c:extLst>
            </c:dLbl>
            <c:dLbl>
              <c:idx val="7"/>
              <c:tx>
                <c:rich>
                  <a:bodyPr/>
                  <a:lstStyle/>
                  <a:p>
                    <a:fld id="{08C8D683-7A55-4666-ABB3-C546207B36B9}"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DE2-44F5-9CCF-D3D0AA0C02DA}"/>
                </c:ext>
              </c:extLst>
            </c:dLbl>
            <c:dLbl>
              <c:idx val="8"/>
              <c:tx>
                <c:rich>
                  <a:bodyPr/>
                  <a:lstStyle/>
                  <a:p>
                    <a:fld id="{281FA88E-DDA1-4327-9674-573C346263E7}"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DE2-44F5-9CCF-D3D0AA0C02DA}"/>
                </c:ext>
              </c:extLst>
            </c:dLbl>
            <c:dLbl>
              <c:idx val="9"/>
              <c:tx>
                <c:rich>
                  <a:bodyPr/>
                  <a:lstStyle/>
                  <a:p>
                    <a:fld id="{BBCAFC65-C964-4623-9E9D-D3EA2BC9F82E}"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ADE2-44F5-9CCF-D3D0AA0C02DA}"/>
                </c:ext>
              </c:extLst>
            </c:dLbl>
            <c:dLbl>
              <c:idx val="10"/>
              <c:tx>
                <c:rich>
                  <a:bodyPr/>
                  <a:lstStyle/>
                  <a:p>
                    <a:fld id="{52EBCBC6-79BC-4867-97B1-7A57949A5CAA}"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ADE2-44F5-9CCF-D3D0AA0C02DA}"/>
                </c:ext>
              </c:extLst>
            </c:dLbl>
            <c:dLbl>
              <c:idx val="11"/>
              <c:tx>
                <c:rich>
                  <a:bodyPr/>
                  <a:lstStyle/>
                  <a:p>
                    <a:fld id="{C0FC7231-78D1-4602-A6F4-17BD9ED95951}"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ADE2-44F5-9CCF-D3D0AA0C02DA}"/>
                </c:ext>
              </c:extLst>
            </c:dLbl>
            <c:dLbl>
              <c:idx val="12"/>
              <c:tx>
                <c:rich>
                  <a:bodyPr/>
                  <a:lstStyle/>
                  <a:p>
                    <a:fld id="{CD5C4209-1537-411F-95F2-FACF83525787}"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ADE2-44F5-9CCF-D3D0AA0C02DA}"/>
                </c:ext>
              </c:extLst>
            </c:dLbl>
            <c:dLbl>
              <c:idx val="13"/>
              <c:tx>
                <c:rich>
                  <a:bodyPr/>
                  <a:lstStyle/>
                  <a:p>
                    <a:fld id="{DCA19BDF-F581-4FC0-B5AA-FC2AE842E059}"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ADE2-44F5-9CCF-D3D0AA0C02DA}"/>
                </c:ext>
              </c:extLst>
            </c:dLbl>
            <c:dLbl>
              <c:idx val="14"/>
              <c:tx>
                <c:rich>
                  <a:bodyPr/>
                  <a:lstStyle/>
                  <a:p>
                    <a:fld id="{038176A8-9D32-49B5-8F61-F558120401A4}"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ADE2-44F5-9CCF-D3D0AA0C02DA}"/>
                </c:ext>
              </c:extLst>
            </c:dLbl>
            <c:dLbl>
              <c:idx val="15"/>
              <c:tx>
                <c:rich>
                  <a:bodyPr/>
                  <a:lstStyle/>
                  <a:p>
                    <a:fld id="{EAD9EE30-7D5B-4DC2-8821-F94EBA75D9CE}"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DE2-44F5-9CCF-D3D0AA0C02DA}"/>
                </c:ext>
              </c:extLst>
            </c:dLbl>
            <c:dLbl>
              <c:idx val="16"/>
              <c:tx>
                <c:rich>
                  <a:bodyPr/>
                  <a:lstStyle/>
                  <a:p>
                    <a:fld id="{D891914F-D206-47E7-A785-E13916FDA7DD}"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DE2-44F5-9CCF-D3D0AA0C02DA}"/>
                </c:ext>
              </c:extLst>
            </c:dLbl>
            <c:dLbl>
              <c:idx val="17"/>
              <c:tx>
                <c:rich>
                  <a:bodyPr/>
                  <a:lstStyle/>
                  <a:p>
                    <a:fld id="{360384AA-DC36-4FDE-9231-68B5EC0FAD77}"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DE2-44F5-9CCF-D3D0AA0C02DA}"/>
                </c:ext>
              </c:extLst>
            </c:dLbl>
            <c:dLbl>
              <c:idx val="18"/>
              <c:tx>
                <c:rich>
                  <a:bodyPr/>
                  <a:lstStyle/>
                  <a:p>
                    <a:fld id="{3E613662-78E5-4B2B-993B-D34954F94929}"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DE2-44F5-9CCF-D3D0AA0C02DA}"/>
                </c:ext>
              </c:extLst>
            </c:dLbl>
            <c:dLbl>
              <c:idx val="19"/>
              <c:tx>
                <c:rich>
                  <a:bodyPr/>
                  <a:lstStyle/>
                  <a:p>
                    <a:fld id="{63D0930E-457E-444C-9AE0-852339648410}"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DE2-44F5-9CCF-D3D0AA0C02DA}"/>
                </c:ext>
              </c:extLst>
            </c:dLbl>
            <c:dLbl>
              <c:idx val="20"/>
              <c:tx>
                <c:rich>
                  <a:bodyPr/>
                  <a:lstStyle/>
                  <a:p>
                    <a:fld id="{02BC4EC3-9506-4400-9321-6B5CE2F1C3B6}"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DE2-44F5-9CCF-D3D0AA0C02DA}"/>
                </c:ext>
              </c:extLst>
            </c:dLbl>
            <c:dLbl>
              <c:idx val="21"/>
              <c:tx>
                <c:rich>
                  <a:bodyPr/>
                  <a:lstStyle/>
                  <a:p>
                    <a:fld id="{40707E29-8AAB-4DB7-A766-A0CBB8E76031}"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DE2-44F5-9CCF-D3D0AA0C02DA}"/>
                </c:ext>
              </c:extLst>
            </c:dLbl>
            <c:dLbl>
              <c:idx val="22"/>
              <c:tx>
                <c:rich>
                  <a:bodyPr/>
                  <a:lstStyle/>
                  <a:p>
                    <a:fld id="{7897954C-9AFF-43BF-B0BD-980B1F31C355}"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DE2-44F5-9CCF-D3D0AA0C02DA}"/>
                </c:ext>
              </c:extLst>
            </c:dLbl>
            <c:dLbl>
              <c:idx val="23"/>
              <c:tx>
                <c:rich>
                  <a:bodyPr/>
                  <a:lstStyle/>
                  <a:p>
                    <a:fld id="{ECAD5E87-5E71-45DB-B0C0-AE24E704DCA8}"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DE2-44F5-9CCF-D3D0AA0C02DA}"/>
                </c:ext>
              </c:extLst>
            </c:dLbl>
            <c:dLbl>
              <c:idx val="24"/>
              <c:tx>
                <c:rich>
                  <a:bodyPr/>
                  <a:lstStyle/>
                  <a:p>
                    <a:fld id="{CBE5EF9C-7772-4D77-B674-9FE21C7E5CAC}"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ADE2-44F5-9CCF-D3D0AA0C02DA}"/>
                </c:ext>
              </c:extLst>
            </c:dLbl>
            <c:dLbl>
              <c:idx val="25"/>
              <c:tx>
                <c:rich>
                  <a:bodyPr/>
                  <a:lstStyle/>
                  <a:p>
                    <a:fld id="{29F81B14-2AA7-4574-A39A-310696045B3D}"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ADE2-44F5-9CCF-D3D0AA0C02DA}"/>
                </c:ext>
              </c:extLst>
            </c:dLbl>
            <c:dLbl>
              <c:idx val="26"/>
              <c:tx>
                <c:rich>
                  <a:bodyPr/>
                  <a:lstStyle/>
                  <a:p>
                    <a:fld id="{AC975394-8336-4D43-97B4-69BBB2F37969}"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ADE2-44F5-9CCF-D3D0AA0C02DA}"/>
                </c:ext>
              </c:extLst>
            </c:dLbl>
            <c:dLbl>
              <c:idx val="27"/>
              <c:tx>
                <c:rich>
                  <a:bodyPr/>
                  <a:lstStyle/>
                  <a:p>
                    <a:fld id="{41E89410-A8B1-4579-B9D3-5A259E2188AB}"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ADE2-44F5-9CCF-D3D0AA0C02DA}"/>
                </c:ext>
              </c:extLst>
            </c:dLbl>
            <c:dLbl>
              <c:idx val="28"/>
              <c:tx>
                <c:rich>
                  <a:bodyPr/>
                  <a:lstStyle/>
                  <a:p>
                    <a:fld id="{9E99B00D-0B10-4ADD-8005-F200FEE56766}"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ADE2-44F5-9CCF-D3D0AA0C02DA}"/>
                </c:ext>
              </c:extLst>
            </c:dLbl>
            <c:dLbl>
              <c:idx val="29"/>
              <c:tx>
                <c:rich>
                  <a:bodyPr/>
                  <a:lstStyle/>
                  <a:p>
                    <a:fld id="{79002F21-9811-449F-9F11-33AA35B1ECFC}"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ADE2-44F5-9CCF-D3D0AA0C02DA}"/>
                </c:ext>
              </c:extLst>
            </c:dLbl>
            <c:dLbl>
              <c:idx val="30"/>
              <c:tx>
                <c:rich>
                  <a:bodyPr/>
                  <a:lstStyle/>
                  <a:p>
                    <a:fld id="{C8B84F0F-7B40-4431-9208-2A51FC8334DF}"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ADE2-44F5-9CCF-D3D0AA0C02DA}"/>
                </c:ext>
              </c:extLst>
            </c:dLbl>
            <c:dLbl>
              <c:idx val="31"/>
              <c:tx>
                <c:rich>
                  <a:bodyPr/>
                  <a:lstStyle/>
                  <a:p>
                    <a:fld id="{0B0C9E3D-A79A-42F3-AD6C-E2DC4C0895A6}"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ADE2-44F5-9CCF-D3D0AA0C02DA}"/>
                </c:ext>
              </c:extLst>
            </c:dLbl>
            <c:dLbl>
              <c:idx val="32"/>
              <c:tx>
                <c:rich>
                  <a:bodyPr/>
                  <a:lstStyle/>
                  <a:p>
                    <a:fld id="{4FE7AE9C-6DFB-4226-A81C-66E5204FA8D7}"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ADE2-44F5-9CCF-D3D0AA0C02DA}"/>
                </c:ext>
              </c:extLst>
            </c:dLbl>
            <c:dLbl>
              <c:idx val="33"/>
              <c:tx>
                <c:rich>
                  <a:bodyPr/>
                  <a:lstStyle/>
                  <a:p>
                    <a:fld id="{4D5789F6-5EA6-4CD0-8ABB-0F16FA755467}"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ADE2-44F5-9CCF-D3D0AA0C02DA}"/>
                </c:ext>
              </c:extLst>
            </c:dLbl>
            <c:dLbl>
              <c:idx val="34"/>
              <c:tx>
                <c:rich>
                  <a:bodyPr/>
                  <a:lstStyle/>
                  <a:p>
                    <a:fld id="{82EF1304-4C88-41CF-9DDF-44600D4F311D}"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ADE2-44F5-9CCF-D3D0AA0C02DA}"/>
                </c:ext>
              </c:extLst>
            </c:dLbl>
            <c:dLbl>
              <c:idx val="35"/>
              <c:tx>
                <c:rich>
                  <a:bodyPr/>
                  <a:lstStyle/>
                  <a:p>
                    <a:fld id="{BAA24952-EB61-4D6A-8436-5F4674EFC782}"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ADE2-44F5-9CCF-D3D0AA0C02DA}"/>
                </c:ext>
              </c:extLst>
            </c:dLbl>
            <c:dLbl>
              <c:idx val="36"/>
              <c:tx>
                <c:rich>
                  <a:bodyPr/>
                  <a:lstStyle/>
                  <a:p>
                    <a:fld id="{968F056A-CA7E-482F-888C-9FC93112100D}"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ADE2-44F5-9CCF-D3D0AA0C02DA}"/>
                </c:ext>
              </c:extLst>
            </c:dLbl>
            <c:dLbl>
              <c:idx val="37"/>
              <c:tx>
                <c:rich>
                  <a:bodyPr/>
                  <a:lstStyle/>
                  <a:p>
                    <a:fld id="{E52C2BC2-683F-4E38-A109-B4E63998840C}"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ADE2-44F5-9CCF-D3D0AA0C02DA}"/>
                </c:ext>
              </c:extLst>
            </c:dLbl>
            <c:dLbl>
              <c:idx val="38"/>
              <c:tx>
                <c:rich>
                  <a:bodyPr/>
                  <a:lstStyle/>
                  <a:p>
                    <a:fld id="{A49B8297-2546-4536-B93D-8CAD6530ED68}"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ADE2-44F5-9CCF-D3D0AA0C02DA}"/>
                </c:ext>
              </c:extLst>
            </c:dLbl>
            <c:dLbl>
              <c:idx val="39"/>
              <c:tx>
                <c:rich>
                  <a:bodyPr/>
                  <a:lstStyle/>
                  <a:p>
                    <a:fld id="{3E9873D9-4DA1-4C2D-918C-A50796232E5D}"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ADE2-44F5-9CCF-D3D0AA0C02DA}"/>
                </c:ext>
              </c:extLst>
            </c:dLbl>
            <c:dLbl>
              <c:idx val="40"/>
              <c:tx>
                <c:rich>
                  <a:bodyPr/>
                  <a:lstStyle/>
                  <a:p>
                    <a:fld id="{42D045DF-4D60-4180-A065-7A950F1F082F}"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A-ADE2-44F5-9CCF-D3D0AA0C02DA}"/>
                </c:ext>
              </c:extLst>
            </c:dLbl>
            <c:dLbl>
              <c:idx val="41"/>
              <c:tx>
                <c:rich>
                  <a:bodyPr/>
                  <a:lstStyle/>
                  <a:p>
                    <a:fld id="{C91B7DF0-12D0-4F4B-A703-C84FC64B50DD}"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B-ADE2-44F5-9CCF-D3D0AA0C02DA}"/>
                </c:ext>
              </c:extLst>
            </c:dLbl>
            <c:dLbl>
              <c:idx val="42"/>
              <c:tx>
                <c:rich>
                  <a:bodyPr/>
                  <a:lstStyle/>
                  <a:p>
                    <a:fld id="{4A42DB76-2B21-4897-94CA-18DF9EBCAD7C}"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ADE2-44F5-9CCF-D3D0AA0C02DA}"/>
                </c:ext>
              </c:extLst>
            </c:dLbl>
            <c:dLbl>
              <c:idx val="43"/>
              <c:tx>
                <c:rich>
                  <a:bodyPr/>
                  <a:lstStyle/>
                  <a:p>
                    <a:fld id="{2204E375-BEDE-4194-AF4F-F87029455405}"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ADE2-44F5-9CCF-D3D0AA0C02DA}"/>
                </c:ext>
              </c:extLst>
            </c:dLbl>
            <c:dLbl>
              <c:idx val="44"/>
              <c:tx>
                <c:rich>
                  <a:bodyPr/>
                  <a:lstStyle/>
                  <a:p>
                    <a:fld id="{B42F23A8-BABA-4A84-90AB-2E1511C552E4}"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ADE2-44F5-9CCF-D3D0AA0C02DA}"/>
                </c:ext>
              </c:extLst>
            </c:dLbl>
            <c:dLbl>
              <c:idx val="45"/>
              <c:tx>
                <c:rich>
                  <a:bodyPr/>
                  <a:lstStyle/>
                  <a:p>
                    <a:fld id="{8686F7C0-5B78-4063-8A81-B50ABBF2DBFF}"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F-ADE2-44F5-9CCF-D3D0AA0C02DA}"/>
                </c:ext>
              </c:extLst>
            </c:dLbl>
            <c:dLbl>
              <c:idx val="46"/>
              <c:tx>
                <c:rich>
                  <a:bodyPr/>
                  <a:lstStyle/>
                  <a:p>
                    <a:fld id="{C8FA556A-6FC2-42A2-9ABD-637916760005}"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ADE2-44F5-9CCF-D3D0AA0C02DA}"/>
                </c:ext>
              </c:extLst>
            </c:dLbl>
            <c:dLbl>
              <c:idx val="47"/>
              <c:tx>
                <c:rich>
                  <a:bodyPr/>
                  <a:lstStyle/>
                  <a:p>
                    <a:fld id="{2DBD0194-898F-4B67-9F42-4AAE6D8C8D0C}"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1-ADE2-44F5-9CCF-D3D0AA0C02DA}"/>
                </c:ext>
              </c:extLst>
            </c:dLbl>
            <c:dLbl>
              <c:idx val="48"/>
              <c:tx>
                <c:rich>
                  <a:bodyPr/>
                  <a:lstStyle/>
                  <a:p>
                    <a:fld id="{EB9FD095-4261-4312-AC1D-E5D3F3B145EC}"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2-ADE2-44F5-9CCF-D3D0AA0C02DA}"/>
                </c:ext>
              </c:extLst>
            </c:dLbl>
            <c:dLbl>
              <c:idx val="49"/>
              <c:tx>
                <c:rich>
                  <a:bodyPr/>
                  <a:lstStyle/>
                  <a:p>
                    <a:fld id="{E4544DBF-1706-49A3-A3B3-2E45186B8A5E}"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3-ADE2-44F5-9CCF-D3D0AA0C02DA}"/>
                </c:ext>
              </c:extLst>
            </c:dLbl>
            <c:dLbl>
              <c:idx val="50"/>
              <c:tx>
                <c:rich>
                  <a:bodyPr/>
                  <a:lstStyle/>
                  <a:p>
                    <a:fld id="{AA400B11-18DD-4F13-B090-617A46091D97}"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4-ADE2-44F5-9CCF-D3D0AA0C02DA}"/>
                </c:ext>
              </c:extLst>
            </c:dLbl>
            <c:dLbl>
              <c:idx val="51"/>
              <c:tx>
                <c:rich>
                  <a:bodyPr/>
                  <a:lstStyle/>
                  <a:p>
                    <a:fld id="{87926138-7019-442E-9D75-D69B7BE33304}"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5-ADE2-44F5-9CCF-D3D0AA0C02DA}"/>
                </c:ext>
              </c:extLst>
            </c:dLbl>
            <c:dLbl>
              <c:idx val="52"/>
              <c:tx>
                <c:rich>
                  <a:bodyPr/>
                  <a:lstStyle/>
                  <a:p>
                    <a:fld id="{F78990F2-82E3-4424-86B6-B311DEADC0D6}"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6-ADE2-44F5-9CCF-D3D0AA0C02DA}"/>
                </c:ext>
              </c:extLst>
            </c:dLbl>
            <c:dLbl>
              <c:idx val="53"/>
              <c:tx>
                <c:rich>
                  <a:bodyPr/>
                  <a:lstStyle/>
                  <a:p>
                    <a:fld id="{74181938-C983-4521-9EA8-C18694C8FFDC}"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7-ADE2-44F5-9CCF-D3D0AA0C02DA}"/>
                </c:ext>
              </c:extLst>
            </c:dLbl>
            <c:dLbl>
              <c:idx val="54"/>
              <c:tx>
                <c:rich>
                  <a:bodyPr/>
                  <a:lstStyle/>
                  <a:p>
                    <a:fld id="{AB2952D6-C4B7-45B9-9F39-8AA0149505EC}"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8-ADE2-44F5-9CCF-D3D0AA0C02DA}"/>
                </c:ext>
              </c:extLst>
            </c:dLbl>
            <c:dLbl>
              <c:idx val="55"/>
              <c:tx>
                <c:rich>
                  <a:bodyPr/>
                  <a:lstStyle/>
                  <a:p>
                    <a:fld id="{45B7DB2A-B290-45BF-B353-D62EF2B5B548}"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9-ADE2-44F5-9CCF-D3D0AA0C02DA}"/>
                </c:ext>
              </c:extLst>
            </c:dLbl>
            <c:dLbl>
              <c:idx val="56"/>
              <c:tx>
                <c:rich>
                  <a:bodyPr/>
                  <a:lstStyle/>
                  <a:p>
                    <a:fld id="{FFF11592-30C4-441F-B773-9AD8D6C0E24A}"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A-ADE2-44F5-9CCF-D3D0AA0C02DA}"/>
                </c:ext>
              </c:extLst>
            </c:dLbl>
            <c:dLbl>
              <c:idx val="57"/>
              <c:tx>
                <c:rich>
                  <a:bodyPr/>
                  <a:lstStyle/>
                  <a:p>
                    <a:fld id="{D42A0D58-B848-472E-935A-A22452D918E6}"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B-ADE2-44F5-9CCF-D3D0AA0C02DA}"/>
                </c:ext>
              </c:extLst>
            </c:dLbl>
            <c:dLbl>
              <c:idx val="58"/>
              <c:tx>
                <c:rich>
                  <a:bodyPr/>
                  <a:lstStyle/>
                  <a:p>
                    <a:fld id="{FE4EEC80-6A7A-4BEA-A113-2F4350781FB3}"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C-ADE2-44F5-9CCF-D3D0AA0C02DA}"/>
                </c:ext>
              </c:extLst>
            </c:dLbl>
            <c:dLbl>
              <c:idx val="59"/>
              <c:tx>
                <c:rich>
                  <a:bodyPr/>
                  <a:lstStyle/>
                  <a:p>
                    <a:fld id="{5DBF826F-9488-4ED3-86F6-DCDD6390740F}"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D-ADE2-44F5-9CCF-D3D0AA0C02DA}"/>
                </c:ext>
              </c:extLst>
            </c:dLbl>
            <c:dLbl>
              <c:idx val="60"/>
              <c:tx>
                <c:rich>
                  <a:bodyPr/>
                  <a:lstStyle/>
                  <a:p>
                    <a:fld id="{889BDF9C-8A60-4765-A725-83B8BDA3939B}"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E-ADE2-44F5-9CCF-D3D0AA0C02DA}"/>
                </c:ext>
              </c:extLst>
            </c:dLbl>
            <c:dLbl>
              <c:idx val="61"/>
              <c:tx>
                <c:rich>
                  <a:bodyPr/>
                  <a:lstStyle/>
                  <a:p>
                    <a:fld id="{013AF88B-637B-41F1-B037-55933CD88AF3}"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F-ADE2-44F5-9CCF-D3D0AA0C02D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'Prozess-Auswertung'!$B$2:$B$63</c:f>
              <c:numCache>
                <c:formatCode>0%</c:formatCode>
                <c:ptCount val="62"/>
                <c:pt idx="0">
                  <c:v>8.5869388639688224E-3</c:v>
                </c:pt>
                <c:pt idx="1">
                  <c:v>0.54086619426567317</c:v>
                </c:pt>
                <c:pt idx="2">
                  <c:v>3.4711071093204891E-2</c:v>
                </c:pt>
                <c:pt idx="3">
                  <c:v>0.27449157014279341</c:v>
                </c:pt>
                <c:pt idx="4">
                  <c:v>7.3705673674171208E-3</c:v>
                </c:pt>
                <c:pt idx="5">
                  <c:v>-1.8884230161232758E-2</c:v>
                </c:pt>
                <c:pt idx="6">
                  <c:v>-0.28729139950894644</c:v>
                </c:pt>
                <c:pt idx="7">
                  <c:v>0.73429877453145831</c:v>
                </c:pt>
                <c:pt idx="8">
                  <c:v>0.34738000926204865</c:v>
                </c:pt>
                <c:pt idx="9">
                  <c:v>6.133978243630555E-2</c:v>
                </c:pt>
                <c:pt idx="10">
                  <c:v>0.80377422817983302</c:v>
                </c:pt>
                <c:pt idx="11">
                  <c:v>5.2047918909934744E-2</c:v>
                </c:pt>
                <c:pt idx="12">
                  <c:v>0.45985337481830474</c:v>
                </c:pt>
                <c:pt idx="13">
                  <c:v>5.0038240412685675E-2</c:v>
                </c:pt>
                <c:pt idx="14">
                  <c:v>0.13695661771378642</c:v>
                </c:pt>
                <c:pt idx="15">
                  <c:v>0.30362509691823947</c:v>
                </c:pt>
                <c:pt idx="16">
                  <c:v>0.26037124766257014</c:v>
                </c:pt>
                <c:pt idx="17">
                  <c:v>-9.2021805085998443E-2</c:v>
                </c:pt>
                <c:pt idx="18">
                  <c:v>0.21340410890664729</c:v>
                </c:pt>
                <c:pt idx="19">
                  <c:v>-0.14606346277800175</c:v>
                </c:pt>
                <c:pt idx="20">
                  <c:v>4.7777594161720137E-2</c:v>
                </c:pt>
                <c:pt idx="21">
                  <c:v>0.17662769052255406</c:v>
                </c:pt>
                <c:pt idx="22">
                  <c:v>0.12172361696351111</c:v>
                </c:pt>
                <c:pt idx="23">
                  <c:v>0.30218218108475448</c:v>
                </c:pt>
                <c:pt idx="24">
                  <c:v>0.10088567670847767</c:v>
                </c:pt>
                <c:pt idx="25">
                  <c:v>0.15325214493024505</c:v>
                </c:pt>
                <c:pt idx="26">
                  <c:v>0.31007092216302101</c:v>
                </c:pt>
                <c:pt idx="27">
                  <c:v>0.37172282186694738</c:v>
                </c:pt>
                <c:pt idx="28">
                  <c:v>0.18184375222803686</c:v>
                </c:pt>
                <c:pt idx="29">
                  <c:v>9.7099446164665898E-2</c:v>
                </c:pt>
                <c:pt idx="30">
                  <c:v>0.42179260816931757</c:v>
                </c:pt>
                <c:pt idx="31">
                  <c:v>8.6116215149570158E-2</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Cache>
            </c:numRef>
          </c:xVal>
          <c:yVal>
            <c:numRef>
              <c:f>'Prozess-Auswertung'!$C$2:$C$63</c:f>
              <c:numCache>
                <c:formatCode>0%</c:formatCode>
                <c:ptCount val="62"/>
                <c:pt idx="0">
                  <c:v>-0.11632737536928853</c:v>
                </c:pt>
                <c:pt idx="1">
                  <c:v>0.76725287443077461</c:v>
                </c:pt>
                <c:pt idx="2">
                  <c:v>-0.18422486772784702</c:v>
                </c:pt>
                <c:pt idx="3">
                  <c:v>-0.16489648568629825</c:v>
                </c:pt>
                <c:pt idx="4">
                  <c:v>-0.23662264150943393</c:v>
                </c:pt>
                <c:pt idx="5">
                  <c:v>-1.4437411899459952E-2</c:v>
                </c:pt>
                <c:pt idx="6">
                  <c:v>0.12461396284684853</c:v>
                </c:pt>
                <c:pt idx="7">
                  <c:v>0.52277086170687459</c:v>
                </c:pt>
                <c:pt idx="8">
                  <c:v>0.21804029817999979</c:v>
                </c:pt>
                <c:pt idx="9">
                  <c:v>4.3954598413951218E-2</c:v>
                </c:pt>
                <c:pt idx="10">
                  <c:v>3.7400654901157764</c:v>
                </c:pt>
                <c:pt idx="11">
                  <c:v>-2.4581298174904072E-2</c:v>
                </c:pt>
                <c:pt idx="12">
                  <c:v>0.20479516697780545</c:v>
                </c:pt>
                <c:pt idx="13">
                  <c:v>-7.2838521749035809E-2</c:v>
                </c:pt>
                <c:pt idx="14">
                  <c:v>-0.333678042054464</c:v>
                </c:pt>
                <c:pt idx="15">
                  <c:v>0.61381628835751489</c:v>
                </c:pt>
                <c:pt idx="16">
                  <c:v>-3.1650506275620001E-2</c:v>
                </c:pt>
                <c:pt idx="17">
                  <c:v>0.12712047246586103</c:v>
                </c:pt>
                <c:pt idx="18">
                  <c:v>0.17197964103937852</c:v>
                </c:pt>
                <c:pt idx="19">
                  <c:v>1.1241326674905761E-2</c:v>
                </c:pt>
                <c:pt idx="20">
                  <c:v>0.56631226619413266</c:v>
                </c:pt>
                <c:pt idx="21">
                  <c:v>9.9107724902216428E-3</c:v>
                </c:pt>
                <c:pt idx="22">
                  <c:v>0.10732564260300992</c:v>
                </c:pt>
                <c:pt idx="23">
                  <c:v>-5.7798367527024046E-2</c:v>
                </c:pt>
                <c:pt idx="24">
                  <c:v>-2.6822789054238773E-2</c:v>
                </c:pt>
                <c:pt idx="25">
                  <c:v>8.0925367395854403E-2</c:v>
                </c:pt>
                <c:pt idx="26">
                  <c:v>7.0521901704799314E-2</c:v>
                </c:pt>
                <c:pt idx="27">
                  <c:v>0.1713600958657879</c:v>
                </c:pt>
                <c:pt idx="28">
                  <c:v>0.12151183327446131</c:v>
                </c:pt>
                <c:pt idx="29">
                  <c:v>9.7440209267563527E-2</c:v>
                </c:pt>
                <c:pt idx="30">
                  <c:v>1.956143227644247E-2</c:v>
                </c:pt>
                <c:pt idx="31">
                  <c:v>3.6602360617305339E-2</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Cache>
            </c:numRef>
          </c:yVal>
          <c:smooth val="0"/>
          <c:extLst>
            <c:ext xmlns:c15="http://schemas.microsoft.com/office/drawing/2012/chart" uri="{02D57815-91ED-43cb-92C2-25804820EDAC}">
              <c15:datalabelsRange>
                <c15:f>'Prozess-Auswertung'!$V$2:$V$63</c15:f>
                <c15:dlblRangeCache>
                  <c:ptCount val="62"/>
                  <c:pt idx="2">
                    <c:v>Assu; 804'064; 4%</c:v>
                  </c:pt>
                  <c:pt idx="3">
                    <c:v>Atup; 151'750; 2%</c:v>
                  </c:pt>
                  <c:pt idx="4">
                    <c:v>Birc; 2'832; 125%</c:v>
                  </c:pt>
                  <c:pt idx="6">
                    <c:v>EGK ; 96'137; 29%</c:v>
                  </c:pt>
                  <c:pt idx="7">
                    <c:v>Entr; 6'519; 18%</c:v>
                  </c:pt>
                  <c:pt idx="8">
                    <c:v>Glar; 9'549; 43%</c:v>
                  </c:pt>
                  <c:pt idx="9">
                    <c:v>Grou; 999'954; 21%</c:v>
                  </c:pt>
                  <c:pt idx="14">
                    <c:v>SLKK; 13'531; 3%</c:v>
                  </c:pt>
                  <c:pt idx="15">
                    <c:v>Stef; 9'577; 11%</c:v>
                  </c:pt>
                  <c:pt idx="17">
                    <c:v>surs; 3'918; 10%</c:v>
                  </c:pt>
                  <c:pt idx="18">
                    <c:v>Wäde; 13'125; 2%</c:v>
                  </c:pt>
                  <c:pt idx="19">
                    <c:v>Hels; 1'305'103; 1%</c:v>
                  </c:pt>
                  <c:pt idx="20">
                    <c:v>KPT ; 556'871; 30%</c:v>
                  </c:pt>
                  <c:pt idx="21">
                    <c:v>Sani; 594'894; 9%</c:v>
                  </c:pt>
                  <c:pt idx="22">
                    <c:v>öKK ; 174'602; 16%</c:v>
                  </c:pt>
                  <c:pt idx="27">
                    <c:v>Eins; 5'865; 57%</c:v>
                  </c:pt>
                  <c:pt idx="28">
                    <c:v>Viva; 206'375; 29%</c:v>
                  </c:pt>
                  <c:pt idx="29">
                    <c:v>rhen; 11'747; 20%</c:v>
                  </c:pt>
                </c15:dlblRangeCache>
              </c15:datalabelsRange>
            </c:ext>
            <c:ext xmlns:c16="http://schemas.microsoft.com/office/drawing/2014/chart" uri="{C3380CC4-5D6E-409C-BE32-E72D297353CC}">
              <c16:uniqueId val="{00000001-ADE2-44F5-9CCF-D3D0AA0C02DA}"/>
            </c:ext>
          </c:extLst>
        </c:ser>
        <c:dLbls>
          <c:showLegendKey val="0"/>
          <c:showVal val="1"/>
          <c:showCatName val="0"/>
          <c:showSerName val="0"/>
          <c:showPercent val="0"/>
          <c:showBubbleSize val="0"/>
        </c:dLbls>
        <c:axId val="277490960"/>
        <c:axId val="277491376"/>
      </c:scatterChart>
      <c:valAx>
        <c:axId val="277490960"/>
        <c:scaling>
          <c:orientation val="minMax"/>
          <c:max val="1"/>
          <c:min val="-0.4"/>
        </c:scaling>
        <c:delete val="0"/>
        <c:axPos val="b"/>
        <c:majorGridlines>
          <c:spPr>
            <a:ln w="9525" cap="flat" cmpd="sng" algn="ctr">
              <a:solidFill>
                <a:schemeClr val="tx1"/>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de-CH">
                    <a:solidFill>
                      <a:sysClr val="windowText" lastClr="000000"/>
                    </a:solidFill>
                  </a:rPr>
                  <a:t>∆ Total VK</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fr-FR"/>
            </a:p>
          </c:txPr>
        </c:title>
        <c:numFmt formatCode="0%" sourceLinked="1"/>
        <c:majorTickMark val="none"/>
        <c:minorTickMark val="none"/>
        <c:tickLblPos val="low"/>
        <c:spPr>
          <a:noFill/>
          <a:ln w="22225" cap="flat" cmpd="sng" algn="ctr">
            <a:solidFill>
              <a:srgbClr val="FF0000"/>
            </a:solidFill>
            <a:round/>
          </a:ln>
          <a:effectLst/>
        </c:spPr>
        <c:txPr>
          <a:bodyPr rot="-60000000" spcFirstLastPara="1" vertOverflow="ellipsis" vert="horz" wrap="square" anchor="ctr" anchorCtr="1"/>
          <a:lstStyle/>
          <a:p>
            <a:pPr>
              <a:defRPr sz="900" b="1" i="0" u="none" strike="noStrike" kern="1200" baseline="0">
                <a:solidFill>
                  <a:schemeClr val="accent1">
                    <a:lumMod val="75000"/>
                  </a:schemeClr>
                </a:solidFill>
                <a:latin typeface="+mn-lt"/>
                <a:ea typeface="+mn-ea"/>
                <a:cs typeface="+mn-cs"/>
              </a:defRPr>
            </a:pPr>
            <a:endParaRPr lang="fr-FR"/>
          </a:p>
        </c:txPr>
        <c:crossAx val="277491376"/>
        <c:crosses val="autoZero"/>
        <c:crossBetween val="midCat"/>
      </c:valAx>
      <c:valAx>
        <c:axId val="277491376"/>
        <c:scaling>
          <c:orientation val="minMax"/>
          <c:max val="1"/>
          <c:min val="-0.4"/>
        </c:scaling>
        <c:delete val="0"/>
        <c:axPos val="l"/>
        <c:majorGridlines>
          <c:spPr>
            <a:ln w="9525" cap="flat" cmpd="sng" algn="ctr">
              <a:solidFill>
                <a:schemeClr val="tx1"/>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de-CH">
                    <a:solidFill>
                      <a:sysClr val="windowText" lastClr="000000"/>
                    </a:solidFill>
                  </a:rPr>
                  <a:t>∆ Versichertenbestand</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fr-FR"/>
            </a:p>
          </c:txPr>
        </c:title>
        <c:numFmt formatCode="0%" sourceLinked="1"/>
        <c:majorTickMark val="none"/>
        <c:minorTickMark val="none"/>
        <c:tickLblPos val="low"/>
        <c:spPr>
          <a:noFill/>
          <a:ln w="22225" cap="flat" cmpd="sng" algn="ctr">
            <a:solidFill>
              <a:srgbClr val="FF0000"/>
            </a:solidFill>
            <a:round/>
          </a:ln>
          <a:effectLst/>
        </c:spPr>
        <c:txPr>
          <a:bodyPr rot="-60000000" spcFirstLastPara="1" vertOverflow="ellipsis" vert="horz" wrap="square" anchor="ctr" anchorCtr="1"/>
          <a:lstStyle/>
          <a:p>
            <a:pPr>
              <a:defRPr sz="900" b="1" i="0" u="none" strike="noStrike" kern="1200" baseline="0">
                <a:solidFill>
                  <a:schemeClr val="accent1">
                    <a:lumMod val="75000"/>
                  </a:schemeClr>
                </a:solidFill>
                <a:latin typeface="+mn-lt"/>
                <a:ea typeface="+mn-ea"/>
                <a:cs typeface="+mn-cs"/>
              </a:defRPr>
            </a:pPr>
            <a:endParaRPr lang="fr-FR"/>
          </a:p>
        </c:txPr>
        <c:crossAx val="27749096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fr-FR"/>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übersetzungen!$F$14</c:f>
          <c:strCache>
            <c:ptCount val="1"/>
            <c:pt idx="0">
              <c:v>Total des frais administratifs</c:v>
            </c:pt>
          </c:strCache>
        </c:strRef>
      </c:tx>
      <c:overlay val="0"/>
      <c:spPr>
        <a:noFill/>
        <a:ln>
          <a:noFill/>
        </a:ln>
        <a:effectLst/>
      </c:spPr>
      <c:txPr>
        <a:bodyPr rot="0" spcFirstLastPara="1" vertOverflow="ellipsis" vert="horz" wrap="square" anchor="ctr" anchorCtr="1"/>
        <a:lstStyle/>
        <a:p>
          <a:pPr>
            <a:defRPr sz="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0.18445625546806649"/>
          <c:y val="0.19076407115777194"/>
          <c:w val="0.7362961504811899"/>
          <c:h val="0.44662656751239427"/>
        </c:manualLayout>
      </c:layout>
      <c:barChart>
        <c:barDir val="col"/>
        <c:grouping val="clustered"/>
        <c:varyColors val="0"/>
        <c:ser>
          <c:idx val="0"/>
          <c:order val="0"/>
          <c:tx>
            <c:strRef>
              <c:f>übersetzungen!$F$36</c:f>
              <c:strCache>
                <c:ptCount val="1"/>
                <c:pt idx="0">
                  <c:v>Total</c:v>
                </c:pt>
              </c:strCache>
            </c:strRef>
          </c:tx>
          <c:spPr>
            <a:solidFill>
              <a:schemeClr val="accent1">
                <a:lumMod val="60000"/>
                <a:lumOff val="40000"/>
              </a:schemeClr>
            </a:solidFill>
            <a:ln>
              <a:noFill/>
            </a:ln>
            <a:effectLst/>
          </c:spPr>
          <c:invertIfNegative val="0"/>
          <c:cat>
            <c:numRef>
              <c:f>'interaktiv-zuweisen'!$B$27:$E$27</c:f>
              <c:numCache>
                <c:formatCode>General</c:formatCode>
                <c:ptCount val="4"/>
                <c:pt idx="0">
                  <c:v>2020</c:v>
                </c:pt>
                <c:pt idx="1">
                  <c:v>2021</c:v>
                </c:pt>
                <c:pt idx="2">
                  <c:v>2022</c:v>
                </c:pt>
                <c:pt idx="3">
                  <c:v>2023</c:v>
                </c:pt>
              </c:numCache>
            </c:numRef>
          </c:cat>
          <c:val>
            <c:numRef>
              <c:f>'interaktiv-zuweisen'!$B$28:$E$28</c:f>
              <c:numCache>
                <c:formatCode>_ * #,##0_ ;_ * \-#,##0_ ;_ * "-"??_ ;_ @_ </c:formatCode>
                <c:ptCount val="4"/>
                <c:pt idx="0">
                  <c:v>1581781625.3700001</c:v>
                </c:pt>
                <c:pt idx="1">
                  <c:v>1710750190.6299999</c:v>
                </c:pt>
                <c:pt idx="2">
                  <c:v>1700024790.9500003</c:v>
                </c:pt>
                <c:pt idx="3">
                  <c:v>1717998672.1399999</c:v>
                </c:pt>
              </c:numCache>
            </c:numRef>
          </c:val>
          <c:extLst>
            <c:ext xmlns:c16="http://schemas.microsoft.com/office/drawing/2014/chart" uri="{C3380CC4-5D6E-409C-BE32-E72D297353CC}">
              <c16:uniqueId val="{00000000-D3ED-440D-BA50-E2B83C658A78}"/>
            </c:ext>
          </c:extLst>
        </c:ser>
        <c:dLbls>
          <c:showLegendKey val="0"/>
          <c:showVal val="0"/>
          <c:showCatName val="0"/>
          <c:showSerName val="0"/>
          <c:showPercent val="0"/>
          <c:showBubbleSize val="0"/>
        </c:dLbls>
        <c:gapWidth val="219"/>
        <c:overlap val="-27"/>
        <c:axId val="756173743"/>
        <c:axId val="756198703"/>
      </c:barChart>
      <c:catAx>
        <c:axId val="7561737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fr-FR"/>
          </a:p>
        </c:txPr>
        <c:crossAx val="756198703"/>
        <c:crosses val="autoZero"/>
        <c:auto val="1"/>
        <c:lblAlgn val="ctr"/>
        <c:lblOffset val="100"/>
        <c:noMultiLvlLbl val="0"/>
      </c:catAx>
      <c:valAx>
        <c:axId val="75619870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756173743"/>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fr-FR"/>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übersetzungen!$F$24</c:f>
          <c:strCache>
            <c:ptCount val="1"/>
            <c:pt idx="0">
              <c:v>Total des frais de commission et de publicité</c:v>
            </c:pt>
          </c:strCache>
        </c:strRef>
      </c:tx>
      <c:overlay val="0"/>
      <c:spPr>
        <a:noFill/>
        <a:ln>
          <a:noFill/>
        </a:ln>
        <a:effectLst/>
      </c:spPr>
      <c:txPr>
        <a:bodyPr rot="0" spcFirstLastPara="1" vertOverflow="ellipsis" vert="horz" wrap="square" anchor="ctr" anchorCtr="1"/>
        <a:lstStyle/>
        <a:p>
          <a:pPr>
            <a:defRPr sz="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0.18445625546806649"/>
          <c:y val="0.19076407115777194"/>
          <c:w val="0.7362961504811899"/>
          <c:h val="0.44662656751239427"/>
        </c:manualLayout>
      </c:layout>
      <c:barChart>
        <c:barDir val="col"/>
        <c:grouping val="clustered"/>
        <c:varyColors val="0"/>
        <c:ser>
          <c:idx val="0"/>
          <c:order val="0"/>
          <c:tx>
            <c:strRef>
              <c:f>übersetzungen!$F$36</c:f>
              <c:strCache>
                <c:ptCount val="1"/>
                <c:pt idx="0">
                  <c:v>Total</c:v>
                </c:pt>
              </c:strCache>
            </c:strRef>
          </c:tx>
          <c:spPr>
            <a:solidFill>
              <a:schemeClr val="accent1">
                <a:lumMod val="60000"/>
                <a:lumOff val="40000"/>
              </a:schemeClr>
            </a:solidFill>
            <a:ln>
              <a:noFill/>
            </a:ln>
            <a:effectLst/>
          </c:spPr>
          <c:invertIfNegative val="0"/>
          <c:cat>
            <c:numRef>
              <c:f>'interaktiv-zuweisen'!$B$27:$E$27</c:f>
              <c:numCache>
                <c:formatCode>General</c:formatCode>
                <c:ptCount val="4"/>
                <c:pt idx="0">
                  <c:v>2020</c:v>
                </c:pt>
                <c:pt idx="1">
                  <c:v>2021</c:v>
                </c:pt>
                <c:pt idx="2">
                  <c:v>2022</c:v>
                </c:pt>
                <c:pt idx="3">
                  <c:v>2023</c:v>
                </c:pt>
              </c:numCache>
            </c:numRef>
          </c:cat>
          <c:val>
            <c:numRef>
              <c:f>'interaktiv-zuweisen'!$B$58:$E$58</c:f>
              <c:numCache>
                <c:formatCode>_ * #,##0_ ;_ * \-#,##0_ ;_ * "-"??_ ;_ @_ </c:formatCode>
                <c:ptCount val="4"/>
                <c:pt idx="0">
                  <c:v>120727060.75</c:v>
                </c:pt>
                <c:pt idx="1">
                  <c:v>110492637.66000001</c:v>
                </c:pt>
                <c:pt idx="2">
                  <c:v>120981786.56000003</c:v>
                </c:pt>
                <c:pt idx="3">
                  <c:v>139001311.44</c:v>
                </c:pt>
              </c:numCache>
            </c:numRef>
          </c:val>
          <c:extLst>
            <c:ext xmlns:c16="http://schemas.microsoft.com/office/drawing/2014/chart" uri="{C3380CC4-5D6E-409C-BE32-E72D297353CC}">
              <c16:uniqueId val="{00000000-B38D-4CF9-B9E4-7AA9B89EE73A}"/>
            </c:ext>
          </c:extLst>
        </c:ser>
        <c:dLbls>
          <c:showLegendKey val="0"/>
          <c:showVal val="0"/>
          <c:showCatName val="0"/>
          <c:showSerName val="0"/>
          <c:showPercent val="0"/>
          <c:showBubbleSize val="0"/>
        </c:dLbls>
        <c:gapWidth val="219"/>
        <c:overlap val="-27"/>
        <c:axId val="756173743"/>
        <c:axId val="756198703"/>
      </c:barChart>
      <c:catAx>
        <c:axId val="7561737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fr-FR"/>
          </a:p>
        </c:txPr>
        <c:crossAx val="756198703"/>
        <c:crosses val="autoZero"/>
        <c:auto val="1"/>
        <c:lblAlgn val="ctr"/>
        <c:lblOffset val="100"/>
        <c:noMultiLvlLbl val="0"/>
      </c:catAx>
      <c:valAx>
        <c:axId val="75619870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756173743"/>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fr-FR"/>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übersetzungen!$F$25</c:f>
          <c:strCache>
            <c:ptCount val="1"/>
            <c:pt idx="0">
              <c:v>Total des frais administratifs en % des primes </c:v>
            </c:pt>
          </c:strCache>
        </c:strRef>
      </c:tx>
      <c:overlay val="0"/>
      <c:spPr>
        <a:noFill/>
        <a:ln>
          <a:noFill/>
        </a:ln>
        <a:effectLst/>
      </c:spPr>
      <c:txPr>
        <a:bodyPr rot="0" spcFirstLastPara="1" vertOverflow="ellipsis" vert="horz" wrap="square" anchor="ctr" anchorCtr="1"/>
        <a:lstStyle/>
        <a:p>
          <a:pPr>
            <a:defRPr sz="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0.18445621512331253"/>
          <c:y val="0.18152892874491336"/>
          <c:w val="0.7362961504811899"/>
          <c:h val="0.44662656751239427"/>
        </c:manualLayout>
      </c:layout>
      <c:barChart>
        <c:barDir val="col"/>
        <c:grouping val="clustered"/>
        <c:varyColors val="0"/>
        <c:ser>
          <c:idx val="0"/>
          <c:order val="0"/>
          <c:tx>
            <c:strRef>
              <c:f>übersetzungen!$F$36</c:f>
              <c:strCache>
                <c:ptCount val="1"/>
                <c:pt idx="0">
                  <c:v>Total</c:v>
                </c:pt>
              </c:strCache>
            </c:strRef>
          </c:tx>
          <c:spPr>
            <a:solidFill>
              <a:schemeClr val="accent1">
                <a:lumMod val="60000"/>
                <a:lumOff val="40000"/>
              </a:schemeClr>
            </a:solidFill>
            <a:ln>
              <a:noFill/>
            </a:ln>
            <a:effectLst/>
          </c:spPr>
          <c:invertIfNegative val="0"/>
          <c:cat>
            <c:numRef>
              <c:f>'interaktiv-zuweisen'!$B$27:$E$27</c:f>
              <c:numCache>
                <c:formatCode>General</c:formatCode>
                <c:ptCount val="4"/>
                <c:pt idx="0">
                  <c:v>2020</c:v>
                </c:pt>
                <c:pt idx="1">
                  <c:v>2021</c:v>
                </c:pt>
                <c:pt idx="2">
                  <c:v>2022</c:v>
                </c:pt>
                <c:pt idx="3">
                  <c:v>2023</c:v>
                </c:pt>
              </c:numCache>
            </c:numRef>
          </c:cat>
          <c:val>
            <c:numRef>
              <c:f>'interaktiv-zuweisen'!$B$43:$E$43</c:f>
              <c:numCache>
                <c:formatCode>0.0%</c:formatCode>
                <c:ptCount val="4"/>
                <c:pt idx="0">
                  <c:v>4.9100879689260239E-2</c:v>
                </c:pt>
                <c:pt idx="1">
                  <c:v>5.2537254220974799E-2</c:v>
                </c:pt>
                <c:pt idx="2">
                  <c:v>5.1699147859660143E-2</c:v>
                </c:pt>
                <c:pt idx="3">
                  <c:v>4.9018967319542514E-2</c:v>
                </c:pt>
              </c:numCache>
            </c:numRef>
          </c:val>
          <c:extLst>
            <c:ext xmlns:c16="http://schemas.microsoft.com/office/drawing/2014/chart" uri="{C3380CC4-5D6E-409C-BE32-E72D297353CC}">
              <c16:uniqueId val="{00000000-8F9F-422D-B5A4-B1335629C348}"/>
            </c:ext>
          </c:extLst>
        </c:ser>
        <c:dLbls>
          <c:showLegendKey val="0"/>
          <c:showVal val="0"/>
          <c:showCatName val="0"/>
          <c:showSerName val="0"/>
          <c:showPercent val="0"/>
          <c:showBubbleSize val="0"/>
        </c:dLbls>
        <c:gapWidth val="219"/>
        <c:overlap val="-27"/>
        <c:axId val="756173743"/>
        <c:axId val="756198703"/>
      </c:barChart>
      <c:lineChart>
        <c:grouping val="standard"/>
        <c:varyColors val="0"/>
        <c:ser>
          <c:idx val="2"/>
          <c:order val="1"/>
          <c:tx>
            <c:strRef>
              <c:f>'interaktiv-zuweisen'!$A$44</c:f>
              <c:strCache>
                <c:ptCount val="1"/>
                <c:pt idx="0">
                  <c:v>Ø CH</c:v>
                </c:pt>
              </c:strCache>
            </c:strRef>
          </c:tx>
          <c:spPr>
            <a:ln w="28575" cap="rnd">
              <a:solidFill>
                <a:srgbClr val="FF0000"/>
              </a:solidFill>
              <a:round/>
            </a:ln>
            <a:effectLst/>
          </c:spPr>
          <c:marker>
            <c:symbol val="none"/>
          </c:marker>
          <c:cat>
            <c:numRef>
              <c:f>'interaktiv-zuweisen'!$B$27:$E$27</c:f>
              <c:numCache>
                <c:formatCode>General</c:formatCode>
                <c:ptCount val="4"/>
                <c:pt idx="0">
                  <c:v>2020</c:v>
                </c:pt>
                <c:pt idx="1">
                  <c:v>2021</c:v>
                </c:pt>
                <c:pt idx="2">
                  <c:v>2022</c:v>
                </c:pt>
                <c:pt idx="3">
                  <c:v>2023</c:v>
                </c:pt>
              </c:numCache>
            </c:numRef>
          </c:cat>
          <c:val>
            <c:numRef>
              <c:f>'interaktiv-zuweisen'!$B$44:$E$44</c:f>
              <c:numCache>
                <c:formatCode>0.0%</c:formatCode>
                <c:ptCount val="4"/>
                <c:pt idx="0">
                  <c:v>4.9100879689260239E-2</c:v>
                </c:pt>
                <c:pt idx="1">
                  <c:v>5.2537254220974799E-2</c:v>
                </c:pt>
                <c:pt idx="2">
                  <c:v>5.1699147859660143E-2</c:v>
                </c:pt>
                <c:pt idx="3">
                  <c:v>4.9018967319542514E-2</c:v>
                </c:pt>
              </c:numCache>
            </c:numRef>
          </c:val>
          <c:smooth val="0"/>
          <c:extLst>
            <c:ext xmlns:c16="http://schemas.microsoft.com/office/drawing/2014/chart" uri="{C3380CC4-5D6E-409C-BE32-E72D297353CC}">
              <c16:uniqueId val="{00000001-8F9F-422D-B5A4-B1335629C348}"/>
            </c:ext>
          </c:extLst>
        </c:ser>
        <c:dLbls>
          <c:showLegendKey val="0"/>
          <c:showVal val="0"/>
          <c:showCatName val="0"/>
          <c:showSerName val="0"/>
          <c:showPercent val="0"/>
          <c:showBubbleSize val="0"/>
        </c:dLbls>
        <c:marker val="1"/>
        <c:smooth val="0"/>
        <c:axId val="756173743"/>
        <c:axId val="756198703"/>
      </c:lineChart>
      <c:catAx>
        <c:axId val="7561737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crossAx val="756198703"/>
        <c:crosses val="autoZero"/>
        <c:auto val="1"/>
        <c:lblAlgn val="ctr"/>
        <c:lblOffset val="100"/>
        <c:noMultiLvlLbl val="0"/>
      </c:catAx>
      <c:valAx>
        <c:axId val="756198703"/>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756173743"/>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fr-FR"/>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übersetzungen!$F$18</c:f>
          <c:strCache>
            <c:ptCount val="1"/>
            <c:pt idx="0">
              <c:v>Frais administratifs par personne et par an</c:v>
            </c:pt>
          </c:strCache>
        </c:strRef>
      </c:tx>
      <c:overlay val="0"/>
      <c:spPr>
        <a:noFill/>
        <a:ln>
          <a:noFill/>
        </a:ln>
        <a:effectLst/>
      </c:spPr>
      <c:txPr>
        <a:bodyPr rot="0" spcFirstLastPara="1" vertOverflow="ellipsis" vert="horz" wrap="square" anchor="ctr" anchorCtr="1"/>
        <a:lstStyle/>
        <a:p>
          <a:pPr>
            <a:defRPr sz="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0.18445621512331253"/>
          <c:y val="0.18152892874491336"/>
          <c:w val="0.7362961504811899"/>
          <c:h val="0.44662656751239427"/>
        </c:manualLayout>
      </c:layout>
      <c:barChart>
        <c:barDir val="col"/>
        <c:grouping val="clustered"/>
        <c:varyColors val="0"/>
        <c:ser>
          <c:idx val="0"/>
          <c:order val="0"/>
          <c:tx>
            <c:strRef>
              <c:f>übersetzungen!$F$36</c:f>
              <c:strCache>
                <c:ptCount val="1"/>
                <c:pt idx="0">
                  <c:v>Total</c:v>
                </c:pt>
              </c:strCache>
            </c:strRef>
          </c:tx>
          <c:spPr>
            <a:solidFill>
              <a:schemeClr val="accent1">
                <a:lumMod val="60000"/>
                <a:lumOff val="40000"/>
              </a:schemeClr>
            </a:solidFill>
            <a:ln>
              <a:noFill/>
            </a:ln>
            <a:effectLst/>
          </c:spPr>
          <c:invertIfNegative val="0"/>
          <c:cat>
            <c:numRef>
              <c:f>'interaktiv-zuweisen'!$B$27:$E$27</c:f>
              <c:numCache>
                <c:formatCode>General</c:formatCode>
                <c:ptCount val="4"/>
                <c:pt idx="0">
                  <c:v>2020</c:v>
                </c:pt>
                <c:pt idx="1">
                  <c:v>2021</c:v>
                </c:pt>
                <c:pt idx="2">
                  <c:v>2022</c:v>
                </c:pt>
                <c:pt idx="3">
                  <c:v>2023</c:v>
                </c:pt>
              </c:numCache>
            </c:numRef>
          </c:cat>
          <c:val>
            <c:numRef>
              <c:f>'interaktiv-zuweisen'!$B$29:$E$29</c:f>
              <c:numCache>
                <c:formatCode>_ * #,##0_ ;_ * \-#,##0_ ;_ * "-"??_ ;_ @_ </c:formatCode>
                <c:ptCount val="4"/>
                <c:pt idx="0">
                  <c:v>184.12978060149814</c:v>
                </c:pt>
                <c:pt idx="1">
                  <c:v>197.5769640382639</c:v>
                </c:pt>
                <c:pt idx="2">
                  <c:v>193.6132303427861</c:v>
                </c:pt>
                <c:pt idx="3">
                  <c:v>192.9248359844814</c:v>
                </c:pt>
              </c:numCache>
            </c:numRef>
          </c:val>
          <c:extLst>
            <c:ext xmlns:c16="http://schemas.microsoft.com/office/drawing/2014/chart" uri="{C3380CC4-5D6E-409C-BE32-E72D297353CC}">
              <c16:uniqueId val="{00000000-50DE-4BCE-B9B3-C9077E4AA584}"/>
            </c:ext>
          </c:extLst>
        </c:ser>
        <c:dLbls>
          <c:showLegendKey val="0"/>
          <c:showVal val="0"/>
          <c:showCatName val="0"/>
          <c:showSerName val="0"/>
          <c:showPercent val="0"/>
          <c:showBubbleSize val="0"/>
        </c:dLbls>
        <c:gapWidth val="219"/>
        <c:overlap val="-27"/>
        <c:axId val="756173743"/>
        <c:axId val="756198703"/>
      </c:barChart>
      <c:lineChart>
        <c:grouping val="standard"/>
        <c:varyColors val="0"/>
        <c:ser>
          <c:idx val="2"/>
          <c:order val="1"/>
          <c:tx>
            <c:strRef>
              <c:f>'interaktiv-zuweisen'!$A$30</c:f>
              <c:strCache>
                <c:ptCount val="1"/>
                <c:pt idx="0">
                  <c:v>Ø CH</c:v>
                </c:pt>
              </c:strCache>
            </c:strRef>
          </c:tx>
          <c:spPr>
            <a:ln w="28575" cap="rnd">
              <a:solidFill>
                <a:srgbClr val="FF0000"/>
              </a:solidFill>
              <a:round/>
            </a:ln>
            <a:effectLst/>
          </c:spPr>
          <c:marker>
            <c:symbol val="none"/>
          </c:marker>
          <c:cat>
            <c:numRef>
              <c:f>'interaktiv-zuweisen'!$B$27:$E$27</c:f>
              <c:numCache>
                <c:formatCode>General</c:formatCode>
                <c:ptCount val="4"/>
                <c:pt idx="0">
                  <c:v>2020</c:v>
                </c:pt>
                <c:pt idx="1">
                  <c:v>2021</c:v>
                </c:pt>
                <c:pt idx="2">
                  <c:v>2022</c:v>
                </c:pt>
                <c:pt idx="3">
                  <c:v>2023</c:v>
                </c:pt>
              </c:numCache>
            </c:numRef>
          </c:cat>
          <c:val>
            <c:numRef>
              <c:f>'interaktiv-zuweisen'!$B$30:$E$30</c:f>
              <c:numCache>
                <c:formatCode>_ * #,##0_ ;_ * \-#,##0_ ;_ * "-"??_ ;_ @_ </c:formatCode>
                <c:ptCount val="4"/>
                <c:pt idx="0">
                  <c:v>184.12978060149814</c:v>
                </c:pt>
                <c:pt idx="1">
                  <c:v>197.5769640382639</c:v>
                </c:pt>
                <c:pt idx="2">
                  <c:v>193.6132303427861</c:v>
                </c:pt>
                <c:pt idx="3">
                  <c:v>192.9248359844814</c:v>
                </c:pt>
              </c:numCache>
            </c:numRef>
          </c:val>
          <c:smooth val="0"/>
          <c:extLst>
            <c:ext xmlns:c16="http://schemas.microsoft.com/office/drawing/2014/chart" uri="{C3380CC4-5D6E-409C-BE32-E72D297353CC}">
              <c16:uniqueId val="{00000001-50DE-4BCE-B9B3-C9077E4AA584}"/>
            </c:ext>
          </c:extLst>
        </c:ser>
        <c:dLbls>
          <c:showLegendKey val="0"/>
          <c:showVal val="0"/>
          <c:showCatName val="0"/>
          <c:showSerName val="0"/>
          <c:showPercent val="0"/>
          <c:showBubbleSize val="0"/>
        </c:dLbls>
        <c:marker val="1"/>
        <c:smooth val="0"/>
        <c:axId val="756173743"/>
        <c:axId val="756198703"/>
      </c:lineChart>
      <c:catAx>
        <c:axId val="7561737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crossAx val="756198703"/>
        <c:crosses val="autoZero"/>
        <c:auto val="1"/>
        <c:lblAlgn val="ctr"/>
        <c:lblOffset val="100"/>
        <c:noMultiLvlLbl val="0"/>
      </c:catAx>
      <c:valAx>
        <c:axId val="75619870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756173743"/>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fr-FR"/>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image" Target="../media/image1.png"/><Relationship Id="rId5" Type="http://schemas.openxmlformats.org/officeDocument/2006/relationships/chart" Target="../charts/chart7.xml"/><Relationship Id="rId4"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editAs="oneCell">
    <xdr:from>
      <xdr:col>25</xdr:col>
      <xdr:colOff>347661</xdr:colOff>
      <xdr:row>0</xdr:row>
      <xdr:rowOff>142874</xdr:rowOff>
    </xdr:from>
    <xdr:to>
      <xdr:col>28</xdr:col>
      <xdr:colOff>88899</xdr:colOff>
      <xdr:row>4</xdr:row>
      <xdr:rowOff>114299</xdr:rowOff>
    </xdr:to>
    <mc:AlternateContent xmlns:mc="http://schemas.openxmlformats.org/markup-compatibility/2006" xmlns:a14="http://schemas.microsoft.com/office/drawing/2010/main">
      <mc:Choice Requires="a14">
        <xdr:graphicFrame macro="">
          <xdr:nvGraphicFramePr>
            <xdr:cNvPr id="4" name="Fusionen_anzeigen">
              <a:extLst>
                <a:ext uri="{FF2B5EF4-FFF2-40B4-BE49-F238E27FC236}">
                  <a16:creationId xmlns:a16="http://schemas.microsoft.com/office/drawing/2014/main" id="{C72692A5-6131-44BA-8B3D-4E6B5848C5A7}"/>
                </a:ext>
              </a:extLst>
            </xdr:cNvPr>
            <xdr:cNvGraphicFramePr/>
          </xdr:nvGraphicFramePr>
          <xdr:xfrm>
            <a:off x="0" y="0"/>
            <a:ext cx="0" cy="0"/>
          </xdr:xfrm>
          <a:graphic>
            <a:graphicData uri="http://schemas.microsoft.com/office/drawing/2010/slicer">
              <sle:slicer xmlns:sle="http://schemas.microsoft.com/office/drawing/2010/slicer" name="Fusionen_anzeigen"/>
            </a:graphicData>
          </a:graphic>
        </xdr:graphicFrame>
      </mc:Choice>
      <mc:Fallback xmlns="">
        <xdr:sp macro="" textlink="">
          <xdr:nvSpPr>
            <xdr:cNvPr id="0" name=""/>
            <xdr:cNvSpPr>
              <a:spLocks noTextEdit="1"/>
            </xdr:cNvSpPr>
          </xdr:nvSpPr>
          <xdr:spPr>
            <a:xfrm>
              <a:off x="16125824" y="142874"/>
              <a:ext cx="2252663" cy="657225"/>
            </a:xfrm>
            <a:prstGeom prst="rect">
              <a:avLst/>
            </a:prstGeom>
            <a:solidFill>
              <a:prstClr val="white"/>
            </a:solidFill>
            <a:ln w="1">
              <a:solidFill>
                <a:prstClr val="green"/>
              </a:solidFill>
            </a:ln>
          </xdr:spPr>
          <xdr:txBody>
            <a:bodyPr vertOverflow="clip" horzOverflow="clip"/>
            <a:lstStyle/>
            <a:p>
              <a:r>
                <a:rPr lang="de-CH"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22</xdr:col>
      <xdr:colOff>504825</xdr:colOff>
      <xdr:row>0</xdr:row>
      <xdr:rowOff>142877</xdr:rowOff>
    </xdr:from>
    <xdr:to>
      <xdr:col>25</xdr:col>
      <xdr:colOff>171451</xdr:colOff>
      <xdr:row>4</xdr:row>
      <xdr:rowOff>83900</xdr:rowOff>
    </xdr:to>
    <mc:AlternateContent xmlns:mc="http://schemas.openxmlformats.org/markup-compatibility/2006" xmlns:a14="http://schemas.microsoft.com/office/drawing/2010/main">
      <mc:Choice Requires="a14">
        <xdr:graphicFrame macro="">
          <xdr:nvGraphicFramePr>
            <xdr:cNvPr id="5" name="jur_Gruppe_anzeigen">
              <a:extLst>
                <a:ext uri="{FF2B5EF4-FFF2-40B4-BE49-F238E27FC236}">
                  <a16:creationId xmlns:a16="http://schemas.microsoft.com/office/drawing/2014/main" id="{7DE0E077-0BEE-4CF1-ACC9-0CC06737EF0D}"/>
                </a:ext>
              </a:extLst>
            </xdr:cNvPr>
            <xdr:cNvGraphicFramePr>
              <a:graphicFrameLocks/>
            </xdr:cNvGraphicFramePr>
          </xdr:nvGraphicFramePr>
          <xdr:xfrm>
            <a:off x="0" y="0"/>
            <a:ext cx="0" cy="0"/>
          </xdr:xfrm>
          <a:graphic>
            <a:graphicData uri="http://schemas.microsoft.com/office/drawing/2010/slicer">
              <sle:slicer xmlns:sle="http://schemas.microsoft.com/office/drawing/2010/slicer" name="jur_Gruppe_anzeigen"/>
            </a:graphicData>
          </a:graphic>
        </xdr:graphicFrame>
      </mc:Choice>
      <mc:Fallback xmlns="">
        <xdr:sp macro="" textlink="">
          <xdr:nvSpPr>
            <xdr:cNvPr id="0" name=""/>
            <xdr:cNvSpPr>
              <a:spLocks noTextEdit="1"/>
            </xdr:cNvSpPr>
          </xdr:nvSpPr>
          <xdr:spPr>
            <a:xfrm>
              <a:off x="13768388" y="142877"/>
              <a:ext cx="2181225" cy="623648"/>
            </a:xfrm>
            <a:prstGeom prst="rect">
              <a:avLst/>
            </a:prstGeom>
            <a:solidFill>
              <a:prstClr val="white"/>
            </a:solidFill>
            <a:ln w="1">
              <a:solidFill>
                <a:prstClr val="green"/>
              </a:solidFill>
            </a:ln>
          </xdr:spPr>
          <xdr:txBody>
            <a:bodyPr vertOverflow="clip" horzOverflow="clip"/>
            <a:lstStyle/>
            <a:p>
              <a:r>
                <a:rPr lang="de-CH"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22</xdr:col>
      <xdr:colOff>514351</xdr:colOff>
      <xdr:row>7</xdr:row>
      <xdr:rowOff>23813</xdr:rowOff>
    </xdr:from>
    <xdr:to>
      <xdr:col>28</xdr:col>
      <xdr:colOff>103188</xdr:colOff>
      <xdr:row>13</xdr:row>
      <xdr:rowOff>139700</xdr:rowOff>
    </xdr:to>
    <mc:AlternateContent xmlns:mc="http://schemas.openxmlformats.org/markup-compatibility/2006" xmlns:a14="http://schemas.microsoft.com/office/drawing/2010/main">
      <mc:Choice Requires="a14">
        <xdr:graphicFrame macro="">
          <xdr:nvGraphicFramePr>
            <xdr:cNvPr id="6" name="Jahr">
              <a:extLst>
                <a:ext uri="{FF2B5EF4-FFF2-40B4-BE49-F238E27FC236}">
                  <a16:creationId xmlns:a16="http://schemas.microsoft.com/office/drawing/2014/main" id="{9A8757DD-FE48-45B8-B0CD-5DC6766C62CB}"/>
                </a:ext>
              </a:extLst>
            </xdr:cNvPr>
            <xdr:cNvGraphicFramePr/>
          </xdr:nvGraphicFramePr>
          <xdr:xfrm>
            <a:off x="0" y="0"/>
            <a:ext cx="0" cy="0"/>
          </xdr:xfrm>
          <a:graphic>
            <a:graphicData uri="http://schemas.microsoft.com/office/drawing/2010/slicer">
              <sle:slicer xmlns:sle="http://schemas.microsoft.com/office/drawing/2010/slicer" name="Jahr"/>
            </a:graphicData>
          </a:graphic>
        </xdr:graphicFrame>
      </mc:Choice>
      <mc:Fallback xmlns="">
        <xdr:sp macro="" textlink="">
          <xdr:nvSpPr>
            <xdr:cNvPr id="0" name=""/>
            <xdr:cNvSpPr>
              <a:spLocks noTextEdit="1"/>
            </xdr:cNvSpPr>
          </xdr:nvSpPr>
          <xdr:spPr>
            <a:xfrm>
              <a:off x="13777914" y="1228726"/>
              <a:ext cx="4614861" cy="1147762"/>
            </a:xfrm>
            <a:prstGeom prst="rect">
              <a:avLst/>
            </a:prstGeom>
            <a:solidFill>
              <a:prstClr val="white"/>
            </a:solidFill>
            <a:ln w="1">
              <a:solidFill>
                <a:prstClr val="green"/>
              </a:solidFill>
            </a:ln>
          </xdr:spPr>
          <xdr:txBody>
            <a:bodyPr vertOverflow="clip" horzOverflow="clip"/>
            <a:lstStyle/>
            <a:p>
              <a:r>
                <a:rPr lang="de-CH"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xdr:from>
      <xdr:col>29</xdr:col>
      <xdr:colOff>333375</xdr:colOff>
      <xdr:row>1</xdr:row>
      <xdr:rowOff>142874</xdr:rowOff>
    </xdr:from>
    <xdr:to>
      <xdr:col>35</xdr:col>
      <xdr:colOff>619125</xdr:colOff>
      <xdr:row>20</xdr:row>
      <xdr:rowOff>128587</xdr:rowOff>
    </xdr:to>
    <xdr:graphicFrame macro="">
      <xdr:nvGraphicFramePr>
        <xdr:cNvPr id="7" name="Diagramm 6">
          <a:extLst>
            <a:ext uri="{FF2B5EF4-FFF2-40B4-BE49-F238E27FC236}">
              <a16:creationId xmlns:a16="http://schemas.microsoft.com/office/drawing/2014/main" id="{6C3CA2AB-96E4-472C-A82C-61343E4E63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22</xdr:col>
      <xdr:colOff>566738</xdr:colOff>
      <xdr:row>16</xdr:row>
      <xdr:rowOff>0</xdr:rowOff>
    </xdr:from>
    <xdr:to>
      <xdr:col>28</xdr:col>
      <xdr:colOff>101602</xdr:colOff>
      <xdr:row>22</xdr:row>
      <xdr:rowOff>122238</xdr:rowOff>
    </xdr:to>
    <mc:AlternateContent xmlns:mc="http://schemas.openxmlformats.org/markup-compatibility/2006" xmlns:a14="http://schemas.microsoft.com/office/drawing/2010/main">
      <mc:Choice Requires="a14">
        <xdr:graphicFrame macro="">
          <xdr:nvGraphicFramePr>
            <xdr:cNvPr id="8" name="Jahr 1">
              <a:extLst>
                <a:ext uri="{FF2B5EF4-FFF2-40B4-BE49-F238E27FC236}">
                  <a16:creationId xmlns:a16="http://schemas.microsoft.com/office/drawing/2014/main" id="{FFCC1623-E7BF-4C9F-B76E-CD509827D8B4}"/>
                </a:ext>
              </a:extLst>
            </xdr:cNvPr>
            <xdr:cNvGraphicFramePr/>
          </xdr:nvGraphicFramePr>
          <xdr:xfrm>
            <a:off x="0" y="0"/>
            <a:ext cx="0" cy="0"/>
          </xdr:xfrm>
          <a:graphic>
            <a:graphicData uri="http://schemas.microsoft.com/office/drawing/2010/slicer">
              <sle:slicer xmlns:sle="http://schemas.microsoft.com/office/drawing/2010/slicer" name="Jahr 1"/>
            </a:graphicData>
          </a:graphic>
        </xdr:graphicFrame>
      </mc:Choice>
      <mc:Fallback xmlns="">
        <xdr:sp macro="" textlink="">
          <xdr:nvSpPr>
            <xdr:cNvPr id="0" name=""/>
            <xdr:cNvSpPr>
              <a:spLocks noTextEdit="1"/>
            </xdr:cNvSpPr>
          </xdr:nvSpPr>
          <xdr:spPr>
            <a:xfrm>
              <a:off x="13830301" y="2747963"/>
              <a:ext cx="4567238" cy="1147763"/>
            </a:xfrm>
            <a:prstGeom prst="rect">
              <a:avLst/>
            </a:prstGeom>
            <a:solidFill>
              <a:prstClr val="white"/>
            </a:solidFill>
            <a:ln w="1">
              <a:solidFill>
                <a:prstClr val="green"/>
              </a:solidFill>
            </a:ln>
          </xdr:spPr>
          <xdr:txBody>
            <a:bodyPr vertOverflow="clip" horzOverflow="clip"/>
            <a:lstStyle/>
            <a:p>
              <a:r>
                <a:rPr lang="de-CH"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xdr:from>
      <xdr:col>36</xdr:col>
      <xdr:colOff>0</xdr:colOff>
      <xdr:row>2</xdr:row>
      <xdr:rowOff>0</xdr:rowOff>
    </xdr:from>
    <xdr:to>
      <xdr:col>42</xdr:col>
      <xdr:colOff>285750</xdr:colOff>
      <xdr:row>20</xdr:row>
      <xdr:rowOff>157163</xdr:rowOff>
    </xdr:to>
    <xdr:graphicFrame macro="">
      <xdr:nvGraphicFramePr>
        <xdr:cNvPr id="10" name="Diagramm 9">
          <a:extLst>
            <a:ext uri="{FF2B5EF4-FFF2-40B4-BE49-F238E27FC236}">
              <a16:creationId xmlns:a16="http://schemas.microsoft.com/office/drawing/2014/main" id="{4A805D05-5DD1-4802-BA66-6764E577D2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42</xdr:col>
      <xdr:colOff>590548</xdr:colOff>
      <xdr:row>1</xdr:row>
      <xdr:rowOff>171449</xdr:rowOff>
    </xdr:from>
    <xdr:to>
      <xdr:col>52</xdr:col>
      <xdr:colOff>552531</xdr:colOff>
      <xdr:row>35</xdr:row>
      <xdr:rowOff>115455</xdr:rowOff>
    </xdr:to>
    <xdr:graphicFrame macro="">
      <xdr:nvGraphicFramePr>
        <xdr:cNvPr id="11" name="Diagramm 10">
          <a:extLst>
            <a:ext uri="{FF2B5EF4-FFF2-40B4-BE49-F238E27FC236}">
              <a16:creationId xmlns:a16="http://schemas.microsoft.com/office/drawing/2014/main" id="{63D3C05F-618A-48D3-AD90-BAB0A3D263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22</xdr:col>
      <xdr:colOff>529565</xdr:colOff>
      <xdr:row>0</xdr:row>
      <xdr:rowOff>142877</xdr:rowOff>
    </xdr:from>
    <xdr:to>
      <xdr:col>25</xdr:col>
      <xdr:colOff>199366</xdr:colOff>
      <xdr:row>4</xdr:row>
      <xdr:rowOff>83900</xdr:rowOff>
    </xdr:to>
    <mc:AlternateContent xmlns:mc="http://schemas.openxmlformats.org/markup-compatibility/2006" xmlns:a14="http://schemas.microsoft.com/office/drawing/2010/main">
      <mc:Choice Requires="a14">
        <xdr:graphicFrame macro="">
          <xdr:nvGraphicFramePr>
            <xdr:cNvPr id="9" name="jur_Gruppe_anzeigen 1">
              <a:extLst>
                <a:ext uri="{FF2B5EF4-FFF2-40B4-BE49-F238E27FC236}">
                  <a16:creationId xmlns:a16="http://schemas.microsoft.com/office/drawing/2014/main" id="{19E9BEB3-DD9A-4A04-B37A-D6913D61DFF6}"/>
                </a:ext>
              </a:extLst>
            </xdr:cNvPr>
            <xdr:cNvGraphicFramePr>
              <a:graphicFrameLocks/>
            </xdr:cNvGraphicFramePr>
          </xdr:nvGraphicFramePr>
          <xdr:xfrm>
            <a:off x="0" y="0"/>
            <a:ext cx="0" cy="0"/>
          </xdr:xfrm>
          <a:graphic>
            <a:graphicData uri="http://schemas.microsoft.com/office/drawing/2010/slicer">
              <sle:slicer xmlns:sle="http://schemas.microsoft.com/office/drawing/2010/slicer" name="jur_Gruppe_anzeigen 1"/>
            </a:graphicData>
          </a:graphic>
        </xdr:graphicFrame>
      </mc:Choice>
      <mc:Fallback xmlns="">
        <xdr:sp macro="" textlink="">
          <xdr:nvSpPr>
            <xdr:cNvPr id="0" name=""/>
            <xdr:cNvSpPr>
              <a:spLocks noTextEdit="1"/>
            </xdr:cNvSpPr>
          </xdr:nvSpPr>
          <xdr:spPr>
            <a:xfrm>
              <a:off x="22465929" y="142877"/>
              <a:ext cx="2115911" cy="663562"/>
            </a:xfrm>
            <a:prstGeom prst="rect">
              <a:avLst/>
            </a:prstGeom>
            <a:solidFill>
              <a:prstClr val="white"/>
            </a:solidFill>
            <a:ln w="1">
              <a:solidFill>
                <a:prstClr val="green"/>
              </a:solidFill>
            </a:ln>
          </xdr:spPr>
          <xdr:txBody>
            <a:bodyPr vertOverflow="clip" horzOverflow="clip"/>
            <a:lstStyle/>
            <a:p>
              <a:r>
                <a:rPr lang="de-CH"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166689</xdr:colOff>
      <xdr:row>5</xdr:row>
      <xdr:rowOff>150016</xdr:rowOff>
    </xdr:from>
    <xdr:to>
      <xdr:col>10</xdr:col>
      <xdr:colOff>525463</xdr:colOff>
      <xdr:row>20</xdr:row>
      <xdr:rowOff>96837</xdr:rowOff>
    </xdr:to>
    <mc:AlternateContent xmlns:mc="http://schemas.openxmlformats.org/markup-compatibility/2006" xmlns:a14="http://schemas.microsoft.com/office/drawing/2010/main">
      <mc:Choice Requires="a14">
        <xdr:graphicFrame macro="">
          <xdr:nvGraphicFramePr>
            <xdr:cNvPr id="3" name="Auswahl_Versicherer">
              <a:extLst>
                <a:ext uri="{FF2B5EF4-FFF2-40B4-BE49-F238E27FC236}">
                  <a16:creationId xmlns:a16="http://schemas.microsoft.com/office/drawing/2014/main" id="{EA175361-098D-402F-BA90-0C329283E73B}"/>
                </a:ext>
              </a:extLst>
            </xdr:cNvPr>
            <xdr:cNvGraphicFramePr/>
          </xdr:nvGraphicFramePr>
          <xdr:xfrm>
            <a:off x="0" y="0"/>
            <a:ext cx="0" cy="0"/>
          </xdr:xfrm>
          <a:graphic>
            <a:graphicData uri="http://schemas.microsoft.com/office/drawing/2010/slicer">
              <sle:slicer xmlns:sle="http://schemas.microsoft.com/office/drawing/2010/slicer" name="Auswahl_Versicherer"/>
            </a:graphicData>
          </a:graphic>
        </xdr:graphicFrame>
      </mc:Choice>
      <mc:Fallback xmlns="">
        <xdr:sp macro="" textlink="">
          <xdr:nvSpPr>
            <xdr:cNvPr id="0" name=""/>
            <xdr:cNvSpPr>
              <a:spLocks noTextEdit="1"/>
            </xdr:cNvSpPr>
          </xdr:nvSpPr>
          <xdr:spPr>
            <a:xfrm>
              <a:off x="6219827" y="1062829"/>
              <a:ext cx="3597274" cy="2431258"/>
            </a:xfrm>
            <a:prstGeom prst="rect">
              <a:avLst/>
            </a:prstGeom>
            <a:solidFill>
              <a:prstClr val="white"/>
            </a:solidFill>
            <a:ln w="1">
              <a:solidFill>
                <a:prstClr val="green"/>
              </a:solidFill>
            </a:ln>
          </xdr:spPr>
          <xdr:txBody>
            <a:bodyPr vertOverflow="clip" horzOverflow="clip"/>
            <a:lstStyle/>
            <a:p>
              <a:r>
                <a:rPr lang="de-CH"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LocksWithSheet="0"/>
  </xdr:twoCellAnchor>
  <xdr:twoCellAnchor editAs="oneCell">
    <xdr:from>
      <xdr:col>0</xdr:col>
      <xdr:colOff>244078</xdr:colOff>
      <xdr:row>0</xdr:row>
      <xdr:rowOff>83343</xdr:rowOff>
    </xdr:from>
    <xdr:to>
      <xdr:col>1</xdr:col>
      <xdr:colOff>231661</xdr:colOff>
      <xdr:row>4</xdr:row>
      <xdr:rowOff>25746</xdr:rowOff>
    </xdr:to>
    <xdr:pic>
      <xdr:nvPicPr>
        <xdr:cNvPr id="7" name="Grafik 2" descr="CDBund-\\vi00005a\BAG-Templates$\BITVM\Version_5.4.0.0\TechnicalFiles\Logo_Files\Logo_rot.gif">
          <a:extLst>
            <a:ext uri="{FF2B5EF4-FFF2-40B4-BE49-F238E27FC236}">
              <a16:creationId xmlns:a16="http://schemas.microsoft.com/office/drawing/2014/main" id="{E266CB81-5F60-4B37-AB3B-4A6D381ECBD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4078" y="1464468"/>
          <a:ext cx="2024743" cy="6329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157160</xdr:colOff>
      <xdr:row>0</xdr:row>
      <xdr:rowOff>128589</xdr:rowOff>
    </xdr:from>
    <xdr:to>
      <xdr:col>10</xdr:col>
      <xdr:colOff>514350</xdr:colOff>
      <xdr:row>4</xdr:row>
      <xdr:rowOff>68263</xdr:rowOff>
    </xdr:to>
    <mc:AlternateContent xmlns:mc="http://schemas.openxmlformats.org/markup-compatibility/2006" xmlns:a14="http://schemas.microsoft.com/office/drawing/2010/main">
      <mc:Choice Requires="a14">
        <xdr:graphicFrame macro="">
          <xdr:nvGraphicFramePr>
            <xdr:cNvPr id="10" name="Sprachauswahl">
              <a:extLst>
                <a:ext uri="{FF2B5EF4-FFF2-40B4-BE49-F238E27FC236}">
                  <a16:creationId xmlns:a16="http://schemas.microsoft.com/office/drawing/2014/main" id="{CD865FE2-EF91-4320-87A7-3056DD104778}"/>
                </a:ext>
              </a:extLst>
            </xdr:cNvPr>
            <xdr:cNvGraphicFramePr/>
          </xdr:nvGraphicFramePr>
          <xdr:xfrm>
            <a:off x="0" y="0"/>
            <a:ext cx="0" cy="0"/>
          </xdr:xfrm>
          <a:graphic>
            <a:graphicData uri="http://schemas.microsoft.com/office/drawing/2010/slicer">
              <sle:slicer xmlns:sle="http://schemas.microsoft.com/office/drawing/2010/slicer" name="Sprachauswahl"/>
            </a:graphicData>
          </a:graphic>
        </xdr:graphicFrame>
      </mc:Choice>
      <mc:Fallback xmlns="">
        <xdr:sp macro="" textlink="">
          <xdr:nvSpPr>
            <xdr:cNvPr id="0" name=""/>
            <xdr:cNvSpPr>
              <a:spLocks noTextEdit="1"/>
            </xdr:cNvSpPr>
          </xdr:nvSpPr>
          <xdr:spPr>
            <a:xfrm>
              <a:off x="6216648" y="125414"/>
              <a:ext cx="3592515" cy="669924"/>
            </a:xfrm>
            <a:prstGeom prst="rect">
              <a:avLst/>
            </a:prstGeom>
            <a:solidFill>
              <a:prstClr val="white"/>
            </a:solidFill>
            <a:ln w="1">
              <a:solidFill>
                <a:prstClr val="green"/>
              </a:solidFill>
            </a:ln>
          </xdr:spPr>
          <xdr:txBody>
            <a:bodyPr vertOverflow="clip" horzOverflow="clip"/>
            <a:lstStyle/>
            <a:p>
              <a:r>
                <a:rPr lang="de-CH"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LocksWithSheet="0"/>
  </xdr:twoCellAnchor>
  <xdr:twoCellAnchor>
    <xdr:from>
      <xdr:col>0</xdr:col>
      <xdr:colOff>33340</xdr:colOff>
      <xdr:row>24</xdr:row>
      <xdr:rowOff>57151</xdr:rowOff>
    </xdr:from>
    <xdr:to>
      <xdr:col>2</xdr:col>
      <xdr:colOff>104775</xdr:colOff>
      <xdr:row>38</xdr:row>
      <xdr:rowOff>23812</xdr:rowOff>
    </xdr:to>
    <xdr:graphicFrame macro="">
      <xdr:nvGraphicFramePr>
        <xdr:cNvPr id="12" name="Diagramm 11">
          <a:extLst>
            <a:ext uri="{FF2B5EF4-FFF2-40B4-BE49-F238E27FC236}">
              <a16:creationId xmlns:a16="http://schemas.microsoft.com/office/drawing/2014/main" id="{85EDC540-35DE-4257-992B-54B261FC9B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142874</xdr:colOff>
      <xdr:row>24</xdr:row>
      <xdr:rowOff>55561</xdr:rowOff>
    </xdr:from>
    <xdr:to>
      <xdr:col>5</xdr:col>
      <xdr:colOff>543874</xdr:colOff>
      <xdr:row>38</xdr:row>
      <xdr:rowOff>23911</xdr:rowOff>
    </xdr:to>
    <xdr:graphicFrame macro="">
      <xdr:nvGraphicFramePr>
        <xdr:cNvPr id="13" name="Diagramm 12">
          <a:extLst>
            <a:ext uri="{FF2B5EF4-FFF2-40B4-BE49-F238E27FC236}">
              <a16:creationId xmlns:a16="http://schemas.microsoft.com/office/drawing/2014/main" id="{E377E6CF-6862-4511-88F6-16BFB14EAE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144463</xdr:colOff>
      <xdr:row>38</xdr:row>
      <xdr:rowOff>76198</xdr:rowOff>
    </xdr:from>
    <xdr:to>
      <xdr:col>5</xdr:col>
      <xdr:colOff>533400</xdr:colOff>
      <xdr:row>52</xdr:row>
      <xdr:rowOff>34925</xdr:rowOff>
    </xdr:to>
    <xdr:graphicFrame macro="">
      <xdr:nvGraphicFramePr>
        <xdr:cNvPr id="14" name="Diagramm 13">
          <a:extLst>
            <a:ext uri="{FF2B5EF4-FFF2-40B4-BE49-F238E27FC236}">
              <a16:creationId xmlns:a16="http://schemas.microsoft.com/office/drawing/2014/main" id="{953EF9AC-417D-4908-B080-CAD04FAA1C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65087</xdr:rowOff>
    </xdr:from>
    <xdr:to>
      <xdr:col>2</xdr:col>
      <xdr:colOff>92075</xdr:colOff>
      <xdr:row>52</xdr:row>
      <xdr:rowOff>26989</xdr:rowOff>
    </xdr:to>
    <xdr:graphicFrame macro="">
      <xdr:nvGraphicFramePr>
        <xdr:cNvPr id="15" name="Diagramm 14">
          <a:extLst>
            <a:ext uri="{FF2B5EF4-FFF2-40B4-BE49-F238E27FC236}">
              <a16:creationId xmlns:a16="http://schemas.microsoft.com/office/drawing/2014/main" id="{9BAB9D46-2176-40EC-8B3A-248D16D386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db.intra.admin.ch\userhome$\BAG-01\U80790315\data\Documents\TRO\B.%20Dossier\(2018)\3%20-%20Concept%20d'Intervention%20-%203\Intervention%20ab%202018\5.%20Einstufung\Einstufung%20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instufung "/>
      <sheetName val="Indi"/>
      <sheetName val="NKQ(Cube) 2017"/>
      <sheetName val="NKQ(Cube) 2016"/>
      <sheetName val="Feuil1"/>
      <sheetName val="NKQ(Cube) 2015"/>
      <sheetName val="Feuil2"/>
      <sheetName val="Feuil3"/>
      <sheetName val="NLQ"/>
      <sheetName val="BAG_Nr"/>
      <sheetName val="Graphique2"/>
    </sheetNames>
    <sheetDataSet>
      <sheetData sheetId="0"/>
      <sheetData sheetId="1"/>
      <sheetData sheetId="2"/>
      <sheetData sheetId="3"/>
      <sheetData sheetId="4"/>
      <sheetData sheetId="5"/>
      <sheetData sheetId="6"/>
      <sheetData sheetId="7"/>
      <sheetData sheetId="8"/>
      <sheetData sheetId="9">
        <row r="2">
          <cell r="A2">
            <v>8</v>
          </cell>
          <cell r="B2" t="str">
            <v>CSS</v>
          </cell>
        </row>
        <row r="3">
          <cell r="A3">
            <v>32</v>
          </cell>
          <cell r="B3" t="str">
            <v>Aquilana</v>
          </cell>
        </row>
        <row r="4">
          <cell r="A4">
            <v>57</v>
          </cell>
          <cell r="B4" t="str">
            <v>Moove Sympany</v>
          </cell>
        </row>
        <row r="5">
          <cell r="A5">
            <v>62</v>
          </cell>
          <cell r="B5" t="str">
            <v>Supra</v>
          </cell>
        </row>
        <row r="6">
          <cell r="A6">
            <v>134</v>
          </cell>
          <cell r="B6" t="str">
            <v>Einsiedeln</v>
          </cell>
        </row>
        <row r="7">
          <cell r="A7">
            <v>182</v>
          </cell>
          <cell r="B7" t="str">
            <v>Provita</v>
          </cell>
        </row>
        <row r="8">
          <cell r="A8">
            <v>194</v>
          </cell>
          <cell r="B8" t="str">
            <v>Sumiswalder</v>
          </cell>
        </row>
        <row r="9">
          <cell r="A9">
            <v>246</v>
          </cell>
          <cell r="B9" t="str">
            <v>Steffisburg</v>
          </cell>
        </row>
        <row r="10">
          <cell r="A10">
            <v>290</v>
          </cell>
          <cell r="B10" t="str">
            <v>Concordia</v>
          </cell>
        </row>
        <row r="11">
          <cell r="A11">
            <v>312</v>
          </cell>
          <cell r="B11" t="str">
            <v>Atupri</v>
          </cell>
        </row>
        <row r="12">
          <cell r="A12">
            <v>343</v>
          </cell>
          <cell r="B12" t="str">
            <v>Avenir</v>
          </cell>
        </row>
        <row r="13">
          <cell r="A13">
            <v>360</v>
          </cell>
          <cell r="B13" t="str">
            <v>KKLH</v>
          </cell>
        </row>
        <row r="14">
          <cell r="A14">
            <v>376</v>
          </cell>
          <cell r="B14" t="str">
            <v>KPT</v>
          </cell>
        </row>
        <row r="15">
          <cell r="A15">
            <v>455</v>
          </cell>
          <cell r="B15" t="str">
            <v>ÖKK Landquart</v>
          </cell>
        </row>
        <row r="16">
          <cell r="A16">
            <v>509</v>
          </cell>
          <cell r="B16" t="str">
            <v>Vivao Sympany</v>
          </cell>
        </row>
        <row r="17">
          <cell r="A17">
            <v>558</v>
          </cell>
          <cell r="B17" t="str">
            <v>KVF</v>
          </cell>
        </row>
        <row r="18">
          <cell r="A18">
            <v>762</v>
          </cell>
          <cell r="B18" t="str">
            <v>Kolping</v>
          </cell>
        </row>
        <row r="19">
          <cell r="A19">
            <v>774</v>
          </cell>
          <cell r="B19" t="str">
            <v>Easy Sana</v>
          </cell>
        </row>
        <row r="20">
          <cell r="A20">
            <v>780</v>
          </cell>
          <cell r="B20" t="str">
            <v>Glarner Krankenversicherung</v>
          </cell>
        </row>
        <row r="21">
          <cell r="A21">
            <v>820</v>
          </cell>
          <cell r="B21" t="str">
            <v>LUMNEZIANA</v>
          </cell>
        </row>
        <row r="22">
          <cell r="A22">
            <v>829</v>
          </cell>
          <cell r="B22" t="str">
            <v>KLUG</v>
          </cell>
        </row>
        <row r="23">
          <cell r="A23">
            <v>881</v>
          </cell>
          <cell r="B23" t="str">
            <v>EGK</v>
          </cell>
        </row>
        <row r="24">
          <cell r="A24">
            <v>901</v>
          </cell>
          <cell r="B24" t="str">
            <v>Sanavals</v>
          </cell>
        </row>
        <row r="25">
          <cell r="A25">
            <v>923</v>
          </cell>
          <cell r="B25" t="str">
            <v>SLKK</v>
          </cell>
        </row>
        <row r="26">
          <cell r="A26">
            <v>941</v>
          </cell>
          <cell r="B26" t="str">
            <v>Sodalis</v>
          </cell>
        </row>
        <row r="27">
          <cell r="A27">
            <v>966</v>
          </cell>
          <cell r="B27" t="str">
            <v>Vita Surselva</v>
          </cell>
        </row>
        <row r="28">
          <cell r="A28">
            <v>994</v>
          </cell>
          <cell r="B28" t="str">
            <v>Progrès</v>
          </cell>
        </row>
        <row r="29">
          <cell r="A29">
            <v>1003</v>
          </cell>
          <cell r="B29" t="str">
            <v>Zeneggen</v>
          </cell>
        </row>
        <row r="30">
          <cell r="A30">
            <v>1040</v>
          </cell>
          <cell r="B30" t="str">
            <v>Visperterminen</v>
          </cell>
        </row>
        <row r="31">
          <cell r="A31">
            <v>1060</v>
          </cell>
          <cell r="B31" t="str">
            <v>Wincare</v>
          </cell>
        </row>
        <row r="32">
          <cell r="A32">
            <v>1113</v>
          </cell>
          <cell r="B32" t="str">
            <v>CMVEO</v>
          </cell>
        </row>
        <row r="33">
          <cell r="A33">
            <v>1142</v>
          </cell>
          <cell r="B33" t="str">
            <v>Ingenbohl</v>
          </cell>
        </row>
        <row r="34">
          <cell r="A34">
            <v>1147</v>
          </cell>
          <cell r="B34" t="str">
            <v>Turbenthal</v>
          </cell>
        </row>
        <row r="35">
          <cell r="A35">
            <v>1318</v>
          </cell>
          <cell r="B35" t="str">
            <v>Wädenswil</v>
          </cell>
        </row>
        <row r="36">
          <cell r="A36">
            <v>1322</v>
          </cell>
          <cell r="B36" t="str">
            <v>Birchmeier</v>
          </cell>
        </row>
        <row r="37">
          <cell r="A37">
            <v>1328</v>
          </cell>
          <cell r="B37" t="str">
            <v>kmu</v>
          </cell>
        </row>
        <row r="38">
          <cell r="A38">
            <v>1331</v>
          </cell>
          <cell r="B38" t="str">
            <v>Stoffel</v>
          </cell>
        </row>
        <row r="39">
          <cell r="A39">
            <v>1362</v>
          </cell>
          <cell r="B39" t="str">
            <v>Simplon</v>
          </cell>
        </row>
        <row r="40">
          <cell r="A40">
            <v>1384</v>
          </cell>
          <cell r="B40" t="str">
            <v>Swica</v>
          </cell>
        </row>
        <row r="41">
          <cell r="A41">
            <v>1386</v>
          </cell>
          <cell r="B41" t="str">
            <v>Galenos</v>
          </cell>
        </row>
        <row r="42">
          <cell r="A42">
            <v>1401</v>
          </cell>
          <cell r="B42" t="str">
            <v>Rhenusana</v>
          </cell>
        </row>
        <row r="43">
          <cell r="A43">
            <v>1423</v>
          </cell>
          <cell r="B43" t="str">
            <v>Publisana</v>
          </cell>
        </row>
        <row r="44">
          <cell r="A44">
            <v>1479</v>
          </cell>
          <cell r="B44" t="str">
            <v>Mutuel</v>
          </cell>
        </row>
        <row r="45">
          <cell r="A45">
            <v>1507</v>
          </cell>
          <cell r="B45" t="str">
            <v>AMB</v>
          </cell>
        </row>
        <row r="46">
          <cell r="A46">
            <v>1509</v>
          </cell>
          <cell r="B46" t="str">
            <v>Sanitas</v>
          </cell>
        </row>
        <row r="47">
          <cell r="A47">
            <v>1529</v>
          </cell>
          <cell r="B47" t="str">
            <v>Intras</v>
          </cell>
        </row>
        <row r="48">
          <cell r="A48">
            <v>1535</v>
          </cell>
          <cell r="B48" t="str">
            <v>Philos</v>
          </cell>
        </row>
        <row r="49">
          <cell r="A49">
            <v>1542</v>
          </cell>
          <cell r="B49" t="str">
            <v>Assura</v>
          </cell>
        </row>
        <row r="50">
          <cell r="A50">
            <v>1555</v>
          </cell>
          <cell r="B50" t="str">
            <v>Visana</v>
          </cell>
        </row>
        <row r="51">
          <cell r="A51">
            <v>1560</v>
          </cell>
          <cell r="B51" t="str">
            <v>Agrisano</v>
          </cell>
        </row>
        <row r="52">
          <cell r="A52">
            <v>1562</v>
          </cell>
          <cell r="B52" t="str">
            <v>Helsana</v>
          </cell>
        </row>
        <row r="53">
          <cell r="A53">
            <v>1565</v>
          </cell>
          <cell r="B53" t="str">
            <v>Avanex</v>
          </cell>
        </row>
        <row r="54">
          <cell r="A54">
            <v>1566</v>
          </cell>
          <cell r="B54" t="str">
            <v>Sansan</v>
          </cell>
        </row>
        <row r="55">
          <cell r="A55">
            <v>1568</v>
          </cell>
          <cell r="B55" t="str">
            <v>Sana24</v>
          </cell>
        </row>
        <row r="56">
          <cell r="A56">
            <v>1569</v>
          </cell>
          <cell r="B56" t="str">
            <v>Arcosana</v>
          </cell>
        </row>
        <row r="57">
          <cell r="A57">
            <v>1570</v>
          </cell>
          <cell r="B57" t="str">
            <v>Vivacare</v>
          </cell>
        </row>
        <row r="58">
          <cell r="A58">
            <v>1573</v>
          </cell>
          <cell r="B58" t="str">
            <v>indivo</v>
          </cell>
        </row>
        <row r="59">
          <cell r="A59">
            <v>1574</v>
          </cell>
          <cell r="B59" t="str">
            <v>maxi.ch</v>
          </cell>
        </row>
        <row r="60">
          <cell r="A60">
            <v>1575</v>
          </cell>
          <cell r="B60" t="str">
            <v xml:space="preserve">Compact </v>
          </cell>
        </row>
        <row r="61">
          <cell r="A61">
            <v>1577</v>
          </cell>
          <cell r="B61" t="str">
            <v>Sanagate AG</v>
          </cell>
        </row>
      </sheetData>
      <sheetData sheetId="10"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runner Renato BAG" refreshedDate="45477.418271180555" createdVersion="7" refreshedVersion="7" minRefreshableVersion="3" recordCount="888" xr:uid="{2C4C6665-FA31-4AEC-9CFD-198F62BEB938}">
  <cacheSource type="worksheet">
    <worksheetSource name="Tabelle_Anfügen1_1"/>
  </cacheSource>
  <cacheFields count="159">
    <cacheField name="Source.Name" numFmtId="0">
      <sharedItems containsBlank="1"/>
    </cacheField>
    <cacheField name="Jahr" numFmtId="0">
      <sharedItems containsSemiMixedTypes="0" containsString="0" containsNumber="1" containsInteger="1" minValue="2012" maxValue="2023" count="12">
        <n v="2012"/>
        <n v="2013"/>
        <n v="2014"/>
        <n v="2015"/>
        <n v="2016"/>
        <n v="2017"/>
        <n v="2018"/>
        <n v="2019"/>
        <n v="2020"/>
        <n v="2021"/>
        <n v="2022"/>
        <n v="2023"/>
      </sharedItems>
    </cacheField>
    <cacheField name="Typ" numFmtId="0">
      <sharedItems containsBlank="1"/>
    </cacheField>
    <cacheField name="Versicherer #" numFmtId="0">
      <sharedItems/>
    </cacheField>
    <cacheField name="Versicherer Name" numFmtId="0">
      <sharedItems count="74">
        <s v="Assura  [1542]"/>
        <s v="Helsana  [1562]"/>
        <s v="CSS  [8]"/>
        <s v="SWICA  [1384]"/>
        <s v="Concordia  [290]"/>
        <s v="Sanitas  [1509]"/>
        <s v="Visana  [1555]"/>
        <s v="Progres  [994]"/>
        <s v="KPT  [376]"/>
        <s v="Arcosana  [1569]"/>
        <s v="Mutuel  [1479]"/>
        <s v="Philos  [1535]"/>
        <s v="Atupri  [312]"/>
        <s v="Avenir  [343]"/>
        <s v="Intras  [1529]"/>
        <s v="EasySana  [774]"/>
        <s v="öKK  [455]"/>
        <s v="Vivao  [509]"/>
        <s v="Agrisano  [1560]"/>
        <s v="Supra  [62]"/>
        <s v="Sanagate  [1577]"/>
        <s v="EGK  [881]"/>
        <s v="Provita   [182]"/>
        <s v="sana24  [1568]"/>
        <s v="Vivacare  [1570]"/>
        <s v="Compact  [1575]"/>
        <s v="Aquilana  [32]"/>
        <s v="sodalis  [941]"/>
        <s v="Luzerner  [360]"/>
        <s v="Sumiswalder  [194]"/>
        <s v="SLKK  [923]"/>
        <s v="Kolping  [762]"/>
        <s v="Galenos  [1386]"/>
        <s v="Moove  [57]"/>
        <s v="Wädenswil  [1318]"/>
        <s v="rhenusana  [1401]"/>
        <s v="KVF  [558]"/>
        <s v="Glarner  [780]"/>
        <s v="AMB  [1507]"/>
        <s v="KLuG  [829]"/>
        <s v="Steffisburg  [246]"/>
        <s v="Einsiedler  [134]"/>
        <s v="Entremont  [1113]"/>
        <s v="Visperterminen  [1040]"/>
        <s v="sanavals  [901]"/>
        <s v="surselva  [966]"/>
        <s v="Birchmeier  [1322]"/>
        <s v="Lumneziana  [820]"/>
        <s v="Stoffel  [1331]"/>
        <s v="Ingelbohl  [1142]"/>
        <s v="Simplon  [1362]"/>
        <s v="Turbenthal  [1147]"/>
        <s v="Sansan  [1566]"/>
        <s v="Avanex  [1565]"/>
        <s v="Wincare  [1060]"/>
        <s v="kmu  [1328]"/>
        <s v="maxi.ch  [1574]"/>
        <s v="Zeneggen  [1003]"/>
        <s v="Publisana  [1423]"/>
        <s v="Agilia  [294]"/>
        <s v="indivo  [1573]"/>
        <s v="Groupe Mutuel"/>
        <s v="Visana Gruppe"/>
        <s v="Helsana (f)"/>
        <s v="KPT (fus)"/>
        <s v="Sanitas (fus)"/>
        <s v="öKK (fus)"/>
        <s v="Visper (fus)"/>
        <s v="Sodalis (fus)"/>
        <s v="CSS (fus)"/>
        <s v="SWICA (fus)"/>
        <s v="Einsiedler (fus)"/>
        <s v="Vivao (fus)"/>
        <s v="rhenu (fus)"/>
      </sharedItems>
    </cacheField>
    <cacheField name="Kanton" numFmtId="0">
      <sharedItems containsBlank="1"/>
    </cacheField>
    <cacheField name="Branche" numFmtId="0">
      <sharedItems count="1">
        <s v="OKP CH"/>
      </sharedItems>
    </cacheField>
    <cacheField name="Ø Versicherte" numFmtId="165">
      <sharedItems containsSemiMixedTypes="0" containsString="0" containsNumber="1" minValue="0" maxValue="1535711"/>
    </cacheField>
    <cacheField name="Versichertenbestand Stichtag 01.01. Folgejahr" numFmtId="0">
      <sharedItems containsSemiMixedTypes="0" containsString="0" containsNumber="1" containsInteger="1" minValue="0" maxValue="1526671"/>
    </cacheField>
    <cacheField name="Imo_Inland-KVG_gebV" numFmtId="0">
      <sharedItems containsString="0" containsBlank="1" containsNumber="1" containsInteger="1" minValue="0" maxValue="0"/>
    </cacheField>
    <cacheField name="Imo_Ausland-KVG_gebV" numFmtId="0">
      <sharedItems containsString="0" containsBlank="1" containsNumber="1" containsInteger="1" minValue="0" maxValue="0"/>
    </cacheField>
    <cacheField name="Imo_Fonds-gesichert-KVG_gebV" numFmtId="0">
      <sharedItems containsString="0" containsBlank="1" containsNumber="1" containsInteger="1" minValue="0" maxValue="0"/>
    </cacheField>
    <cacheField name="Imo_Fonds-nicht-KVG_gebV" numFmtId="0">
      <sharedItems containsString="0" containsBlank="1" containsNumber="1" containsInteger="1" minValue="0" maxValue="0"/>
    </cacheField>
    <cacheField name="Oblis-gesichert-KVG_gebV" numFmtId="0">
      <sharedItems containsString="0" containsBlank="1" containsNumber="1" containsInteger="1" minValue="0" maxValue="0"/>
    </cacheField>
    <cacheField name="Oblis-nicht-KVG_gebV" numFmtId="0">
      <sharedItems containsString="0" containsBlank="1" containsNumber="1" containsInteger="1" minValue="0" maxValue="0"/>
    </cacheField>
    <cacheField name="Obl_Fonds-gesichert-KVG_gebV" numFmtId="0">
      <sharedItems containsString="0" containsBlank="1" containsNumber="1" containsInteger="1" minValue="0" maxValue="0"/>
    </cacheField>
    <cacheField name="Obl_Fonds-nicht-KVG_gebV" numFmtId="0">
      <sharedItems containsString="0" containsBlank="1" containsNumber="1" containsInteger="1" minValue="0" maxValue="0"/>
    </cacheField>
    <cacheField name="Akt-gesichert-KVG_gebV" numFmtId="0">
      <sharedItems containsString="0" containsBlank="1" containsNumber="1" containsInteger="1" minValue="0" maxValue="0"/>
    </cacheField>
    <cacheField name="Akt-nicht-KVG_gebV" numFmtId="0">
      <sharedItems containsString="0" containsBlank="1" containsNumber="1" containsInteger="1" minValue="0" maxValue="0"/>
    </cacheField>
    <cacheField name="Akt_Fonds-gesichert-KVG_gebV" numFmtId="0">
      <sharedItems containsString="0" containsBlank="1" containsNumber="1" containsInteger="1" minValue="0" maxValue="0"/>
    </cacheField>
    <cacheField name="Akt_Fonds-nicht-KVG_gebV" numFmtId="0">
      <sharedItems containsString="0" containsBlank="1" containsNumber="1" containsInteger="1" minValue="0" maxValue="0"/>
    </cacheField>
    <cacheField name="Liq-gesichert-KVG_gebV" numFmtId="0">
      <sharedItems containsString="0" containsBlank="1" containsNumber="1" containsInteger="1" minValue="0" maxValue="0"/>
    </cacheField>
    <cacheField name="Liq-nicht-KVG_gebV" numFmtId="0">
      <sharedItems containsString="0" containsBlank="1" containsNumber="1" containsInteger="1" minValue="0" maxValue="0"/>
    </cacheField>
    <cacheField name="Liq_Fonds-gesichert-KVG_gebV" numFmtId="0">
      <sharedItems containsString="0" containsBlank="1" containsNumber="1" containsInteger="1" minValue="0" maxValue="0"/>
    </cacheField>
    <cacheField name="Liq_Fonds-nicht-KVG_gebV" numFmtId="0">
      <sharedItems containsString="0" containsBlank="1" containsNumber="1" containsInteger="1" minValue="0" maxValue="0"/>
    </cacheField>
    <cacheField name="Derivative_gebV" numFmtId="0">
      <sharedItems containsString="0" containsBlank="1" containsNumber="1" containsInteger="1" minValue="0" maxValue="0"/>
    </cacheField>
    <cacheField name="Imo_Inland-KVG_übrigV" numFmtId="0">
      <sharedItems containsString="0" containsBlank="1" containsNumber="1" containsInteger="1" minValue="0" maxValue="0"/>
    </cacheField>
    <cacheField name="Imo_Ausland-KVG_übrigV" numFmtId="0">
      <sharedItems containsString="0" containsBlank="1" containsNumber="1" containsInteger="1" minValue="0" maxValue="0"/>
    </cacheField>
    <cacheField name="Imo_Fonds-gesichert-KVG_übrigV" numFmtId="0">
      <sharedItems containsString="0" containsBlank="1" containsNumber="1" containsInteger="1" minValue="0" maxValue="0"/>
    </cacheField>
    <cacheField name="Imo_Fonds-nicht-KVG_übrigV" numFmtId="0">
      <sharedItems containsString="0" containsBlank="1" containsNumber="1" containsInteger="1" minValue="0" maxValue="0"/>
    </cacheField>
    <cacheField name="Oblis-gesichert-KVG_übrigV" numFmtId="0">
      <sharedItems containsString="0" containsBlank="1" containsNumber="1" containsInteger="1" minValue="0" maxValue="0"/>
    </cacheField>
    <cacheField name="Oblis-nicht-KVG_übrigV" numFmtId="0">
      <sharedItems containsString="0" containsBlank="1" containsNumber="1" containsInteger="1" minValue="0" maxValue="0"/>
    </cacheField>
    <cacheField name="Obl_Fonds-gesichert-KVG_übrigV" numFmtId="0">
      <sharedItems containsString="0" containsBlank="1" containsNumber="1" containsInteger="1" minValue="0" maxValue="0"/>
    </cacheField>
    <cacheField name="Obl_Fonds-nicht-KVG_übrigV" numFmtId="0">
      <sharedItems containsString="0" containsBlank="1" containsNumber="1" containsInteger="1" minValue="0" maxValue="0"/>
    </cacheField>
    <cacheField name="Akt-gesichert-KVG_übrigV" numFmtId="0">
      <sharedItems containsString="0" containsBlank="1" containsNumber="1" containsInteger="1" minValue="0" maxValue="0"/>
    </cacheField>
    <cacheField name="Akt-nicht-KVG_übrigV" numFmtId="0">
      <sharedItems containsString="0" containsBlank="1" containsNumber="1" containsInteger="1" minValue="0" maxValue="0"/>
    </cacheField>
    <cacheField name="Akt_Fonds-gesichert-KVG_übrigV" numFmtId="0">
      <sharedItems containsString="0" containsBlank="1" containsNumber="1" containsInteger="1" minValue="0" maxValue="0"/>
    </cacheField>
    <cacheField name="Akt_Fonds-nicht-KVG_übrigV" numFmtId="0">
      <sharedItems containsString="0" containsBlank="1" containsNumber="1" containsInteger="1" minValue="0" maxValue="0"/>
    </cacheField>
    <cacheField name="Liq-gesichert-KVG_übrigV" numFmtId="0">
      <sharedItems containsString="0" containsBlank="1" containsNumber="1" containsInteger="1" minValue="0" maxValue="0"/>
    </cacheField>
    <cacheField name="Liq-nicht-KVG_übrigV" numFmtId="0">
      <sharedItems containsString="0" containsBlank="1" containsNumber="1" containsInteger="1" minValue="0" maxValue="0"/>
    </cacheField>
    <cacheField name="Liq_Fonds-gesichert-KVG_übrigV" numFmtId="0">
      <sharedItems containsString="0" containsBlank="1" containsNumber="1" containsInteger="1" minValue="0" maxValue="0"/>
    </cacheField>
    <cacheField name="Liq_Fonds-nicht-KVG_übrigV" numFmtId="0">
      <sharedItems containsString="0" containsBlank="1" containsNumber="1" containsInteger="1" minValue="0" maxValue="0"/>
    </cacheField>
    <cacheField name="Derivative_übrigV" numFmtId="0">
      <sharedItems containsString="0" containsBlank="1" containsNumber="1" containsInteger="1" minValue="0" maxValue="0"/>
    </cacheField>
    <cacheField name="Beteiligungen KV-KVG_übrigV" numFmtId="0">
      <sharedItems containsString="0" containsBlank="1" containsNumber="1" containsInteger="1" minValue="0" maxValue="0"/>
    </cacheField>
    <cacheField name="Prämien (Kto.30)" numFmtId="0">
      <sharedItems containsSemiMixedTypes="0" containsString="0" containsNumber="1" minValue="0" maxValue="5658348949.8000002"/>
    </cacheField>
    <cacheField name="Erlösminderungen auf Prämien (Kto.33)" numFmtId="0">
      <sharedItems containsSemiMixedTypes="0" containsString="0" containsNumber="1" minValue="-83126876.899999991" maxValue="23005847.469999999"/>
    </cacheField>
    <cacheField name="Prämientanteile der Rückversicherer (Kto.35)" numFmtId="0">
      <sharedItems containsSemiMixedTypes="0" containsString="0" containsNumber="1" minValue="-102441173" maxValue="1500000"/>
    </cacheField>
    <cacheField name="Beiträge der Kantone z.G. der Prämienverbilligung (Kto.36)" numFmtId="0">
      <sharedItems containsSemiMixedTypes="0" containsString="0" containsNumber="1" minValue="-57331382" maxValue="963994643.35000002"/>
    </cacheField>
    <cacheField name="Andere Beiträge z.G. des Versicherers (Kto.36)" numFmtId="0">
      <sharedItems containsSemiMixedTypes="0" containsString="0" containsNumber="1" minValue="-7112086.7400000002" maxValue="40149412.629999995"/>
    </cacheField>
    <cacheField name="Beiträge an Insolvenzfonds (Kto.36)" numFmtId="0">
      <sharedItems containsSemiMixedTypes="0" containsString="0" containsNumber="1" containsInteger="1" minValue="0" maxValue="0"/>
    </cacheField>
    <cacheField name="Beiträge an die Gesundheitsförderung (Art. 19 KVG)  (Kto.36)" numFmtId="0">
      <sharedItems containsSemiMixedTypes="0" containsString="0" containsNumber="1" minValue="-7385472" maxValue="884014.5"/>
    </cacheField>
    <cacheField name="Beiträge an die Eidgenössische Qualitätskommission (EQK) Art. 58f KVG" numFmtId="0">
      <sharedItems containsSemiMixedTypes="0" containsString="0" containsNumber="1" containsInteger="1" minValue="-500865" maxValue="30577"/>
    </cacheField>
    <cacheField name="Angerechnete und ausbezahlte Beiträge an die Versicherten (Kto.37)" numFmtId="0">
      <sharedItems containsSemiMixedTypes="0" containsString="0" containsNumber="1" minValue="-964031923.35000002" maxValue="57331382"/>
    </cacheField>
    <cacheField name="Bruttoleistungen (Kto.40)" numFmtId="0">
      <sharedItems containsSemiMixedTypes="0" containsString="0" containsNumber="1" minValue="-6486202674.9399996" maxValue="0"/>
    </cacheField>
    <cacheField name="Kostenbeteiligungen Franchissen (Kto.42)" numFmtId="0">
      <sharedItems containsSemiMixedTypes="0" containsString="0" containsNumber="1" minValue="0" maxValue="878541008.60000002"/>
    </cacheField>
    <cacheField name="Kostenbeteiligungen Selbsbehalt (Kto.42)" numFmtId="0">
      <sharedItems containsSemiMixedTypes="0" containsString="0" containsNumber="1" minValue="0" maxValue="232834419.58000001"/>
    </cacheField>
    <cacheField name="Kostenbeteiligungen Spitalbeitrag (Kto.42)" numFmtId="0">
      <sharedItems containsSemiMixedTypes="0" containsString="0" containsNumber="1" minValue="0" maxValue="26561900.620000005"/>
    </cacheField>
    <cacheField name="Kostenbeteiligungen Pauschal (Kto.42)" numFmtId="0">
      <sharedItems containsSemiMixedTypes="0" containsString="0" containsNumber="1" minValue="-31270.05" maxValue="2173164.92"/>
    </cacheField>
    <cacheField name="Abschreibungen auf Kostenbeteiligungen (Kto.42)" numFmtId="0">
      <sharedItems containsSemiMixedTypes="0" containsString="0" containsNumber="1" minValue="-6429359.9399999995" maxValue="272896.96000000002"/>
    </cacheField>
    <cacheField name="Veränderung Rückstellungen für unerledigte Versicherungsfälle (Kto.45)" numFmtId="0">
      <sharedItems containsSemiMixedTypes="0" containsString="0" containsNumber="1" minValue="-359000000" maxValue="157710556"/>
    </cacheField>
    <cacheField name="Ausgleich von zu hohen Prämieneinnahmen (Kto.454) (ab 2017)" numFmtId="0">
      <sharedItems containsString="0" containsBlank="1" containsNumber="1" minValue="-108000000" maxValue="1288665"/>
    </cacheField>
    <cacheField name="Veränd.d.vers.techn.Schwankungs-Rst. (Kto. 460) (nur bei VVG)" numFmtId="0">
      <sharedItems containsString="0" containsBlank="1" containsNumber="1" containsInteger="1" minValue="0" maxValue="0"/>
    </cacheField>
    <cacheField name="Veränderung Rückstellungen Prämienkorrektur  (Kto.47)" numFmtId="0">
      <sharedItems containsSemiMixedTypes="0" containsString="0" containsNumber="1" containsInteger="1" minValue="-42122520" maxValue="12800000"/>
    </cacheField>
    <cacheField name="Abgaben in den Risikoausgleich (Kto. für Netto-Zahler) (Kto.48)" numFmtId="0">
      <sharedItems containsSemiMixedTypes="0" containsString="0" containsNumber="1" minValue="-1096517682" maxValue="718082800"/>
    </cacheField>
    <cacheField name="Beiträge aus dem Risikoausgleich (Kto. für Netto-Empfänger) (Kto.48)" numFmtId="0">
      <sharedItems containsSemiMixedTypes="0" containsString="0" containsNumber="1" minValue="0" maxValue="641139903"/>
    </cacheField>
    <cacheField name="Bildung / Auflösung Abgrenzungen für den Risikoausgleich (Kto.48)" numFmtId="0">
      <sharedItems containsSemiMixedTypes="0" containsString="0" containsNumber="1" minValue="-496767729.30000001" maxValue="335299767"/>
    </cacheField>
    <cacheField name="Behandlungspauschalen Managed Care (Kto.43)" numFmtId="0">
      <sharedItems containsSemiMixedTypes="0" containsString="0" containsNumber="1" minValue="-30157940.359999999" maxValue="0"/>
    </cacheField>
    <cacheField name="Kosten für medizinische Call-Center (Kto.43)" numFmtId="0">
      <sharedItems containsSemiMixedTypes="0" containsString="0" containsNumber="1" minValue="-21802973.73" maxValue="0"/>
    </cacheField>
    <cacheField name="Weitere Leistungen (Kto.43)" numFmtId="0">
      <sharedItems containsSemiMixedTypes="0" containsString="0" containsNumber="1" minValue="-39791310.120000005" maxValue="56206572.009999998"/>
    </cacheField>
    <cacheField name="Leistungsanteile passive Rückversicherung (Kto.44)" numFmtId="0">
      <sharedItems containsSemiMixedTypes="0" containsString="0" containsNumber="1" minValue="-490816.96" maxValue="97084770"/>
    </cacheField>
    <cacheField name="Überschussbeteiligung der Versicherten (Kto. 490) (nur bei VVG)" numFmtId="0">
      <sharedItems containsString="0" containsBlank="1" containsNumber="1" containsInteger="1" minValue="0" maxValue="0"/>
    </cacheField>
    <cacheField name="500 / 502 - 504 Personalaufwand (Kto.50)" numFmtId="0">
      <sharedItems containsSemiMixedTypes="0" containsString="0" containsNumber="1" minValue="-448404552.94999999" maxValue="39254.07"/>
    </cacheField>
    <cacheField name="Provisionen ans eigene Personal (Kto.50)" numFmtId="0">
      <sharedItems containsSemiMixedTypes="0" containsString="0" containsNumber="1" minValue="-5456597.6900000004" maxValue="27050.63"/>
    </cacheField>
    <cacheField name="510 - 515 + 518 Diverser Betriebsaufwand (Kto. 51)" numFmtId="0">
      <sharedItems containsSemiMixedTypes="0" containsString="0" containsNumber="1" minValue="-209352897.77999997" maxValue="225094964.27000001"/>
    </cacheField>
    <cacheField name="Werbeaufwand (Kto. 51)" numFmtId="0">
      <sharedItems containsSemiMixedTypes="0" containsString="0" containsNumber="1" minValue="-19820634.77" maxValue="0"/>
    </cacheField>
    <cacheField name="Provisionen (Kto. 517)" numFmtId="0">
      <sharedItems containsSemiMixedTypes="0" containsString="0" containsNumber="1" minValue="-20380082.079999998" maxValue="311995"/>
    </cacheField>
    <cacheField name="Abschreibungen (Kto. 51)" numFmtId="0">
      <sharedItems containsSemiMixedTypes="0" containsString="0" containsNumber="1" minValue="-12642389.51" maxValue="15203678.73"/>
    </cacheField>
    <cacheField name="Übriger betrieblicher Ertrag KVG (Kto.70)" numFmtId="0">
      <sharedItems containsSemiMixedTypes="0" containsString="0" containsNumber="1" minValue="-189088.67" maxValue="38366495.229999997"/>
    </cacheField>
    <cacheField name="Übriger betrieblicher Aufwand KVG (Kto.71)" numFmtId="0">
      <sharedItems containsSemiMixedTypes="0" containsString="0" containsNumber="1" minValue="-30018714.309999999" maxValue="35507.480000000003"/>
    </cacheField>
    <cacheField name="Freiwilliger Abbau von übermässigen Reserven (Kto.715) (ab 2017)" numFmtId="0">
      <sharedItems containsString="0" containsBlank="1" containsNumber="1" minValue="-110416582.50999999" maxValue="97227.89"/>
    </cacheField>
    <cacheField name="Erfolg aus Kapitalanlagen KVG (Kto.73)" numFmtId="0">
      <sharedItems containsSemiMixedTypes="0" containsString="0" containsNumber="1" minValue="-290702496.75" maxValue="194153257.35999998"/>
    </cacheField>
    <cacheField name="Betriebsfremder und ausserordentlicher Ertrag (Kto.80)" numFmtId="0">
      <sharedItems containsSemiMixedTypes="0" containsString="0" containsNumber="1" minValue="-15026.52" maxValue="80000000"/>
    </cacheField>
    <cacheField name="Betriebsfremder und ausserordentlicher Aufwand (Kto.80)" numFmtId="0">
      <sharedItems containsSemiMixedTypes="0" containsString="0" containsNumber="1" minValue="-80012803" maxValue="0"/>
    </cacheField>
    <cacheField name="Steuern (Kto. 9) (nur bei VVG)" numFmtId="0">
      <sharedItems containsString="0" containsBlank="1" containsNumber="1" containsInteger="1" minValue="0" maxValue="0"/>
    </cacheField>
    <cacheField name="Abgrenzung RA (Kto.2700)" numFmtId="0">
      <sharedItems containsString="0" containsBlank="1" containsNumber="1" containsInteger="1" minValue="0" maxValue="0"/>
    </cacheField>
    <cacheField name="Abgrenzung RA (Kto.153)" numFmtId="0">
      <sharedItems containsString="0" containsBlank="1" containsNumber="1" containsInteger="1" minValue="0" maxValue="0"/>
    </cacheField>
    <cacheField name="vorh Res (all in Mio)" numFmtId="0">
      <sharedItems containsString="0" containsBlank="1" containsNumber="1" minValue="0" maxValue="2199825094.1100001"/>
    </cacheField>
    <cacheField name="Min Res (all in Mio)" numFmtId="0">
      <sharedItems containsString="0" containsBlank="1" containsNumber="1" minValue="0" maxValue="1320511424.3871574"/>
    </cacheField>
    <cacheField name="Def_RA" numFmtId="0">
      <sharedItems containsString="0" containsBlank="1" containsNumber="1" minValue="-1094498170.8876746" maxValue="566157974.18349826"/>
    </cacheField>
    <cacheField name="Kapitalanlagen KVG (100)" numFmtId="0">
      <sharedItems containsSemiMixedTypes="0" containsString="0" containsNumber="1" minValue="0" maxValue="3156162585.98"/>
    </cacheField>
    <cacheField name="Kapitalanlagen VVG (101)" numFmtId="0">
      <sharedItems containsString="0" containsBlank="1" containsNumber="1" containsInteger="1" minValue="0" maxValue="0"/>
    </cacheField>
    <cacheField name="Aktiven aus Vorsorgepläne (104)" numFmtId="0">
      <sharedItems containsString="0" containsBlank="1" containsNumber="1" containsInteger="1" minValue="0" maxValue="0"/>
    </cacheField>
    <cacheField name="Immaterielle Anlagen (11)" numFmtId="0">
      <sharedItems containsString="0" containsBlank="1" containsNumber="1" containsInteger="1" minValue="0" maxValue="0"/>
    </cacheField>
    <cacheField name="Sachanlagen (13)" numFmtId="0">
      <sharedItems containsString="0" containsBlank="1" containsNumber="1" containsInteger="1" minValue="0" maxValue="0"/>
    </cacheField>
    <cacheField name="Rechnungsabgrenzung (15)" numFmtId="0">
      <sharedItems containsString="0" containsBlank="1" containsNumber="1" containsInteger="1" minValue="0" maxValue="0"/>
    </cacheField>
    <cacheField name="Forderungen Versicherungsnehmer (160)" numFmtId="0">
      <sharedItems containsString="0" containsBlank="1" containsNumber="1" containsInteger="1" minValue="0" maxValue="0"/>
    </cacheField>
    <cacheField name="Forderungen aus RA (161)" numFmtId="0">
      <sharedItems containsString="0" containsBlank="1" containsNumber="1" containsInteger="1" minValue="0" maxValue="0"/>
    </cacheField>
    <cacheField name="Versicherungsorganisationen (164)" numFmtId="0">
      <sharedItems containsString="0" containsBlank="1" containsNumber="1" containsInteger="1" minValue="0" maxValue="0"/>
    </cacheField>
    <cacheField name="Agenten und Vermittler (165)" numFmtId="0">
      <sharedItems containsString="0" containsBlank="1" containsNumber="1" containsInteger="1" minValue="0" maxValue="0"/>
    </cacheField>
    <cacheField name="Gegenüber staatlichen Stellen (167)" numFmtId="0">
      <sharedItems containsString="0" containsBlank="1" containsNumber="1" containsInteger="1" minValue="0" maxValue="0"/>
    </cacheField>
    <cacheField name="Übrige Forderungen (169)" numFmtId="0">
      <sharedItems containsString="0" containsBlank="1" containsNumber="1" containsInteger="1" minValue="0" maxValue="0"/>
    </cacheField>
    <cacheField name="Forderungen bei nahestehenden Organisationen und Personen (17)" numFmtId="0">
      <sharedItems containsString="0" containsBlank="1" containsNumber="1" containsInteger="1" minValue="0" maxValue="0"/>
    </cacheField>
    <cacheField name="Flüssige Mittel (19)" numFmtId="0">
      <sharedItems containsString="0" containsBlank="1" containsNumber="1" containsInteger="1" minValue="0" maxValue="0"/>
    </cacheField>
    <cacheField name="B_Kapital der Organisation (200)" numFmtId="0">
      <sharedItems containsString="0" containsBlank="1" containsNumber="1" containsInteger="1" minValue="0" maxValue="0"/>
    </cacheField>
    <cacheField name="B_OKP CH 20600" numFmtId="0">
      <sharedItems containsSemiMixedTypes="0" containsString="0" containsNumber="1" minValue="-39720023.109999999" maxValue="1748073448.3"/>
    </cacheField>
    <cacheField name="B_OKP EU/EFTA 20601" numFmtId="0">
      <sharedItems containsString="0" containsBlank="1" containsNumber="1" containsInteger="1" minValue="0" maxValue="0"/>
    </cacheField>
    <cacheField name="Freiwilliges Taggeld KVG 20602" numFmtId="0">
      <sharedItems containsString="0" containsBlank="1" containsNumber="1" containsInteger="1" minValue="0" maxValue="0"/>
    </cacheField>
    <cacheField name="B_Aktive Rückversicherung KVG (20603)" numFmtId="0">
      <sharedItems containsString="0" containsBlank="1" containsNumber="1" containsInteger="1" minValue="0" maxValue="0"/>
    </cacheField>
    <cacheField name="UVG (UVV 20620)" numFmtId="0">
      <sharedItems containsString="0" containsBlank="1" containsNumber="1" containsInteger="1" minValue="0" maxValue="0"/>
    </cacheField>
    <cacheField name="UVG (UVV 20621)" numFmtId="0">
      <sharedItems containsString="0" containsBlank="1" containsNumber="1" containsInteger="1" minValue="0" maxValue="0"/>
    </cacheField>
    <cacheField name="F_VG inkl. FL (2061)" numFmtId="0">
      <sharedItems containsString="0" containsBlank="1" containsNumber="1" containsInteger="1" minValue="0" maxValue="0"/>
    </cacheField>
    <cacheField name="B_Versicherungstechnische Rückstellungen für freiwilliges Taggeld KVG Leistungsrückstellungen (21000" numFmtId="0">
      <sharedItems containsString="0" containsBlank="1" containsNumber="1" containsInteger="1" minValue="0" maxValue="0"/>
    </cacheField>
    <cacheField name="B_Versicherungstechnische Rückstellungen für freiwilliges Taggeld KVG Alterungsrückstellungen (21001" numFmtId="0">
      <sharedItems containsString="0" containsBlank="1" containsNumber="1" containsInteger="1" minValue="0" maxValue="0"/>
    </cacheField>
    <cacheField name="B_Versicherungstechnische Rückstellungen für OKP CH (21010)" numFmtId="0">
      <sharedItems containsSemiMixedTypes="0" containsString="0" containsNumber="1" minValue="0" maxValue="1430300000"/>
    </cacheField>
    <cacheField name="B_Versicherungstechnische Rückstellungen für EU/EFTA (21011)" numFmtId="0">
      <sharedItems containsString="0" containsBlank="1" containsNumber="1" containsInteger="1" minValue="0" maxValue="0"/>
    </cacheField>
    <cacheField name="B_Versicherungstechnische Rückstellungen für Aktive Rückversicherung KVG (2102)" numFmtId="0">
      <sharedItems containsString="0" containsBlank="1" containsNumber="1" containsInteger="1" minValue="0" maxValue="0"/>
    </cacheField>
    <cacheField name="B_Versicherungstechnische Rückstellungen für VVG inkl FL (2103)" numFmtId="0">
      <sharedItems containsString="0" containsBlank="1" containsNumber="1" containsInteger="1" minValue="0" maxValue="0"/>
    </cacheField>
    <cacheField name="Versicherungstechnische Rückstellungen UVG (2104)" numFmtId="0">
      <sharedItems containsString="0" containsBlank="1" containsNumber="1" containsInteger="1" minValue="0" maxValue="0"/>
    </cacheField>
    <cacheField name="B_Rückstellungen Ausgleich von zu hohen Prämieneinnahmen (2105)" numFmtId="0">
      <sharedItems containsString="0" containsBlank="1" containsNumber="1" containsInteger="1" minValue="0" maxValue="0"/>
    </cacheField>
    <cacheField name="Versicherungstechnische Schwankungs und Sicherheitsrückstellungen VVG (211)" numFmtId="0">
      <sharedItems containsString="0" containsBlank="1" containsNumber="1" containsInteger="1" minValue="0" maxValue="0"/>
    </cacheField>
    <cacheField name="Nichtversicherungstechnische Rückstellungen KVG (2200)" numFmtId="0">
      <sharedItems containsString="0" containsBlank="1" containsNumber="1" containsInteger="1" minValue="0" maxValue="0"/>
    </cacheField>
    <cacheField name="Nichtversicherungstechnische Rückstellungen VVG (2201)" numFmtId="0">
      <sharedItems containsString="0" containsBlank="1" containsNumber="1" containsInteger="1" minValue="0" maxValue="0"/>
    </cacheField>
    <cacheField name="Rückstellungen für Risiken in den Kapitalanlagen VVG&amp;UVG (230)" numFmtId="0">
      <sharedItems containsString="0" containsBlank="1" containsNumber="1" containsInteger="1" minValue="0" maxValue="0"/>
    </cacheField>
    <cacheField name="B_Rückstellungen freiwilliger Abbau von übermässigen Reserven (232)" numFmtId="0">
      <sharedItems containsString="0" containsBlank="1" containsNumber="1" containsInteger="1" minValue="0" maxValue="0"/>
    </cacheField>
    <cacheField name="Langfristige Verbindlichkeiten (240)" numFmtId="0">
      <sharedItems containsString="0" containsBlank="1" containsNumber="1" containsInteger="1" minValue="0" maxValue="0"/>
    </cacheField>
    <cacheField name="Verbindlichkeiten Dritte (250)" numFmtId="0">
      <sharedItems containsString="0" containsBlank="1" containsNumber="1" containsInteger="1" minValue="0" maxValue="0"/>
    </cacheField>
    <cacheField name="Verbindlichkeiten Leistungserbringer (260)" numFmtId="0">
      <sharedItems containsString="0" containsBlank="1" containsNumber="1" containsInteger="1" minValue="0" maxValue="0"/>
    </cacheField>
    <cacheField name="Vorausbezahlte Prämien der Versicherten (261)" numFmtId="0">
      <sharedItems containsString="0" containsBlank="1" containsNumber="1" containsInteger="1" minValue="0" maxValue="0"/>
    </cacheField>
    <cacheField name="Passive Durchgangskonti (262)" numFmtId="0">
      <sharedItems containsString="0" containsBlank="1" containsNumber="1" containsInteger="1" minValue="0" maxValue="0"/>
    </cacheField>
    <cacheField name="Versicherungsorganisationen (263)" numFmtId="0">
      <sharedItems containsString="0" containsBlank="1" containsNumber="1" containsInteger="1" minValue="0" maxValue="0"/>
    </cacheField>
    <cacheField name="Agenten und Vermittler (264)" numFmtId="0">
      <sharedItems containsString="0" containsBlank="1" containsNumber="1" containsInteger="1" minValue="0" maxValue="0"/>
    </cacheField>
    <cacheField name="Gegenüber staatlichen Stellen (265)" numFmtId="0">
      <sharedItems containsString="0" containsBlank="1" containsNumber="1" containsInteger="1" minValue="0" maxValue="0"/>
    </cacheField>
    <cacheField name="Gemeinsame Einrichtung KVG (266)" numFmtId="0">
      <sharedItems containsString="0" containsBlank="1" containsNumber="1" containsInteger="1" minValue="0" maxValue="0"/>
    </cacheField>
    <cacheField name="Verbindlichkeiten Lieferanten und Übrige (268)" numFmtId="0">
      <sharedItems containsString="0" containsBlank="1" containsNumber="1" containsInteger="1" minValue="0" maxValue="0"/>
    </cacheField>
    <cacheField name="Verbindlichkeiten gegenüber nahestehenden Organisationen und Personen (269)" numFmtId="0">
      <sharedItems containsString="0" containsBlank="1" containsNumber="1" containsInteger="1" minValue="0" maxValue="0"/>
    </cacheField>
    <cacheField name="B_Rechnungsabgrenzung (270)" numFmtId="0">
      <sharedItems containsString="0" containsBlank="1" containsNumber="1" containsInteger="1" minValue="0" maxValue="0"/>
    </cacheField>
    <cacheField name="fusionierte" numFmtId="0">
      <sharedItems containsBlank="1"/>
    </cacheField>
    <cacheField name="Fusionen_anzeigen" numFmtId="0">
      <sharedItems containsSemiMixedTypes="0" containsString="0" containsNumber="1" containsInteger="1" minValue="0" maxValue="2" count="3">
        <n v="0"/>
        <n v="1"/>
        <n v="2"/>
      </sharedItems>
    </cacheField>
    <cacheField name="jur_Gruppe" numFmtId="0">
      <sharedItems containsBlank="1"/>
    </cacheField>
    <cacheField name="jur_Gruppe_anzeigen" numFmtId="0">
      <sharedItems containsSemiMixedTypes="0" containsString="0" containsNumber="1" containsInteger="1" minValue="0" maxValue="2" count="3">
        <n v="0"/>
        <n v="1"/>
        <n v="2"/>
      </sharedItems>
    </cacheField>
    <cacheField name="Auswahl_Versicherer" numFmtId="0">
      <sharedItems/>
    </cacheField>
    <cacheField name="Konto_36_Teil_1" numFmtId="0" formula="'Beiträge der Kantone z.G. der Prämienverbilligung (Kto.36)'+'Andere Beiträge z.G. des Versicherers (Kto.36)'+'Beiträge an Insolvenzfonds (Kto.36)'+'Beiträge an die Gesundheitsförderung (Art. 19 KVG)  (Kto.36)'" databaseField="0"/>
    <cacheField name="Konto_36" numFmtId="0" formula="Konto_36_Teil_1+'Beiträge an die Eidgenössische Qualitätskommission (EQK) Art. 58f KVG'" databaseField="0"/>
    <cacheField name="Andere Erträge (Kto.33,35,36,37)" numFmtId="0" formula="'Erlösminderungen auf Prämien (Kto.33)'+'Prämientanteile der Rückversicherer (Kto.35)'+Konto_36+'Angerechnete und ausbezahlte Beiträge an die Versicherten (Kto.37)'" databaseField="0"/>
    <cacheField name="Konto 3 (Prämien veröffentl. in Statistiken)" numFmtId="0" formula="'Prämien (Kto.30)'+'Andere Erträge (Kto.33,35,36,37)'" databaseField="0"/>
    <cacheField name="4200 Kostenbeteiligungen (Teil 1 Kt. 4)" numFmtId="0" formula="'Kostenbeteiligungen Franchissen (Kto.42)'+'Kostenbeteiligungen Selbsbehalt (Kto.42)'+'Kostenbeteiligungen Spitalbeitrag (Kto.42)'+'Kostenbeteiligungen Pauschal (Kto.42)'+'Abschreibungen auf Kostenbeteiligungen (Kto.42)'" databaseField="0"/>
    <cacheField name="480 Risikoausgleich (Abgaben/Beiträge)" numFmtId="0" formula="'Abgaben in den Risikoausgleich (Kto. für Netto-Zahler) (Kto.48)'+'Beiträge aus dem Risikoausgleich (Kto. für Netto-Empfänger) (Kto.48)'" databaseField="0"/>
    <cacheField name="Konto 4 (Konto 43&amp;44)" numFmtId="0" formula="'Behandlungspauschalen Managed Care (Kto.43)'+'Kosten für medizinische Call-Center (Kto.43)'+'Weitere Leistungen (Kto.43)'+'Leistungsanteile passive Rückversicherung (Kto.44)'" databaseField="0"/>
    <cacheField name="Konto 4 (Teilsumme 1)" numFmtId="0" formula="'4200 Kostenbeteiligungen (Teil 1 Kt. 4)'+'480 Risikoausgleich (Abgaben/Beiträge)'+'Konto 4 (Konto 43&amp;44)'+'Bruttoleistungen (Kto.40)'" databaseField="0"/>
    <cacheField name="Konto 4 (Teilsumme 2)" numFmtId="0" formula="'Veränderung Rückstellungen für unerledigte Versicherungsfälle (Kto.45)'+'Ausgleich von zu hohen Prämieneinnahmen (Kto.454) (ab 2017)'+'Veränderung Rückstellungen Prämienkorrektur  (Kto.47)'" databaseField="0"/>
    <cacheField name="Konto 4" numFmtId="0" formula="'Konto 4 (Teilsumme 1)'+'Konto 4 (Teilsumme 2)'+'Bildung / Auflösung Abgrenzungen für den Risikoausgleich (Kto.48)'" databaseField="0"/>
    <cacheField name="Konto 5 (Teilsumme 1)" numFmtId="0" formula="'500 / 502 - 504 Personalaufwand (Kto.50)'+'Provisionen ans eigene Personal (Kto.50)'+'510 - 515 + 518 Diverser Betriebsaufwand (Kto. 51)'+'Abschreibungen (Kto. 51)'" databaseField="0"/>
    <cacheField name="Konto 5 (Teilsumme 2)" numFmtId="0" formula="'Werbeaufwand (Kto. 51)'+'Provisionen (Kto. 517)'" databaseField="0"/>
    <cacheField name="Konto 5" numFmtId="0" formula="'Konto 5 (Teilsumme 1)'+'Konto 5 (Teilsumme 2)'" databaseField="0"/>
    <cacheField name="Konto 7" numFmtId="0" formula="'Übriger betrieblicher Ertrag KVG (Kto.70)'+'Übriger betrieblicher Aufwand KVG (Kto.71)'+'Freiwilliger Abbau von übermässigen Reserven (Kto.715) (ab 2017)'+'Erfolg aus Kapitalanlagen KVG (Kto.73)'" databaseField="0"/>
    <cacheField name="Konto 8" numFmtId="0" formula="'Betriebsfremder und ausserordentlicher Ertrag (Kto.80)'+'Betriebsfremder und ausserordentlicher Aufwand (Kto.80)'" databaseField="0"/>
    <cacheField name="CR" numFmtId="0" formula="-('Konto 4'+'Konto 5')/'Konto 3 (Prämien veröffentl. in Statistiken)'" databaseField="0"/>
    <cacheField name="VK pypp" numFmtId="0" formula="-'Konto 5'/'Ø Versicherte'" databaseField="0"/>
    <cacheField name="VK in Prozent Prämien (Konto3)" numFmtId="0" formula="-'Konto 5'/'Konto 3 (Prämien veröffentl. in Statistiken)'" databaseField="0"/>
  </cacheFields>
  <extLst>
    <ext xmlns:x14="http://schemas.microsoft.com/office/spreadsheetml/2009/9/main" uri="{725AE2AE-9491-48be-B2B4-4EB974FC3084}">
      <x14:pivotCacheDefinition pivotCacheId="226092840"/>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runner Renato BAG" refreshedDate="45477.418272106479" createdVersion="7" refreshedVersion="7" minRefreshableVersion="3" recordCount="93" xr:uid="{2A1659BB-11D7-450A-AAE4-B45F64E33FE6}">
  <cacheSource type="worksheet">
    <worksheetSource name="übersetzungen"/>
  </cacheSource>
  <cacheFields count="3">
    <cacheField name="Sprachauswahl" numFmtId="0">
      <sharedItems count="4">
        <s v="Deutsch"/>
        <s v="Français"/>
        <s v="Italiano"/>
        <s v="Italienne" u="1"/>
      </sharedItems>
    </cacheField>
    <cacheField name="Ranking" numFmtId="0">
      <sharedItems containsSemiMixedTypes="0" containsString="0" containsNumber="1" containsInteger="1" minValue="1" maxValue="31" count="31">
        <n v="1"/>
        <n v="2"/>
        <n v="3"/>
        <n v="4"/>
        <n v="5"/>
        <n v="6"/>
        <n v="7"/>
        <n v="8"/>
        <n v="9"/>
        <n v="10"/>
        <n v="11"/>
        <n v="12"/>
        <n v="13"/>
        <n v="14"/>
        <n v="15"/>
        <n v="16"/>
        <n v="17"/>
        <n v="18"/>
        <n v="19"/>
        <n v="20"/>
        <n v="21"/>
        <n v="22"/>
        <n v="23"/>
        <n v="24"/>
        <n v="25"/>
        <n v="26"/>
        <n v="27"/>
        <n v="28"/>
        <n v="29"/>
        <n v="30"/>
        <n v="31"/>
      </sharedItems>
    </cacheField>
    <cacheField name="KPI's" numFmtId="0">
      <sharedItems containsBlank="1" count="114">
        <s v="Versichertenbestand (Ø)"/>
        <s v="Personalaufwand"/>
        <s v="Provisionen ans eigene Personal"/>
        <s v="Diverser Betriebsaufwand"/>
        <s v="Werbeaufwand"/>
        <s v="Provisionen"/>
        <s v="Abschreibungen"/>
        <s v="Total Verwaltungsaufwand"/>
        <s v="Verwaltungsaufwand pro Person pro Jahr"/>
        <s v="Auswertungen Verwaltungskosten für:"/>
        <s v="in CHF"/>
        <s v="Entschädigungen Verwaltungsrat und Geschäftsleitung; Total und höchste Einzelentschädigung (HE) im KVG Bereich"/>
        <s v="Total VR"/>
        <s v="VR HE"/>
        <s v="Total GL"/>
        <s v="GL HE"/>
        <s v="Total Provisions- und Werbeaufwand"/>
        <s v="Total Verwaltungsaufwand in % der Prämien "/>
        <s v="Auswahl Versicherer"/>
        <s v="Auswahl Sprache"/>
        <s v="Total Verwaltungskosten und pro Person pro Jahr in CHF"/>
        <s v="Bemerkungen zu Fusionen seit 2020:"/>
        <s v="(fusioniert)"/>
        <s v="seit"/>
        <s v="fusioniert per "/>
        <s v="Ø CH [Verwaltungsaufwand pro Person pro Jahr]"/>
        <s v="Ø CH [Total Verwaltungsaufwand in % der Prämien]"/>
        <s v="mit"/>
        <s v="Total"/>
        <m/>
        <s v="Effectif d'assurés (Ø)"/>
        <s v="Frais de personnel"/>
        <s v="Commissions au personnel propre"/>
        <s v="Frais d'exploitation divers"/>
        <s v="Publicité"/>
        <s v="Commissions"/>
        <s v="Amortissements"/>
        <s v="Total des frais administratifs"/>
        <s v="Frais administratifs par personne et par an"/>
        <s v="Évaluations des frais administratifs pour :"/>
        <s v="en CHF"/>
        <s v="Rémunération du conseil d'administration et de la direction ; total et rémunération individuelle la plus élevée (RI) dans le domaine de la LAMal"/>
        <s v="Total CA"/>
        <s v="CA RI"/>
        <s v="Total D"/>
        <s v="D RI"/>
        <s v="Total des frais de commission et de publicité"/>
        <s v="Total des frais administratifs en % des primes "/>
        <s v="Sélection d'assureurs"/>
        <s v="Choix de la langue"/>
        <s v="Total des frais administratifs et par personne par an en CHF"/>
        <s v="Remarques sur les fusions depuis 2020 :"/>
        <s v="(fusionné)"/>
        <s v="depuis le"/>
        <s v="fusionné au"/>
        <s v="Ø CH [Frais administratifs par personne et par an]"/>
        <s v="Ø CH [Total des frais administratifs en % des primes]"/>
        <s v="avec"/>
        <s v="Numero di assicurati (Ø)"/>
        <s v="Spese per il personale"/>
        <s v="Commissioni a personale proprio"/>
        <s v="Spese operative varie"/>
        <s v="Spese di pubblicità"/>
        <s v="Commissioni"/>
        <s v="Ammortamenti"/>
        <s v="Totale spese amministrative"/>
        <s v="Spese amministrative per persona all'anno"/>
        <s v="Analisi dei costi amministrativi per:"/>
        <s v="Compensi del Consiglio di amministrazione e della Direzione generale; compensi totali e individuali più elevati (IE) nell'area della LAMal"/>
        <s v="Totale CdA"/>
        <s v="CdA IE"/>
        <s v="Totale DG"/>
        <s v="DG IE"/>
        <s v="Totale commissioni e spese pubblicitarie"/>
        <s v="Totale spese amministrative in % dei premi"/>
        <s v="Selezione degli assicuratori"/>
        <s v="Selezione della lingua"/>
        <s v="Costi amministrativi totali e per persona all'anno in CHF"/>
        <s v="Commenti sulle fusioni dal 2020:"/>
        <s v="(fuso)"/>
        <s v="dal"/>
        <s v="fusione al"/>
        <s v="Ø CH [Spese amministrative per persona all'anno]"/>
        <s v="Ø CH [Totale spese amministrative in % dei premi]"/>
        <s v="con"/>
        <s v="Totale"/>
        <s v="f_Personalaufwand" u="1"/>
        <s v="depuis le 1.1.2021 avec" u="1"/>
        <s v="i_Abschreibungen" u="1"/>
        <s v="i_Provisionen" u="1"/>
        <s v="i_Verwaltungsaufwand pro Person pro Jahr" u="1"/>
        <s v="i_Diverser Betriebesaufwand" u="1"/>
        <s v="i_Werbeaufwand" u="1"/>
        <s v="f_Versichertenbestand (Ø)" u="1"/>
        <s v="f_Provisionen ans eigene Personal" u="1"/>
        <s v="i_Personalaufwand" u="1"/>
        <s v="Entschädigungen Verwaltungsrat und Geschäftsleitung; Total und höchste Einzelentschädigung (HE)" u="1"/>
        <s v="dal 1.1.2021 con" u="1"/>
        <s v="seit 1.1.2021 mit" u="1"/>
        <s v="Auswalh Versicherer" u="1"/>
        <s v="Rémunération du conseil d'administration et de la direction ; total et rémunération individuelle la plus élevée (RI)" u="1"/>
        <s v="i_Versichertenbestand (Ø)" u="1"/>
        <s v="i_Provisionen ans eigene Personal" u="1"/>
        <s v="f_Total Verwaltungsaufwand" u="1"/>
        <s v="Compensi del Consiglio di amministrazione e della Direzione generale; compensi totali e individuali più elevati (IE)" u="1"/>
        <s v="Entschädigungen Verwaltungsrat und Geschäftleitung; Total und höchste Einzelentschädigung (HE)" u="1"/>
        <s v="f_Abschreibungen" u="1"/>
        <s v="f_Provisionen" u="1"/>
        <s v="Diverser Betriebesaufwand" u="1"/>
        <s v="i_Total Verwaltungsaufwand" u="1"/>
        <s v="f_Verwaltungsaufwand pro Person pro Jahr" u="1"/>
        <s v="f_Diverser Betriebesaufwand" u="1"/>
        <s v="f_Werbeaufwand" u="1"/>
        <s v="fusioniert 1.1.2024 per" u="1"/>
      </sharedItems>
    </cacheField>
  </cacheFields>
  <extLst>
    <ext xmlns:x14="http://schemas.microsoft.com/office/spreadsheetml/2009/9/main" uri="{725AE2AE-9491-48be-B2B4-4EB974FC3084}">
      <x14:pivotCacheDefinition pivotCacheId="53328072"/>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runner Renato BAG" refreshedDate="45477.418272337964" createdVersion="7" refreshedVersion="7" minRefreshableVersion="3" recordCount="279" xr:uid="{49ADAB2C-AFD0-4FB1-9FF1-BCFE2A89C827}">
  <cacheSource type="worksheet">
    <worksheetSource name="Tabelle_DB_für_VR_GL"/>
  </cacheSource>
  <cacheFields count="14">
    <cacheField name="Versicherer Name" numFmtId="0">
      <sharedItems/>
    </cacheField>
    <cacheField name="Jahr" numFmtId="0">
      <sharedItems containsSemiMixedTypes="0" containsString="0" containsNumber="1" containsInteger="1" minValue="2018" maxValue="2023" count="4">
        <n v="2023"/>
        <n v="2022"/>
        <n v="2020"/>
        <n v="2018"/>
      </sharedItems>
    </cacheField>
    <cacheField name="Typ" numFmtId="0">
      <sharedItems containsBlank="1"/>
    </cacheField>
    <cacheField name="Versicherer #" numFmtId="0">
      <sharedItems/>
    </cacheField>
    <cacheField name="VR_Total_nur_KVG" numFmtId="0">
      <sharedItems containsString="0" containsBlank="1" containsNumber="1" minValue="0" maxValue="629527.38"/>
    </cacheField>
    <cacheField name="VR_H-E" numFmtId="0">
      <sharedItems containsString="0" containsBlank="1" containsNumber="1" minValue="0" maxValue="158327.76"/>
    </cacheField>
    <cacheField name="GL_Total_nur_KVG" numFmtId="0">
      <sharedItems containsString="0" containsBlank="1" containsNumber="1" minValue="0" maxValue="2584832"/>
    </cacheField>
    <cacheField name="GL_H-E" numFmtId="0">
      <sharedItems containsString="0" containsBlank="1" containsNumber="1" minValue="0" maxValue="641922"/>
    </cacheField>
    <cacheField name="Branche" numFmtId="0">
      <sharedItems containsBlank="1"/>
    </cacheField>
    <cacheField name="fusionierte" numFmtId="0">
      <sharedItems containsBlank="1"/>
    </cacheField>
    <cacheField name="Fusionen_anzeigen" numFmtId="0">
      <sharedItems containsSemiMixedTypes="0" containsString="0" containsNumber="1" containsInteger="1" minValue="0" maxValue="2" count="3">
        <n v="1"/>
        <n v="0"/>
        <n v="2"/>
      </sharedItems>
    </cacheField>
    <cacheField name="jur_Gruppe" numFmtId="0">
      <sharedItems containsBlank="1"/>
    </cacheField>
    <cacheField name="jur_Gruppe_anzeigen" numFmtId="0">
      <sharedItems containsSemiMixedTypes="0" containsString="0" containsNumber="1" containsInteger="1" minValue="0" maxValue="2" count="3">
        <n v="0"/>
        <n v="1"/>
        <n v="2"/>
      </sharedItems>
    </cacheField>
    <cacheField name="Auswahl_Versicherer" numFmtId="0">
      <sharedItems count="89">
        <s v="CSS Kranken-Versicherung AG"/>
        <s v="Aquilana Versicherungen"/>
        <s v="Moove Sympany AG"/>
        <s v="SUPRA-1846 SA"/>
        <s v="Einsiedler Krankenkasse"/>
        <s v="PROVITA Gesundheitsversicherung AG"/>
        <s v="Sumiswalder Krankenkasse"/>
        <s v="Genossenschaft Krankenkasse Steffisburg"/>
        <s v="CONCORDIA Schweiz. Kranken- und Unfallversicherung AG"/>
        <s v="Atupri Gesundheitsversicherung"/>
        <s v="Avenir Assurance Maladie SA"/>
        <s v="Krankenkasse Luzerner Hinterland"/>
        <s v="KPT Krankenkasse AG"/>
        <s v="ÖKK Kranken- und Unfallversicherungen AG"/>
        <s v="Vivao Sympany AG"/>
        <s v="Kolping Krankenkasse AG"/>
        <s v="Easy Sana Assurance Maladie SA"/>
        <s v="Genossenschaft Glarner Krankenversicherung"/>
        <s v="Cassa da malsauns LUMNEZIANA"/>
        <s v="KLuG Krankenversicherung"/>
        <s v="EGK Grundversicherungen AG"/>
        <s v="sanavals Gesundheitskasse"/>
        <s v="Genossenschaft KRANKENKASSE SLKK"/>
        <s v="Sodalis Gesundheitsgruppe"/>
        <s v="vita surselva"/>
        <s v="Verein Krankenkasse Visperterminen"/>
        <s v="Caisse-maladie de la vallée d’Entremont société coopérative"/>
        <s v="Krankenkasse Institut Ingenbohl"/>
        <s v="Stiftung Krankenkasse Wädenswil"/>
        <s v="Krankenkasse Birchmeier"/>
        <s v="Krankenkasse Stoffel, Mels"/>
        <s v="SWICA Krankenversicherung AG"/>
        <s v="Galenos AG"/>
        <s v="rhenusana"/>
        <s v="Mutuel Assurance Maladie SA"/>
        <s v="AMB Assurances SA"/>
        <s v="Sanitas Grundversicherungen AG"/>
        <s v="Philos Assurance Maladie SA"/>
        <s v="Assura-Basis SA"/>
        <s v="Visana AG"/>
        <s v="Agrisano Krankenkasse AG"/>
        <s v="Helsana Versicherungen AG"/>
        <s v="sana24 AG"/>
        <s v="vivacare AG"/>
        <s v="Arcosana AG"/>
        <s v="Agilia"/>
        <s v="Avanex Versicherungen AG"/>
        <s v="Compact Grundversicherungen AG"/>
        <s v="indivo"/>
        <s v="INTRAS Kranken-Versicherung AG"/>
        <s v="kmu-Krankenversicherung Winterthur"/>
        <s v="KVF Krankenversicherung AG"/>
        <s v="maxi"/>
        <s v="Progrès Versicherungen AG"/>
        <s v="Publisana"/>
        <s v="Sanagate AG"/>
        <s v="Sansan Versicherungen AG"/>
        <s v="Krankenkasse Simplon"/>
        <s v="Gemeindekrankenkasse Turbenthal"/>
        <s v="Wincare Versicherungen"/>
        <s v="Krankenkasse Zeneggen"/>
        <s v="Groupe Mutuel"/>
        <s v="Visana Gruppe"/>
        <s v="Helsana Versicherungen AG (fusioniert, fusionné, fuso)"/>
        <s v="KPT Krankenkasse AG (fusioniert, fusionné, fuso)"/>
        <s v="Sanitas Grundversicherung AG (fusioniert, fusionné, fuso)"/>
        <s v="öKK Kranken- und Unfallversicherungen AG (fusioniert, fusionné, fuso)"/>
        <s v="Verein Krankenkasse Visperterminen (fusioniert, fusionné, fuso)"/>
        <s v="Sodalis Gesundheitsgruppe (fusioniert, fusionné, fuso)"/>
        <s v="CSS Kranken-Versicherung AG (fusioniert, fusionné, fuso)"/>
        <s v="SWICA Kranken-Versicherung AG (fusioniert per/ fusionné au/ fusione al: 1.1.24)"/>
        <s v="Einsiedler Krankenkasse (fusioniert per/ fusionné au/ fusione al: 1.1.24)"/>
        <s v="Vivao Sympany AG (fusioniert per/ fusionné au/ fusione al: 1.1.24)"/>
        <s v="rhenusana (fusioniert per/ fusionné au/ fusione al: 1.1.24)"/>
        <s v="SWICA Kranken-Versicherung AG (fusioniert per 1.1.24)" u="1"/>
        <s v="Verein Krankenkasse Visperterminen (fusioniert)" u="1"/>
        <s v="Vivao Sympany AG (fusioniert per 1.1.24)" u="1"/>
        <s v="Sodalis Gesundheitsgruppe (fusioniert)" u="1"/>
        <s v="Einsiedler Krankenkasse (fusioniert)" u="1"/>
        <s v="öKK Kranken- und Unfallversicherungen AG (fusioniert)" u="1"/>
        <s v="KPT Krankenkasse AG (fusioniert)" u="1"/>
        <s v="Einsiedler Krankenkasse (fusioniert per 1.1.24)" u="1"/>
        <s v="Sanitas Versicherungen AG (fusioniert)" u="1"/>
        <s v="Helsana Versicherungen AG (fusioniert)" u="1"/>
        <s v="Sanitas Grundversicherung AG (fusioniert)" u="1"/>
        <s v="CSS Kranken-Versicherung AG (fusioniert)" u="1"/>
        <s v="SWICA Kranken-Versicherung AG (fusioniert)" u="1"/>
        <s v="rhenusana (fusioniert)" u="1"/>
        <s v="Vivao Sympany AG (fusioniert per 1.1.2024)" u="1"/>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runner Renato BAG" refreshedDate="45477.418272453702" createdVersion="7" refreshedVersion="7" minRefreshableVersion="3" recordCount="256" xr:uid="{F8DA0A8B-80CF-4717-82D1-37BEF1DA1CE8}">
  <cacheSource type="worksheet">
    <worksheetSource name="Tabelle_Anfügen1_1__2"/>
  </cacheSource>
  <cacheFields count="150">
    <cacheField name="Source.Name" numFmtId="0">
      <sharedItems containsBlank="1"/>
    </cacheField>
    <cacheField name="Jahr" numFmtId="0">
      <sharedItems containsSemiMixedTypes="0" containsString="0" containsNumber="1" containsInteger="1" minValue="2020" maxValue="2023" count="4">
        <n v="2020"/>
        <n v="2021"/>
        <n v="2022"/>
        <n v="2023"/>
      </sharedItems>
    </cacheField>
    <cacheField name="Typ" numFmtId="0">
      <sharedItems containsBlank="1"/>
    </cacheField>
    <cacheField name="Versicherer #" numFmtId="0">
      <sharedItems containsString="0" containsBlank="1" containsNumber="1" containsInteger="1" minValue="8" maxValue="1577"/>
    </cacheField>
    <cacheField name="Versicherer Name" numFmtId="0">
      <sharedItems count="74">
        <s v="Assura  [1542]"/>
        <s v="Helsana  [1562]"/>
        <s v="CSS  [8]"/>
        <s v="SWICA  [1384]"/>
        <s v="Concordia  [290]"/>
        <s v="Sanitas  [1509]"/>
        <s v="Visana  [1555]"/>
        <s v="Progres  [994]"/>
        <s v="KPT  [376]"/>
        <s v="Arcosana  [1569]"/>
        <s v="Mutuel  [1479]"/>
        <s v="Philos  [1535]"/>
        <s v="Atupri  [312]"/>
        <s v="Avenir  [343]"/>
        <s v="Intras  [1529]"/>
        <s v="EasySana  [774]"/>
        <s v="öKK  [455]"/>
        <s v="Vivao  [509]"/>
        <s v="Agrisano  [1560]"/>
        <s v="Supra  [62]"/>
        <s v="Sanagate  [1577]"/>
        <s v="EGK  [881]"/>
        <s v="Provita   [182]"/>
        <s v="sana24  [1568]"/>
        <s v="Vivacare  [1570]"/>
        <s v="Compact  [1575]"/>
        <s v="Aquilana  [32]"/>
        <s v="sodalis  [941]"/>
        <s v="Luzerner  [360]"/>
        <s v="Sumiswalder  [194]"/>
        <s v="SLKK  [923]"/>
        <s v="Kolping  [762]"/>
        <s v="Galenos  [1386]"/>
        <s v="Moove  [57]"/>
        <s v="Wädenswil  [1318]"/>
        <s v="rhenusana  [1401]"/>
        <s v="KVF  [558]"/>
        <s v="Glarner  [780]"/>
        <s v="AMB  [1507]"/>
        <s v="KLuG  [829]"/>
        <s v="Steffisburg  [246]"/>
        <s v="Einsiedler  [134]"/>
        <s v="Entremont  [1113]"/>
        <s v="Visperterminen  [1040]"/>
        <s v="sanavals  [901]"/>
        <s v="surselva  [966]"/>
        <s v="Birchmeier  [1322]"/>
        <s v="Lumneziana  [820]"/>
        <s v="Stoffel  [1331]"/>
        <s v="Ingelbohl  [1142]"/>
        <s v="Simplon  [1362]"/>
        <s v="Groupe Mutuel"/>
        <s v="Visana Gruppe"/>
        <s v="Helsana (f)"/>
        <s v="KPT (fus)"/>
        <s v="Sanitas (fus)"/>
        <s v="öKK (fus)"/>
        <s v="Visper (fus)"/>
        <s v="Sodalis (fus)"/>
        <s v="CSS (fus)"/>
        <s v="SWICA (fus)"/>
        <s v="Einsiedler (fus)"/>
        <s v="Vivao (fus)"/>
        <s v="rhenu (fus)"/>
        <s v="Publisana  [1423]" u="1"/>
        <s v="indivo  [1573]" u="1"/>
        <s v="Turbenthal  [1147]" u="1"/>
        <s v="maxi.ch  [1574]" u="1"/>
        <s v="Agilia  [294]" u="1"/>
        <s v="Zeneggen  [1003]" u="1"/>
        <s v="kmu  [1328]" u="1"/>
        <s v="Wincare  [1060]" u="1"/>
        <s v="Avanex  [1565]" u="1"/>
        <s v="Sansan  [1566]" u="1"/>
      </sharedItems>
    </cacheField>
    <cacheField name="Kanton" numFmtId="0">
      <sharedItems containsBlank="1"/>
    </cacheField>
    <cacheField name="Branche" numFmtId="0">
      <sharedItems/>
    </cacheField>
    <cacheField name="Ø Versicherte" numFmtId="0">
      <sharedItems containsSemiMixedTypes="0" containsString="0" containsNumber="1" minValue="0" maxValue="1535711"/>
    </cacheField>
    <cacheField name="Versichertenbestand Stichtag 01.01. Folgejahr" numFmtId="0">
      <sharedItems containsSemiMixedTypes="0" containsString="0" containsNumber="1" containsInteger="1" minValue="0" maxValue="1526671"/>
    </cacheField>
    <cacheField name="Imo_Inland-KVG_gebV" numFmtId="0">
      <sharedItems containsString="0" containsBlank="1" containsNumber="1" containsInteger="1" minValue="0" maxValue="0"/>
    </cacheField>
    <cacheField name="Imo_Ausland-KVG_gebV" numFmtId="0">
      <sharedItems containsString="0" containsBlank="1" containsNumber="1" containsInteger="1" minValue="0" maxValue="0"/>
    </cacheField>
    <cacheField name="Imo_Fonds-gesichert-KVG_gebV" numFmtId="0">
      <sharedItems containsString="0" containsBlank="1" containsNumber="1" containsInteger="1" minValue="0" maxValue="0"/>
    </cacheField>
    <cacheField name="Imo_Fonds-nicht-KVG_gebV" numFmtId="0">
      <sharedItems containsString="0" containsBlank="1" containsNumber="1" containsInteger="1" minValue="0" maxValue="0"/>
    </cacheField>
    <cacheField name="Oblis-gesichert-KVG_gebV" numFmtId="0">
      <sharedItems containsString="0" containsBlank="1" containsNumber="1" containsInteger="1" minValue="0" maxValue="0"/>
    </cacheField>
    <cacheField name="Oblis-nicht-KVG_gebV" numFmtId="0">
      <sharedItems containsString="0" containsBlank="1" containsNumber="1" containsInteger="1" minValue="0" maxValue="0"/>
    </cacheField>
    <cacheField name="Obl_Fonds-gesichert-KVG_gebV" numFmtId="0">
      <sharedItems containsString="0" containsBlank="1" containsNumber="1" containsInteger="1" minValue="0" maxValue="0"/>
    </cacheField>
    <cacheField name="Obl_Fonds-nicht-KVG_gebV" numFmtId="0">
      <sharedItems containsString="0" containsBlank="1" containsNumber="1" containsInteger="1" minValue="0" maxValue="0"/>
    </cacheField>
    <cacheField name="Akt-gesichert-KVG_gebV" numFmtId="0">
      <sharedItems containsString="0" containsBlank="1" containsNumber="1" containsInteger="1" minValue="0" maxValue="0"/>
    </cacheField>
    <cacheField name="Akt-nicht-KVG_gebV" numFmtId="0">
      <sharedItems containsString="0" containsBlank="1" containsNumber="1" containsInteger="1" minValue="0" maxValue="0"/>
    </cacheField>
    <cacheField name="Akt_Fonds-gesichert-KVG_gebV" numFmtId="0">
      <sharedItems containsString="0" containsBlank="1" containsNumber="1" containsInteger="1" minValue="0" maxValue="0"/>
    </cacheField>
    <cacheField name="Akt_Fonds-nicht-KVG_gebV" numFmtId="0">
      <sharedItems containsString="0" containsBlank="1" containsNumber="1" containsInteger="1" minValue="0" maxValue="0"/>
    </cacheField>
    <cacheField name="Liq-gesichert-KVG_gebV" numFmtId="0">
      <sharedItems containsString="0" containsBlank="1" containsNumber="1" containsInteger="1" minValue="0" maxValue="0"/>
    </cacheField>
    <cacheField name="Liq-nicht-KVG_gebV" numFmtId="0">
      <sharedItems containsString="0" containsBlank="1" containsNumber="1" containsInteger="1" minValue="0" maxValue="0"/>
    </cacheField>
    <cacheField name="Liq_Fonds-gesichert-KVG_gebV" numFmtId="0">
      <sharedItems containsString="0" containsBlank="1" containsNumber="1" containsInteger="1" minValue="0" maxValue="0"/>
    </cacheField>
    <cacheField name="Liq_Fonds-nicht-KVG_gebV" numFmtId="0">
      <sharedItems containsString="0" containsBlank="1" containsNumber="1" containsInteger="1" minValue="0" maxValue="0"/>
    </cacheField>
    <cacheField name="Derivative_gebV" numFmtId="0">
      <sharedItems containsString="0" containsBlank="1" containsNumber="1" containsInteger="1" minValue="0" maxValue="0"/>
    </cacheField>
    <cacheField name="Imo_Inland-KVG_übrigV" numFmtId="0">
      <sharedItems containsString="0" containsBlank="1" containsNumber="1" containsInteger="1" minValue="0" maxValue="0"/>
    </cacheField>
    <cacheField name="Imo_Ausland-KVG_übrigV" numFmtId="0">
      <sharedItems containsString="0" containsBlank="1" containsNumber="1" containsInteger="1" minValue="0" maxValue="0"/>
    </cacheField>
    <cacheField name="Imo_Fonds-gesichert-KVG_übrigV" numFmtId="0">
      <sharedItems containsString="0" containsBlank="1" containsNumber="1" containsInteger="1" minValue="0" maxValue="0"/>
    </cacheField>
    <cacheField name="Imo_Fonds-nicht-KVG_übrigV" numFmtId="0">
      <sharedItems containsString="0" containsBlank="1" containsNumber="1" containsInteger="1" minValue="0" maxValue="0"/>
    </cacheField>
    <cacheField name="Oblis-gesichert-KVG_übrigV" numFmtId="0">
      <sharedItems containsString="0" containsBlank="1" containsNumber="1" containsInteger="1" minValue="0" maxValue="0"/>
    </cacheField>
    <cacheField name="Oblis-nicht-KVG_übrigV" numFmtId="0">
      <sharedItems containsString="0" containsBlank="1" containsNumber="1" containsInteger="1" minValue="0" maxValue="0"/>
    </cacheField>
    <cacheField name="Obl_Fonds-gesichert-KVG_übrigV" numFmtId="0">
      <sharedItems containsString="0" containsBlank="1" containsNumber="1" containsInteger="1" minValue="0" maxValue="0"/>
    </cacheField>
    <cacheField name="Obl_Fonds-nicht-KVG_übrigV" numFmtId="0">
      <sharedItems containsString="0" containsBlank="1" containsNumber="1" containsInteger="1" minValue="0" maxValue="0"/>
    </cacheField>
    <cacheField name="Akt-gesichert-KVG_übrigV" numFmtId="0">
      <sharedItems containsString="0" containsBlank="1" containsNumber="1" containsInteger="1" minValue="0" maxValue="0"/>
    </cacheField>
    <cacheField name="Akt-nicht-KVG_übrigV" numFmtId="0">
      <sharedItems containsString="0" containsBlank="1" containsNumber="1" containsInteger="1" minValue="0" maxValue="0"/>
    </cacheField>
    <cacheField name="Akt_Fonds-gesichert-KVG_übrigV" numFmtId="0">
      <sharedItems containsString="0" containsBlank="1" containsNumber="1" containsInteger="1" minValue="0" maxValue="0"/>
    </cacheField>
    <cacheField name="Akt_Fonds-nicht-KVG_übrigV" numFmtId="0">
      <sharedItems containsString="0" containsBlank="1" containsNumber="1" containsInteger="1" minValue="0" maxValue="0"/>
    </cacheField>
    <cacheField name="Liq-gesichert-KVG_übrigV" numFmtId="0">
      <sharedItems containsString="0" containsBlank="1" containsNumber="1" containsInteger="1" minValue="0" maxValue="0"/>
    </cacheField>
    <cacheField name="Liq-nicht-KVG_übrigV" numFmtId="0">
      <sharedItems containsString="0" containsBlank="1" containsNumber="1" containsInteger="1" minValue="0" maxValue="0"/>
    </cacheField>
    <cacheField name="Liq_Fonds-gesichert-KVG_übrigV" numFmtId="0">
      <sharedItems containsString="0" containsBlank="1" containsNumber="1" containsInteger="1" minValue="0" maxValue="0"/>
    </cacheField>
    <cacheField name="Liq_Fonds-nicht-KVG_übrigV" numFmtId="0">
      <sharedItems containsString="0" containsBlank="1" containsNumber="1" containsInteger="1" minValue="0" maxValue="0"/>
    </cacheField>
    <cacheField name="Derivative_übrigV" numFmtId="0">
      <sharedItems containsString="0" containsBlank="1" containsNumber="1" containsInteger="1" minValue="0" maxValue="0"/>
    </cacheField>
    <cacheField name="Beteiligungen KV-KVG_übrigV" numFmtId="0">
      <sharedItems containsString="0" containsBlank="1" containsNumber="1" containsInteger="1" minValue="0" maxValue="0"/>
    </cacheField>
    <cacheField name="Prämien (Kto.30)" numFmtId="0">
      <sharedItems containsSemiMixedTypes="0" containsString="0" containsNumber="1" minValue="0" maxValue="5658348949.8000002"/>
    </cacheField>
    <cacheField name="Erlösminderungen auf Prämien (Kto.33)" numFmtId="0">
      <sharedItems containsSemiMixedTypes="0" containsString="0" containsNumber="1" minValue="-66524136.189999998" maxValue="23005847.469999999"/>
    </cacheField>
    <cacheField name="Prämientanteile der Rückversicherer (Kto.35)" numFmtId="0">
      <sharedItems containsSemiMixedTypes="0" containsString="0" containsNumber="1" minValue="-84403862" maxValue="1174.0999999999999"/>
    </cacheField>
    <cacheField name="Beiträge der Kantone z.G. der Prämienverbilligung (Kto.36)" numFmtId="0">
      <sharedItems containsSemiMixedTypes="0" containsString="0" containsNumber="1" minValue="0" maxValue="963994643.35000002"/>
    </cacheField>
    <cacheField name="Andere Beiträge z.G. des Versicherers (Kto.36)" numFmtId="0">
      <sharedItems containsSemiMixedTypes="0" containsString="0" containsNumber="1" minValue="-182581.79" maxValue="25883905.519999996"/>
    </cacheField>
    <cacheField name="Beiträge an Insolvenzfonds (Kto.36)" numFmtId="0">
      <sharedItems containsSemiMixedTypes="0" containsString="0" containsNumber="1" containsInteger="1" minValue="0" maxValue="0"/>
    </cacheField>
    <cacheField name="Beiträge an die Gesundheitsförderung (Art. 19 KVG)  (Kto.36)" numFmtId="0">
      <sharedItems containsSemiMixedTypes="0" containsString="0" containsNumber="1" minValue="-7385472" maxValue="883263.51"/>
    </cacheField>
    <cacheField name="Beiträge an die Eidgenössische Qualitätskommission (EQK) Art. 58f KVG" numFmtId="0">
      <sharedItems containsSemiMixedTypes="0" containsString="0" containsNumber="1" containsInteger="1" minValue="-500865" maxValue="30577"/>
    </cacheField>
    <cacheField name="Angerechnete und ausbezahlte Beiträge an die Versicherten (Kto.37)" numFmtId="0">
      <sharedItems containsSemiMixedTypes="0" containsString="0" containsNumber="1" minValue="-964031923.35000002" maxValue="0"/>
    </cacheField>
    <cacheField name="Bruttoleistungen (Kto.40)" numFmtId="0">
      <sharedItems containsSemiMixedTypes="0" containsString="0" containsNumber="1" minValue="-6486202674.9399996" maxValue="0"/>
    </cacheField>
    <cacheField name="Kostenbeteiligungen Franchissen (Kto.42)" numFmtId="0">
      <sharedItems containsSemiMixedTypes="0" containsString="0" containsNumber="1" minValue="0" maxValue="878541008.60000002"/>
    </cacheField>
    <cacheField name="Kostenbeteiligungen Selbsbehalt (Kto.42)" numFmtId="0">
      <sharedItems containsSemiMixedTypes="0" containsString="0" containsNumber="1" containsInteger="1" minValue="0" maxValue="0"/>
    </cacheField>
    <cacheField name="Kostenbeteiligungen Spitalbeitrag (Kto.42)" numFmtId="0">
      <sharedItems containsSemiMixedTypes="0" containsString="0" containsNumber="1" containsInteger="1" minValue="0" maxValue="0"/>
    </cacheField>
    <cacheField name="Kostenbeteiligungen Pauschal (Kto.42)" numFmtId="0">
      <sharedItems containsSemiMixedTypes="0" containsString="0" containsNumber="1" containsInteger="1" minValue="0" maxValue="0"/>
    </cacheField>
    <cacheField name="Abschreibungen auf Kostenbeteiligungen (Kto.42)" numFmtId="0">
      <sharedItems containsSemiMixedTypes="0" containsString="0" containsNumber="1" minValue="-6429359.9399999995" maxValue="119004.82"/>
    </cacheField>
    <cacheField name="Veränderung Rückstellungen für unerledigte Versicherungsfälle (Kto.45)" numFmtId="0">
      <sharedItems containsSemiMixedTypes="0" containsString="0" containsNumber="1" minValue="-359000000" maxValue="157710556"/>
    </cacheField>
    <cacheField name="Ausgleich von zu hohen Prämieneinnahmen (Kto.454) (ab 2017)" numFmtId="0">
      <sharedItems containsSemiMixedTypes="0" containsString="0" containsNumber="1" minValue="-72621300" maxValue="62517.09"/>
    </cacheField>
    <cacheField name="Veränd.d.vers.techn.Schwankungs-Rst. (Kto. 460) (nur bei VVG)" numFmtId="0">
      <sharedItems containsString="0" containsBlank="1" containsNumber="1" containsInteger="1" minValue="0" maxValue="0"/>
    </cacheField>
    <cacheField name="Veränderung Rückstellungen Prämienkorrektur  (Kto.47)" numFmtId="0">
      <sharedItems containsSemiMixedTypes="0" containsString="0" containsNumber="1" containsInteger="1" minValue="0" maxValue="0"/>
    </cacheField>
    <cacheField name="Abgaben in den Risikoausgleich (Kto. für Netto-Zahler) (Kto.48)" numFmtId="0">
      <sharedItems containsSemiMixedTypes="0" containsString="0" containsNumber="1" minValue="-1096517682" maxValue="544336778"/>
    </cacheField>
    <cacheField name="Beiträge aus dem Risikoausgleich (Kto. für Netto-Empfänger) (Kto.48)" numFmtId="0">
      <sharedItems containsSemiMixedTypes="0" containsString="0" containsNumber="1" containsInteger="1" minValue="0" maxValue="0"/>
    </cacheField>
    <cacheField name="Bildung / Auflösung Abgrenzungen für den Risikoausgleich (Kto.48)" numFmtId="0">
      <sharedItems containsSemiMixedTypes="0" containsString="0" containsNumber="1" minValue="-236771335" maxValue="240069634"/>
    </cacheField>
    <cacheField name="Behandlungspauschalen Managed Care (Kto.43)" numFmtId="0">
      <sharedItems containsSemiMixedTypes="0" containsString="0" containsNumber="1" minValue="-30157940.359999999" maxValue="0"/>
    </cacheField>
    <cacheField name="Kosten für medizinische Call-Center (Kto.43)" numFmtId="0">
      <sharedItems containsSemiMixedTypes="0" containsString="0" containsNumber="1" minValue="-21802973.73" maxValue="0"/>
    </cacheField>
    <cacheField name="Weitere Leistungen (Kto.43)" numFmtId="0">
      <sharedItems containsSemiMixedTypes="0" containsString="0" containsNumber="1" minValue="-39791310.120000005" maxValue="56206572.009999998"/>
    </cacheField>
    <cacheField name="Leistungsanteile passive Rückversicherung (Kto.44)" numFmtId="0">
      <sharedItems containsSemiMixedTypes="0" containsString="0" containsNumber="1" minValue="-490816.96" maxValue="83865932"/>
    </cacheField>
    <cacheField name="Überschussbeteiligung der Versicherten (Kto. 490) (nur bei VVG)" numFmtId="0">
      <sharedItems containsString="0" containsBlank="1" containsNumber="1" containsInteger="1" minValue="0" maxValue="0"/>
    </cacheField>
    <cacheField name="500 / 502 - 504 Personalaufwand (Kto.50)" numFmtId="0">
      <sharedItems containsSemiMixedTypes="0" containsString="0" containsNumber="1" minValue="-448404552.94999999" maxValue="0"/>
    </cacheField>
    <cacheField name="Provisionen ans eigene Personal (Kto.50)" numFmtId="0">
      <sharedItems containsSemiMixedTypes="0" containsString="0" containsNumber="1" minValue="-5456597.6900000004" maxValue="27050.63"/>
    </cacheField>
    <cacheField name="510 - 515 + 518 Diverser Betriebsaufwand (Kto. 51)" numFmtId="0">
      <sharedItems containsSemiMixedTypes="0" containsString="0" containsNumber="1" minValue="-209352897.77999997" maxValue="223342812.24000001"/>
    </cacheField>
    <cacheField name="Werbeaufwand (Kto. 51)" numFmtId="0">
      <sharedItems containsSemiMixedTypes="0" containsString="0" containsNumber="1" minValue="-17079127.34" maxValue="0"/>
    </cacheField>
    <cacheField name="Provisionen (Kto. 517)" numFmtId="0">
      <sharedItems containsSemiMixedTypes="0" containsString="0" containsNumber="1" minValue="-20380082.079999998" maxValue="24698.51"/>
    </cacheField>
    <cacheField name="Abschreibungen (Kto. 51)" numFmtId="0">
      <sharedItems containsSemiMixedTypes="0" containsString="0" containsNumber="1" minValue="-10598996.35" maxValue="0"/>
    </cacheField>
    <cacheField name="Übriger betrieblicher Ertrag KVG (Kto.70)" numFmtId="0">
      <sharedItems containsSemiMixedTypes="0" containsString="0" containsNumber="1" minValue="-189088.67" maxValue="24652321.5"/>
    </cacheField>
    <cacheField name="Übriger betrieblicher Aufwand KVG (Kto.71)" numFmtId="0">
      <sharedItems containsSemiMixedTypes="0" containsString="0" containsNumber="1" minValue="-9198732" maxValue="8565.24"/>
    </cacheField>
    <cacheField name="Freiwilliger Abbau von übermässigen Reserven (Kto.715) (ab 2017)" numFmtId="0">
      <sharedItems containsSemiMixedTypes="0" containsString="0" containsNumber="1" minValue="-110416582.50999999" maxValue="97227.89"/>
    </cacheField>
    <cacheField name="Erfolg aus Kapitalanlagen KVG (Kto.73)" numFmtId="0">
      <sharedItems containsSemiMixedTypes="0" containsString="0" containsNumber="1" minValue="-290702496.75" maxValue="130475753.22"/>
    </cacheField>
    <cacheField name="Betriebsfremder und ausserordentlicher Ertrag (Kto.80)" numFmtId="0">
      <sharedItems containsSemiMixedTypes="0" containsString="0" containsNumber="1" minValue="0" maxValue="2179733.75"/>
    </cacheField>
    <cacheField name="Betriebsfremder und ausserordentlicher Aufwand (Kto.80)" numFmtId="0">
      <sharedItems containsSemiMixedTypes="0" containsString="0" containsNumber="1" minValue="-5949784" maxValue="0"/>
    </cacheField>
    <cacheField name="Steuern (Kto. 9) (nur bei VVG)" numFmtId="0">
      <sharedItems containsString="0" containsBlank="1" containsNumber="1" containsInteger="1" minValue="0" maxValue="0"/>
    </cacheField>
    <cacheField name="Abgrenzung RA (Kto.2700)" numFmtId="0">
      <sharedItems containsString="0" containsBlank="1" containsNumber="1" containsInteger="1" minValue="0" maxValue="0"/>
    </cacheField>
    <cacheField name="Abgrenzung RA (Kto.153)" numFmtId="0">
      <sharedItems containsString="0" containsBlank="1" containsNumber="1" containsInteger="1" minValue="0" maxValue="0"/>
    </cacheField>
    <cacheField name="vorh Res (all in Mio)" numFmtId="0">
      <sharedItems containsSemiMixedTypes="0" containsString="0" containsNumber="1" minValue="0" maxValue="2199825094.1100001"/>
    </cacheField>
    <cacheField name="Min Res (all in Mio)" numFmtId="0">
      <sharedItems containsSemiMixedTypes="0" containsString="0" containsNumber="1" minValue="0" maxValue="1320511424.3871574"/>
    </cacheField>
    <cacheField name="Def_RA" numFmtId="0">
      <sharedItems containsSemiMixedTypes="0" containsString="0" containsNumber="1" minValue="-1094498170.8876746" maxValue="511769871.05952555"/>
    </cacheField>
    <cacheField name="Kapitalanlagen KVG (100)" numFmtId="0">
      <sharedItems containsSemiMixedTypes="0" containsString="0" containsNumber="1" minValue="0" maxValue="3156162585.98"/>
    </cacheField>
    <cacheField name="Kapitalanlagen VVG (101)" numFmtId="0">
      <sharedItems containsString="0" containsBlank="1" containsNumber="1" containsInteger="1" minValue="0" maxValue="0"/>
    </cacheField>
    <cacheField name="Aktiven aus Vorsorgepläne (104)" numFmtId="0">
      <sharedItems containsString="0" containsBlank="1" containsNumber="1" containsInteger="1" minValue="0" maxValue="0"/>
    </cacheField>
    <cacheField name="Immaterielle Anlagen (11)" numFmtId="0">
      <sharedItems containsString="0" containsBlank="1" containsNumber="1" containsInteger="1" minValue="0" maxValue="0"/>
    </cacheField>
    <cacheField name="Sachanlagen (13)" numFmtId="0">
      <sharedItems containsString="0" containsBlank="1" containsNumber="1" containsInteger="1" minValue="0" maxValue="0"/>
    </cacheField>
    <cacheField name="Rechnungsabgrenzung (15)" numFmtId="0">
      <sharedItems containsString="0" containsBlank="1" containsNumber="1" containsInteger="1" minValue="0" maxValue="0"/>
    </cacheField>
    <cacheField name="Forderungen Versicherungsnehmer (160)" numFmtId="0">
      <sharedItems containsString="0" containsBlank="1" containsNumber="1" containsInteger="1" minValue="0" maxValue="0"/>
    </cacheField>
    <cacheField name="Forderungen aus RA (161)" numFmtId="0">
      <sharedItems containsString="0" containsBlank="1" containsNumber="1" containsInteger="1" minValue="0" maxValue="0"/>
    </cacheField>
    <cacheField name="Versicherungsorganisationen (164)" numFmtId="0">
      <sharedItems containsString="0" containsBlank="1" containsNumber="1" containsInteger="1" minValue="0" maxValue="0"/>
    </cacheField>
    <cacheField name="Agenten und Vermittler (165)" numFmtId="0">
      <sharedItems containsString="0" containsBlank="1" containsNumber="1" containsInteger="1" minValue="0" maxValue="0"/>
    </cacheField>
    <cacheField name="Gegenüber staatlichen Stellen (167)" numFmtId="0">
      <sharedItems containsString="0" containsBlank="1" containsNumber="1" containsInteger="1" minValue="0" maxValue="0"/>
    </cacheField>
    <cacheField name="Übrige Forderungen (169)" numFmtId="0">
      <sharedItems containsString="0" containsBlank="1" containsNumber="1" containsInteger="1" minValue="0" maxValue="0"/>
    </cacheField>
    <cacheField name="Forderungen bei nahestehenden Organisationen und Personen (17)" numFmtId="0">
      <sharedItems containsString="0" containsBlank="1" containsNumber="1" containsInteger="1" minValue="0" maxValue="0"/>
    </cacheField>
    <cacheField name="Flüssige Mittel (19)" numFmtId="0">
      <sharedItems containsString="0" containsBlank="1" containsNumber="1" containsInteger="1" minValue="0" maxValue="0"/>
    </cacheField>
    <cacheField name="B_Kapital der Organisation (200)" numFmtId="0">
      <sharedItems containsString="0" containsBlank="1" containsNumber="1" containsInteger="1" minValue="0" maxValue="0"/>
    </cacheField>
    <cacheField name="B_OKP CH 20600" numFmtId="0">
      <sharedItems containsSemiMixedTypes="0" containsString="0" containsNumber="1" minValue="-39720023.109999999" maxValue="1748073448.3"/>
    </cacheField>
    <cacheField name="B_OKP EU/EFTA 20601" numFmtId="0">
      <sharedItems containsString="0" containsBlank="1" containsNumber="1" containsInteger="1" minValue="0" maxValue="0"/>
    </cacheField>
    <cacheField name="Freiwilliges Taggeld KVG 20602" numFmtId="0">
      <sharedItems containsString="0" containsBlank="1" containsNumber="1" containsInteger="1" minValue="0" maxValue="0"/>
    </cacheField>
    <cacheField name="B_Aktive Rückversicherung KVG (20603)" numFmtId="0">
      <sharedItems containsString="0" containsBlank="1" containsNumber="1" containsInteger="1" minValue="0" maxValue="0"/>
    </cacheField>
    <cacheField name="UVG (UVV 20620)" numFmtId="0">
      <sharedItems containsString="0" containsBlank="1" containsNumber="1" containsInteger="1" minValue="0" maxValue="0"/>
    </cacheField>
    <cacheField name="UVG (UVV 20621)" numFmtId="0">
      <sharedItems containsString="0" containsBlank="1" containsNumber="1" containsInteger="1" minValue="0" maxValue="0"/>
    </cacheField>
    <cacheField name="F_VG inkl. FL (2061)" numFmtId="0">
      <sharedItems containsString="0" containsBlank="1" containsNumber="1" containsInteger="1" minValue="0" maxValue="0"/>
    </cacheField>
    <cacheField name="B_Versicherungstechnische Rückstellungen für freiwilliges Taggeld KVG Leistungsrückstellungen (21000" numFmtId="0">
      <sharedItems containsString="0" containsBlank="1" containsNumber="1" containsInteger="1" minValue="0" maxValue="0"/>
    </cacheField>
    <cacheField name="B_Versicherungstechnische Rückstellungen für freiwilliges Taggeld KVG Alterungsrückstellungen (21001" numFmtId="0">
      <sharedItems containsString="0" containsBlank="1" containsNumber="1" containsInteger="1" minValue="0" maxValue="0"/>
    </cacheField>
    <cacheField name="B_Versicherungstechnische Rückstellungen für OKP CH (21010)" numFmtId="0">
      <sharedItems containsSemiMixedTypes="0" containsString="0" containsNumber="1" minValue="0" maxValue="1430300000"/>
    </cacheField>
    <cacheField name="B_Versicherungstechnische Rückstellungen für EU/EFTA (21011)" numFmtId="0">
      <sharedItems containsString="0" containsBlank="1" containsNumber="1" containsInteger="1" minValue="0" maxValue="0"/>
    </cacheField>
    <cacheField name="B_Versicherungstechnische Rückstellungen für Aktive Rückversicherung KVG (2102)" numFmtId="0">
      <sharedItems containsString="0" containsBlank="1" containsNumber="1" containsInteger="1" minValue="0" maxValue="0"/>
    </cacheField>
    <cacheField name="B_Versicherungstechnische Rückstellungen für VVG inkl FL (2103)" numFmtId="0">
      <sharedItems containsString="0" containsBlank="1" containsNumber="1" containsInteger="1" minValue="0" maxValue="0"/>
    </cacheField>
    <cacheField name="Versicherungstechnische Rückstellungen UVG (2104)" numFmtId="0">
      <sharedItems containsString="0" containsBlank="1" containsNumber="1" containsInteger="1" minValue="0" maxValue="0"/>
    </cacheField>
    <cacheField name="B_Rückstellungen Ausgleich von zu hohen Prämieneinnahmen (2105)" numFmtId="0">
      <sharedItems containsString="0" containsBlank="1" containsNumber="1" containsInteger="1" minValue="0" maxValue="0"/>
    </cacheField>
    <cacheField name="Versicherungstechnische Schwankungs und Sicherheitsrückstellungen VVG (211)" numFmtId="0">
      <sharedItems containsString="0" containsBlank="1" containsNumber="1" containsInteger="1" minValue="0" maxValue="0"/>
    </cacheField>
    <cacheField name="Nichtversicherungstechnische Rückstellungen KVG (2200)" numFmtId="0">
      <sharedItems containsString="0" containsBlank="1" containsNumber="1" containsInteger="1" minValue="0" maxValue="0"/>
    </cacheField>
    <cacheField name="Nichtversicherungstechnische Rückstellungen VVG (2201)" numFmtId="0">
      <sharedItems containsString="0" containsBlank="1" containsNumber="1" containsInteger="1" minValue="0" maxValue="0"/>
    </cacheField>
    <cacheField name="Rückstellungen für Risiken in den Kapitalanlagen VVG&amp;UVG (230)" numFmtId="0">
      <sharedItems containsString="0" containsBlank="1" containsNumber="1" containsInteger="1" minValue="0" maxValue="0"/>
    </cacheField>
    <cacheField name="B_Rückstellungen freiwilliger Abbau von übermässigen Reserven (232)" numFmtId="0">
      <sharedItems containsString="0" containsBlank="1" containsNumber="1" containsInteger="1" minValue="0" maxValue="0"/>
    </cacheField>
    <cacheField name="Langfristige Verbindlichkeiten (240)" numFmtId="0">
      <sharedItems containsString="0" containsBlank="1" containsNumber="1" containsInteger="1" minValue="0" maxValue="0"/>
    </cacheField>
    <cacheField name="Verbindlichkeiten Dritte (250)" numFmtId="0">
      <sharedItems containsString="0" containsBlank="1" containsNumber="1" containsInteger="1" minValue="0" maxValue="0"/>
    </cacheField>
    <cacheField name="Verbindlichkeiten Leistungserbringer (260)" numFmtId="0">
      <sharedItems containsString="0" containsBlank="1" containsNumber="1" containsInteger="1" minValue="0" maxValue="0"/>
    </cacheField>
    <cacheField name="Vorausbezahlte Prämien der Versicherten (261)" numFmtId="0">
      <sharedItems containsString="0" containsBlank="1" containsNumber="1" containsInteger="1" minValue="0" maxValue="0"/>
    </cacheField>
    <cacheField name="Passive Durchgangskonti (262)" numFmtId="0">
      <sharedItems containsString="0" containsBlank="1" containsNumber="1" containsInteger="1" minValue="0" maxValue="0"/>
    </cacheField>
    <cacheField name="Versicherungsorganisationen (263)" numFmtId="0">
      <sharedItems containsString="0" containsBlank="1" containsNumber="1" containsInteger="1" minValue="0" maxValue="0"/>
    </cacheField>
    <cacheField name="Agenten und Vermittler (264)" numFmtId="0">
      <sharedItems containsString="0" containsBlank="1" containsNumber="1" containsInteger="1" minValue="0" maxValue="0"/>
    </cacheField>
    <cacheField name="Gegenüber staatlichen Stellen (265)" numFmtId="0">
      <sharedItems containsString="0" containsBlank="1" containsNumber="1" containsInteger="1" minValue="0" maxValue="0"/>
    </cacheField>
    <cacheField name="Gemeinsame Einrichtung KVG (266)" numFmtId="0">
      <sharedItems containsString="0" containsBlank="1" containsNumber="1" containsInteger="1" minValue="0" maxValue="0"/>
    </cacheField>
    <cacheField name="Verbindlichkeiten Lieferanten und Übrige (268)" numFmtId="0">
      <sharedItems containsString="0" containsBlank="1" containsNumber="1" containsInteger="1" minValue="0" maxValue="0"/>
    </cacheField>
    <cacheField name="Verbindlichkeiten gegenüber nahestehenden Organisationen und Personen (269)" numFmtId="0">
      <sharedItems containsString="0" containsBlank="1" containsNumber="1" containsInteger="1" minValue="0" maxValue="0"/>
    </cacheField>
    <cacheField name="B_Rechnungsabgrenzung (270)" numFmtId="0">
      <sharedItems containsString="0" containsBlank="1" containsNumber="1" containsInteger="1" minValue="0" maxValue="0"/>
    </cacheField>
    <cacheField name="fusionierte" numFmtId="0">
      <sharedItems containsBlank="1"/>
    </cacheField>
    <cacheField name="Fusionen_anzeigen" numFmtId="0">
      <sharedItems containsSemiMixedTypes="0" containsString="0" containsNumber="1" containsInteger="1" minValue="0" maxValue="2" count="3">
        <n v="0"/>
        <n v="1"/>
        <n v="2"/>
      </sharedItems>
    </cacheField>
    <cacheField name="jur_Gruppe" numFmtId="0">
      <sharedItems containsBlank="1"/>
    </cacheField>
    <cacheField name="jur_Gruppe_anzeigen" numFmtId="0">
      <sharedItems containsSemiMixedTypes="0" containsString="0" containsNumber="1" containsInteger="1" minValue="0" maxValue="2" count="3">
        <n v="0"/>
        <n v="1"/>
        <n v="2"/>
      </sharedItems>
    </cacheField>
    <cacheField name="Auswahl_Versicherer" numFmtId="0">
      <sharedItems count="79">
        <s v="Assura-Basis SA"/>
        <s v="Helsana Versicherungen AG"/>
        <s v="CSS Kranken-Versicherung AG"/>
        <s v="SWICA Krankenversicherung AG"/>
        <s v="CONCORDIA Schweiz. Kranken- und Unfallversicherung AG"/>
        <s v="Sanitas Grundversicherungen AG"/>
        <s v="Visana AG"/>
        <s v="Progrès Versicherungen AG"/>
        <s v="KPT Krankenkasse AG"/>
        <s v="Arcosana AG"/>
        <s v="Mutuel Assurance Maladie SA"/>
        <s v="Philos Assurance Maladie SA"/>
        <s v="Atupri Gesundheitsversicherung"/>
        <s v="Avenir Assurance Maladie SA"/>
        <s v="INTRAS Kranken-Versicherung AG"/>
        <s v="Easy Sana Assurance Maladie SA"/>
        <s v="ÖKK Kranken- und Unfallversicherungen AG"/>
        <s v="Vivao Sympany AG"/>
        <s v="Agrisano Krankenkasse AG"/>
        <s v="SUPRA-1846 SA"/>
        <s v="Sanagate AG"/>
        <s v="EGK Grundversicherungen AG"/>
        <s v="PROVITA Gesundheitsversicherung AG"/>
        <s v="sana24 AG"/>
        <s v="vivacare AG"/>
        <s v="Compact Grundversicherungen AG"/>
        <s v="Aquilana Versicherungen"/>
        <s v="Sodalis Gesundheitsgruppe"/>
        <s v="Krankenkasse Luzerner Hinterland"/>
        <s v="Sumiswalder Krankenkasse"/>
        <s v="Genossenschaft KRANKENKASSE SLKK"/>
        <s v="Kolping Krankenkasse AG"/>
        <s v="Galenos AG"/>
        <s v="Moove Sympany AG"/>
        <s v="Stiftung Krankenkasse Wädenswil"/>
        <s v="rhenusana"/>
        <s v="KVF Krankenversicherung AG"/>
        <s v="Genossenschaft Glarner Krankenversicherung"/>
        <s v="AMB Assurances SA"/>
        <s v="KLuG Krankenversicherung"/>
        <s v="Genossenschaft Krankenkasse Steffisburg"/>
        <s v="Einsiedler Krankenkasse"/>
        <s v="Caisse-maladie de la vallée d’Entremont société coopérative"/>
        <s v="Verein Krankenkasse Visperterminen"/>
        <s v="sanavals Gesundheitskasse"/>
        <s v="vita surselva"/>
        <s v="Krankenkasse Birchmeier"/>
        <s v="Cassa da malsauns LUMNEZIANA"/>
        <s v="Krankenkasse Stoffel, Mels"/>
        <s v="Krankenkasse Institut Ingenbohl"/>
        <s v="Krankenkasse Simplon"/>
        <s v="Groupe Mutuel"/>
        <s v="Visana Gruppe"/>
        <s v="Helsana Versicherungen AG (fusioniert, fusionné, fuso)"/>
        <s v="KPT Krankenkasse AG (fusioniert, fusionné, fuso)"/>
        <s v="Sanitas Grundversicherung AG (fusioniert, fusionné, fuso)"/>
        <s v="öKK Kranken- und Unfallversicherungen AG (fusioniert, fusionné, fuso)"/>
        <s v="Verein Krankenkasse Visperterminen (fusioniert, fusionné, fuso)"/>
        <s v="Sodalis Gesundheitsgruppe (fusioniert, fusionné, fuso)"/>
        <s v="CSS Kranken-Versicherung AG (fusioniert, fusionné, fuso)"/>
        <s v="SWICA Kranken-Versicherung AG (fusioniert per/ fusionné au/ fusione al: 1.1.24)"/>
        <s v="Einsiedler Krankenkasse (fusioniert per/ fusionné au/ fusione al: 1.1.24)"/>
        <s v="Vivao Sympany AG (fusioniert per/ fusionné au/ fusione al: 1.1.24)"/>
        <s v="rhenusana (fusioniert per/ fusionné au/ fusione al: 1.1.24)"/>
        <s v="SWICA Kranken-Versicherung AG (fusioniert per 1.1.24)" u="1"/>
        <s v="Verein Krankenkasse Visperterminen (fusioniert)" u="1"/>
        <s v="Vivao Sympany AG (fusioniert per 1.1.24)" u="1"/>
        <s v="Sodalis Gesundheitsgruppe (fusioniert)" u="1"/>
        <s v="Einsiedler Krankenkasse (fusioniert)" u="1"/>
        <s v="öKK Kranken- und Unfallversicherungen AG (fusioniert)" u="1"/>
        <s v="KPT Krankenkasse AG (fusioniert)" u="1"/>
        <s v="Einsiedler Krankenkasse (fusioniert per 1.1.24)" u="1"/>
        <s v="Sanitas Versicherungen AG (fusioniert)" u="1"/>
        <s v="Helsana Versicherungen AG (fusioniert)" u="1"/>
        <s v="Sanitas Grundversicherung AG (fusioniert)" u="1"/>
        <s v="CSS Kranken-Versicherung AG (fusioniert)" u="1"/>
        <s v="SWICA Kranken-Versicherung AG (fusioniert)" u="1"/>
        <s v="rhenusana (fusioniert)" u="1"/>
        <s v="Vivao Sympany AG (fusioniert per 1.1.2024)" u="1"/>
      </sharedItems>
    </cacheField>
    <cacheField name="Konto 5 (Teilsumme 1)" numFmtId="0" formula="'500 / 502 - 504 Personalaufwand (Kto.50)'+'Provisionen ans eigene Personal (Kto.50)'+'510 - 515 + 518 Diverser Betriebsaufwand (Kto. 51)'+'Abschreibungen (Kto. 51)'" databaseField="0"/>
    <cacheField name="Konto 5 (Teilsumme 2)" numFmtId="0" formula="'Werbeaufwand (Kto. 51)'+'Provisionen (Kto. 517)'" databaseField="0"/>
    <cacheField name="Konto 5" numFmtId="0" formula="'Konto 5 (Teilsumme 1)'+'Konto 5 (Teilsumme 2)'" databaseField="0"/>
    <cacheField name="Total VK pro Person pro Jahr" numFmtId="0" formula="'Konto 5'/'Ø Versicherte'" databaseField="0"/>
    <cacheField name="Konto_36_Teil_1" numFmtId="0" formula="'Beiträge der Kantone z.G. der Prämienverbilligung (Kto.36)'+'Andere Beiträge z.G. des Versicherers (Kto.36)'+'Beiträge an Insolvenzfonds (Kto.36)'+'Beiträge an die Gesundheitsförderung (Art. 19 KVG)  (Kto.36)'" databaseField="0"/>
    <cacheField name="Konto_36" numFmtId="0" formula="Konto_36_Teil_1+'Beiträge an die Eidgenössische Qualitätskommission (EQK) Art. 58f KVG'" databaseField="0"/>
    <cacheField name="Andere Erträge (Kto.33,35,36,37)" numFmtId="0" formula="'Erlösminderungen auf Prämien (Kto.33)'+'Prämientanteile der Rückversicherer (Kto.35)'+Konto_36+'Angerechnete und ausbezahlte Beiträge an die Versicherten (Kto.37)'" databaseField="0"/>
    <cacheField name="Konto 3 (Prämien veröffentl. in Statistiken)" numFmtId="0" formula="'Prämien (Kto.30)'+'Andere Erträge (Kto.33,35,36,37)'" databaseField="0"/>
    <cacheField name="VK in % der Prämien" numFmtId="0" formula="-'Konto 5'/'Konto 3 (Prämien veröffentl. in Statistiken)'" databaseField="0"/>
  </cacheFields>
  <extLst>
    <ext xmlns:x14="http://schemas.microsoft.com/office/spreadsheetml/2009/9/main" uri="{725AE2AE-9491-48be-B2B4-4EB974FC3084}">
      <x14:pivotCacheDefinition pivotCacheId="1622651787"/>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88">
  <r>
    <s v="neu_ohne Fusionsberechnungen_DJ_Daten_OKP.xlsx"/>
    <x v="0"/>
    <s v="Jahresrechnung definitiv"/>
    <s v="1542"/>
    <x v="0"/>
    <s v="CH"/>
    <x v="0"/>
    <n v="655217"/>
    <n v="687462"/>
    <m/>
    <m/>
    <m/>
    <m/>
    <m/>
    <m/>
    <m/>
    <m/>
    <m/>
    <m/>
    <m/>
    <m/>
    <m/>
    <m/>
    <m/>
    <m/>
    <m/>
    <m/>
    <m/>
    <m/>
    <m/>
    <m/>
    <m/>
    <m/>
    <m/>
    <m/>
    <m/>
    <m/>
    <m/>
    <m/>
    <m/>
    <m/>
    <m/>
    <m/>
    <m/>
    <n v="1750501660.8800001"/>
    <n v="-6912610.1799999997"/>
    <n v="0"/>
    <n v="171954323.94999999"/>
    <n v="0"/>
    <n v="0"/>
    <n v="-1417684.25"/>
    <n v="0"/>
    <n v="-171623294.34999999"/>
    <n v="-1298344179.3699999"/>
    <n v="157794962.63"/>
    <n v="64952920.799999997"/>
    <n v="5362401"/>
    <n v="0"/>
    <n v="-326933"/>
    <n v="-30558058"/>
    <m/>
    <m/>
    <n v="0"/>
    <n v="-450653052"/>
    <n v="0"/>
    <n v="289333.09999999998"/>
    <n v="0"/>
    <n v="0"/>
    <n v="-851838.64"/>
    <n v="0"/>
    <m/>
    <n v="-15935156.57"/>
    <n v="0"/>
    <n v="-57565696.609999999"/>
    <n v="-234328.52"/>
    <n v="-3513765.5"/>
    <n v="-295576.3"/>
    <n v="3642645.19"/>
    <n v="-193051.23"/>
    <m/>
    <n v="23320981.539999999"/>
    <n v="636705.65"/>
    <n v="-27435.55"/>
    <m/>
    <m/>
    <m/>
    <m/>
    <m/>
    <m/>
    <n v="454663865.63000005"/>
    <m/>
    <m/>
    <m/>
    <m/>
    <m/>
    <m/>
    <m/>
    <m/>
    <m/>
    <m/>
    <m/>
    <m/>
    <m/>
    <m/>
    <n v="788064253.53999996"/>
    <m/>
    <m/>
    <m/>
    <m/>
    <m/>
    <m/>
    <m/>
    <m/>
    <n v="373867427"/>
    <m/>
    <m/>
    <m/>
    <m/>
    <m/>
    <m/>
    <m/>
    <m/>
    <m/>
    <m/>
    <m/>
    <m/>
    <m/>
    <m/>
    <m/>
    <m/>
    <m/>
    <m/>
    <m/>
    <m/>
    <m/>
    <m/>
    <m/>
    <x v="0"/>
    <m/>
    <x v="0"/>
    <s v="Assura-Basis SA"/>
  </r>
  <r>
    <s v="neu_ohne Fusionsberechnungen_DJ_Daten_OKP.xlsx"/>
    <x v="0"/>
    <s v="Jahresrechnung definitiv"/>
    <s v="1562"/>
    <x v="1"/>
    <s v="CH"/>
    <x v="0"/>
    <n v="579116"/>
    <n v="569133"/>
    <m/>
    <m/>
    <m/>
    <m/>
    <m/>
    <m/>
    <m/>
    <m/>
    <m/>
    <m/>
    <m/>
    <m/>
    <m/>
    <m/>
    <m/>
    <m/>
    <m/>
    <m/>
    <m/>
    <m/>
    <m/>
    <m/>
    <m/>
    <m/>
    <m/>
    <m/>
    <m/>
    <m/>
    <m/>
    <m/>
    <m/>
    <m/>
    <m/>
    <m/>
    <m/>
    <n v="2172469201.3499999"/>
    <n v="-5105538.51"/>
    <n v="0"/>
    <n v="234122015.53"/>
    <n v="122527.7"/>
    <n v="0"/>
    <n v="-1240968"/>
    <n v="0"/>
    <n v="-234036722.63"/>
    <n v="-2965664844.48"/>
    <n v="184465889"/>
    <n v="136071586.88"/>
    <n v="16769714.08"/>
    <n v="0"/>
    <n v="-636845.66"/>
    <n v="11476440"/>
    <m/>
    <m/>
    <n v="0"/>
    <n v="0"/>
    <n v="630950026"/>
    <n v="-19405508"/>
    <n v="-4676678.16"/>
    <n v="0"/>
    <n v="-2292862.5699999998"/>
    <n v="0"/>
    <m/>
    <n v="-292477353.13"/>
    <n v="0"/>
    <n v="187102145.56999999"/>
    <n v="-16953774.32"/>
    <n v="-1077172.8700000001"/>
    <n v="-9379874.4499999993"/>
    <n v="5939024.6699999999"/>
    <n v="-1508107.27"/>
    <m/>
    <n v="154606600.5"/>
    <n v="967280.3"/>
    <n v="-585896.36"/>
    <m/>
    <m/>
    <m/>
    <m/>
    <m/>
    <m/>
    <n v="2273979465.6500001"/>
    <m/>
    <m/>
    <m/>
    <m/>
    <m/>
    <m/>
    <m/>
    <m/>
    <m/>
    <m/>
    <m/>
    <m/>
    <m/>
    <m/>
    <n v="734145021.00999999"/>
    <m/>
    <m/>
    <m/>
    <m/>
    <m/>
    <m/>
    <m/>
    <m/>
    <n v="510451700"/>
    <m/>
    <m/>
    <m/>
    <m/>
    <m/>
    <m/>
    <m/>
    <m/>
    <m/>
    <m/>
    <m/>
    <m/>
    <m/>
    <m/>
    <m/>
    <m/>
    <m/>
    <m/>
    <m/>
    <m/>
    <m/>
    <m/>
    <s v="Helsana (fus)"/>
    <x v="1"/>
    <m/>
    <x v="0"/>
    <s v="Helsana Versicherungen AG"/>
  </r>
  <r>
    <s v="neu_ohne Fusionsberechnungen_DJ_Daten_OKP.xlsx"/>
    <x v="0"/>
    <s v="Jahresrechnung definitiv"/>
    <s v="8"/>
    <x v="2"/>
    <s v="CH"/>
    <x v="0"/>
    <n v="844046"/>
    <n v="843718"/>
    <m/>
    <m/>
    <m/>
    <m/>
    <m/>
    <m/>
    <m/>
    <m/>
    <m/>
    <m/>
    <m/>
    <m/>
    <m/>
    <m/>
    <m/>
    <m/>
    <m/>
    <m/>
    <m/>
    <m/>
    <m/>
    <m/>
    <m/>
    <m/>
    <m/>
    <m/>
    <m/>
    <m/>
    <m/>
    <m/>
    <m/>
    <m/>
    <m/>
    <m/>
    <m/>
    <n v="2629706918.29"/>
    <n v="-9256524.8000000007"/>
    <n v="0"/>
    <n v="246727406.44999999"/>
    <n v="51997.35"/>
    <n v="0"/>
    <n v="-1908561.6"/>
    <n v="0"/>
    <n v="-246752985.09999999"/>
    <n v="-3016684064.6999998"/>
    <n v="249371486.91999999"/>
    <n v="143151015.41"/>
    <n v="17102072.350000001"/>
    <n v="0"/>
    <n v="-147330.6"/>
    <n v="-47000000"/>
    <m/>
    <m/>
    <n v="0"/>
    <n v="0"/>
    <n v="207952121.5"/>
    <n v="0"/>
    <n v="-9032267.2899999991"/>
    <n v="-3044171.42"/>
    <n v="-6178459.5"/>
    <n v="0"/>
    <m/>
    <n v="-272473484.5"/>
    <n v="0"/>
    <n v="148823627.36000001"/>
    <n v="-481986.76"/>
    <n v="0"/>
    <n v="-9320671.4199999999"/>
    <n v="1170142.72"/>
    <n v="-501477.27"/>
    <m/>
    <n v="47045954.170000002"/>
    <n v="0"/>
    <n v="0"/>
    <m/>
    <m/>
    <m/>
    <m/>
    <m/>
    <m/>
    <n v="1056007804.7"/>
    <m/>
    <m/>
    <m/>
    <m/>
    <m/>
    <m/>
    <m/>
    <m/>
    <m/>
    <m/>
    <m/>
    <m/>
    <m/>
    <m/>
    <n v="507066460.29000002"/>
    <m/>
    <m/>
    <m/>
    <m/>
    <m/>
    <m/>
    <m/>
    <m/>
    <n v="643700000"/>
    <m/>
    <m/>
    <m/>
    <m/>
    <m/>
    <m/>
    <m/>
    <m/>
    <m/>
    <m/>
    <m/>
    <m/>
    <m/>
    <m/>
    <m/>
    <m/>
    <m/>
    <m/>
    <m/>
    <m/>
    <m/>
    <m/>
    <s v="CSS (fus)"/>
    <x v="1"/>
    <m/>
    <x v="0"/>
    <s v="CSS Kranken-Versicherung AG"/>
  </r>
  <r>
    <s v="neu_ohne Fusionsberechnungen_DJ_Daten_OKP.xlsx"/>
    <x v="0"/>
    <s v="Jahresrechnung definitiv"/>
    <s v="1384"/>
    <x v="3"/>
    <s v="CH"/>
    <x v="0"/>
    <n v="628658"/>
    <n v="628527"/>
    <m/>
    <m/>
    <m/>
    <m/>
    <m/>
    <m/>
    <m/>
    <m/>
    <m/>
    <m/>
    <m/>
    <m/>
    <m/>
    <m/>
    <m/>
    <m/>
    <m/>
    <m/>
    <m/>
    <m/>
    <m/>
    <m/>
    <m/>
    <m/>
    <m/>
    <m/>
    <m/>
    <m/>
    <m/>
    <m/>
    <m/>
    <m/>
    <m/>
    <m/>
    <m/>
    <n v="1855771770.9300001"/>
    <n v="-16227090.85"/>
    <n v="0"/>
    <n v="137218970"/>
    <n v="0"/>
    <n v="0"/>
    <n v="-1385071.25"/>
    <n v="0"/>
    <n v="-137218970"/>
    <n v="-1927402578.5"/>
    <n v="194428245.75"/>
    <n v="94300819.549999997"/>
    <n v="10085945.85"/>
    <n v="367157.7"/>
    <n v="-415326.43"/>
    <n v="-12660194.73"/>
    <m/>
    <m/>
    <n v="0"/>
    <n v="-68281949.090000004"/>
    <n v="0"/>
    <n v="3695594.82"/>
    <n v="-1732252"/>
    <n v="-2024207"/>
    <n v="-2441612.1"/>
    <n v="0"/>
    <m/>
    <n v="-63347639.100000001"/>
    <n v="-657441.55000000005"/>
    <n v="-25407654.199999999"/>
    <n v="-4164042.94"/>
    <n v="-322696.33"/>
    <n v="-930268.72"/>
    <n v="805703.33"/>
    <n v="0"/>
    <m/>
    <n v="39169167.270000003"/>
    <n v="0"/>
    <n v="-1742366.27"/>
    <m/>
    <m/>
    <m/>
    <m/>
    <m/>
    <m/>
    <n v="712943917"/>
    <m/>
    <m/>
    <m/>
    <m/>
    <m/>
    <m/>
    <m/>
    <m/>
    <m/>
    <m/>
    <m/>
    <m/>
    <m/>
    <m/>
    <n v="341480643.74000001"/>
    <m/>
    <m/>
    <m/>
    <m/>
    <m/>
    <m/>
    <m/>
    <m/>
    <n v="298589485.18000001"/>
    <m/>
    <m/>
    <m/>
    <m/>
    <m/>
    <m/>
    <m/>
    <m/>
    <m/>
    <m/>
    <m/>
    <m/>
    <m/>
    <m/>
    <m/>
    <m/>
    <m/>
    <m/>
    <m/>
    <m/>
    <m/>
    <m/>
    <s v="SWICA (fus)"/>
    <x v="1"/>
    <m/>
    <x v="0"/>
    <s v="SWICA Krankenversicherung AG"/>
  </r>
  <r>
    <s v="neu_ohne Fusionsberechnungen_DJ_Daten_OKP.xlsx"/>
    <x v="0"/>
    <s v="Jahresrechnung definitiv"/>
    <s v="290"/>
    <x v="4"/>
    <s v="CH"/>
    <x v="0"/>
    <n v="541690"/>
    <n v="540126"/>
    <m/>
    <m/>
    <m/>
    <m/>
    <m/>
    <m/>
    <m/>
    <m/>
    <m/>
    <m/>
    <m/>
    <m/>
    <m/>
    <m/>
    <m/>
    <m/>
    <m/>
    <m/>
    <m/>
    <m/>
    <m/>
    <m/>
    <m/>
    <m/>
    <m/>
    <m/>
    <m/>
    <m/>
    <m/>
    <m/>
    <m/>
    <m/>
    <m/>
    <m/>
    <m/>
    <n v="1596035738.5"/>
    <n v="-11629897.720000001"/>
    <n v="0"/>
    <n v="131752874.91"/>
    <n v="763060.95"/>
    <n v="0"/>
    <n v="-1282012.8"/>
    <n v="0"/>
    <n v="-130674696.01000001"/>
    <n v="-1774052244.9300001"/>
    <n v="144702757.40000001"/>
    <n v="86947245.950000003"/>
    <n v="9831930"/>
    <n v="0"/>
    <n v="-847723.68"/>
    <n v="-74336780.560000002"/>
    <m/>
    <m/>
    <n v="0"/>
    <n v="0"/>
    <n v="102882023"/>
    <n v="-4939850"/>
    <n v="-2081436.9"/>
    <n v="-725645.35"/>
    <n v="-781927.55"/>
    <n v="0"/>
    <m/>
    <n v="-61288479.969999999"/>
    <n v="-383744.02"/>
    <n v="-14362768.75"/>
    <n v="-3644551.87"/>
    <n v="0"/>
    <n v="-2929904.2"/>
    <n v="69595.149999999994"/>
    <n v="-72882.179999999993"/>
    <m/>
    <n v="53313458.829999998"/>
    <n v="0"/>
    <n v="0"/>
    <m/>
    <m/>
    <m/>
    <m/>
    <m/>
    <m/>
    <n v="1102048611.5299995"/>
    <m/>
    <m/>
    <m/>
    <m/>
    <m/>
    <m/>
    <m/>
    <m/>
    <m/>
    <m/>
    <m/>
    <m/>
    <m/>
    <m/>
    <n v="619876763.28999996"/>
    <m/>
    <m/>
    <m/>
    <m/>
    <m/>
    <m/>
    <m/>
    <m/>
    <n v="415306313.75999999"/>
    <m/>
    <m/>
    <m/>
    <m/>
    <m/>
    <m/>
    <m/>
    <m/>
    <m/>
    <m/>
    <m/>
    <m/>
    <m/>
    <m/>
    <m/>
    <m/>
    <m/>
    <m/>
    <m/>
    <m/>
    <m/>
    <m/>
    <m/>
    <x v="0"/>
    <m/>
    <x v="0"/>
    <s v="CONCORDIA Schweiz. Kranken- und Unfallversicherung AG"/>
  </r>
  <r>
    <s v="neu_ohne Fusionsberechnungen_DJ_Daten_OKP.xlsx"/>
    <x v="0"/>
    <s v="Jahresrechnung definitiv"/>
    <s v="1509"/>
    <x v="5"/>
    <s v="CH"/>
    <x v="0"/>
    <n v="323585"/>
    <n v="328972"/>
    <m/>
    <m/>
    <m/>
    <m/>
    <m/>
    <m/>
    <m/>
    <m/>
    <m/>
    <m/>
    <m/>
    <m/>
    <m/>
    <m/>
    <m/>
    <m/>
    <m/>
    <m/>
    <m/>
    <m/>
    <m/>
    <m/>
    <m/>
    <m/>
    <m/>
    <m/>
    <m/>
    <m/>
    <m/>
    <m/>
    <m/>
    <m/>
    <m/>
    <m/>
    <m/>
    <n v="1033728841.36"/>
    <n v="-12582704.59"/>
    <n v="-516624.29"/>
    <n v="71578360.099999994"/>
    <n v="4569204.1500000004"/>
    <n v="0"/>
    <n v="-671528.4"/>
    <n v="0"/>
    <n v="-76210234.140000001"/>
    <n v="-1007775360.47"/>
    <n v="104141793.06"/>
    <n v="49302204.399999999"/>
    <n v="5160179.83"/>
    <n v="0"/>
    <n v="-557507.25"/>
    <n v="-41397405"/>
    <m/>
    <m/>
    <n v="0"/>
    <n v="-44592070.840000004"/>
    <n v="0"/>
    <n v="-1961934.82"/>
    <n v="-1864240.93"/>
    <n v="-2267225.35"/>
    <n v="-2636140.15"/>
    <n v="0"/>
    <m/>
    <n v="-30979101.149999999"/>
    <n v="-4660.01"/>
    <n v="-19204326.050000001"/>
    <n v="-2656290.6800000002"/>
    <n v="-1280130.43"/>
    <n v="-2701885.04"/>
    <n v="1939449.25"/>
    <n v="-215138.98"/>
    <m/>
    <n v="19360885.93"/>
    <n v="15996.48"/>
    <n v="-31410.959999999999"/>
    <m/>
    <m/>
    <m/>
    <m/>
    <m/>
    <m/>
    <n v="335008309.51999998"/>
    <m/>
    <m/>
    <m/>
    <m/>
    <m/>
    <m/>
    <m/>
    <m/>
    <m/>
    <m/>
    <m/>
    <m/>
    <m/>
    <m/>
    <n v="156430171.91999999"/>
    <m/>
    <m/>
    <m/>
    <m/>
    <m/>
    <m/>
    <m/>
    <m/>
    <n v="230549115"/>
    <m/>
    <m/>
    <m/>
    <m/>
    <m/>
    <m/>
    <m/>
    <m/>
    <m/>
    <m/>
    <m/>
    <m/>
    <m/>
    <m/>
    <m/>
    <m/>
    <m/>
    <m/>
    <m/>
    <m/>
    <m/>
    <m/>
    <s v="Sanitas (fus)"/>
    <x v="1"/>
    <m/>
    <x v="0"/>
    <s v="Sanitas Grundversicherungen AG"/>
  </r>
  <r>
    <s v="neu_ohne Fusionsberechnungen_DJ_Daten_OKP.xlsx"/>
    <x v="0"/>
    <s v="Jahresrechnung definitiv"/>
    <s v="1555"/>
    <x v="6"/>
    <s v="CH"/>
    <x v="0"/>
    <n v="445838"/>
    <n v="446000"/>
    <m/>
    <m/>
    <m/>
    <m/>
    <m/>
    <m/>
    <m/>
    <m/>
    <m/>
    <m/>
    <m/>
    <m/>
    <m/>
    <m/>
    <m/>
    <m/>
    <m/>
    <m/>
    <m/>
    <m/>
    <m/>
    <m/>
    <m/>
    <m/>
    <m/>
    <m/>
    <m/>
    <m/>
    <m/>
    <m/>
    <m/>
    <m/>
    <m/>
    <m/>
    <m/>
    <n v="1515188925.26"/>
    <n v="-5350754.63"/>
    <n v="0"/>
    <n v="139231442.08000001"/>
    <n v="42577.58"/>
    <n v="0"/>
    <n v="-1062959.1599999999"/>
    <n v="0"/>
    <n v="-139231442.08000001"/>
    <n v="-1937110239.21"/>
    <n v="137840207.30000001"/>
    <n v="88349360.099999994"/>
    <n v="10522813.949999999"/>
    <n v="176721.55"/>
    <n v="-145329.85999999999"/>
    <n v="-14075103.65"/>
    <m/>
    <m/>
    <n v="0"/>
    <n v="0"/>
    <n v="278215949.69999999"/>
    <n v="13621278.029999999"/>
    <n v="0"/>
    <n v="0"/>
    <n v="-2135801.2000000002"/>
    <n v="0"/>
    <m/>
    <n v="-41833877.93"/>
    <n v="-1707535.67"/>
    <n v="-9732564.6600000001"/>
    <n v="-4102910.4"/>
    <n v="0"/>
    <n v="-444839.89"/>
    <n v="1768053.29"/>
    <n v="-697790.35"/>
    <m/>
    <n v="49118236.869999997"/>
    <n v="0"/>
    <n v="0"/>
    <m/>
    <m/>
    <m/>
    <m/>
    <m/>
    <m/>
    <n v="1339031984.3800001"/>
    <m/>
    <m/>
    <m/>
    <m/>
    <m/>
    <m/>
    <m/>
    <m/>
    <m/>
    <m/>
    <m/>
    <m/>
    <m/>
    <m/>
    <n v="644978937.46000004"/>
    <m/>
    <m/>
    <m/>
    <m/>
    <m/>
    <m/>
    <m/>
    <m/>
    <n v="406832745.25999999"/>
    <m/>
    <m/>
    <m/>
    <m/>
    <m/>
    <m/>
    <m/>
    <m/>
    <m/>
    <m/>
    <m/>
    <m/>
    <m/>
    <m/>
    <m/>
    <m/>
    <m/>
    <m/>
    <m/>
    <m/>
    <m/>
    <m/>
    <m/>
    <x v="0"/>
    <s v="Visana Gruppe"/>
    <x v="1"/>
    <s v="Visana AG"/>
  </r>
  <r>
    <s v="neu_ohne Fusionsberechnungen_DJ_Daten_OKP.xlsx"/>
    <x v="0"/>
    <s v="Jahresrechnung definitiv"/>
    <s v="994"/>
    <x v="7"/>
    <s v="CH"/>
    <x v="0"/>
    <n v="183487"/>
    <n v="180465"/>
    <m/>
    <m/>
    <m/>
    <m/>
    <m/>
    <m/>
    <m/>
    <m/>
    <m/>
    <m/>
    <m/>
    <m/>
    <m/>
    <m/>
    <m/>
    <m/>
    <m/>
    <m/>
    <m/>
    <m/>
    <m/>
    <m/>
    <m/>
    <m/>
    <m/>
    <m/>
    <m/>
    <m/>
    <m/>
    <m/>
    <m/>
    <m/>
    <m/>
    <m/>
    <m/>
    <n v="560685061.60000002"/>
    <n v="-2477262.64"/>
    <n v="0"/>
    <n v="48085590.950000003"/>
    <n v="487.47"/>
    <n v="0"/>
    <n v="-309873.59999999998"/>
    <n v="0"/>
    <n v="-47892326.460000001"/>
    <n v="-531844763.49000001"/>
    <n v="55079080.350000001"/>
    <n v="26169501.829999998"/>
    <n v="2580871.7999999998"/>
    <n v="0"/>
    <n v="-479988.17"/>
    <n v="3043470"/>
    <m/>
    <m/>
    <n v="0"/>
    <n v="-36837208.43"/>
    <n v="0"/>
    <n v="-32136016"/>
    <n v="-1557388.77"/>
    <n v="0"/>
    <n v="-794878.4"/>
    <n v="0"/>
    <m/>
    <n v="0"/>
    <n v="0"/>
    <n v="-30017372.829999998"/>
    <n v="-9875.2000000000007"/>
    <n v="-573474.06999999995"/>
    <n v="0"/>
    <n v="1760766.83"/>
    <n v="-1214239.67"/>
    <m/>
    <n v="19923585.399999999"/>
    <n v="123828.79"/>
    <n v="-5240.1899999999996"/>
    <m/>
    <m/>
    <m/>
    <m/>
    <m/>
    <m/>
    <n v="267294011.40000001"/>
    <m/>
    <m/>
    <m/>
    <m/>
    <m/>
    <m/>
    <m/>
    <m/>
    <m/>
    <m/>
    <m/>
    <m/>
    <m/>
    <m/>
    <n v="181281166.36000001"/>
    <m/>
    <m/>
    <m/>
    <m/>
    <m/>
    <m/>
    <m/>
    <m/>
    <n v="95328500"/>
    <m/>
    <m/>
    <m/>
    <m/>
    <m/>
    <m/>
    <m/>
    <m/>
    <m/>
    <m/>
    <m/>
    <m/>
    <m/>
    <m/>
    <m/>
    <m/>
    <m/>
    <m/>
    <m/>
    <m/>
    <m/>
    <m/>
    <s v="Helsana (fus)"/>
    <x v="1"/>
    <m/>
    <x v="0"/>
    <s v="Progrès Versicherungen AG"/>
  </r>
  <r>
    <s v="neu_ohne Fusionsberechnungen_DJ_Daten_OKP.xlsx"/>
    <x v="0"/>
    <s v="Jahresrechnung definitiv"/>
    <s v="376"/>
    <x v="8"/>
    <s v="CH"/>
    <x v="0"/>
    <n v="373977"/>
    <n v="386433"/>
    <m/>
    <m/>
    <m/>
    <m/>
    <m/>
    <m/>
    <m/>
    <m/>
    <m/>
    <m/>
    <m/>
    <m/>
    <m/>
    <m/>
    <m/>
    <m/>
    <m/>
    <m/>
    <m/>
    <m/>
    <m/>
    <m/>
    <m/>
    <m/>
    <m/>
    <m/>
    <m/>
    <m/>
    <m/>
    <m/>
    <m/>
    <m/>
    <m/>
    <m/>
    <m/>
    <n v="1206891728.1500001"/>
    <n v="-3005764.97"/>
    <n v="-893309.31"/>
    <n v="92862347.900000006"/>
    <n v="302562.39"/>
    <n v="0"/>
    <n v="-752464.85"/>
    <n v="0"/>
    <n v="-92862347.900000006"/>
    <n v="-1267896703.97"/>
    <n v="111182503.59999999"/>
    <n v="62582455.399999999"/>
    <n v="6273954.75"/>
    <n v="0"/>
    <n v="-211074.31"/>
    <n v="-33500000"/>
    <m/>
    <m/>
    <n v="0"/>
    <n v="-7768534"/>
    <n v="0"/>
    <n v="0"/>
    <n v="-1711356.85"/>
    <n v="-2808131.2"/>
    <n v="-115073.9"/>
    <n v="0"/>
    <m/>
    <n v="-22809330"/>
    <n v="-3076551.6"/>
    <n v="-25550417.609999999"/>
    <n v="-5631678.7000000002"/>
    <n v="-3611600.86"/>
    <n v="-227617.14"/>
    <n v="711381.88"/>
    <n v="-170577.04"/>
    <m/>
    <n v="21521026"/>
    <n v="192578.05"/>
    <n v="-8481480.2300000004"/>
    <m/>
    <m/>
    <m/>
    <m/>
    <m/>
    <m/>
    <n v="503586024.74000001"/>
    <m/>
    <m/>
    <m/>
    <m/>
    <m/>
    <m/>
    <m/>
    <m/>
    <m/>
    <m/>
    <m/>
    <m/>
    <m/>
    <m/>
    <n v="262375578.47"/>
    <m/>
    <m/>
    <m/>
    <m/>
    <m/>
    <m/>
    <m/>
    <m/>
    <n v="253500000"/>
    <m/>
    <m/>
    <m/>
    <m/>
    <m/>
    <m/>
    <m/>
    <m/>
    <m/>
    <m/>
    <m/>
    <m/>
    <m/>
    <m/>
    <m/>
    <m/>
    <m/>
    <m/>
    <m/>
    <m/>
    <m/>
    <m/>
    <s v="KPT (fus)"/>
    <x v="1"/>
    <m/>
    <x v="0"/>
    <s v="KPT Krankenkasse AG"/>
  </r>
  <r>
    <s v="neu_ohne Fusionsberechnungen_DJ_Daten_OKP.xlsx"/>
    <x v="0"/>
    <s v="Jahresrechnung definitiv"/>
    <s v="1569"/>
    <x v="9"/>
    <s v="CH"/>
    <x v="0"/>
    <n v="136346"/>
    <n v="148445"/>
    <m/>
    <m/>
    <m/>
    <m/>
    <m/>
    <m/>
    <m/>
    <m/>
    <m/>
    <m/>
    <m/>
    <m/>
    <m/>
    <m/>
    <m/>
    <m/>
    <m/>
    <m/>
    <m/>
    <m/>
    <m/>
    <m/>
    <m/>
    <m/>
    <m/>
    <m/>
    <m/>
    <m/>
    <m/>
    <m/>
    <m/>
    <m/>
    <m/>
    <m/>
    <m/>
    <n v="393032174.19999999"/>
    <n v="-1534497.29"/>
    <n v="0"/>
    <n v="34903769.149999999"/>
    <n v="2744.77"/>
    <n v="0"/>
    <n v="-509717.6"/>
    <n v="0"/>
    <n v="-34904969.149999999"/>
    <n v="-337235387.44999999"/>
    <n v="38416137.390000001"/>
    <n v="17071979.68"/>
    <n v="1708246.52"/>
    <n v="0"/>
    <n v="-18691.84"/>
    <n v="-15953000"/>
    <m/>
    <m/>
    <n v="0"/>
    <n v="-50338475"/>
    <n v="0"/>
    <n v="0"/>
    <n v="0"/>
    <n v="-1332499.72"/>
    <n v="60803.76"/>
    <n v="0"/>
    <m/>
    <n v="0"/>
    <n v="0"/>
    <n v="-19458954.469999999"/>
    <n v="0"/>
    <n v="0"/>
    <n v="0"/>
    <n v="450790.33"/>
    <n v="-228111.31"/>
    <m/>
    <n v="439279.52"/>
    <n v="0"/>
    <n v="0"/>
    <m/>
    <m/>
    <m/>
    <m/>
    <m/>
    <m/>
    <n v="95963305.419999987"/>
    <m/>
    <m/>
    <m/>
    <m/>
    <m/>
    <m/>
    <m/>
    <m/>
    <m/>
    <m/>
    <m/>
    <m/>
    <m/>
    <m/>
    <n v="80910094.359999999"/>
    <m/>
    <m/>
    <m/>
    <m/>
    <m/>
    <m/>
    <m/>
    <m/>
    <n v="82239000"/>
    <m/>
    <m/>
    <m/>
    <m/>
    <m/>
    <m/>
    <m/>
    <m/>
    <m/>
    <m/>
    <m/>
    <m/>
    <m/>
    <m/>
    <m/>
    <m/>
    <m/>
    <m/>
    <m/>
    <m/>
    <m/>
    <m/>
    <s v="CSS (fus)"/>
    <x v="1"/>
    <m/>
    <x v="0"/>
    <s v="Arcosana AG"/>
  </r>
  <r>
    <s v="neu_ohne Fusionsberechnungen_DJ_Daten_OKP.xlsx"/>
    <x v="0"/>
    <s v="Jahresrechnung definitiv"/>
    <s v="1479"/>
    <x v="10"/>
    <s v="CH"/>
    <x v="0"/>
    <n v="427150"/>
    <n v="438874"/>
    <m/>
    <m/>
    <m/>
    <m/>
    <m/>
    <m/>
    <m/>
    <m/>
    <m/>
    <m/>
    <m/>
    <m/>
    <m/>
    <m/>
    <m/>
    <m/>
    <m/>
    <m/>
    <m/>
    <m/>
    <m/>
    <m/>
    <m/>
    <m/>
    <m/>
    <m/>
    <m/>
    <m/>
    <m/>
    <m/>
    <m/>
    <m/>
    <m/>
    <m/>
    <m/>
    <n v="1367503308.75"/>
    <n v="-17427324.780000001"/>
    <n v="-207461.25"/>
    <n v="248339939.75"/>
    <n v="0"/>
    <n v="0"/>
    <n v="-1028581.6"/>
    <n v="0"/>
    <n v="-248339939.75"/>
    <n v="-1394821743.55"/>
    <n v="136958673.41999999"/>
    <n v="70889890.269999996"/>
    <n v="6856625"/>
    <n v="0"/>
    <n v="0"/>
    <n v="-75219500"/>
    <m/>
    <m/>
    <n v="0"/>
    <n v="-116392540.48"/>
    <n v="35775874.479999997"/>
    <n v="-18939572"/>
    <n v="-972449.2"/>
    <n v="-1657936.27"/>
    <n v="-565298.69999999995"/>
    <n v="0"/>
    <m/>
    <n v="-44158434.939999998"/>
    <n v="0"/>
    <n v="-12641353.380000001"/>
    <n v="-2572388.06"/>
    <n v="-1855301.45"/>
    <n v="0"/>
    <n v="9845125.2699999996"/>
    <n v="0"/>
    <m/>
    <n v="27427085.030000001"/>
    <n v="335269.77"/>
    <n v="0"/>
    <m/>
    <m/>
    <m/>
    <m/>
    <m/>
    <m/>
    <n v="534223101.64999998"/>
    <m/>
    <m/>
    <m/>
    <m/>
    <m/>
    <m/>
    <m/>
    <m/>
    <m/>
    <m/>
    <m/>
    <m/>
    <m/>
    <m/>
    <n v="195096054.18000001"/>
    <m/>
    <m/>
    <m/>
    <m/>
    <m/>
    <m/>
    <m/>
    <m/>
    <n v="341146000"/>
    <m/>
    <m/>
    <m/>
    <m/>
    <m/>
    <m/>
    <m/>
    <m/>
    <m/>
    <m/>
    <m/>
    <m/>
    <m/>
    <m/>
    <m/>
    <m/>
    <m/>
    <m/>
    <m/>
    <m/>
    <m/>
    <m/>
    <m/>
    <x v="0"/>
    <s v="Groupe Mutuel"/>
    <x v="1"/>
    <s v="Mutuel Assurance Maladie SA"/>
  </r>
  <r>
    <s v="neu_ohne Fusionsberechnungen_DJ_Daten_OKP.xlsx"/>
    <x v="0"/>
    <s v="Jahresrechnung definitiv"/>
    <s v="1535"/>
    <x v="11"/>
    <s v="CH"/>
    <x v="0"/>
    <n v="307603"/>
    <n v="313001"/>
    <m/>
    <m/>
    <m/>
    <m/>
    <m/>
    <m/>
    <m/>
    <m/>
    <m/>
    <m/>
    <m/>
    <m/>
    <m/>
    <m/>
    <m/>
    <m/>
    <m/>
    <m/>
    <m/>
    <m/>
    <m/>
    <m/>
    <m/>
    <m/>
    <m/>
    <m/>
    <m/>
    <m/>
    <m/>
    <m/>
    <m/>
    <m/>
    <m/>
    <m/>
    <m/>
    <n v="909081582.79999995"/>
    <n v="-9334835.2100000009"/>
    <n v="-163264.26999999999"/>
    <n v="154396383.03"/>
    <n v="0"/>
    <n v="0"/>
    <n v="-737232.4"/>
    <n v="0"/>
    <n v="-154396383.03"/>
    <n v="-900102593.33000004"/>
    <n v="89563095.700000003"/>
    <n v="44319823.490000002"/>
    <n v="4379340"/>
    <n v="0"/>
    <n v="0"/>
    <n v="-44457000"/>
    <m/>
    <m/>
    <n v="0"/>
    <n v="-98105724.329999998"/>
    <n v="38192047.329999998"/>
    <n v="-12627085"/>
    <n v="-200870.19"/>
    <n v="-1372526.11"/>
    <n v="-231628.93"/>
    <n v="0"/>
    <m/>
    <n v="-30441112.850000001"/>
    <n v="0"/>
    <n v="-7466181.6699999999"/>
    <n v="-1635266.38"/>
    <n v="-714025.95"/>
    <n v="0"/>
    <n v="1405364.5"/>
    <n v="0"/>
    <m/>
    <n v="16563923.25"/>
    <n v="941948.29"/>
    <n v="0"/>
    <m/>
    <m/>
    <m/>
    <m/>
    <m/>
    <m/>
    <n v="339950436.38999999"/>
    <m/>
    <m/>
    <m/>
    <m/>
    <m/>
    <m/>
    <m/>
    <m/>
    <m/>
    <m/>
    <m/>
    <m/>
    <m/>
    <m/>
    <n v="131627192.95"/>
    <m/>
    <m/>
    <m/>
    <m/>
    <m/>
    <m/>
    <m/>
    <m/>
    <n v="213407000"/>
    <m/>
    <m/>
    <m/>
    <m/>
    <m/>
    <m/>
    <m/>
    <m/>
    <m/>
    <m/>
    <m/>
    <m/>
    <m/>
    <m/>
    <m/>
    <m/>
    <m/>
    <m/>
    <m/>
    <m/>
    <m/>
    <m/>
    <m/>
    <x v="0"/>
    <s v="Groupe Mutuel"/>
    <x v="1"/>
    <s v="Philos Assurance Maladie SA"/>
  </r>
  <r>
    <s v="neu_ohne Fusionsberechnungen_DJ_Daten_OKP.xlsx"/>
    <x v="0"/>
    <s v="Jahresrechnung definitiv"/>
    <s v="312"/>
    <x v="12"/>
    <s v="CH"/>
    <x v="0"/>
    <n v="171867"/>
    <n v="167949"/>
    <m/>
    <m/>
    <m/>
    <m/>
    <m/>
    <m/>
    <m/>
    <m/>
    <m/>
    <m/>
    <m/>
    <m/>
    <m/>
    <m/>
    <m/>
    <m/>
    <m/>
    <m/>
    <m/>
    <m/>
    <m/>
    <m/>
    <m/>
    <m/>
    <m/>
    <m/>
    <m/>
    <m/>
    <m/>
    <m/>
    <m/>
    <m/>
    <m/>
    <m/>
    <m/>
    <n v="506336410.89999998"/>
    <n v="-3243186.55"/>
    <n v="0"/>
    <n v="40876317.240000002"/>
    <n v="0"/>
    <n v="0"/>
    <n v="-329378.98"/>
    <n v="0"/>
    <n v="-40734913.200000003"/>
    <n v="-526041183.25"/>
    <n v="50093861.299999997"/>
    <n v="25030956.75"/>
    <n v="2967425.45"/>
    <n v="0"/>
    <n v="-856385.17"/>
    <n v="-10202000"/>
    <m/>
    <m/>
    <n v="0"/>
    <n v="-18476479"/>
    <n v="646878"/>
    <n v="-7300000"/>
    <n v="-7177208.2000000002"/>
    <n v="-776015.05"/>
    <n v="745044.78"/>
    <n v="0"/>
    <m/>
    <n v="-9605577.1099999994"/>
    <n v="-3116.5"/>
    <n v="-6539494.5"/>
    <n v="-1717969.15"/>
    <n v="-184929.7"/>
    <n v="-409047.52"/>
    <n v="177400.83"/>
    <n v="-15638.81"/>
    <m/>
    <n v="13472900.99"/>
    <n v="0"/>
    <n v="0"/>
    <m/>
    <m/>
    <m/>
    <m/>
    <m/>
    <m/>
    <n v="228102385.76999995"/>
    <m/>
    <m/>
    <m/>
    <m/>
    <m/>
    <m/>
    <m/>
    <m/>
    <m/>
    <m/>
    <m/>
    <m/>
    <m/>
    <m/>
    <n v="117432746.2"/>
    <m/>
    <m/>
    <m/>
    <m/>
    <m/>
    <m/>
    <m/>
    <m/>
    <n v="107505000"/>
    <m/>
    <m/>
    <m/>
    <m/>
    <m/>
    <m/>
    <m/>
    <m/>
    <m/>
    <m/>
    <m/>
    <m/>
    <m/>
    <m/>
    <m/>
    <m/>
    <m/>
    <m/>
    <m/>
    <m/>
    <m/>
    <m/>
    <m/>
    <x v="0"/>
    <m/>
    <x v="0"/>
    <s v="Atupri Gesundheitsversicherung"/>
  </r>
  <r>
    <s v="neu_ohne Fusionsberechnungen_DJ_Daten_OKP.xlsx"/>
    <x v="0"/>
    <s v="Jahresrechnung definitiv"/>
    <s v="343"/>
    <x v="13"/>
    <s v="CH"/>
    <x v="0"/>
    <n v="212681"/>
    <n v="227731"/>
    <m/>
    <m/>
    <m/>
    <m/>
    <m/>
    <m/>
    <m/>
    <m/>
    <m/>
    <m/>
    <m/>
    <m/>
    <m/>
    <m/>
    <m/>
    <m/>
    <m/>
    <m/>
    <m/>
    <m/>
    <m/>
    <m/>
    <m/>
    <m/>
    <m/>
    <m/>
    <m/>
    <m/>
    <m/>
    <m/>
    <m/>
    <m/>
    <m/>
    <m/>
    <m/>
    <n v="617396817.60000002"/>
    <n v="-8738063.4800000004"/>
    <n v="-107483.77"/>
    <n v="87670717.849999994"/>
    <n v="0"/>
    <n v="0"/>
    <n v="-509488"/>
    <n v="0"/>
    <n v="-87670717.849999994"/>
    <n v="-607985315.04999995"/>
    <n v="64228093.890000001"/>
    <n v="30117612.829999998"/>
    <n v="3232255"/>
    <n v="0"/>
    <n v="0"/>
    <n v="-20857000"/>
    <m/>
    <m/>
    <n v="0"/>
    <n v="-48507740.850000001"/>
    <n v="18725542.850000001"/>
    <n v="-16886280"/>
    <n v="-788283.35"/>
    <n v="-643952.13"/>
    <n v="-335123.33"/>
    <n v="0"/>
    <m/>
    <n v="-19523775.390000001"/>
    <n v="0"/>
    <n v="-4994678.67"/>
    <n v="-955130.56"/>
    <n v="-630609.80000000005"/>
    <n v="0"/>
    <n v="4461545.21"/>
    <n v="0"/>
    <m/>
    <n v="12697604.039999999"/>
    <n v="216534.03"/>
    <n v="0"/>
    <m/>
    <m/>
    <m/>
    <m/>
    <m/>
    <m/>
    <n v="277743826.77000004"/>
    <m/>
    <m/>
    <m/>
    <m/>
    <m/>
    <m/>
    <m/>
    <m/>
    <m/>
    <m/>
    <m/>
    <m/>
    <m/>
    <m/>
    <n v="121608989.28"/>
    <m/>
    <m/>
    <m/>
    <m/>
    <m/>
    <m/>
    <m/>
    <m/>
    <n v="140982000"/>
    <m/>
    <m/>
    <m/>
    <m/>
    <m/>
    <m/>
    <m/>
    <m/>
    <m/>
    <m/>
    <m/>
    <m/>
    <m/>
    <m/>
    <m/>
    <m/>
    <m/>
    <m/>
    <m/>
    <m/>
    <m/>
    <m/>
    <m/>
    <x v="0"/>
    <s v="Groupe Mutuel"/>
    <x v="1"/>
    <s v="Avenir Assurance Maladie SA"/>
  </r>
  <r>
    <s v="neu_ohne Fusionsberechnungen_DJ_Daten_OKP.xlsx"/>
    <x v="0"/>
    <s v="Jahresrechnung definitiv"/>
    <s v="1529"/>
    <x v="14"/>
    <s v="CH"/>
    <x v="0"/>
    <n v="174792"/>
    <n v="165411"/>
    <m/>
    <m/>
    <m/>
    <m/>
    <m/>
    <m/>
    <m/>
    <m/>
    <m/>
    <m/>
    <m/>
    <m/>
    <m/>
    <m/>
    <m/>
    <m/>
    <m/>
    <m/>
    <m/>
    <m/>
    <m/>
    <m/>
    <m/>
    <m/>
    <m/>
    <m/>
    <m/>
    <m/>
    <m/>
    <m/>
    <m/>
    <m/>
    <m/>
    <m/>
    <m/>
    <n v="657527215.48000002"/>
    <n v="-7280105.1100000003"/>
    <n v="0"/>
    <n v="67358152.349999994"/>
    <n v="680524.84"/>
    <n v="0"/>
    <n v="-621758.4"/>
    <n v="0"/>
    <n v="-67603339.25"/>
    <n v="-727707564.79999995"/>
    <n v="58663529.869999997"/>
    <n v="33731138.869999997"/>
    <n v="4163045.41"/>
    <n v="0"/>
    <n v="-661966.52"/>
    <n v="20462800.02"/>
    <m/>
    <m/>
    <n v="0"/>
    <n v="0"/>
    <n v="19422470"/>
    <n v="0"/>
    <n v="0"/>
    <n v="-1409450.57"/>
    <n v="-1083456.93"/>
    <n v="0"/>
    <m/>
    <n v="0"/>
    <n v="0"/>
    <n v="-26872185.420000002"/>
    <n v="0"/>
    <n v="0"/>
    <n v="0"/>
    <n v="819805.87"/>
    <n v="-126967.58"/>
    <m/>
    <n v="8066278.0599999996"/>
    <n v="0"/>
    <n v="0"/>
    <m/>
    <m/>
    <m/>
    <m/>
    <m/>
    <m/>
    <n v="238407480.16999999"/>
    <m/>
    <m/>
    <m/>
    <m/>
    <m/>
    <m/>
    <m/>
    <m/>
    <m/>
    <m/>
    <m/>
    <m/>
    <m/>
    <m/>
    <n v="141839950.33000001"/>
    <m/>
    <m/>
    <m/>
    <m/>
    <m/>
    <m/>
    <m/>
    <m/>
    <n v="175237200"/>
    <m/>
    <m/>
    <m/>
    <m/>
    <m/>
    <m/>
    <m/>
    <m/>
    <m/>
    <m/>
    <m/>
    <m/>
    <m/>
    <m/>
    <m/>
    <m/>
    <m/>
    <m/>
    <m/>
    <m/>
    <m/>
    <m/>
    <s v="CSS (fus)"/>
    <x v="1"/>
    <m/>
    <x v="0"/>
    <s v="INTRAS Kranken-Versicherung AG"/>
  </r>
  <r>
    <s v="neu_ohne Fusionsberechnungen_DJ_Daten_OKP.xlsx"/>
    <x v="0"/>
    <s v="Jahresrechnung definitiv"/>
    <s v="774"/>
    <x v="15"/>
    <s v="CH"/>
    <x v="0"/>
    <n v="210529"/>
    <n v="226462"/>
    <m/>
    <m/>
    <m/>
    <m/>
    <m/>
    <m/>
    <m/>
    <m/>
    <m/>
    <m/>
    <m/>
    <m/>
    <m/>
    <m/>
    <m/>
    <m/>
    <m/>
    <m/>
    <m/>
    <m/>
    <m/>
    <m/>
    <m/>
    <m/>
    <m/>
    <m/>
    <m/>
    <m/>
    <m/>
    <m/>
    <m/>
    <m/>
    <m/>
    <m/>
    <m/>
    <n v="593121287.5"/>
    <n v="-7966711.6299999999"/>
    <n v="-95397.34"/>
    <n v="82922385.980000004"/>
    <n v="0"/>
    <n v="0"/>
    <n v="-504809.6"/>
    <n v="0"/>
    <n v="-82922385.980000004"/>
    <n v="-513131073.57999998"/>
    <n v="61790022.840000004"/>
    <n v="26547398.960000001"/>
    <n v="2550867.4"/>
    <n v="0"/>
    <n v="0"/>
    <n v="-20548000"/>
    <m/>
    <m/>
    <n v="0"/>
    <n v="-92928731.480000004"/>
    <n v="8826716.4800000004"/>
    <n v="-17789730"/>
    <n v="-577226.94999999995"/>
    <n v="-793272.79"/>
    <n v="-289882.75"/>
    <n v="0"/>
    <m/>
    <n v="-17628557.949999999"/>
    <n v="0"/>
    <n v="-3768708.59"/>
    <n v="-949989.84"/>
    <n v="-533888.67000000004"/>
    <n v="0"/>
    <n v="2809776.91"/>
    <n v="0"/>
    <m/>
    <n v="11416048.310000001"/>
    <n v="188880.45"/>
    <n v="0"/>
    <m/>
    <m/>
    <m/>
    <m/>
    <m/>
    <m/>
    <n v="206093496.30000001"/>
    <m/>
    <m/>
    <m/>
    <m/>
    <m/>
    <m/>
    <m/>
    <m/>
    <m/>
    <m/>
    <m/>
    <m/>
    <m/>
    <m/>
    <n v="131614648.01000001"/>
    <m/>
    <m/>
    <m/>
    <m/>
    <m/>
    <m/>
    <m/>
    <m/>
    <n v="123749800"/>
    <m/>
    <m/>
    <m/>
    <m/>
    <m/>
    <m/>
    <m/>
    <m/>
    <m/>
    <m/>
    <m/>
    <m/>
    <m/>
    <m/>
    <m/>
    <m/>
    <m/>
    <m/>
    <m/>
    <m/>
    <m/>
    <m/>
    <m/>
    <x v="0"/>
    <s v="Groupe Mutuel"/>
    <x v="1"/>
    <s v="Easy Sana Assurance Maladie SA"/>
  </r>
  <r>
    <s v="neu_ohne Fusionsberechnungen_DJ_Daten_OKP.xlsx"/>
    <x v="0"/>
    <s v="Jahresrechnung definitiv"/>
    <s v="455"/>
    <x v="16"/>
    <s v="CH"/>
    <x v="0"/>
    <n v="151512"/>
    <n v="149890"/>
    <m/>
    <m/>
    <m/>
    <m/>
    <m/>
    <m/>
    <m/>
    <m/>
    <m/>
    <m/>
    <m/>
    <m/>
    <m/>
    <m/>
    <m/>
    <m/>
    <m/>
    <m/>
    <m/>
    <m/>
    <m/>
    <m/>
    <m/>
    <m/>
    <m/>
    <m/>
    <m/>
    <m/>
    <m/>
    <m/>
    <m/>
    <m/>
    <m/>
    <m/>
    <m/>
    <n v="419978759.35000002"/>
    <n v="-1910162.61"/>
    <n v="0"/>
    <n v="20873437.949999999"/>
    <n v="0"/>
    <n v="0"/>
    <n v="-346932.2"/>
    <n v="0"/>
    <n v="-20873437.949999999"/>
    <n v="-400087912.69999999"/>
    <n v="37613610.149999999"/>
    <n v="20045727.25"/>
    <n v="2396724.1"/>
    <n v="0"/>
    <n v="-110344.6"/>
    <n v="-18012377.359999999"/>
    <m/>
    <m/>
    <n v="0"/>
    <n v="-31943568.949999999"/>
    <n v="545933"/>
    <n v="1598900"/>
    <n v="-4415767.8"/>
    <n v="-400035.55"/>
    <n v="-396645.11"/>
    <n v="0"/>
    <m/>
    <n v="-14822579.23"/>
    <n v="-523391.92"/>
    <n v="-7961755.0999999996"/>
    <n v="-1910305.05"/>
    <n v="-247377.7"/>
    <n v="-1701682.62"/>
    <n v="1607288.18"/>
    <n v="-857622.2"/>
    <m/>
    <n v="9377955.5099999998"/>
    <n v="51602.7"/>
    <n v="-326542.69"/>
    <m/>
    <m/>
    <m/>
    <m/>
    <m/>
    <m/>
    <n v="260473032.59999999"/>
    <m/>
    <m/>
    <m/>
    <m/>
    <m/>
    <m/>
    <m/>
    <m/>
    <m/>
    <m/>
    <m/>
    <m/>
    <m/>
    <m/>
    <n v="64983454.049999997"/>
    <m/>
    <m/>
    <m/>
    <m/>
    <m/>
    <m/>
    <m/>
    <m/>
    <n v="92684000"/>
    <m/>
    <m/>
    <m/>
    <m/>
    <m/>
    <m/>
    <m/>
    <m/>
    <m/>
    <m/>
    <m/>
    <m/>
    <m/>
    <m/>
    <m/>
    <m/>
    <m/>
    <m/>
    <m/>
    <m/>
    <m/>
    <m/>
    <s v="öKK (fus)"/>
    <x v="1"/>
    <m/>
    <x v="0"/>
    <s v="ÖKK Kranken- und Unfallversicherungen AG"/>
  </r>
  <r>
    <s v="neu_ohne Fusionsberechnungen_DJ_Daten_OKP.xlsx"/>
    <x v="0"/>
    <s v="Jahresrechnung definitiv"/>
    <s v="509"/>
    <x v="17"/>
    <s v="CH"/>
    <x v="0"/>
    <n v="139627"/>
    <n v="133933"/>
    <m/>
    <m/>
    <m/>
    <m/>
    <m/>
    <m/>
    <m/>
    <m/>
    <m/>
    <m/>
    <m/>
    <m/>
    <m/>
    <m/>
    <m/>
    <m/>
    <m/>
    <m/>
    <m/>
    <m/>
    <m/>
    <m/>
    <m/>
    <m/>
    <m/>
    <m/>
    <m/>
    <m/>
    <m/>
    <m/>
    <m/>
    <m/>
    <m/>
    <m/>
    <m/>
    <n v="544800596.25999999"/>
    <n v="-7693273.1399999997"/>
    <n v="1404.37"/>
    <n v="59524526.939999998"/>
    <n v="0"/>
    <n v="0"/>
    <n v="335104.99"/>
    <n v="0"/>
    <n v="-59524526.939999998"/>
    <n v="-587892734.62"/>
    <n v="38783685.409999996"/>
    <n v="27169459.52"/>
    <n v="3869588.42"/>
    <n v="0"/>
    <n v="-1340616.06"/>
    <n v="7845951.4199999999"/>
    <m/>
    <m/>
    <n v="0"/>
    <n v="-43034273.109999999"/>
    <n v="70327334.769999996"/>
    <n v="0"/>
    <n v="0"/>
    <n v="0"/>
    <n v="-648065.87"/>
    <n v="0"/>
    <m/>
    <n v="-17409571.25"/>
    <n v="-624073.05000000005"/>
    <n v="-30314079.030000001"/>
    <n v="-951.5"/>
    <n v="-333542.36"/>
    <n v="0"/>
    <n v="60981.19"/>
    <n v="-1047.1400000000001"/>
    <m/>
    <n v="8370397.7800000003"/>
    <n v="167917.29"/>
    <n v="0"/>
    <m/>
    <m/>
    <m/>
    <m/>
    <m/>
    <m/>
    <n v="348229724.61000001"/>
    <m/>
    <m/>
    <m/>
    <m/>
    <m/>
    <m/>
    <m/>
    <m/>
    <m/>
    <m/>
    <m/>
    <m/>
    <m/>
    <m/>
    <n v="129541155.86"/>
    <m/>
    <m/>
    <m/>
    <m/>
    <m/>
    <m/>
    <m/>
    <m/>
    <n v="127289020.18000001"/>
    <m/>
    <m/>
    <m/>
    <m/>
    <m/>
    <m/>
    <m/>
    <m/>
    <m/>
    <m/>
    <m/>
    <m/>
    <m/>
    <m/>
    <m/>
    <m/>
    <m/>
    <m/>
    <m/>
    <m/>
    <m/>
    <m/>
    <s v="Vivao (fus)"/>
    <x v="1"/>
    <m/>
    <x v="0"/>
    <s v="Vivao Sympany AG"/>
  </r>
  <r>
    <s v="neu_ohne Fusionsberechnungen_DJ_Daten_OKP.xlsx"/>
    <x v="0"/>
    <s v="Jahresrechnung definitiv"/>
    <s v="1560"/>
    <x v="18"/>
    <s v="CH"/>
    <x v="0"/>
    <n v="107226"/>
    <n v="113617"/>
    <m/>
    <m/>
    <m/>
    <m/>
    <m/>
    <m/>
    <m/>
    <m/>
    <m/>
    <m/>
    <m/>
    <m/>
    <m/>
    <m/>
    <m/>
    <m/>
    <m/>
    <m/>
    <m/>
    <m/>
    <m/>
    <m/>
    <m/>
    <m/>
    <m/>
    <m/>
    <m/>
    <m/>
    <m/>
    <m/>
    <m/>
    <m/>
    <m/>
    <m/>
    <m/>
    <n v="250356073.90000001"/>
    <n v="-3405052.96"/>
    <n v="0"/>
    <n v="11723412.300000001"/>
    <n v="-155971.9"/>
    <n v="0"/>
    <n v="-234074.4"/>
    <n v="0"/>
    <n v="-11723412.300000001"/>
    <n v="-203534344.19999999"/>
    <n v="25378219.190000001"/>
    <n v="10233822.49"/>
    <n v="1058565"/>
    <n v="0"/>
    <n v="0"/>
    <n v="-4572853"/>
    <m/>
    <m/>
    <n v="0"/>
    <n v="-36278904"/>
    <n v="0"/>
    <n v="-5394202"/>
    <n v="0"/>
    <n v="-322457.3"/>
    <n v="-1233012.8"/>
    <n v="0"/>
    <m/>
    <n v="-10071982.33"/>
    <n v="0"/>
    <n v="-1859489.87"/>
    <n v="-481327.17"/>
    <n v="-5359725.7"/>
    <n v="-263493.44"/>
    <n v="171571.72"/>
    <n v="-238710.04"/>
    <m/>
    <n v="5664383.6100000003"/>
    <n v="0"/>
    <n v="0"/>
    <m/>
    <m/>
    <m/>
    <m/>
    <m/>
    <m/>
    <n v="200136293.50999999"/>
    <m/>
    <m/>
    <m/>
    <m/>
    <m/>
    <m/>
    <m/>
    <m/>
    <m/>
    <m/>
    <m/>
    <m/>
    <m/>
    <m/>
    <n v="122707640.45999999"/>
    <m/>
    <m/>
    <m/>
    <m/>
    <m/>
    <m/>
    <m/>
    <m/>
    <n v="46837453"/>
    <m/>
    <m/>
    <m/>
    <m/>
    <m/>
    <m/>
    <m/>
    <m/>
    <m/>
    <m/>
    <m/>
    <m/>
    <m/>
    <m/>
    <m/>
    <m/>
    <m/>
    <m/>
    <m/>
    <m/>
    <m/>
    <m/>
    <m/>
    <x v="0"/>
    <m/>
    <x v="0"/>
    <s v="Agrisano Krankenkasse AG"/>
  </r>
  <r>
    <s v="neu_ohne Fusionsberechnungen_DJ_Daten_OKP.xlsx"/>
    <x v="0"/>
    <s v="Jahresrechnung definitiv"/>
    <s v="62"/>
    <x v="19"/>
    <s v="CH"/>
    <x v="0"/>
    <n v="51672"/>
    <n v="60273"/>
    <m/>
    <m/>
    <m/>
    <m/>
    <m/>
    <m/>
    <m/>
    <m/>
    <m/>
    <m/>
    <m/>
    <m/>
    <m/>
    <m/>
    <m/>
    <m/>
    <m/>
    <m/>
    <m/>
    <m/>
    <m/>
    <m/>
    <m/>
    <m/>
    <m/>
    <m/>
    <m/>
    <m/>
    <m/>
    <m/>
    <m/>
    <m/>
    <m/>
    <m/>
    <m/>
    <n v="189462192.90000001"/>
    <n v="231351"/>
    <n v="-6636030.75"/>
    <n v="24244821.699999999"/>
    <n v="0"/>
    <n v="0"/>
    <n v="-128891.21"/>
    <n v="0"/>
    <n v="-24244738.899999999"/>
    <n v="-236954592.93000001"/>
    <n v="17418349.899999999"/>
    <n v="10596962.9"/>
    <n v="1211118"/>
    <n v="0"/>
    <n v="-36761.4"/>
    <n v="-18977310"/>
    <m/>
    <m/>
    <n v="0"/>
    <n v="0"/>
    <n v="51328244"/>
    <n v="-9409779.1999999993"/>
    <n v="0"/>
    <n v="0"/>
    <n v="-58537.9"/>
    <n v="6927579.2199999997"/>
    <m/>
    <n v="-3029975.37"/>
    <n v="0"/>
    <n v="-7901488.8399999999"/>
    <n v="-6166.8"/>
    <n v="-1406612.3"/>
    <n v="-79570.600000000006"/>
    <n v="988935.19"/>
    <n v="-33877.47"/>
    <m/>
    <n v="12267655.77"/>
    <n v="1093774.8500000001"/>
    <n v="-15551.65"/>
    <m/>
    <m/>
    <m/>
    <m/>
    <m/>
    <m/>
    <n v="208001787.93000001"/>
    <m/>
    <m/>
    <m/>
    <m/>
    <m/>
    <m/>
    <m/>
    <m/>
    <m/>
    <m/>
    <m/>
    <m/>
    <m/>
    <m/>
    <n v="136114573.15000001"/>
    <m/>
    <m/>
    <m/>
    <m/>
    <m/>
    <m/>
    <m/>
    <m/>
    <n v="81570397"/>
    <m/>
    <m/>
    <m/>
    <m/>
    <m/>
    <m/>
    <m/>
    <m/>
    <m/>
    <m/>
    <m/>
    <m/>
    <m/>
    <m/>
    <m/>
    <m/>
    <m/>
    <m/>
    <m/>
    <m/>
    <m/>
    <m/>
    <m/>
    <x v="0"/>
    <s v="Groupe Mutuel"/>
    <x v="1"/>
    <s v="SUPRA-1846 SA"/>
  </r>
  <r>
    <s v="neu_ohne Fusionsberechnungen_DJ_Daten_OKP.xlsx"/>
    <x v="0"/>
    <s v="Jahresrechnung definitiv"/>
    <s v="1577"/>
    <x v="20"/>
    <s v="CH"/>
    <x v="0"/>
    <n v="45734"/>
    <n v="61629"/>
    <m/>
    <m/>
    <m/>
    <m/>
    <m/>
    <m/>
    <m/>
    <m/>
    <m/>
    <m/>
    <m/>
    <m/>
    <m/>
    <m/>
    <m/>
    <m/>
    <m/>
    <m/>
    <m/>
    <m/>
    <m/>
    <m/>
    <m/>
    <m/>
    <m/>
    <m/>
    <m/>
    <m/>
    <m/>
    <m/>
    <m/>
    <m/>
    <m/>
    <m/>
    <m/>
    <n v="91102316.799999997"/>
    <n v="-259442.94"/>
    <n v="-1138778.96"/>
    <n v="3773047.1"/>
    <n v="0"/>
    <n v="0"/>
    <n v="-233295.2"/>
    <n v="0"/>
    <n v="-3773047.1"/>
    <n v="-46053051.25"/>
    <n v="8161463.8499999996"/>
    <n v="2165535.9"/>
    <n v="211287.6"/>
    <n v="0"/>
    <n v="-3321.52"/>
    <n v="-4700000"/>
    <m/>
    <m/>
    <n v="0"/>
    <n v="-43213844"/>
    <n v="0"/>
    <n v="0"/>
    <n v="0"/>
    <n v="-733254"/>
    <n v="245365.22"/>
    <n v="0"/>
    <m/>
    <n v="0"/>
    <n v="0"/>
    <n v="-4571727.38"/>
    <n v="0"/>
    <n v="0"/>
    <n v="0"/>
    <n v="1571359.23"/>
    <n v="-95203.55"/>
    <m/>
    <n v="0"/>
    <n v="8100000"/>
    <n v="0"/>
    <m/>
    <m/>
    <m/>
    <m/>
    <m/>
    <m/>
    <n v="0"/>
    <m/>
    <m/>
    <m/>
    <m/>
    <m/>
    <m/>
    <m/>
    <m/>
    <m/>
    <m/>
    <m/>
    <m/>
    <m/>
    <m/>
    <n v="25750575.469999999"/>
    <m/>
    <m/>
    <m/>
    <m/>
    <m/>
    <m/>
    <m/>
    <m/>
    <n v="17000000"/>
    <m/>
    <m/>
    <m/>
    <m/>
    <m/>
    <m/>
    <m/>
    <m/>
    <m/>
    <m/>
    <m/>
    <m/>
    <m/>
    <m/>
    <m/>
    <m/>
    <m/>
    <m/>
    <m/>
    <m/>
    <m/>
    <m/>
    <s v="CSS (fus)"/>
    <x v="1"/>
    <m/>
    <x v="0"/>
    <s v="Sanagate AG"/>
  </r>
  <r>
    <s v="neu_ohne Fusionsberechnungen_DJ_Daten_OKP.xlsx"/>
    <x v="0"/>
    <s v="Jahresrechnung definitiv"/>
    <s v="881"/>
    <x v="21"/>
    <s v="CH"/>
    <x v="0"/>
    <n v="178521"/>
    <n v="128108"/>
    <m/>
    <m/>
    <m/>
    <m/>
    <m/>
    <m/>
    <m/>
    <m/>
    <m/>
    <m/>
    <m/>
    <m/>
    <m/>
    <m/>
    <m/>
    <m/>
    <m/>
    <m/>
    <m/>
    <m/>
    <m/>
    <m/>
    <m/>
    <m/>
    <m/>
    <m/>
    <m/>
    <m/>
    <m/>
    <m/>
    <m/>
    <m/>
    <m/>
    <m/>
    <m/>
    <n v="498743849.64999998"/>
    <n v="-2227293.9300000002"/>
    <n v="0"/>
    <n v="41082340.350000001"/>
    <n v="-7112086.7400000002"/>
    <n v="0"/>
    <n v="-362674.63"/>
    <n v="0"/>
    <n v="-31082001.379999999"/>
    <n v="-535267971.14999998"/>
    <n v="55527171.649999999"/>
    <n v="26025665.5"/>
    <n v="3147825.7"/>
    <n v="0"/>
    <n v="-279156.28000000003"/>
    <n v="6904906.8899999997"/>
    <m/>
    <m/>
    <n v="0"/>
    <n v="-160213770"/>
    <n v="0"/>
    <n v="128192736"/>
    <n v="-872396.17"/>
    <n v="-106186.55"/>
    <n v="-805869.72"/>
    <n v="0"/>
    <m/>
    <n v="-16809314.940000001"/>
    <n v="0"/>
    <n v="-14356673.25"/>
    <n v="-1593858.26"/>
    <n v="0"/>
    <n v="-1426355.26"/>
    <n v="184171.11"/>
    <n v="-1302195.6000000001"/>
    <m/>
    <n v="5769926.4500000002"/>
    <n v="9995332.0199999996"/>
    <n v="0"/>
    <m/>
    <m/>
    <m/>
    <m/>
    <m/>
    <m/>
    <n v="107514949.04000001"/>
    <m/>
    <m/>
    <m/>
    <m/>
    <m/>
    <m/>
    <m/>
    <m/>
    <m/>
    <m/>
    <m/>
    <m/>
    <m/>
    <m/>
    <n v="25830649.07"/>
    <m/>
    <m/>
    <m/>
    <m/>
    <m/>
    <m/>
    <m/>
    <m/>
    <n v="85500000"/>
    <m/>
    <m/>
    <m/>
    <m/>
    <m/>
    <m/>
    <m/>
    <m/>
    <m/>
    <m/>
    <m/>
    <m/>
    <m/>
    <m/>
    <m/>
    <m/>
    <m/>
    <m/>
    <m/>
    <m/>
    <m/>
    <m/>
    <m/>
    <x v="0"/>
    <m/>
    <x v="0"/>
    <s v="EGK Grundversicherungen AG"/>
  </r>
  <r>
    <s v="neu_ohne Fusionsberechnungen_DJ_Daten_OKP.xlsx"/>
    <x v="0"/>
    <s v="Jahresrechnung definitiv"/>
    <s v="182"/>
    <x v="22"/>
    <s v="CH"/>
    <x v="0"/>
    <n v="56550"/>
    <n v="61500"/>
    <m/>
    <m/>
    <m/>
    <m/>
    <m/>
    <m/>
    <m/>
    <m/>
    <m/>
    <m/>
    <m/>
    <m/>
    <m/>
    <m/>
    <m/>
    <m/>
    <m/>
    <m/>
    <m/>
    <m/>
    <m/>
    <m/>
    <m/>
    <m/>
    <m/>
    <m/>
    <m/>
    <m/>
    <m/>
    <m/>
    <m/>
    <m/>
    <m/>
    <m/>
    <m/>
    <n v="156143539.09999999"/>
    <n v="-397382.44"/>
    <n v="0"/>
    <n v="10974867"/>
    <n v="0"/>
    <n v="0"/>
    <n v="-144864"/>
    <n v="0"/>
    <n v="-10974867"/>
    <n v="-176812484.09999999"/>
    <n v="16469643.85"/>
    <n v="8760187.4499999993"/>
    <n v="949471.85"/>
    <n v="417.55"/>
    <n v="-41524.74"/>
    <n v="-4000000"/>
    <m/>
    <m/>
    <n v="0"/>
    <n v="0"/>
    <n v="6780177"/>
    <n v="-7567010"/>
    <n v="-1019838.93"/>
    <n v="-77461.899999999994"/>
    <n v="-266338.01"/>
    <n v="0"/>
    <m/>
    <n v="-5348539.9000000004"/>
    <n v="-3050"/>
    <n v="147678.26"/>
    <n v="-653386.11"/>
    <n v="-1500"/>
    <n v="-45000"/>
    <n v="59124.6"/>
    <n v="-456.6"/>
    <m/>
    <n v="1542636.87"/>
    <n v="0"/>
    <n v="0"/>
    <m/>
    <m/>
    <m/>
    <m/>
    <m/>
    <m/>
    <n v="45254398.530000001"/>
    <m/>
    <m/>
    <m/>
    <m/>
    <m/>
    <m/>
    <m/>
    <m/>
    <m/>
    <m/>
    <m/>
    <m/>
    <m/>
    <m/>
    <n v="23528255.890000001"/>
    <m/>
    <m/>
    <m/>
    <m/>
    <m/>
    <m/>
    <m/>
    <m/>
    <n v="34000000"/>
    <m/>
    <m/>
    <m/>
    <m/>
    <m/>
    <m/>
    <m/>
    <m/>
    <m/>
    <m/>
    <m/>
    <m/>
    <m/>
    <m/>
    <m/>
    <m/>
    <m/>
    <m/>
    <m/>
    <m/>
    <m/>
    <m/>
    <s v="SWICA (fus)"/>
    <x v="1"/>
    <m/>
    <x v="0"/>
    <s v="PROVITA Gesundheitsversicherung AG"/>
  </r>
  <r>
    <s v="neu_ohne Fusionsberechnungen_DJ_Daten_OKP.xlsx"/>
    <x v="0"/>
    <s v="Jahresrechnung definitiv"/>
    <s v="1568"/>
    <x v="23"/>
    <s v="CH"/>
    <x v="0"/>
    <n v="60254"/>
    <n v="80000"/>
    <m/>
    <m/>
    <m/>
    <m/>
    <m/>
    <m/>
    <m/>
    <m/>
    <m/>
    <m/>
    <m/>
    <m/>
    <m/>
    <m/>
    <m/>
    <m/>
    <m/>
    <m/>
    <m/>
    <m/>
    <m/>
    <m/>
    <m/>
    <m/>
    <m/>
    <m/>
    <m/>
    <m/>
    <m/>
    <m/>
    <m/>
    <m/>
    <m/>
    <m/>
    <m/>
    <n v="169318776.31999999"/>
    <n v="-1766961.3"/>
    <n v="0"/>
    <n v="16696930.699999999"/>
    <n v="1352.45"/>
    <n v="0"/>
    <n v="-143511.51"/>
    <n v="0"/>
    <n v="-16696930.699999999"/>
    <n v="-128517672.95"/>
    <n v="17104408.75"/>
    <n v="6296619.1500000004"/>
    <n v="584127.94999999995"/>
    <n v="20713.599999999999"/>
    <n v="-44562.48"/>
    <n v="-4900000"/>
    <m/>
    <m/>
    <n v="0"/>
    <n v="-55532256.200000003"/>
    <n v="0"/>
    <n v="16883565.199999999"/>
    <n v="0"/>
    <n v="-627768"/>
    <n v="-274338.52"/>
    <n v="0"/>
    <m/>
    <n v="-3700395.47"/>
    <n v="-151039.24"/>
    <n v="-860889.31"/>
    <n v="-362920.96000000002"/>
    <n v="0"/>
    <n v="-39348.1"/>
    <n v="419114.91"/>
    <n v="-116242.18"/>
    <m/>
    <n v="-2548.89"/>
    <n v="0"/>
    <n v="0"/>
    <m/>
    <m/>
    <m/>
    <m/>
    <m/>
    <m/>
    <n v="0"/>
    <m/>
    <m/>
    <m/>
    <m/>
    <m/>
    <m/>
    <m/>
    <m/>
    <m/>
    <m/>
    <m/>
    <m/>
    <m/>
    <m/>
    <n v="52567091.859999999"/>
    <m/>
    <m/>
    <m/>
    <m/>
    <m/>
    <m/>
    <m/>
    <m/>
    <n v="25900000"/>
    <m/>
    <m/>
    <m/>
    <m/>
    <m/>
    <m/>
    <m/>
    <m/>
    <m/>
    <m/>
    <m/>
    <m/>
    <m/>
    <m/>
    <m/>
    <m/>
    <m/>
    <m/>
    <m/>
    <m/>
    <m/>
    <m/>
    <m/>
    <x v="0"/>
    <s v="Visana Gruppe"/>
    <x v="1"/>
    <s v="sana24 AG"/>
  </r>
  <r>
    <s v="neu_ohne Fusionsberechnungen_DJ_Daten_OKP.xlsx"/>
    <x v="0"/>
    <s v="Jahresrechnung definitiv"/>
    <s v="1570"/>
    <x v="24"/>
    <s v="CH"/>
    <x v="0"/>
    <n v="10203"/>
    <n v="58000"/>
    <m/>
    <m/>
    <m/>
    <m/>
    <m/>
    <m/>
    <m/>
    <m/>
    <m/>
    <m/>
    <m/>
    <m/>
    <m/>
    <m/>
    <m/>
    <m/>
    <m/>
    <m/>
    <m/>
    <m/>
    <m/>
    <m/>
    <m/>
    <m/>
    <m/>
    <m/>
    <m/>
    <m/>
    <m/>
    <m/>
    <m/>
    <m/>
    <m/>
    <m/>
    <m/>
    <n v="31549051.940000001"/>
    <n v="-382361.14"/>
    <n v="0"/>
    <n v="6301767.25"/>
    <n v="4.6500000000000004"/>
    <n v="0"/>
    <n v="-24390.5"/>
    <n v="0"/>
    <n v="-6301767.25"/>
    <n v="-24420457.120000001"/>
    <n v="2739530.3"/>
    <n v="1148014.7"/>
    <n v="87555"/>
    <n v="2380.1999999999998"/>
    <n v="-21110.65"/>
    <n v="-1100000"/>
    <m/>
    <m/>
    <n v="0"/>
    <n v="-12164499.960000001"/>
    <n v="0"/>
    <n v="3838325.96"/>
    <n v="0"/>
    <n v="-159837"/>
    <n v="-76445.37"/>
    <n v="0"/>
    <m/>
    <n v="-690308.94"/>
    <n v="-28176.38"/>
    <n v="-160598.94"/>
    <n v="-67702.92"/>
    <n v="0"/>
    <n v="-7340.39"/>
    <n v="147210.56"/>
    <n v="-11283.66"/>
    <m/>
    <n v="-136.16999999999999"/>
    <n v="0"/>
    <n v="0"/>
    <m/>
    <m/>
    <m/>
    <m/>
    <m/>
    <m/>
    <n v="0"/>
    <m/>
    <m/>
    <m/>
    <m/>
    <m/>
    <m/>
    <m/>
    <m/>
    <m/>
    <m/>
    <m/>
    <m/>
    <m/>
    <m/>
    <n v="20843761.449999999"/>
    <m/>
    <m/>
    <m/>
    <m/>
    <m/>
    <m/>
    <m/>
    <m/>
    <n v="4500000"/>
    <m/>
    <m/>
    <m/>
    <m/>
    <m/>
    <m/>
    <m/>
    <m/>
    <m/>
    <m/>
    <m/>
    <m/>
    <m/>
    <m/>
    <m/>
    <m/>
    <m/>
    <m/>
    <m/>
    <m/>
    <m/>
    <m/>
    <m/>
    <x v="0"/>
    <s v="Visana Gruppe"/>
    <x v="1"/>
    <s v="vivacare AG"/>
  </r>
  <r>
    <s v="neu_ohne Fusionsberechnungen_DJ_Daten_OKP.xlsx"/>
    <x v="0"/>
    <s v="Jahresrechnung definitiv"/>
    <s v="1575"/>
    <x v="25"/>
    <s v="CH"/>
    <x v="0"/>
    <n v="35097"/>
    <n v="28081"/>
    <m/>
    <m/>
    <m/>
    <m/>
    <m/>
    <m/>
    <m/>
    <m/>
    <m/>
    <m/>
    <m/>
    <m/>
    <m/>
    <m/>
    <m/>
    <m/>
    <m/>
    <m/>
    <m/>
    <m/>
    <m/>
    <m/>
    <m/>
    <m/>
    <m/>
    <m/>
    <m/>
    <m/>
    <m/>
    <m/>
    <m/>
    <m/>
    <m/>
    <m/>
    <m/>
    <n v="91512645.040000007"/>
    <n v="-493038.48"/>
    <n v="-5001994.92"/>
    <n v="6408885.7000000002"/>
    <n v="38630.800000000003"/>
    <n v="0"/>
    <n v="-103570.6"/>
    <n v="0"/>
    <n v="-6449174"/>
    <n v="-53300049.109999999"/>
    <n v="8526183.7300000004"/>
    <n v="2594675.35"/>
    <n v="219531.93"/>
    <n v="0"/>
    <n v="-32954.57"/>
    <n v="-676159"/>
    <m/>
    <m/>
    <n v="0"/>
    <n v="-39523192"/>
    <n v="0"/>
    <n v="0"/>
    <n v="0"/>
    <n v="-2214248.1"/>
    <n v="-140841.93"/>
    <n v="7242282.0700000003"/>
    <m/>
    <n v="-2251481.4700000002"/>
    <n v="-880"/>
    <n v="-2082085.19"/>
    <n v="-14701.48"/>
    <n v="-269002.59000000003"/>
    <n v="-1301822.47"/>
    <n v="70888.38"/>
    <n v="-306511.51"/>
    <m/>
    <n v="1088923.8700000001"/>
    <n v="35875.94"/>
    <n v="-11125.89"/>
    <m/>
    <m/>
    <m/>
    <m/>
    <m/>
    <m/>
    <n v="14473114.82"/>
    <m/>
    <m/>
    <m/>
    <m/>
    <m/>
    <m/>
    <m/>
    <m/>
    <m/>
    <m/>
    <m/>
    <m/>
    <m/>
    <m/>
    <n v="20941346.469999999"/>
    <m/>
    <m/>
    <m/>
    <m/>
    <m/>
    <m/>
    <m/>
    <m/>
    <n v="16268284"/>
    <m/>
    <m/>
    <m/>
    <m/>
    <m/>
    <m/>
    <m/>
    <m/>
    <m/>
    <m/>
    <m/>
    <m/>
    <m/>
    <m/>
    <m/>
    <m/>
    <m/>
    <m/>
    <m/>
    <m/>
    <m/>
    <m/>
    <s v="Sanitas (fus)"/>
    <x v="1"/>
    <m/>
    <x v="0"/>
    <s v="Compact Grundversicherungen AG"/>
  </r>
  <r>
    <s v="neu_ohne Fusionsberechnungen_DJ_Daten_OKP.xlsx"/>
    <x v="0"/>
    <s v="Jahresrechnung definitiv"/>
    <s v="32"/>
    <x v="26"/>
    <s v="CH"/>
    <x v="0"/>
    <n v="39171"/>
    <n v="39903"/>
    <m/>
    <m/>
    <m/>
    <m/>
    <m/>
    <m/>
    <m/>
    <m/>
    <m/>
    <m/>
    <m/>
    <m/>
    <m/>
    <m/>
    <m/>
    <m/>
    <m/>
    <m/>
    <m/>
    <m/>
    <m/>
    <m/>
    <m/>
    <m/>
    <m/>
    <m/>
    <m/>
    <m/>
    <m/>
    <m/>
    <m/>
    <m/>
    <m/>
    <m/>
    <m/>
    <n v="115836931"/>
    <n v="-555294.43999999994"/>
    <n v="-928141.79"/>
    <n v="5701619.25"/>
    <n v="0"/>
    <n v="0"/>
    <n v="-175012.39"/>
    <n v="0"/>
    <n v="-5701619.25"/>
    <n v="-123973660.2"/>
    <n v="10881726.800000001"/>
    <n v="6198117.2999999998"/>
    <n v="701473.75"/>
    <n v="0"/>
    <n v="-26055.39"/>
    <n v="-1370000"/>
    <m/>
    <m/>
    <n v="0"/>
    <n v="-798013.12"/>
    <n v="0"/>
    <n v="425448.17"/>
    <n v="-262684.09999999998"/>
    <n v="-104271.98"/>
    <n v="-74283.87"/>
    <n v="742676.15"/>
    <m/>
    <n v="-2249034.9"/>
    <n v="0"/>
    <n v="-2397962.27"/>
    <n v="-381340.73"/>
    <n v="0"/>
    <n v="-162141.22"/>
    <n v="143751.35999999999"/>
    <n v="0"/>
    <m/>
    <n v="2828880.83"/>
    <n v="0"/>
    <n v="0"/>
    <m/>
    <m/>
    <m/>
    <m/>
    <m/>
    <m/>
    <n v="67097088.399999999"/>
    <m/>
    <m/>
    <m/>
    <m/>
    <m/>
    <m/>
    <m/>
    <m/>
    <m/>
    <m/>
    <m/>
    <m/>
    <m/>
    <m/>
    <n v="33091139.43"/>
    <m/>
    <m/>
    <m/>
    <m/>
    <m/>
    <m/>
    <m/>
    <m/>
    <n v="21470000"/>
    <m/>
    <m/>
    <m/>
    <m/>
    <m/>
    <m/>
    <m/>
    <m/>
    <m/>
    <m/>
    <m/>
    <m/>
    <m/>
    <m/>
    <m/>
    <m/>
    <m/>
    <m/>
    <m/>
    <m/>
    <m/>
    <m/>
    <m/>
    <x v="0"/>
    <m/>
    <x v="0"/>
    <s v="Aquilana Versicherungen"/>
  </r>
  <r>
    <s v="neu_ohne Fusionsberechnungen_DJ_Daten_OKP.xlsx"/>
    <x v="0"/>
    <s v="Jahresrechnung definitiv"/>
    <s v="941"/>
    <x v="27"/>
    <s v="CH"/>
    <x v="0"/>
    <n v="35100"/>
    <n v="35000"/>
    <m/>
    <m/>
    <m/>
    <m/>
    <m/>
    <m/>
    <m/>
    <m/>
    <m/>
    <m/>
    <m/>
    <m/>
    <m/>
    <m/>
    <m/>
    <m/>
    <m/>
    <m/>
    <m/>
    <m/>
    <m/>
    <m/>
    <m/>
    <m/>
    <m/>
    <m/>
    <m/>
    <m/>
    <m/>
    <m/>
    <m/>
    <m/>
    <m/>
    <m/>
    <m/>
    <n v="96874543.969999999"/>
    <n v="-294585.14"/>
    <n v="-397076.35"/>
    <n v="16402852.199999999"/>
    <n v="0"/>
    <n v="0"/>
    <n v="0"/>
    <n v="0"/>
    <n v="-16402852.199999999"/>
    <n v="-96039781.950000003"/>
    <n v="8141230.2999999998"/>
    <n v="5010688.8499999996"/>
    <n v="562755"/>
    <n v="203000"/>
    <n v="-28026.99"/>
    <n v="-2000000"/>
    <m/>
    <m/>
    <n v="0"/>
    <n v="-5128158.05"/>
    <n v="0"/>
    <n v="0"/>
    <n v="0"/>
    <n v="0"/>
    <n v="-621345.63"/>
    <n v="15436.15"/>
    <m/>
    <n v="-1206402.05"/>
    <n v="-21484.1"/>
    <n v="-854911.62"/>
    <n v="-230985.62"/>
    <n v="0"/>
    <n v="0"/>
    <n v="0"/>
    <n v="0"/>
    <m/>
    <n v="1400698.2"/>
    <n v="0"/>
    <n v="0"/>
    <m/>
    <m/>
    <m/>
    <m/>
    <m/>
    <m/>
    <n v="48671626.120000005"/>
    <m/>
    <m/>
    <m/>
    <m/>
    <m/>
    <m/>
    <m/>
    <m/>
    <m/>
    <m/>
    <m/>
    <m/>
    <m/>
    <m/>
    <n v="30545249.449999999"/>
    <m/>
    <m/>
    <m/>
    <m/>
    <m/>
    <m/>
    <m/>
    <m/>
    <n v="22543352"/>
    <m/>
    <m/>
    <m/>
    <m/>
    <m/>
    <m/>
    <m/>
    <m/>
    <m/>
    <m/>
    <m/>
    <m/>
    <m/>
    <m/>
    <m/>
    <m/>
    <m/>
    <m/>
    <m/>
    <m/>
    <m/>
    <m/>
    <s v="Sodalis (fus)"/>
    <x v="1"/>
    <m/>
    <x v="0"/>
    <s v="Sodalis Gesundheitsgruppe"/>
  </r>
  <r>
    <s v="neu_ohne Fusionsberechnungen_DJ_Daten_OKP.xlsx"/>
    <x v="0"/>
    <s v="Jahresrechnung definitiv"/>
    <s v="360"/>
    <x v="28"/>
    <s v="CH"/>
    <x v="0"/>
    <n v="20461"/>
    <n v="20926"/>
    <m/>
    <m/>
    <m/>
    <m/>
    <m/>
    <m/>
    <m/>
    <m/>
    <m/>
    <m/>
    <m/>
    <m/>
    <m/>
    <m/>
    <m/>
    <m/>
    <m/>
    <m/>
    <m/>
    <m/>
    <m/>
    <m/>
    <m/>
    <m/>
    <m/>
    <m/>
    <m/>
    <m/>
    <m/>
    <m/>
    <m/>
    <m/>
    <m/>
    <m/>
    <m/>
    <n v="49705759"/>
    <n v="-79233.5"/>
    <n v="-142208.95000000001"/>
    <n v="2347354.5"/>
    <n v="0"/>
    <n v="0"/>
    <n v="-43922.400000000001"/>
    <n v="0"/>
    <n v="-2347354.5"/>
    <n v="-49037570.149999999"/>
    <n v="5191931.1500000004"/>
    <n v="2618440.5499999998"/>
    <n v="321505"/>
    <n v="0"/>
    <n v="-0.9"/>
    <n v="-1600000"/>
    <m/>
    <m/>
    <n v="0"/>
    <n v="-4726679"/>
    <n v="0"/>
    <n v="-1000000"/>
    <n v="-94869.85"/>
    <n v="0"/>
    <n v="561668.62"/>
    <n v="24490"/>
    <m/>
    <n v="-969687.9"/>
    <n v="0"/>
    <n v="-350004.65"/>
    <n v="-10285.450000000001"/>
    <n v="-1720"/>
    <n v="-37629.699999999997"/>
    <n v="-3335.6"/>
    <n v="-12197"/>
    <m/>
    <n v="1167715.55"/>
    <n v="0"/>
    <n v="0"/>
    <m/>
    <m/>
    <m/>
    <m/>
    <m/>
    <m/>
    <n v="47635169.100000009"/>
    <m/>
    <m/>
    <m/>
    <m/>
    <m/>
    <m/>
    <m/>
    <m/>
    <m/>
    <m/>
    <m/>
    <m/>
    <m/>
    <m/>
    <n v="27516464.469999999"/>
    <m/>
    <m/>
    <m/>
    <m/>
    <m/>
    <m/>
    <m/>
    <m/>
    <n v="8700000"/>
    <m/>
    <m/>
    <m/>
    <m/>
    <m/>
    <m/>
    <m/>
    <m/>
    <m/>
    <m/>
    <m/>
    <m/>
    <m/>
    <m/>
    <m/>
    <m/>
    <m/>
    <m/>
    <m/>
    <m/>
    <m/>
    <m/>
    <m/>
    <x v="0"/>
    <m/>
    <x v="0"/>
    <s v="Krankenkasse Luzerner Hinterland"/>
  </r>
  <r>
    <s v="neu_ohne Fusionsberechnungen_DJ_Daten_OKP.xlsx"/>
    <x v="0"/>
    <s v="Jahresrechnung definitiv"/>
    <s v="194"/>
    <x v="29"/>
    <s v="CH"/>
    <x v="0"/>
    <n v="19470"/>
    <n v="18943"/>
    <m/>
    <m/>
    <m/>
    <m/>
    <m/>
    <m/>
    <m/>
    <m/>
    <m/>
    <m/>
    <m/>
    <m/>
    <m/>
    <m/>
    <m/>
    <m/>
    <m/>
    <m/>
    <m/>
    <m/>
    <m/>
    <m/>
    <m/>
    <m/>
    <m/>
    <m/>
    <m/>
    <m/>
    <m/>
    <m/>
    <m/>
    <m/>
    <m/>
    <m/>
    <m/>
    <n v="55019900.799999997"/>
    <n v="-324948.55"/>
    <n v="-330644.45"/>
    <n v="4522038.4000000004"/>
    <n v="0"/>
    <n v="0"/>
    <n v="-45820.800000000003"/>
    <n v="0"/>
    <n v="-4522038.4000000004"/>
    <n v="-48885943"/>
    <n v="5272911.8499999996"/>
    <n v="2429486.4500000002"/>
    <n v="219925"/>
    <n v="0"/>
    <n v="-20861.2"/>
    <n v="-1552771"/>
    <m/>
    <m/>
    <n v="0"/>
    <n v="-8982172"/>
    <n v="0"/>
    <n v="250742.3"/>
    <n v="-247860"/>
    <n v="-179979.48"/>
    <n v="-187592.12"/>
    <n v="269905.09999999998"/>
    <m/>
    <n v="-1316555.1499999999"/>
    <n v="-150"/>
    <n v="-372282.59"/>
    <n v="-6980.63"/>
    <n v="-34047.949999999997"/>
    <n v="-30285.01"/>
    <n v="158872.70000000001"/>
    <n v="-133195.85"/>
    <m/>
    <n v="467770.18"/>
    <n v="0"/>
    <n v="0"/>
    <m/>
    <m/>
    <m/>
    <m/>
    <m/>
    <m/>
    <n v="14332035.099999998"/>
    <m/>
    <m/>
    <m/>
    <m/>
    <m/>
    <m/>
    <m/>
    <m/>
    <m/>
    <m/>
    <m/>
    <m/>
    <m/>
    <m/>
    <n v="10119843.08"/>
    <m/>
    <m/>
    <m/>
    <m/>
    <m/>
    <m/>
    <m/>
    <m/>
    <n v="12211771"/>
    <m/>
    <m/>
    <m/>
    <m/>
    <m/>
    <m/>
    <m/>
    <m/>
    <m/>
    <m/>
    <m/>
    <m/>
    <m/>
    <m/>
    <m/>
    <m/>
    <m/>
    <m/>
    <m/>
    <m/>
    <m/>
    <m/>
    <m/>
    <x v="0"/>
    <m/>
    <x v="0"/>
    <s v="Sumiswalder Krankenkasse"/>
  </r>
  <r>
    <s v="neu_ohne Fusionsberechnungen_DJ_Daten_OKP.xlsx"/>
    <x v="0"/>
    <s v="Jahresrechnung definitiv"/>
    <s v="923"/>
    <x v="30"/>
    <s v="CH"/>
    <x v="0"/>
    <n v="14777"/>
    <n v="13986"/>
    <m/>
    <m/>
    <m/>
    <m/>
    <m/>
    <m/>
    <m/>
    <m/>
    <m/>
    <m/>
    <m/>
    <m/>
    <m/>
    <m/>
    <m/>
    <m/>
    <m/>
    <m/>
    <m/>
    <m/>
    <m/>
    <m/>
    <m/>
    <m/>
    <m/>
    <m/>
    <m/>
    <m/>
    <m/>
    <m/>
    <m/>
    <m/>
    <m/>
    <m/>
    <m/>
    <n v="40781666.049999997"/>
    <n v="-362758.24"/>
    <n v="-100000"/>
    <n v="1971682.75"/>
    <n v="0"/>
    <n v="0"/>
    <n v="-63619.199999999997"/>
    <n v="0"/>
    <n v="-1972557.7"/>
    <n v="-48221878.049999997"/>
    <n v="4201689.3499999996"/>
    <n v="2308970.9"/>
    <n v="247630"/>
    <n v="0"/>
    <n v="-3665.05"/>
    <n v="-700000"/>
    <m/>
    <m/>
    <n v="0"/>
    <n v="0"/>
    <n v="4142437"/>
    <n v="-313000"/>
    <n v="0"/>
    <n v="-110226.9"/>
    <n v="-39347.49"/>
    <n v="0"/>
    <m/>
    <n v="-1375750.36"/>
    <n v="0"/>
    <n v="-905578.41"/>
    <n v="-20965.689999999999"/>
    <n v="-12317.1"/>
    <n v="-72572.759999999995"/>
    <n v="36725.89"/>
    <n v="-54703.69"/>
    <m/>
    <n v="1350819.64"/>
    <n v="0"/>
    <n v="0"/>
    <m/>
    <m/>
    <m/>
    <m/>
    <m/>
    <m/>
    <n v="38362492.090000004"/>
    <m/>
    <m/>
    <m/>
    <m/>
    <m/>
    <m/>
    <m/>
    <m/>
    <m/>
    <m/>
    <m/>
    <m/>
    <m/>
    <m/>
    <n v="25212558.940000001"/>
    <m/>
    <m/>
    <m/>
    <m/>
    <m/>
    <m/>
    <m/>
    <m/>
    <n v="11200000"/>
    <m/>
    <m/>
    <m/>
    <m/>
    <m/>
    <m/>
    <m/>
    <m/>
    <m/>
    <m/>
    <m/>
    <m/>
    <m/>
    <m/>
    <m/>
    <m/>
    <m/>
    <m/>
    <m/>
    <m/>
    <m/>
    <m/>
    <m/>
    <x v="0"/>
    <m/>
    <x v="0"/>
    <s v="Genossenschaft KRANKENKASSE SLKK"/>
  </r>
  <r>
    <s v="neu_ohne Fusionsberechnungen_DJ_Daten_OKP.xlsx"/>
    <x v="0"/>
    <s v="Jahresrechnung definitiv"/>
    <s v="762"/>
    <x v="31"/>
    <s v="CH"/>
    <x v="0"/>
    <n v="20618"/>
    <n v="19204"/>
    <m/>
    <m/>
    <m/>
    <m/>
    <m/>
    <m/>
    <m/>
    <m/>
    <m/>
    <m/>
    <m/>
    <m/>
    <m/>
    <m/>
    <m/>
    <m/>
    <m/>
    <m/>
    <m/>
    <m/>
    <m/>
    <m/>
    <m/>
    <m/>
    <m/>
    <m/>
    <m/>
    <m/>
    <m/>
    <m/>
    <m/>
    <m/>
    <m/>
    <m/>
    <m/>
    <n v="64464960"/>
    <n v="-1284288.6399999999"/>
    <n v="-1279712.1200000001"/>
    <n v="5986800.75"/>
    <n v="0"/>
    <n v="0"/>
    <n v="-32153.200000000001"/>
    <n v="0"/>
    <n v="-5986800.75"/>
    <n v="-72548038.549999997"/>
    <n v="6035610.7999999998"/>
    <n v="3516688.95"/>
    <n v="421816.15"/>
    <n v="0"/>
    <n v="-4523.47"/>
    <n v="-887000"/>
    <m/>
    <m/>
    <n v="0"/>
    <n v="0"/>
    <n v="5951688"/>
    <n v="-920000"/>
    <n v="-57228.12"/>
    <n v="-27668.400000000001"/>
    <n v="82136.990000000005"/>
    <n v="0"/>
    <m/>
    <n v="-2250747.34"/>
    <n v="0"/>
    <n v="-810989.23"/>
    <n v="-410327.92"/>
    <n v="-50"/>
    <n v="-28269.19"/>
    <n v="26833.02"/>
    <n v="-9.76"/>
    <m/>
    <n v="989060"/>
    <n v="0"/>
    <n v="0"/>
    <m/>
    <m/>
    <m/>
    <m/>
    <m/>
    <m/>
    <n v="17908262.939999998"/>
    <m/>
    <m/>
    <m/>
    <m/>
    <m/>
    <m/>
    <m/>
    <m/>
    <m/>
    <m/>
    <m/>
    <m/>
    <m/>
    <m/>
    <n v="10788207.300000001"/>
    <m/>
    <m/>
    <m/>
    <m/>
    <m/>
    <m/>
    <m/>
    <m/>
    <n v="11887000"/>
    <m/>
    <m/>
    <m/>
    <m/>
    <m/>
    <m/>
    <m/>
    <m/>
    <m/>
    <m/>
    <m/>
    <m/>
    <m/>
    <m/>
    <m/>
    <m/>
    <m/>
    <m/>
    <m/>
    <m/>
    <m/>
    <m/>
    <s v="Vivao (fus)"/>
    <x v="1"/>
    <m/>
    <x v="0"/>
    <s v="Kolping Krankenkasse AG"/>
  </r>
  <r>
    <s v="neu_ohne Fusionsberechnungen_DJ_Daten_OKP.xlsx"/>
    <x v="0"/>
    <s v="Jahresrechnung definitiv"/>
    <s v="1386"/>
    <x v="32"/>
    <s v="CH"/>
    <x v="0"/>
    <n v="12953"/>
    <n v="11349"/>
    <m/>
    <m/>
    <m/>
    <m/>
    <m/>
    <m/>
    <m/>
    <m/>
    <m/>
    <m/>
    <m/>
    <m/>
    <m/>
    <m/>
    <m/>
    <m/>
    <m/>
    <m/>
    <m/>
    <m/>
    <m/>
    <m/>
    <m/>
    <m/>
    <m/>
    <m/>
    <m/>
    <m/>
    <m/>
    <m/>
    <m/>
    <m/>
    <m/>
    <m/>
    <m/>
    <n v="43769442.700000003"/>
    <n v="-14529.93"/>
    <n v="-90000"/>
    <n v="3734693.65"/>
    <n v="-35541.599999999999"/>
    <n v="0"/>
    <n v="0"/>
    <n v="0"/>
    <n v="-3734693.65"/>
    <n v="-59203459.380000003"/>
    <n v="4200639.5"/>
    <n v="2739587"/>
    <n v="394715.1"/>
    <n v="0"/>
    <n v="-8511.61"/>
    <n v="-400000"/>
    <m/>
    <m/>
    <n v="0"/>
    <n v="-1732059"/>
    <n v="9718676"/>
    <n v="1772805"/>
    <n v="0"/>
    <n v="-48374.77"/>
    <n v="-104831.83"/>
    <n v="77665.600000000006"/>
    <m/>
    <n v="-1179288.29"/>
    <n v="0"/>
    <n v="-575595.59"/>
    <n v="-160461.48000000001"/>
    <n v="0"/>
    <n v="-27637.200000000001"/>
    <n v="15816.11"/>
    <n v="-37004.550000000003"/>
    <m/>
    <n v="1100237.24"/>
    <n v="0"/>
    <n v="0"/>
    <m/>
    <m/>
    <m/>
    <m/>
    <m/>
    <m/>
    <n v="23760612.399999999"/>
    <m/>
    <m/>
    <m/>
    <m/>
    <m/>
    <m/>
    <m/>
    <m/>
    <m/>
    <m/>
    <m/>
    <m/>
    <m/>
    <m/>
    <n v="9222328.4299999997"/>
    <m/>
    <m/>
    <m/>
    <m/>
    <m/>
    <m/>
    <m/>
    <m/>
    <n v="12500000"/>
    <m/>
    <m/>
    <m/>
    <m/>
    <m/>
    <m/>
    <m/>
    <m/>
    <m/>
    <m/>
    <m/>
    <m/>
    <m/>
    <m/>
    <m/>
    <m/>
    <m/>
    <m/>
    <m/>
    <m/>
    <m/>
    <m/>
    <m/>
    <x v="0"/>
    <s v="Visana Gruppe"/>
    <x v="1"/>
    <s v="Galenos AG"/>
  </r>
  <r>
    <s v="neu_ohne Fusionsberechnungen_DJ_Daten_OKP.xlsx"/>
    <x v="0"/>
    <s v="Jahresrechnung definitiv"/>
    <s v="57"/>
    <x v="33"/>
    <s v="CH"/>
    <x v="0"/>
    <n v="7483"/>
    <n v="6626"/>
    <m/>
    <m/>
    <m/>
    <m/>
    <m/>
    <m/>
    <m/>
    <m/>
    <m/>
    <m/>
    <m/>
    <m/>
    <m/>
    <m/>
    <m/>
    <m/>
    <m/>
    <m/>
    <m/>
    <m/>
    <m/>
    <m/>
    <m/>
    <m/>
    <m/>
    <m/>
    <m/>
    <m/>
    <m/>
    <m/>
    <m/>
    <m/>
    <m/>
    <m/>
    <m/>
    <n v="28098643.93"/>
    <n v="-530314.34"/>
    <n v="-215248.25"/>
    <n v="3646543.55"/>
    <n v="0"/>
    <n v="0"/>
    <n v="17958.53"/>
    <n v="0"/>
    <n v="-3646543.55"/>
    <n v="-28063293.300000001"/>
    <n v="2184849.81"/>
    <n v="1334234.92"/>
    <n v="167412.67000000001"/>
    <n v="0"/>
    <n v="0"/>
    <n v="2489526.59"/>
    <m/>
    <m/>
    <n v="0"/>
    <n v="-3357718.16"/>
    <n v="3415540.39"/>
    <n v="0"/>
    <n v="0"/>
    <n v="0"/>
    <n v="-218978.49"/>
    <n v="314639.84999999998"/>
    <m/>
    <n v="-393269.92"/>
    <n v="0"/>
    <n v="-1119416.58"/>
    <n v="0"/>
    <n v="0"/>
    <n v="0"/>
    <n v="10592.46"/>
    <n v="0"/>
    <m/>
    <n v="846073.72"/>
    <n v="1181.95"/>
    <n v="0"/>
    <m/>
    <m/>
    <m/>
    <m/>
    <m/>
    <m/>
    <n v="50601945.899999991"/>
    <m/>
    <m/>
    <m/>
    <m/>
    <m/>
    <m/>
    <m/>
    <m/>
    <m/>
    <m/>
    <m/>
    <m/>
    <m/>
    <m/>
    <n v="14979656.32"/>
    <m/>
    <m/>
    <m/>
    <m/>
    <m/>
    <m/>
    <m/>
    <m/>
    <n v="6532112.7400000002"/>
    <m/>
    <m/>
    <m/>
    <m/>
    <m/>
    <m/>
    <m/>
    <m/>
    <m/>
    <m/>
    <m/>
    <m/>
    <m/>
    <m/>
    <m/>
    <m/>
    <m/>
    <m/>
    <m/>
    <m/>
    <m/>
    <m/>
    <s v="Vivao (fus)"/>
    <x v="1"/>
    <m/>
    <x v="0"/>
    <s v="Moove Sympany AG"/>
  </r>
  <r>
    <s v="neu_ohne Fusionsberechnungen_DJ_Daten_OKP.xlsx"/>
    <x v="0"/>
    <s v="Jahresrechnung definitiv"/>
    <s v="1318"/>
    <x v="34"/>
    <s v="CH"/>
    <x v="0"/>
    <n v="8650"/>
    <n v="9570"/>
    <m/>
    <m/>
    <m/>
    <m/>
    <m/>
    <m/>
    <m/>
    <m/>
    <m/>
    <m/>
    <m/>
    <m/>
    <m/>
    <m/>
    <m/>
    <m/>
    <m/>
    <m/>
    <m/>
    <m/>
    <m/>
    <m/>
    <m/>
    <m/>
    <m/>
    <m/>
    <m/>
    <m/>
    <m/>
    <m/>
    <m/>
    <m/>
    <m/>
    <m/>
    <m/>
    <n v="21869734.100000001"/>
    <n v="-53989.81"/>
    <n v="-175070.95"/>
    <n v="1590964.7"/>
    <n v="0"/>
    <n v="0"/>
    <n v="-20743.599999999999"/>
    <n v="0"/>
    <n v="-1590964.7"/>
    <n v="-21083400.030000001"/>
    <n v="2559911.19"/>
    <n v="1049525.3999999999"/>
    <n v="100600"/>
    <n v="0"/>
    <n v="0"/>
    <n v="-1450000"/>
    <m/>
    <m/>
    <n v="0"/>
    <n v="0"/>
    <n v="497303"/>
    <n v="-2032754"/>
    <n v="0"/>
    <n v="0"/>
    <n v="-118697.5"/>
    <n v="119843.3"/>
    <m/>
    <n v="-678921.38"/>
    <n v="0"/>
    <n v="-532908.5"/>
    <n v="-8904.4599999999991"/>
    <n v="-2776.14"/>
    <n v="0"/>
    <n v="105371.19"/>
    <n v="0"/>
    <m/>
    <n v="816277.36"/>
    <n v="13218.05"/>
    <n v="0"/>
    <m/>
    <m/>
    <m/>
    <m/>
    <m/>
    <m/>
    <n v="24556808.07"/>
    <m/>
    <m/>
    <m/>
    <m/>
    <m/>
    <m/>
    <m/>
    <m/>
    <m/>
    <m/>
    <m/>
    <m/>
    <m/>
    <m/>
    <n v="16282778.01"/>
    <m/>
    <m/>
    <m/>
    <m/>
    <m/>
    <m/>
    <m/>
    <m/>
    <n v="5500000"/>
    <m/>
    <m/>
    <m/>
    <m/>
    <m/>
    <m/>
    <m/>
    <m/>
    <m/>
    <m/>
    <m/>
    <m/>
    <m/>
    <m/>
    <m/>
    <m/>
    <m/>
    <m/>
    <m/>
    <m/>
    <m/>
    <m/>
    <m/>
    <x v="0"/>
    <m/>
    <x v="0"/>
    <s v="Stiftung Krankenkasse Wädenswil"/>
  </r>
  <r>
    <s v="neu_ohne Fusionsberechnungen_DJ_Daten_OKP.xlsx"/>
    <x v="0"/>
    <s v="Jahresrechnung definitiv"/>
    <s v="1401"/>
    <x v="35"/>
    <s v="CH"/>
    <x v="0"/>
    <n v="9574"/>
    <n v="9823"/>
    <m/>
    <m/>
    <m/>
    <m/>
    <m/>
    <m/>
    <m/>
    <m/>
    <m/>
    <m/>
    <m/>
    <m/>
    <m/>
    <m/>
    <m/>
    <m/>
    <m/>
    <m/>
    <m/>
    <m/>
    <m/>
    <m/>
    <m/>
    <m/>
    <m/>
    <m/>
    <m/>
    <m/>
    <m/>
    <m/>
    <m/>
    <m/>
    <m/>
    <m/>
    <m/>
    <n v="25849901.699999999"/>
    <n v="-45077"/>
    <n v="-76773.649999999994"/>
    <n v="1081970.3999999999"/>
    <n v="0"/>
    <n v="0"/>
    <n v="-23335.200000000001"/>
    <n v="0"/>
    <n v="-1081970.3999999999"/>
    <n v="-26359165.050000001"/>
    <n v="4085300.6"/>
    <n v="0"/>
    <n v="0"/>
    <n v="0"/>
    <n v="0"/>
    <n v="-300000"/>
    <m/>
    <m/>
    <n v="0"/>
    <n v="-1230344"/>
    <n v="0"/>
    <n v="0"/>
    <n v="0"/>
    <n v="0"/>
    <n v="-213694.77"/>
    <n v="37484.85"/>
    <m/>
    <n v="-1055423.6399999999"/>
    <n v="0"/>
    <n v="-585069.97"/>
    <n v="-171456.88"/>
    <n v="0"/>
    <n v="-43780.02"/>
    <n v="47919.98"/>
    <n v="-12862.9"/>
    <m/>
    <n v="686850.22"/>
    <n v="0"/>
    <n v="0"/>
    <m/>
    <m/>
    <m/>
    <m/>
    <m/>
    <m/>
    <n v="18983999.27"/>
    <m/>
    <m/>
    <m/>
    <m/>
    <m/>
    <m/>
    <m/>
    <m/>
    <m/>
    <m/>
    <m/>
    <m/>
    <m/>
    <m/>
    <n v="9705676.5600000005"/>
    <m/>
    <m/>
    <m/>
    <m/>
    <m/>
    <m/>
    <m/>
    <m/>
    <n v="5205769"/>
    <m/>
    <m/>
    <m/>
    <m/>
    <m/>
    <m/>
    <m/>
    <m/>
    <m/>
    <m/>
    <m/>
    <m/>
    <m/>
    <m/>
    <m/>
    <m/>
    <m/>
    <m/>
    <m/>
    <m/>
    <m/>
    <m/>
    <s v="rhenu (fus)"/>
    <x v="1"/>
    <m/>
    <x v="0"/>
    <s v="rhenusana"/>
  </r>
  <r>
    <s v="neu_ohne Fusionsberechnungen_DJ_Daten_OKP.xlsx"/>
    <x v="0"/>
    <s v="Jahresrechnung definitiv"/>
    <s v="558"/>
    <x v="36"/>
    <s v="CH"/>
    <x v="0"/>
    <n v="3647"/>
    <n v="3500"/>
    <m/>
    <m/>
    <m/>
    <m/>
    <m/>
    <m/>
    <m/>
    <m/>
    <m/>
    <m/>
    <m/>
    <m/>
    <m/>
    <m/>
    <m/>
    <m/>
    <m/>
    <m/>
    <m/>
    <m/>
    <m/>
    <m/>
    <m/>
    <m/>
    <m/>
    <m/>
    <m/>
    <m/>
    <m/>
    <m/>
    <m/>
    <m/>
    <m/>
    <m/>
    <m/>
    <n v="7799692.4000000004"/>
    <n v="-41077.9"/>
    <n v="-256105.05"/>
    <n v="543522.1"/>
    <n v="0"/>
    <n v="0"/>
    <n v="-3410.4"/>
    <n v="0"/>
    <n v="-543522.1"/>
    <n v="-6609316.5"/>
    <n v="961738.65"/>
    <n v="326706.40000000002"/>
    <n v="24885"/>
    <n v="0"/>
    <n v="-1300"/>
    <n v="-727158.27"/>
    <m/>
    <m/>
    <n v="0"/>
    <n v="-876589"/>
    <n v="0"/>
    <n v="-701000"/>
    <n v="0"/>
    <n v="0"/>
    <n v="-11778.73"/>
    <n v="363969.3"/>
    <m/>
    <n v="0"/>
    <n v="0"/>
    <n v="-596671.62"/>
    <n v="0"/>
    <n v="0"/>
    <n v="0"/>
    <n v="3765"/>
    <n v="0"/>
    <m/>
    <n v="489066.44"/>
    <n v="0"/>
    <n v="-4917.7"/>
    <m/>
    <m/>
    <m/>
    <m/>
    <m/>
    <m/>
    <n v="9539564.1500000004"/>
    <m/>
    <m/>
    <m/>
    <m/>
    <m/>
    <m/>
    <m/>
    <m/>
    <m/>
    <m/>
    <m/>
    <m/>
    <m/>
    <m/>
    <n v="4855148.7699999996"/>
    <m/>
    <m/>
    <m/>
    <m/>
    <m/>
    <m/>
    <m/>
    <m/>
    <n v="2036000"/>
    <m/>
    <m/>
    <m/>
    <m/>
    <m/>
    <m/>
    <m/>
    <m/>
    <m/>
    <m/>
    <m/>
    <m/>
    <m/>
    <m/>
    <m/>
    <m/>
    <m/>
    <m/>
    <m/>
    <m/>
    <m/>
    <m/>
    <s v="öKK (fus)"/>
    <x v="1"/>
    <m/>
    <x v="0"/>
    <s v="KVF Krankenversicherung AG"/>
  </r>
  <r>
    <s v="neu_ohne Fusionsberechnungen_DJ_Daten_OKP.xlsx"/>
    <x v="0"/>
    <s v="Jahresrechnung definitiv"/>
    <s v="780"/>
    <x v="37"/>
    <s v="CH"/>
    <x v="0"/>
    <n v="6124"/>
    <n v="6318"/>
    <m/>
    <m/>
    <m/>
    <m/>
    <m/>
    <m/>
    <m/>
    <m/>
    <m/>
    <m/>
    <m/>
    <m/>
    <m/>
    <m/>
    <m/>
    <m/>
    <m/>
    <m/>
    <m/>
    <m/>
    <m/>
    <m/>
    <m/>
    <m/>
    <m/>
    <m/>
    <m/>
    <m/>
    <m/>
    <m/>
    <m/>
    <m/>
    <m/>
    <m/>
    <m/>
    <n v="13910922.6"/>
    <n v="-80361.55"/>
    <n v="-59634.75"/>
    <n v="756134.35"/>
    <n v="0"/>
    <n v="0"/>
    <n v="-16298.45"/>
    <n v="0"/>
    <n v="-756134.35"/>
    <n v="-11856167"/>
    <n v="1753557.95"/>
    <n v="628626.75"/>
    <n v="63720"/>
    <n v="0"/>
    <n v="0"/>
    <n v="-600000"/>
    <m/>
    <m/>
    <n v="0"/>
    <n v="-2631026"/>
    <n v="0"/>
    <n v="0"/>
    <n v="0"/>
    <n v="-14799.25"/>
    <n v="-34233.49"/>
    <n v="48802.25"/>
    <m/>
    <n v="-469276.07"/>
    <n v="0"/>
    <n v="-172593.3"/>
    <n v="-12655.6"/>
    <n v="-100"/>
    <n v="-17073.349999999999"/>
    <n v="117289.83"/>
    <n v="-13017.43"/>
    <m/>
    <n v="221817.55"/>
    <n v="1244.5999999999999"/>
    <n v="0"/>
    <m/>
    <m/>
    <m/>
    <m/>
    <m/>
    <m/>
    <n v="6014295.4299999997"/>
    <m/>
    <m/>
    <m/>
    <m/>
    <m/>
    <m/>
    <m/>
    <m/>
    <m/>
    <m/>
    <m/>
    <m/>
    <m/>
    <m/>
    <n v="4061510.41"/>
    <m/>
    <m/>
    <m/>
    <m/>
    <m/>
    <m/>
    <m/>
    <m/>
    <n v="2700000"/>
    <m/>
    <m/>
    <m/>
    <m/>
    <m/>
    <m/>
    <m/>
    <m/>
    <m/>
    <m/>
    <m/>
    <m/>
    <m/>
    <m/>
    <m/>
    <m/>
    <m/>
    <m/>
    <m/>
    <m/>
    <m/>
    <m/>
    <m/>
    <x v="0"/>
    <m/>
    <x v="0"/>
    <s v="Genossenschaft Glarner Krankenversicherung"/>
  </r>
  <r>
    <s v="neu_ohne Fusionsberechnungen_DJ_Daten_OKP.xlsx"/>
    <x v="0"/>
    <s v="Jahresrechnung definitiv"/>
    <s v="1507"/>
    <x v="38"/>
    <s v="CH"/>
    <x v="0"/>
    <n v="10948"/>
    <n v="11274"/>
    <m/>
    <m/>
    <m/>
    <m/>
    <m/>
    <m/>
    <m/>
    <m/>
    <m/>
    <m/>
    <m/>
    <m/>
    <m/>
    <m/>
    <m/>
    <m/>
    <m/>
    <m/>
    <m/>
    <m/>
    <m/>
    <m/>
    <m/>
    <m/>
    <m/>
    <m/>
    <m/>
    <m/>
    <m/>
    <m/>
    <m/>
    <m/>
    <m/>
    <m/>
    <m/>
    <n v="26019588.399999999"/>
    <n v="-262331.51"/>
    <n v="-525557.75"/>
    <n v="5643702.9000000004"/>
    <n v="0"/>
    <n v="0"/>
    <n v="-26181.55"/>
    <n v="0"/>
    <n v="-5643702.9000000004"/>
    <n v="-24512472.640000001"/>
    <n v="2527788.7000000002"/>
    <n v="1294546.95"/>
    <n v="143635"/>
    <n v="0"/>
    <n v="0"/>
    <n v="-200000"/>
    <m/>
    <m/>
    <n v="0"/>
    <n v="-2908408.1"/>
    <n v="16735.099999999999"/>
    <n v="-447828"/>
    <n v="0"/>
    <n v="-16606.8"/>
    <n v="-22413.599999999999"/>
    <n v="488363.4"/>
    <m/>
    <n v="-936807.89"/>
    <n v="0"/>
    <n v="-309662.17"/>
    <n v="-67775.070000000007"/>
    <n v="-30206.14"/>
    <n v="0"/>
    <n v="103918.78"/>
    <n v="0"/>
    <m/>
    <n v="672654.14"/>
    <n v="269806.34999999998"/>
    <n v="0"/>
    <m/>
    <m/>
    <m/>
    <m/>
    <m/>
    <m/>
    <n v="14927422.119999999"/>
    <m/>
    <m/>
    <m/>
    <m/>
    <m/>
    <m/>
    <m/>
    <m/>
    <m/>
    <m/>
    <m/>
    <m/>
    <m/>
    <m/>
    <n v="9183015.8100000005"/>
    <m/>
    <m/>
    <m/>
    <m/>
    <m/>
    <m/>
    <m/>
    <m/>
    <n v="5100000"/>
    <m/>
    <m/>
    <m/>
    <m/>
    <m/>
    <m/>
    <m/>
    <m/>
    <m/>
    <m/>
    <m/>
    <m/>
    <m/>
    <m/>
    <m/>
    <m/>
    <m/>
    <m/>
    <m/>
    <m/>
    <m/>
    <m/>
    <m/>
    <x v="0"/>
    <s v="Groupe Mutuel"/>
    <x v="1"/>
    <s v="AMB Assurances SA"/>
  </r>
  <r>
    <s v="neu_ohne Fusionsberechnungen_DJ_Daten_OKP.xlsx"/>
    <x v="0"/>
    <s v="Jahresrechnung definitiv"/>
    <s v="829"/>
    <x v="39"/>
    <s v="CH"/>
    <x v="0"/>
    <n v="14976"/>
    <n v="15580"/>
    <m/>
    <m/>
    <m/>
    <m/>
    <m/>
    <m/>
    <m/>
    <m/>
    <m/>
    <m/>
    <m/>
    <m/>
    <m/>
    <m/>
    <m/>
    <m/>
    <m/>
    <m/>
    <m/>
    <m/>
    <m/>
    <m/>
    <m/>
    <m/>
    <m/>
    <m/>
    <m/>
    <m/>
    <m/>
    <m/>
    <m/>
    <m/>
    <m/>
    <m/>
    <m/>
    <n v="31420467"/>
    <n v="-142292.04"/>
    <n v="-266228.40000000002"/>
    <n v="2481629.5"/>
    <n v="0"/>
    <n v="0"/>
    <n v="-24324"/>
    <n v="0"/>
    <n v="-2481629.5"/>
    <n v="-34498499.450000003"/>
    <n v="3493516.7"/>
    <n v="1783999.2"/>
    <n v="161530.29999999999"/>
    <n v="0"/>
    <n v="0"/>
    <n v="-1440000"/>
    <m/>
    <m/>
    <n v="0"/>
    <n v="-4633968.5"/>
    <n v="4758784.5"/>
    <n v="0"/>
    <n v="0"/>
    <n v="0"/>
    <n v="-237820.93"/>
    <n v="217322.25"/>
    <m/>
    <n v="-552440.29"/>
    <n v="0"/>
    <n v="-368293.53"/>
    <n v="0"/>
    <n v="0"/>
    <n v="-32825"/>
    <n v="19787.89"/>
    <n v="0"/>
    <m/>
    <n v="713291.36"/>
    <n v="0"/>
    <n v="0"/>
    <m/>
    <m/>
    <m/>
    <m/>
    <m/>
    <m/>
    <n v="20260950.289999999"/>
    <m/>
    <m/>
    <m/>
    <m/>
    <m/>
    <m/>
    <m/>
    <m/>
    <m/>
    <m/>
    <m/>
    <m/>
    <m/>
    <m/>
    <n v="7653483.1600000001"/>
    <m/>
    <m/>
    <m/>
    <m/>
    <m/>
    <m/>
    <m/>
    <m/>
    <n v="6140000"/>
    <m/>
    <m/>
    <m/>
    <m/>
    <m/>
    <m/>
    <m/>
    <m/>
    <m/>
    <m/>
    <m/>
    <m/>
    <m/>
    <m/>
    <m/>
    <m/>
    <m/>
    <m/>
    <m/>
    <m/>
    <m/>
    <m/>
    <m/>
    <x v="0"/>
    <m/>
    <x v="0"/>
    <s v="KLuG Krankenversicherung"/>
  </r>
  <r>
    <s v="neu_ohne Fusionsberechnungen_DJ_Daten_OKP.xlsx"/>
    <x v="0"/>
    <s v="Jahresrechnung definitiv"/>
    <s v="246"/>
    <x v="40"/>
    <s v="CH"/>
    <x v="0"/>
    <n v="3558"/>
    <n v="3360"/>
    <m/>
    <m/>
    <m/>
    <m/>
    <m/>
    <m/>
    <m/>
    <m/>
    <m/>
    <m/>
    <m/>
    <m/>
    <m/>
    <m/>
    <m/>
    <m/>
    <m/>
    <m/>
    <m/>
    <m/>
    <m/>
    <m/>
    <m/>
    <m/>
    <m/>
    <m/>
    <m/>
    <m/>
    <m/>
    <m/>
    <m/>
    <m/>
    <m/>
    <m/>
    <m/>
    <n v="11415199.6"/>
    <n v="-24945.87"/>
    <n v="-117486.85"/>
    <n v="767952.65"/>
    <n v="0"/>
    <n v="0"/>
    <n v="-17136"/>
    <n v="0"/>
    <n v="-767952.65"/>
    <n v="-11857507.85"/>
    <n v="911938.1"/>
    <n v="566991"/>
    <n v="68300"/>
    <n v="0"/>
    <n v="-1658.82"/>
    <n v="-294683"/>
    <m/>
    <m/>
    <n v="0"/>
    <n v="-320009.2"/>
    <n v="446938.2"/>
    <n v="721000"/>
    <n v="0"/>
    <n v="-19206.7"/>
    <n v="-74206.899999999994"/>
    <n v="90179.25"/>
    <m/>
    <n v="-506518.95"/>
    <n v="-315"/>
    <n v="-168998.25"/>
    <n v="-21322.5"/>
    <n v="0"/>
    <n v="-174266.7"/>
    <n v="3855.07"/>
    <n v="-6863.43"/>
    <m/>
    <n v="68591.48"/>
    <n v="0.01"/>
    <n v="-194.5"/>
    <m/>
    <m/>
    <m/>
    <m/>
    <m/>
    <m/>
    <n v="6732218.4700000007"/>
    <m/>
    <m/>
    <m/>
    <m/>
    <m/>
    <m/>
    <m/>
    <m/>
    <m/>
    <m/>
    <m/>
    <m/>
    <m/>
    <m/>
    <n v="4235126.75"/>
    <m/>
    <m/>
    <m/>
    <m/>
    <m/>
    <m/>
    <m/>
    <m/>
    <n v="3100000"/>
    <m/>
    <m/>
    <m/>
    <m/>
    <m/>
    <m/>
    <m/>
    <m/>
    <m/>
    <m/>
    <m/>
    <m/>
    <m/>
    <m/>
    <m/>
    <m/>
    <m/>
    <m/>
    <m/>
    <m/>
    <m/>
    <m/>
    <m/>
    <x v="0"/>
    <m/>
    <x v="0"/>
    <s v="Genossenschaft Krankenkasse Steffisburg"/>
  </r>
  <r>
    <s v="neu_ohne Fusionsberechnungen_DJ_Daten_OKP.xlsx"/>
    <x v="0"/>
    <s v="Jahresrechnung definitiv"/>
    <s v="134"/>
    <x v="41"/>
    <s v="CH"/>
    <x v="0"/>
    <n v="3596"/>
    <n v="3620"/>
    <m/>
    <m/>
    <m/>
    <m/>
    <m/>
    <m/>
    <m/>
    <m/>
    <m/>
    <m/>
    <m/>
    <m/>
    <m/>
    <m/>
    <m/>
    <m/>
    <m/>
    <m/>
    <m/>
    <m/>
    <m/>
    <m/>
    <m/>
    <m/>
    <m/>
    <m/>
    <m/>
    <m/>
    <m/>
    <m/>
    <m/>
    <m/>
    <m/>
    <m/>
    <m/>
    <n v="9439978.9499999993"/>
    <n v="-34409.550000000003"/>
    <n v="-813093.05"/>
    <n v="82942.600000000006"/>
    <n v="0"/>
    <n v="0"/>
    <n v="-10670.9"/>
    <n v="0"/>
    <n v="-82942.600000000006"/>
    <n v="-10123122.449999999"/>
    <n v="909666.3"/>
    <n v="526414.55000000005"/>
    <n v="51180"/>
    <n v="0"/>
    <n v="0"/>
    <n v="-240000"/>
    <m/>
    <m/>
    <n v="0"/>
    <n v="0"/>
    <n v="45916"/>
    <n v="50000"/>
    <n v="0"/>
    <n v="0"/>
    <n v="-19398.099999999999"/>
    <n v="680500.6"/>
    <m/>
    <n v="-256363.4"/>
    <n v="0"/>
    <n v="-186589.8"/>
    <n v="-3566.7"/>
    <n v="0"/>
    <n v="0"/>
    <n v="234088.7"/>
    <n v="0"/>
    <m/>
    <n v="182350.38"/>
    <n v="21074.98"/>
    <n v="0"/>
    <m/>
    <m/>
    <m/>
    <m/>
    <m/>
    <m/>
    <n v="7972674.2699999996"/>
    <m/>
    <m/>
    <m/>
    <m/>
    <m/>
    <m/>
    <m/>
    <m/>
    <m/>
    <m/>
    <m/>
    <m/>
    <m/>
    <m/>
    <n v="5604679.3700000001"/>
    <m/>
    <m/>
    <m/>
    <m/>
    <m/>
    <m/>
    <m/>
    <m/>
    <n v="2170000"/>
    <m/>
    <m/>
    <m/>
    <m/>
    <m/>
    <m/>
    <m/>
    <m/>
    <m/>
    <m/>
    <m/>
    <m/>
    <m/>
    <m/>
    <m/>
    <m/>
    <m/>
    <m/>
    <m/>
    <m/>
    <m/>
    <m/>
    <s v="Einsiedler (fus)"/>
    <x v="1"/>
    <m/>
    <x v="0"/>
    <s v="Einsiedler Krankenkasse"/>
  </r>
  <r>
    <s v="neu_ohne Fusionsberechnungen_DJ_Daten_OKP.xlsx"/>
    <x v="0"/>
    <s v="Jahresrechnung definitiv"/>
    <s v="1113"/>
    <x v="42"/>
    <s v="CH"/>
    <x v="0"/>
    <n v="8397"/>
    <n v="8658"/>
    <m/>
    <m/>
    <m/>
    <m/>
    <m/>
    <m/>
    <m/>
    <m/>
    <m/>
    <m/>
    <m/>
    <m/>
    <m/>
    <m/>
    <m/>
    <m/>
    <m/>
    <m/>
    <m/>
    <m/>
    <m/>
    <m/>
    <m/>
    <m/>
    <m/>
    <m/>
    <m/>
    <m/>
    <m/>
    <m/>
    <m/>
    <m/>
    <m/>
    <m/>
    <m/>
    <n v="20071832.699999999"/>
    <n v="-77821.69"/>
    <n v="-308123.34999999998"/>
    <n v="5141325.5"/>
    <n v="0"/>
    <n v="0"/>
    <n v="-26871.15"/>
    <n v="0"/>
    <n v="-5141325.5"/>
    <n v="-18197604.73"/>
    <n v="2039773.91"/>
    <n v="975329.47"/>
    <n v="96465"/>
    <n v="0"/>
    <n v="0"/>
    <n v="-396000"/>
    <m/>
    <m/>
    <n v="0"/>
    <n v="-3263373"/>
    <n v="0"/>
    <n v="-28289"/>
    <n v="0"/>
    <n v="0"/>
    <n v="-62500.65"/>
    <n v="-64682"/>
    <m/>
    <n v="-43510.1"/>
    <n v="0"/>
    <n v="-1361505.51"/>
    <n v="-21697.65"/>
    <n v="0"/>
    <n v="-4450"/>
    <n v="7533.89"/>
    <n v="-12170.01"/>
    <m/>
    <n v="118959.58"/>
    <n v="187100.79999999999"/>
    <n v="0"/>
    <m/>
    <m/>
    <m/>
    <m/>
    <m/>
    <m/>
    <n v="3457785.46"/>
    <m/>
    <m/>
    <m/>
    <m/>
    <m/>
    <m/>
    <m/>
    <m/>
    <m/>
    <m/>
    <m/>
    <m/>
    <m/>
    <m/>
    <n v="3560631.49"/>
    <m/>
    <m/>
    <m/>
    <m/>
    <m/>
    <m/>
    <m/>
    <m/>
    <n v="3750000"/>
    <m/>
    <m/>
    <m/>
    <m/>
    <m/>
    <m/>
    <m/>
    <m/>
    <m/>
    <m/>
    <m/>
    <m/>
    <m/>
    <m/>
    <m/>
    <m/>
    <m/>
    <m/>
    <m/>
    <m/>
    <m/>
    <m/>
    <m/>
    <x v="0"/>
    <m/>
    <x v="0"/>
    <s v="Caisse-maladie de la vallée d’Entremont société coopérative"/>
  </r>
  <r>
    <s v="neu_ohne Fusionsberechnungen_DJ_Daten_OKP.xlsx"/>
    <x v="0"/>
    <s v="Jahresrechnung definitiv"/>
    <s v="1040"/>
    <x v="43"/>
    <s v="CH"/>
    <x v="0"/>
    <n v="4207"/>
    <n v="4157"/>
    <m/>
    <m/>
    <m/>
    <m/>
    <m/>
    <m/>
    <m/>
    <m/>
    <m/>
    <m/>
    <m/>
    <m/>
    <m/>
    <m/>
    <m/>
    <m/>
    <m/>
    <m/>
    <m/>
    <m/>
    <m/>
    <m/>
    <m/>
    <m/>
    <m/>
    <m/>
    <m/>
    <m/>
    <m/>
    <m/>
    <m/>
    <m/>
    <m/>
    <m/>
    <m/>
    <n v="10022940.4"/>
    <n v="0"/>
    <n v="-98142.2"/>
    <n v="1629672.35"/>
    <n v="0"/>
    <n v="0"/>
    <n v="-9316.7999999999993"/>
    <n v="0"/>
    <n v="-1629672.35"/>
    <n v="-8299154.0499999998"/>
    <n v="1032480.5"/>
    <n v="448262.1"/>
    <n v="39050"/>
    <n v="0"/>
    <n v="0"/>
    <n v="-250000"/>
    <m/>
    <m/>
    <n v="0"/>
    <n v="-2350188.85"/>
    <n v="0"/>
    <n v="0"/>
    <n v="0"/>
    <n v="-39317"/>
    <n v="-32094.6"/>
    <n v="0"/>
    <m/>
    <n v="-281294.09999999998"/>
    <n v="0"/>
    <n v="-32020.639999999999"/>
    <n v="-5219.63"/>
    <n v="0"/>
    <n v="0"/>
    <n v="10178.280000000001"/>
    <n v="-8921.1299999999992"/>
    <m/>
    <n v="-60311.82"/>
    <n v="240135.85"/>
    <n v="-2290.9"/>
    <m/>
    <m/>
    <m/>
    <m/>
    <m/>
    <m/>
    <n v="6276649.25"/>
    <m/>
    <m/>
    <m/>
    <m/>
    <m/>
    <m/>
    <m/>
    <m/>
    <m/>
    <m/>
    <m/>
    <m/>
    <m/>
    <m/>
    <n v="3829104.25"/>
    <m/>
    <m/>
    <m/>
    <m/>
    <m/>
    <m/>
    <m/>
    <m/>
    <n v="1890000"/>
    <m/>
    <m/>
    <m/>
    <m/>
    <m/>
    <m/>
    <m/>
    <m/>
    <m/>
    <m/>
    <m/>
    <m/>
    <m/>
    <m/>
    <m/>
    <m/>
    <m/>
    <m/>
    <m/>
    <m/>
    <m/>
    <m/>
    <s v="Visper (fus)"/>
    <x v="1"/>
    <m/>
    <x v="0"/>
    <s v="Verein Krankenkasse Visperterminen"/>
  </r>
  <r>
    <s v="neu_ohne Fusionsberechnungen_DJ_Daten_OKP.xlsx"/>
    <x v="0"/>
    <s v="Jahresrechnung definitiv"/>
    <s v="901"/>
    <x v="44"/>
    <s v="CH"/>
    <x v="0"/>
    <n v="2452"/>
    <n v="2465"/>
    <m/>
    <m/>
    <m/>
    <m/>
    <m/>
    <m/>
    <m/>
    <m/>
    <m/>
    <m/>
    <m/>
    <m/>
    <m/>
    <m/>
    <m/>
    <m/>
    <m/>
    <m/>
    <m/>
    <m/>
    <m/>
    <m/>
    <m/>
    <m/>
    <m/>
    <m/>
    <m/>
    <m/>
    <m/>
    <m/>
    <m/>
    <m/>
    <m/>
    <m/>
    <m/>
    <n v="5712345.4500000002"/>
    <n v="-1668"/>
    <n v="-15794.95"/>
    <n v="0"/>
    <n v="0"/>
    <n v="0"/>
    <n v="-5596.8"/>
    <n v="0"/>
    <n v="0"/>
    <n v="-5446525.9000000004"/>
    <n v="597609.15"/>
    <n v="276237.34999999998"/>
    <n v="27760"/>
    <n v="0"/>
    <n v="0"/>
    <n v="0"/>
    <m/>
    <m/>
    <n v="0"/>
    <n v="-125368.55"/>
    <n v="0"/>
    <n v="-341000"/>
    <n v="-22604.35"/>
    <n v="0"/>
    <n v="-37966"/>
    <n v="0"/>
    <m/>
    <n v="-219247.6"/>
    <n v="0"/>
    <n v="-60680.32"/>
    <n v="-2323.4"/>
    <n v="0"/>
    <n v="-16586.599999999999"/>
    <n v="250665"/>
    <n v="0"/>
    <m/>
    <n v="344824.94"/>
    <n v="0"/>
    <n v="0"/>
    <m/>
    <m/>
    <m/>
    <m/>
    <m/>
    <m/>
    <n v="8705519.0399999991"/>
    <m/>
    <m/>
    <m/>
    <m/>
    <m/>
    <m/>
    <m/>
    <m/>
    <m/>
    <m/>
    <m/>
    <m/>
    <m/>
    <m/>
    <n v="6503259.4299999997"/>
    <m/>
    <m/>
    <m/>
    <m/>
    <m/>
    <m/>
    <m/>
    <m/>
    <n v="702029"/>
    <m/>
    <m/>
    <m/>
    <m/>
    <m/>
    <m/>
    <m/>
    <m/>
    <m/>
    <m/>
    <m/>
    <m/>
    <m/>
    <m/>
    <m/>
    <m/>
    <m/>
    <m/>
    <m/>
    <m/>
    <m/>
    <m/>
    <m/>
    <x v="0"/>
    <m/>
    <x v="0"/>
    <s v="sanavals Gesundheitskasse"/>
  </r>
  <r>
    <s v="neu_ohne Fusionsberechnungen_DJ_Daten_OKP.xlsx"/>
    <x v="0"/>
    <s v="Jahresrechnung definitiv"/>
    <s v="966"/>
    <x v="45"/>
    <s v="CH"/>
    <x v="0"/>
    <n v="4200"/>
    <n v="3700"/>
    <m/>
    <m/>
    <m/>
    <m/>
    <m/>
    <m/>
    <m/>
    <m/>
    <m/>
    <m/>
    <m/>
    <m/>
    <m/>
    <m/>
    <m/>
    <m/>
    <m/>
    <m/>
    <m/>
    <m/>
    <m/>
    <m/>
    <m/>
    <m/>
    <m/>
    <m/>
    <m/>
    <m/>
    <m/>
    <m/>
    <m/>
    <m/>
    <m/>
    <m/>
    <m/>
    <n v="11779127.9"/>
    <n v="-99491.1"/>
    <n v="-188689.35"/>
    <n v="47550.85"/>
    <n v="0"/>
    <n v="0"/>
    <n v="-19305.599999999999"/>
    <n v="0"/>
    <n v="-47550.85"/>
    <n v="-12537437.199999999"/>
    <n v="1091319.3"/>
    <n v="611458.94999999995"/>
    <n v="74843.45"/>
    <n v="0"/>
    <n v="0"/>
    <n v="337000"/>
    <m/>
    <m/>
    <n v="0"/>
    <n v="-4291290.5"/>
    <n v="2549213.5"/>
    <n v="1975000"/>
    <n v="0"/>
    <n v="0"/>
    <n v="13395.77"/>
    <n v="140123.1"/>
    <m/>
    <n v="-300408.78999999998"/>
    <n v="0"/>
    <n v="-83939.22"/>
    <n v="-14814.63"/>
    <n v="0"/>
    <n v="0"/>
    <n v="20288.66"/>
    <n v="-24010"/>
    <m/>
    <n v="481976.42"/>
    <n v="0"/>
    <n v="0"/>
    <m/>
    <m/>
    <m/>
    <m/>
    <m/>
    <m/>
    <n v="5704934.0199999996"/>
    <m/>
    <m/>
    <m/>
    <m/>
    <m/>
    <m/>
    <m/>
    <m/>
    <m/>
    <m/>
    <m/>
    <m/>
    <m/>
    <m/>
    <n v="2478411.06"/>
    <m/>
    <m/>
    <m/>
    <m/>
    <m/>
    <m/>
    <m/>
    <m/>
    <n v="1775000"/>
    <m/>
    <m/>
    <m/>
    <m/>
    <m/>
    <m/>
    <m/>
    <m/>
    <m/>
    <m/>
    <m/>
    <m/>
    <m/>
    <m/>
    <m/>
    <m/>
    <m/>
    <m/>
    <m/>
    <m/>
    <m/>
    <m/>
    <m/>
    <x v="0"/>
    <m/>
    <x v="0"/>
    <s v="vita surselva"/>
  </r>
  <r>
    <s v="neu_ohne Fusionsberechnungen_DJ_Daten_OKP.xlsx"/>
    <x v="0"/>
    <s v="Jahresrechnung definitiv"/>
    <s v="1322"/>
    <x v="46"/>
    <s v="CH"/>
    <x v="0"/>
    <n v="8772"/>
    <n v="9138"/>
    <m/>
    <m/>
    <m/>
    <m/>
    <m/>
    <m/>
    <m/>
    <m/>
    <m/>
    <m/>
    <m/>
    <m/>
    <m/>
    <m/>
    <m/>
    <m/>
    <m/>
    <m/>
    <m/>
    <m/>
    <m/>
    <m/>
    <m/>
    <m/>
    <m/>
    <m/>
    <m/>
    <m/>
    <m/>
    <m/>
    <m/>
    <m/>
    <m/>
    <m/>
    <m/>
    <n v="20956376.649999999"/>
    <n v="-70736.179999999993"/>
    <n v="-390319.8"/>
    <n v="1897729"/>
    <n v="0"/>
    <n v="0"/>
    <n v="-22086.1"/>
    <n v="0"/>
    <n v="-1897729"/>
    <n v="-22056453.899999999"/>
    <n v="2356882.15"/>
    <n v="1170870.6000000001"/>
    <n v="105615"/>
    <n v="0"/>
    <n v="-5337.75"/>
    <n v="-275237.02"/>
    <m/>
    <m/>
    <n v="0"/>
    <n v="-396413.9"/>
    <n v="0"/>
    <n v="-243341"/>
    <n v="-208741.5"/>
    <n v="-41947.199999999997"/>
    <n v="-83872.350000000006"/>
    <n v="143739.9"/>
    <m/>
    <n v="-855214.57"/>
    <n v="0"/>
    <n v="-357787.48"/>
    <n v="-79078.89"/>
    <n v="-3429.02"/>
    <n v="-46019.85"/>
    <n v="1164.19"/>
    <n v="-15878.09"/>
    <m/>
    <n v="634049.4"/>
    <n v="0"/>
    <n v="0"/>
    <m/>
    <m/>
    <m/>
    <m/>
    <m/>
    <m/>
    <n v="12182201.279999999"/>
    <m/>
    <m/>
    <m/>
    <m/>
    <m/>
    <m/>
    <m/>
    <m/>
    <m/>
    <m/>
    <m/>
    <m/>
    <m/>
    <m/>
    <n v="5132593.79"/>
    <m/>
    <m/>
    <m/>
    <m/>
    <m/>
    <m/>
    <m/>
    <m/>
    <n v="4917513"/>
    <m/>
    <m/>
    <m/>
    <m/>
    <m/>
    <m/>
    <m/>
    <m/>
    <m/>
    <m/>
    <m/>
    <m/>
    <m/>
    <m/>
    <m/>
    <m/>
    <m/>
    <m/>
    <m/>
    <m/>
    <m/>
    <m/>
    <m/>
    <x v="0"/>
    <m/>
    <x v="0"/>
    <s v="Krankenkasse Birchmeier"/>
  </r>
  <r>
    <s v="neu_ohne Fusionsberechnungen_DJ_Daten_OKP.xlsx"/>
    <x v="0"/>
    <s v="Jahresrechnung definitiv"/>
    <s v="820"/>
    <x v="47"/>
    <s v="CH"/>
    <x v="0"/>
    <n v="2558"/>
    <n v="2541"/>
    <m/>
    <m/>
    <m/>
    <m/>
    <m/>
    <m/>
    <m/>
    <m/>
    <m/>
    <m/>
    <m/>
    <m/>
    <m/>
    <m/>
    <m/>
    <m/>
    <m/>
    <m/>
    <m/>
    <m/>
    <m/>
    <m/>
    <m/>
    <m/>
    <m/>
    <m/>
    <m/>
    <m/>
    <m/>
    <m/>
    <m/>
    <m/>
    <m/>
    <m/>
    <m/>
    <n v="6413153.4000000004"/>
    <n v="0"/>
    <n v="-18456.7"/>
    <n v="0"/>
    <n v="0"/>
    <n v="0"/>
    <n v="-5784"/>
    <n v="0"/>
    <n v="0"/>
    <n v="-6364375.2000000002"/>
    <n v="620730.69999999995"/>
    <n v="344764.75"/>
    <n v="42325"/>
    <n v="0"/>
    <n v="0"/>
    <n v="61214.59"/>
    <m/>
    <m/>
    <n v="0"/>
    <n v="0"/>
    <n v="276451"/>
    <n v="-75056"/>
    <n v="-7604"/>
    <n v="0"/>
    <n v="-49008.53"/>
    <n v="0"/>
    <m/>
    <n v="-136355.35"/>
    <n v="0"/>
    <n v="-112794.26"/>
    <n v="-833"/>
    <n v="0"/>
    <n v="0"/>
    <n v="92102.45"/>
    <n v="-9828.9"/>
    <m/>
    <n v="142634.74"/>
    <n v="0"/>
    <n v="0"/>
    <m/>
    <m/>
    <m/>
    <m/>
    <m/>
    <m/>
    <n v="3178716.66"/>
    <m/>
    <m/>
    <m/>
    <m/>
    <m/>
    <m/>
    <m/>
    <m/>
    <m/>
    <m/>
    <m/>
    <m/>
    <m/>
    <m/>
    <n v="4436773.72"/>
    <m/>
    <m/>
    <m/>
    <m/>
    <m/>
    <m/>
    <m/>
    <m/>
    <n v="910319"/>
    <m/>
    <m/>
    <m/>
    <m/>
    <m/>
    <m/>
    <m/>
    <m/>
    <m/>
    <m/>
    <m/>
    <m/>
    <m/>
    <m/>
    <m/>
    <m/>
    <m/>
    <m/>
    <m/>
    <m/>
    <m/>
    <m/>
    <m/>
    <x v="0"/>
    <m/>
    <x v="0"/>
    <s v="Cassa da malsauns LUMNEZIANA"/>
  </r>
  <r>
    <s v="neu_ohne Fusionsberechnungen_DJ_Daten_OKP.xlsx"/>
    <x v="0"/>
    <s v="Jahresrechnung definitiv"/>
    <s v="1331"/>
    <x v="48"/>
    <s v="CH"/>
    <x v="0"/>
    <n v="1678"/>
    <n v="1628"/>
    <m/>
    <m/>
    <m/>
    <m/>
    <m/>
    <m/>
    <m/>
    <m/>
    <m/>
    <m/>
    <m/>
    <m/>
    <m/>
    <m/>
    <m/>
    <m/>
    <m/>
    <m/>
    <m/>
    <m/>
    <m/>
    <m/>
    <m/>
    <m/>
    <m/>
    <m/>
    <m/>
    <m/>
    <m/>
    <m/>
    <m/>
    <m/>
    <m/>
    <m/>
    <m/>
    <n v="3947003.35"/>
    <n v="-10831.1"/>
    <n v="-319827.15000000002"/>
    <n v="3391.1"/>
    <n v="0"/>
    <n v="0"/>
    <n v="-4072.8"/>
    <n v="0"/>
    <n v="-3391.1"/>
    <n v="-3638263.5"/>
    <n v="0"/>
    <n v="0"/>
    <n v="0"/>
    <n v="600107.55000000005"/>
    <n v="0"/>
    <n v="-205000"/>
    <m/>
    <m/>
    <n v="0"/>
    <n v="-578729"/>
    <n v="0"/>
    <n v="286000"/>
    <n v="0"/>
    <n v="0"/>
    <n v="-68329.14"/>
    <n v="304019.25"/>
    <m/>
    <n v="-194544.05"/>
    <n v="0"/>
    <n v="-46498.22"/>
    <n v="-1774"/>
    <n v="0"/>
    <n v="0"/>
    <n v="2915"/>
    <n v="-2156.1999999999998"/>
    <m/>
    <n v="9570.33"/>
    <n v="0"/>
    <n v="0"/>
    <m/>
    <m/>
    <m/>
    <m/>
    <m/>
    <m/>
    <n v="1654959.49"/>
    <m/>
    <m/>
    <m/>
    <m/>
    <m/>
    <m/>
    <m/>
    <m/>
    <m/>
    <m/>
    <m/>
    <m/>
    <m/>
    <m/>
    <n v="894326.42"/>
    <m/>
    <m/>
    <m/>
    <m/>
    <m/>
    <m/>
    <m/>
    <m/>
    <n v="950000"/>
    <m/>
    <m/>
    <m/>
    <m/>
    <m/>
    <m/>
    <m/>
    <m/>
    <m/>
    <m/>
    <m/>
    <m/>
    <m/>
    <m/>
    <m/>
    <m/>
    <m/>
    <m/>
    <m/>
    <m/>
    <m/>
    <m/>
    <s v="rhenu (fus)"/>
    <x v="1"/>
    <m/>
    <x v="0"/>
    <s v="Krankenkasse Stoffel, Mels"/>
  </r>
  <r>
    <s v="neu_ohne Fusionsberechnungen_DJ_Daten_OKP.xlsx"/>
    <x v="0"/>
    <s v="Jahresrechnung definitiv"/>
    <s v="1142"/>
    <x v="49"/>
    <s v="CH"/>
    <x v="0"/>
    <n v="806"/>
    <n v="787"/>
    <m/>
    <m/>
    <m/>
    <m/>
    <m/>
    <m/>
    <m/>
    <m/>
    <m/>
    <m/>
    <m/>
    <m/>
    <m/>
    <m/>
    <m/>
    <m/>
    <m/>
    <m/>
    <m/>
    <m/>
    <m/>
    <m/>
    <m/>
    <m/>
    <m/>
    <m/>
    <m/>
    <m/>
    <m/>
    <m/>
    <m/>
    <m/>
    <m/>
    <m/>
    <m/>
    <n v="3345475.85"/>
    <n v="0"/>
    <n v="-22704.75"/>
    <n v="1315015.95"/>
    <n v="3726.78"/>
    <n v="0"/>
    <n v="-1888.8"/>
    <n v="0"/>
    <n v="-1315015.95"/>
    <n v="-7829222.2999999998"/>
    <n v="234654.55"/>
    <n v="327722.40000000002"/>
    <n v="27915"/>
    <n v="0"/>
    <n v="0"/>
    <n v="-206000"/>
    <m/>
    <m/>
    <n v="0"/>
    <n v="0"/>
    <n v="4720234"/>
    <n v="-130000"/>
    <n v="0"/>
    <n v="0"/>
    <n v="-13328.6"/>
    <n v="0"/>
    <m/>
    <n v="-144422.5"/>
    <n v="0"/>
    <n v="-130315.55"/>
    <n v="0"/>
    <n v="0"/>
    <n v="-14000"/>
    <n v="14340.65"/>
    <n v="-287.45"/>
    <m/>
    <n v="839015.43"/>
    <n v="0"/>
    <n v="0"/>
    <m/>
    <m/>
    <m/>
    <m/>
    <m/>
    <m/>
    <n v="16598090.880000001"/>
    <m/>
    <m/>
    <m/>
    <m/>
    <m/>
    <m/>
    <m/>
    <m/>
    <m/>
    <m/>
    <m/>
    <m/>
    <m/>
    <m/>
    <n v="16922191.32"/>
    <m/>
    <m/>
    <m/>
    <m/>
    <m/>
    <m/>
    <m/>
    <m/>
    <n v="1706000"/>
    <m/>
    <m/>
    <m/>
    <m/>
    <m/>
    <m/>
    <m/>
    <m/>
    <m/>
    <m/>
    <m/>
    <m/>
    <m/>
    <m/>
    <m/>
    <m/>
    <m/>
    <m/>
    <m/>
    <m/>
    <m/>
    <m/>
    <s v="Einsiedler (fus)"/>
    <x v="1"/>
    <m/>
    <x v="0"/>
    <s v="Krankenkasse Institut Ingenbohl"/>
  </r>
  <r>
    <s v="neu_ohne Fusionsberechnungen_DJ_Daten_OKP.xlsx"/>
    <x v="0"/>
    <s v="Jahresrechnung definitiv"/>
    <s v="1362"/>
    <x v="50"/>
    <s v="CH"/>
    <x v="0"/>
    <n v="971"/>
    <n v="957"/>
    <m/>
    <m/>
    <m/>
    <m/>
    <m/>
    <m/>
    <m/>
    <m/>
    <m/>
    <m/>
    <m/>
    <m/>
    <m/>
    <m/>
    <m/>
    <m/>
    <m/>
    <m/>
    <m/>
    <m/>
    <m/>
    <m/>
    <m/>
    <m/>
    <m/>
    <m/>
    <m/>
    <m/>
    <m/>
    <m/>
    <m/>
    <m/>
    <m/>
    <m/>
    <m/>
    <n v="2537210.5299999998"/>
    <n v="0"/>
    <n v="-55803.3"/>
    <n v="393031.8"/>
    <n v="55260.3"/>
    <n v="0"/>
    <n v="-2971.2"/>
    <n v="0"/>
    <n v="-438292.1"/>
    <n v="-2329003.25"/>
    <n v="184656.8"/>
    <n v="126922.85"/>
    <n v="16230"/>
    <n v="0"/>
    <n v="0"/>
    <n v="-23000"/>
    <m/>
    <m/>
    <n v="0"/>
    <n v="-258065"/>
    <n v="0"/>
    <n v="0"/>
    <n v="0"/>
    <n v="0"/>
    <n v="-13196.05"/>
    <n v="48671.35"/>
    <m/>
    <n v="-31546.9"/>
    <n v="0"/>
    <n v="-54371.83"/>
    <n v="0"/>
    <n v="0"/>
    <n v="0"/>
    <n v="4962.8500000000004"/>
    <n v="-535.65"/>
    <m/>
    <n v="11382.65"/>
    <n v="0"/>
    <n v="0"/>
    <m/>
    <m/>
    <m/>
    <m/>
    <m/>
    <m/>
    <n v="935000"/>
    <m/>
    <m/>
    <m/>
    <m/>
    <m/>
    <m/>
    <m/>
    <m/>
    <m/>
    <m/>
    <m/>
    <m/>
    <m/>
    <m/>
    <n v="1468456.47"/>
    <m/>
    <m/>
    <m/>
    <m/>
    <m/>
    <m/>
    <m/>
    <m/>
    <n v="490000"/>
    <m/>
    <m/>
    <m/>
    <m/>
    <m/>
    <m/>
    <m/>
    <m/>
    <m/>
    <m/>
    <m/>
    <m/>
    <m/>
    <m/>
    <m/>
    <m/>
    <m/>
    <m/>
    <m/>
    <m/>
    <m/>
    <m/>
    <s v="Sodalis (fus)"/>
    <x v="1"/>
    <m/>
    <x v="0"/>
    <s v="Krankenkasse Simplon"/>
  </r>
  <r>
    <s v="neu_ohne Fusionsberechnungen_DJ_Daten_OKP.xlsx"/>
    <x v="0"/>
    <s v="Jahresrechnung definitiv"/>
    <s v="1147"/>
    <x v="51"/>
    <s v="CH"/>
    <x v="0"/>
    <n v="395"/>
    <n v="411"/>
    <m/>
    <m/>
    <m/>
    <m/>
    <m/>
    <m/>
    <m/>
    <m/>
    <m/>
    <m/>
    <m/>
    <m/>
    <m/>
    <m/>
    <m/>
    <m/>
    <m/>
    <m/>
    <m/>
    <m/>
    <m/>
    <m/>
    <m/>
    <m/>
    <m/>
    <m/>
    <m/>
    <m/>
    <m/>
    <m/>
    <m/>
    <m/>
    <m/>
    <m/>
    <m/>
    <n v="988797.8"/>
    <n v="-6984.4"/>
    <n v="-13787.5"/>
    <n v="0"/>
    <n v="0"/>
    <n v="0"/>
    <n v="-842.4"/>
    <n v="0"/>
    <n v="0"/>
    <n v="-1197524.7"/>
    <n v="0"/>
    <n v="0"/>
    <n v="0"/>
    <n v="140204.75"/>
    <n v="0"/>
    <n v="0"/>
    <m/>
    <m/>
    <n v="0"/>
    <n v="0"/>
    <n v="168305"/>
    <n v="0"/>
    <n v="0"/>
    <n v="0"/>
    <n v="0"/>
    <n v="16400.849999999999"/>
    <m/>
    <n v="-54000"/>
    <n v="0"/>
    <n v="-38028.800000000003"/>
    <n v="0"/>
    <n v="0"/>
    <n v="0"/>
    <n v="13306.05"/>
    <n v="0"/>
    <m/>
    <n v="26244.1"/>
    <n v="0"/>
    <n v="0"/>
    <m/>
    <m/>
    <m/>
    <m/>
    <m/>
    <m/>
    <n v="1833220.05"/>
    <m/>
    <m/>
    <m/>
    <m/>
    <m/>
    <m/>
    <m/>
    <m/>
    <m/>
    <m/>
    <m/>
    <m/>
    <m/>
    <m/>
    <n v="1339800.25"/>
    <m/>
    <m/>
    <m/>
    <m/>
    <m/>
    <m/>
    <m/>
    <m/>
    <n v="585000"/>
    <m/>
    <m/>
    <m/>
    <m/>
    <m/>
    <m/>
    <m/>
    <m/>
    <m/>
    <m/>
    <m/>
    <m/>
    <m/>
    <m/>
    <m/>
    <m/>
    <m/>
    <m/>
    <m/>
    <m/>
    <m/>
    <m/>
    <s v="öKK (fus)"/>
    <x v="1"/>
    <m/>
    <x v="0"/>
    <s v="Gemeindekrankenkasse Turbenthal"/>
  </r>
  <r>
    <s v="neu_ohne Fusionsberechnungen_DJ_Daten_OKP.xlsx"/>
    <x v="0"/>
    <s v="Jahresrechnung definitiv"/>
    <s v="1566"/>
    <x v="52"/>
    <s v="CH"/>
    <x v="0"/>
    <n v="199471"/>
    <n v="206953"/>
    <m/>
    <m/>
    <m/>
    <m/>
    <m/>
    <m/>
    <m/>
    <m/>
    <m/>
    <m/>
    <m/>
    <m/>
    <m/>
    <m/>
    <m/>
    <m/>
    <m/>
    <m/>
    <m/>
    <m/>
    <m/>
    <m/>
    <m/>
    <m/>
    <m/>
    <m/>
    <m/>
    <m/>
    <m/>
    <m/>
    <m/>
    <m/>
    <m/>
    <m/>
    <m/>
    <n v="494468100.10000002"/>
    <n v="-852304.15"/>
    <n v="0"/>
    <n v="44471441.700000003"/>
    <n v="14999999.98"/>
    <n v="0"/>
    <n v="-292176"/>
    <n v="0"/>
    <n v="-46746705.049999997"/>
    <n v="-437445292.44"/>
    <n v="51090565.5"/>
    <n v="22833609.82"/>
    <n v="1873627.12"/>
    <n v="0"/>
    <n v="-218578.28"/>
    <n v="-11621410"/>
    <m/>
    <m/>
    <n v="0"/>
    <n v="-83713662.430000007"/>
    <n v="0"/>
    <n v="-13854087"/>
    <n v="-4529760.71"/>
    <n v="0"/>
    <n v="-665045.07999999996"/>
    <n v="0"/>
    <m/>
    <n v="0"/>
    <n v="0"/>
    <n v="-23336738.48"/>
    <n v="-586"/>
    <n v="-1526326.96"/>
    <n v="0"/>
    <n v="1311741.5"/>
    <n v="-115157.46"/>
    <m/>
    <n v="8862958.5299999993"/>
    <n v="37757.4"/>
    <n v="-145163.82999999999"/>
    <m/>
    <m/>
    <m/>
    <m/>
    <m/>
    <m/>
    <n v="132157228.28"/>
    <m/>
    <m/>
    <m/>
    <m/>
    <m/>
    <m/>
    <m/>
    <m/>
    <m/>
    <m/>
    <m/>
    <m/>
    <m/>
    <m/>
    <n v="76980413.060000002"/>
    <m/>
    <m/>
    <m/>
    <m/>
    <m/>
    <m/>
    <m/>
    <m/>
    <n v="77882400"/>
    <m/>
    <m/>
    <m/>
    <m/>
    <m/>
    <m/>
    <m/>
    <m/>
    <m/>
    <m/>
    <m/>
    <m/>
    <m/>
    <m/>
    <m/>
    <m/>
    <m/>
    <m/>
    <m/>
    <m/>
    <m/>
    <m/>
    <s v="Helsana (fus)"/>
    <x v="1"/>
    <m/>
    <x v="0"/>
    <s v="Sansan Versicherungen AG"/>
  </r>
  <r>
    <s v="neu_ohne Fusionsberechnungen_DJ_Daten_OKP.xlsx"/>
    <x v="0"/>
    <s v="Jahresrechnung definitiv"/>
    <s v="1565"/>
    <x v="53"/>
    <s v="CH"/>
    <x v="0"/>
    <n v="203063"/>
    <n v="206269"/>
    <m/>
    <m/>
    <m/>
    <m/>
    <m/>
    <m/>
    <m/>
    <m/>
    <m/>
    <m/>
    <m/>
    <m/>
    <m/>
    <m/>
    <m/>
    <m/>
    <m/>
    <m/>
    <m/>
    <m/>
    <m/>
    <m/>
    <m/>
    <m/>
    <m/>
    <m/>
    <m/>
    <m/>
    <m/>
    <m/>
    <m/>
    <m/>
    <m/>
    <m/>
    <m/>
    <n v="583736027.89999998"/>
    <n v="-1614638.73"/>
    <n v="0"/>
    <n v="53204855.799999997"/>
    <n v="25000129.68"/>
    <n v="0"/>
    <n v="-505819.15"/>
    <n v="0"/>
    <n v="-53390343.270000003"/>
    <n v="-518207100.26999998"/>
    <n v="63410234.200000003"/>
    <n v="25803944.670000002"/>
    <n v="2461686.7000000002"/>
    <n v="0"/>
    <n v="-364543.91"/>
    <n v="-10581290"/>
    <m/>
    <m/>
    <n v="0"/>
    <n v="-99378944.549999997"/>
    <n v="0"/>
    <n v="-27460419"/>
    <n v="-3707253.52"/>
    <n v="0"/>
    <n v="-869130.5"/>
    <n v="0"/>
    <m/>
    <n v="0"/>
    <n v="0"/>
    <n v="-28739252.829999998"/>
    <n v="0"/>
    <n v="-994537.91"/>
    <n v="0"/>
    <n v="977169.59"/>
    <n v="-204261.63"/>
    <m/>
    <n v="10576548.92"/>
    <n v="12341.01"/>
    <n v="-139929.60000000001"/>
    <m/>
    <m/>
    <m/>
    <m/>
    <m/>
    <m/>
    <n v="152785832.76000002"/>
    <m/>
    <m/>
    <m/>
    <m/>
    <m/>
    <m/>
    <m/>
    <m/>
    <m/>
    <m/>
    <m/>
    <m/>
    <m/>
    <m/>
    <n v="86540841.310000002"/>
    <m/>
    <m/>
    <m/>
    <m/>
    <m/>
    <m/>
    <m/>
    <m/>
    <n v="90850500"/>
    <m/>
    <m/>
    <m/>
    <m/>
    <m/>
    <m/>
    <m/>
    <m/>
    <m/>
    <m/>
    <m/>
    <m/>
    <m/>
    <m/>
    <m/>
    <m/>
    <m/>
    <m/>
    <m/>
    <m/>
    <m/>
    <m/>
    <s v="Helsana (fus)"/>
    <x v="1"/>
    <m/>
    <x v="0"/>
    <s v="Avanex Versicherungen AG"/>
  </r>
  <r>
    <s v="neu_ohne Fusionsberechnungen_DJ_Daten_OKP.xlsx"/>
    <x v="0"/>
    <s v="Jahresrechnung definitiv"/>
    <s v="1060"/>
    <x v="54"/>
    <s v="CH"/>
    <x v="0"/>
    <n v="176127"/>
    <n v="162913"/>
    <m/>
    <m/>
    <m/>
    <m/>
    <m/>
    <m/>
    <m/>
    <m/>
    <m/>
    <m/>
    <m/>
    <m/>
    <m/>
    <m/>
    <m/>
    <m/>
    <m/>
    <m/>
    <m/>
    <m/>
    <m/>
    <m/>
    <m/>
    <m/>
    <m/>
    <m/>
    <m/>
    <m/>
    <m/>
    <m/>
    <m/>
    <m/>
    <m/>
    <m/>
    <m/>
    <n v="664464849.94000006"/>
    <n v="-504497.76"/>
    <n v="-331955.17"/>
    <n v="46600761.149999999"/>
    <n v="277129.75"/>
    <n v="0"/>
    <n v="-372151.2"/>
    <n v="0"/>
    <n v="-46885531.340000004"/>
    <n v="-861094441.48000002"/>
    <n v="54934997.390000001"/>
    <n v="40013132.380000003"/>
    <n v="5266411.6399999997"/>
    <n v="0"/>
    <n v="-527682.53"/>
    <n v="-8068647"/>
    <m/>
    <m/>
    <n v="0"/>
    <n v="0"/>
    <n v="174496485.63999999"/>
    <n v="-10007672.039999999"/>
    <n v="-1286910.5"/>
    <n v="-892765.1"/>
    <n v="-1478285.89"/>
    <n v="0"/>
    <m/>
    <n v="-21259111.940000001"/>
    <n v="-487.51"/>
    <n v="-12298555.279999999"/>
    <n v="-1688734.38"/>
    <n v="-88309.94"/>
    <n v="-1927527.67"/>
    <n v="717130.18"/>
    <n v="-3578.13"/>
    <m/>
    <n v="9722220.5500000007"/>
    <n v="50040.94"/>
    <n v="-9036.39"/>
    <m/>
    <m/>
    <m/>
    <m/>
    <m/>
    <m/>
    <n v="317798100.09999996"/>
    <m/>
    <m/>
    <m/>
    <m/>
    <m/>
    <m/>
    <m/>
    <m/>
    <m/>
    <m/>
    <m/>
    <m/>
    <m/>
    <m/>
    <n v="140661150.77000001"/>
    <m/>
    <m/>
    <m/>
    <m/>
    <m/>
    <m/>
    <m/>
    <m/>
    <n v="167886459"/>
    <m/>
    <m/>
    <m/>
    <m/>
    <m/>
    <m/>
    <m/>
    <m/>
    <m/>
    <m/>
    <m/>
    <m/>
    <m/>
    <m/>
    <m/>
    <m/>
    <m/>
    <m/>
    <m/>
    <m/>
    <m/>
    <m/>
    <s v="Sanitas (fus)"/>
    <x v="1"/>
    <m/>
    <x v="0"/>
    <s v="Wincare Versicherungen"/>
  </r>
  <r>
    <s v="neu_ohne Fusionsberechnungen_DJ_Daten_OKP.xlsx"/>
    <x v="0"/>
    <s v="Jahresrechnung definitiv"/>
    <s v="1328"/>
    <x v="55"/>
    <s v="CH"/>
    <x v="0"/>
    <n v="6070"/>
    <n v="5879"/>
    <m/>
    <m/>
    <m/>
    <m/>
    <m/>
    <m/>
    <m/>
    <m/>
    <m/>
    <m/>
    <m/>
    <m/>
    <m/>
    <m/>
    <m/>
    <m/>
    <m/>
    <m/>
    <m/>
    <m/>
    <m/>
    <m/>
    <m/>
    <m/>
    <m/>
    <m/>
    <m/>
    <m/>
    <m/>
    <m/>
    <m/>
    <m/>
    <m/>
    <m/>
    <m/>
    <n v="19169785.199999999"/>
    <n v="-51126.559999999998"/>
    <n v="-401419.55"/>
    <n v="1301574"/>
    <n v="0"/>
    <n v="0"/>
    <n v="-15091.2"/>
    <n v="0"/>
    <n v="-1301574"/>
    <n v="-22247318.449999999"/>
    <n v="1741032.15"/>
    <n v="1085227.45"/>
    <n v="99320"/>
    <n v="0"/>
    <n v="-8345.7900000000009"/>
    <n v="-713314"/>
    <m/>
    <m/>
    <n v="0"/>
    <n v="0"/>
    <n v="3578266"/>
    <n v="-1400000"/>
    <n v="-94542.58"/>
    <n v="0"/>
    <n v="-38565.24"/>
    <n v="318521.75"/>
    <m/>
    <n v="-830484.73"/>
    <n v="0"/>
    <n v="-523042.57"/>
    <n v="-79121.56"/>
    <n v="0"/>
    <n v="-16744.650000000001"/>
    <n v="66731.839999999997"/>
    <n v="-45354.99"/>
    <m/>
    <n v="784728.33"/>
    <n v="0"/>
    <n v="0"/>
    <m/>
    <m/>
    <m/>
    <m/>
    <m/>
    <m/>
    <n v="17489224.670000002"/>
    <m/>
    <m/>
    <m/>
    <m/>
    <m/>
    <m/>
    <m/>
    <m/>
    <m/>
    <m/>
    <m/>
    <m/>
    <m/>
    <m/>
    <n v="7606330.7800000003"/>
    <m/>
    <m/>
    <m/>
    <m/>
    <m/>
    <m/>
    <m/>
    <m/>
    <n v="5539738"/>
    <m/>
    <m/>
    <m/>
    <m/>
    <m/>
    <m/>
    <m/>
    <m/>
    <m/>
    <m/>
    <m/>
    <m/>
    <m/>
    <m/>
    <m/>
    <m/>
    <m/>
    <m/>
    <m/>
    <m/>
    <m/>
    <m/>
    <s v="öKK (fus)"/>
    <x v="1"/>
    <m/>
    <x v="0"/>
    <s v="kmu-Krankenversicherung Winterthur"/>
  </r>
  <r>
    <s v="neu_ohne Fusionsberechnungen_DJ_Daten_OKP.xlsx"/>
    <x v="0"/>
    <s v="Jahresrechnung definitiv"/>
    <s v="1574"/>
    <x v="56"/>
    <s v="CH"/>
    <x v="0"/>
    <n v="2461"/>
    <n v="1756"/>
    <m/>
    <m/>
    <m/>
    <m/>
    <m/>
    <m/>
    <m/>
    <m/>
    <m/>
    <m/>
    <m/>
    <m/>
    <m/>
    <m/>
    <m/>
    <m/>
    <m/>
    <m/>
    <m/>
    <m/>
    <m/>
    <m/>
    <m/>
    <m/>
    <m/>
    <m/>
    <m/>
    <m/>
    <m/>
    <m/>
    <m/>
    <m/>
    <m/>
    <m/>
    <m/>
    <n v="8217907.9000000004"/>
    <n v="-16624.52"/>
    <n v="0"/>
    <n v="576569.4"/>
    <n v="-0.09"/>
    <n v="0"/>
    <n v="-5361.6"/>
    <n v="0"/>
    <n v="-573517.30000000005"/>
    <n v="-7660279.5499999998"/>
    <n v="656585.44999999995"/>
    <n v="424098"/>
    <n v="36060"/>
    <n v="0"/>
    <n v="-4461.47"/>
    <n v="-189200"/>
    <m/>
    <m/>
    <n v="0"/>
    <n v="-2217553"/>
    <n v="0"/>
    <n v="517187"/>
    <n v="-162270.1"/>
    <n v="0"/>
    <n v="1941.92"/>
    <n v="0"/>
    <m/>
    <n v="0"/>
    <n v="0"/>
    <n v="-341849.65"/>
    <n v="0"/>
    <n v="-2778.91"/>
    <n v="0"/>
    <n v="792593.87"/>
    <n v="-271040.2"/>
    <m/>
    <n v="183564.01"/>
    <n v="0"/>
    <n v="-2747.84"/>
    <m/>
    <m/>
    <m/>
    <m/>
    <m/>
    <m/>
    <n v="10128879.15"/>
    <m/>
    <m/>
    <m/>
    <m/>
    <m/>
    <m/>
    <m/>
    <m/>
    <m/>
    <m/>
    <m/>
    <m/>
    <m/>
    <m/>
    <n v="9564945.6500000004"/>
    <m/>
    <m/>
    <m/>
    <m/>
    <m/>
    <m/>
    <m/>
    <m/>
    <n v="1424200"/>
    <m/>
    <m/>
    <m/>
    <m/>
    <m/>
    <m/>
    <m/>
    <m/>
    <m/>
    <m/>
    <m/>
    <m/>
    <m/>
    <m/>
    <m/>
    <m/>
    <m/>
    <m/>
    <m/>
    <m/>
    <m/>
    <m/>
    <s v="Helsana (fus)"/>
    <x v="1"/>
    <m/>
    <x v="0"/>
    <s v="maxi"/>
  </r>
  <r>
    <s v="neu_ohne Fusionsberechnungen_DJ_Daten_OKP.xlsx"/>
    <x v="0"/>
    <s v="Jahresrechnung definitiv"/>
    <s v="1003"/>
    <x v="57"/>
    <s v="CH"/>
    <x v="0"/>
    <n v="172"/>
    <n v="164"/>
    <m/>
    <m/>
    <m/>
    <m/>
    <m/>
    <m/>
    <m/>
    <m/>
    <m/>
    <m/>
    <m/>
    <m/>
    <m/>
    <m/>
    <m/>
    <m/>
    <m/>
    <m/>
    <m/>
    <m/>
    <m/>
    <m/>
    <m/>
    <m/>
    <m/>
    <m/>
    <m/>
    <m/>
    <m/>
    <m/>
    <m/>
    <m/>
    <m/>
    <m/>
    <m/>
    <n v="421525.65"/>
    <n v="0"/>
    <n v="-11192.9"/>
    <n v="78566.399999999994"/>
    <n v="0"/>
    <n v="0"/>
    <n v="-331.15"/>
    <n v="0"/>
    <n v="-78566.399999999994"/>
    <n v="-437045.4"/>
    <n v="39906.699999999997"/>
    <n v="20970.650000000001"/>
    <n v="3540"/>
    <n v="0"/>
    <n v="0"/>
    <n v="215000"/>
    <m/>
    <m/>
    <n v="0"/>
    <n v="0"/>
    <n v="106705.9"/>
    <n v="0"/>
    <n v="0"/>
    <n v="0"/>
    <n v="-1702.75"/>
    <n v="0"/>
    <m/>
    <n v="-49670.2"/>
    <n v="0"/>
    <n v="-24312.65"/>
    <n v="0"/>
    <n v="0"/>
    <n v="0"/>
    <n v="3077.65"/>
    <n v="-1146.2"/>
    <m/>
    <n v="24466.83"/>
    <n v="-15026.52"/>
    <n v="-420.23"/>
    <m/>
    <m/>
    <m/>
    <m/>
    <m/>
    <m/>
    <n v="1018209.82"/>
    <m/>
    <m/>
    <m/>
    <m/>
    <m/>
    <m/>
    <m/>
    <m/>
    <m/>
    <m/>
    <m/>
    <m/>
    <m/>
    <m/>
    <n v="1705179.15"/>
    <m/>
    <m/>
    <m/>
    <m/>
    <m/>
    <m/>
    <m/>
    <m/>
    <n v="125000"/>
    <m/>
    <m/>
    <m/>
    <m/>
    <m/>
    <m/>
    <m/>
    <m/>
    <m/>
    <m/>
    <m/>
    <m/>
    <m/>
    <m/>
    <m/>
    <m/>
    <m/>
    <m/>
    <m/>
    <m/>
    <m/>
    <m/>
    <s v="Visper (fus)"/>
    <x v="1"/>
    <m/>
    <x v="0"/>
    <s v="Krankenkasse Zeneggen"/>
  </r>
  <r>
    <s v="neu_ohne Fusionsberechnungen_DJ_Daten_OKP.xlsx"/>
    <x v="0"/>
    <s v="Jahresrechnung definitiv"/>
    <s v="1423"/>
    <x v="58"/>
    <s v="CH"/>
    <x v="0"/>
    <n v="3341"/>
    <n v="3327"/>
    <m/>
    <m/>
    <m/>
    <m/>
    <m/>
    <m/>
    <m/>
    <m/>
    <m/>
    <m/>
    <m/>
    <m/>
    <m/>
    <m/>
    <m/>
    <m/>
    <m/>
    <m/>
    <m/>
    <m/>
    <m/>
    <m/>
    <m/>
    <m/>
    <m/>
    <m/>
    <m/>
    <m/>
    <m/>
    <m/>
    <m/>
    <m/>
    <m/>
    <m/>
    <m/>
    <n v="10372297.050000001"/>
    <n v="-352600.35"/>
    <n v="-20000"/>
    <n v="813765.2"/>
    <n v="0"/>
    <n v="0"/>
    <n v="-7027.2"/>
    <n v="0"/>
    <n v="-810723.95"/>
    <n v="-11521358.6"/>
    <n v="936558.4"/>
    <n v="562725.80000000005"/>
    <n v="61095"/>
    <n v="0"/>
    <n v="-207.05"/>
    <n v="-29000"/>
    <m/>
    <m/>
    <n v="0"/>
    <n v="-7689"/>
    <n v="0"/>
    <n v="0"/>
    <n v="-76015.649999999994"/>
    <n v="-13500.5"/>
    <n v="65078.65"/>
    <n v="0"/>
    <m/>
    <n v="-439515"/>
    <n v="0"/>
    <n v="-181564"/>
    <n v="-39110"/>
    <n v="-1635"/>
    <n v="-3773"/>
    <n v="10274.23"/>
    <n v="-14625.47"/>
    <m/>
    <n v="39226.21"/>
    <n v="35417.800000000003"/>
    <n v="-25947.35"/>
    <m/>
    <m/>
    <m/>
    <m/>
    <m/>
    <m/>
    <n v="4789231.9399999995"/>
    <m/>
    <m/>
    <m/>
    <m/>
    <m/>
    <m/>
    <m/>
    <m/>
    <m/>
    <m/>
    <m/>
    <m/>
    <m/>
    <m/>
    <n v="1474647.85"/>
    <m/>
    <m/>
    <m/>
    <m/>
    <m/>
    <m/>
    <m/>
    <m/>
    <n v="2400000"/>
    <m/>
    <m/>
    <m/>
    <m/>
    <m/>
    <m/>
    <m/>
    <m/>
    <m/>
    <m/>
    <m/>
    <m/>
    <m/>
    <m/>
    <m/>
    <m/>
    <m/>
    <m/>
    <m/>
    <m/>
    <m/>
    <m/>
    <s v="KPT (fus)"/>
    <x v="1"/>
    <m/>
    <x v="0"/>
    <s v="Publisana"/>
  </r>
  <r>
    <s v="neu_ohne Fusionsberechnungen_DJ_Daten_OKP.xlsx"/>
    <x v="0"/>
    <s v="Jahresrechnung definitiv"/>
    <s v="294"/>
    <x v="59"/>
    <s v="CH"/>
    <x v="0"/>
    <n v="7562"/>
    <n v="8532"/>
    <m/>
    <m/>
    <m/>
    <m/>
    <m/>
    <m/>
    <m/>
    <m/>
    <m/>
    <m/>
    <m/>
    <m/>
    <m/>
    <m/>
    <m/>
    <m/>
    <m/>
    <m/>
    <m/>
    <m/>
    <m/>
    <m/>
    <m/>
    <m/>
    <m/>
    <m/>
    <m/>
    <m/>
    <m/>
    <m/>
    <m/>
    <m/>
    <m/>
    <m/>
    <m/>
    <n v="19793854.5"/>
    <n v="-1282.92"/>
    <n v="-60000"/>
    <n v="1448177.05"/>
    <n v="159.94999999999999"/>
    <n v="0"/>
    <n v="-12782.4"/>
    <n v="0"/>
    <n v="-1448177.05"/>
    <n v="-19435928.850000001"/>
    <n v="1792009.1"/>
    <n v="993265.7"/>
    <n v="127925"/>
    <n v="0"/>
    <n v="0"/>
    <n v="-1175000"/>
    <m/>
    <m/>
    <n v="0"/>
    <n v="-1999274"/>
    <n v="141011"/>
    <n v="0"/>
    <n v="-28483.75"/>
    <n v="-15567.55"/>
    <n v="-27000.2"/>
    <n v="0"/>
    <m/>
    <n v="-721976.45"/>
    <n v="0"/>
    <n v="-385900.44"/>
    <n v="-115206.95"/>
    <n v="307441.42"/>
    <n v="-32284.73"/>
    <n v="99864.3"/>
    <n v="-118035.13"/>
    <m/>
    <n v="190808.36"/>
    <n v="0"/>
    <n v="0"/>
    <m/>
    <m/>
    <m/>
    <m/>
    <m/>
    <m/>
    <n v="4532807.0600000005"/>
    <m/>
    <m/>
    <m/>
    <m/>
    <m/>
    <m/>
    <m/>
    <m/>
    <m/>
    <m/>
    <m/>
    <m/>
    <m/>
    <m/>
    <n v="2895398.35"/>
    <m/>
    <m/>
    <m/>
    <m/>
    <m/>
    <m/>
    <m/>
    <m/>
    <n v="4509000"/>
    <m/>
    <m/>
    <m/>
    <m/>
    <m/>
    <m/>
    <m/>
    <m/>
    <m/>
    <m/>
    <m/>
    <m/>
    <m/>
    <m/>
    <m/>
    <m/>
    <m/>
    <m/>
    <m/>
    <m/>
    <m/>
    <m/>
    <s v="KPT (fus)"/>
    <x v="1"/>
    <m/>
    <x v="0"/>
    <s v="Agilia"/>
  </r>
  <r>
    <s v="neu_ohne Fusionsberechnungen_DJ_Daten_OKP.xlsx"/>
    <x v="0"/>
    <s v="Jahresrechnung definitiv"/>
    <s v="1573"/>
    <x v="60"/>
    <s v="CH"/>
    <x v="0"/>
    <n v="0"/>
    <n v="0"/>
    <m/>
    <m/>
    <m/>
    <m/>
    <m/>
    <m/>
    <m/>
    <m/>
    <m/>
    <m/>
    <m/>
    <m/>
    <m/>
    <m/>
    <m/>
    <m/>
    <m/>
    <m/>
    <m/>
    <m/>
    <m/>
    <m/>
    <m/>
    <m/>
    <m/>
    <m/>
    <m/>
    <m/>
    <m/>
    <m/>
    <m/>
    <m/>
    <m/>
    <m/>
    <m/>
    <n v="0"/>
    <n v="0"/>
    <n v="0"/>
    <n v="0"/>
    <n v="0"/>
    <n v="0"/>
    <n v="0"/>
    <n v="0"/>
    <n v="0"/>
    <n v="0"/>
    <n v="0"/>
    <n v="0"/>
    <n v="0"/>
    <n v="0"/>
    <n v="0"/>
    <n v="0"/>
    <m/>
    <m/>
    <n v="0"/>
    <n v="0"/>
    <n v="0"/>
    <n v="0"/>
    <n v="0"/>
    <n v="0"/>
    <n v="0"/>
    <n v="0"/>
    <m/>
    <n v="0"/>
    <n v="0"/>
    <n v="0"/>
    <n v="0"/>
    <n v="0"/>
    <n v="0"/>
    <n v="0"/>
    <n v="0"/>
    <m/>
    <n v="0"/>
    <n v="0"/>
    <n v="0"/>
    <m/>
    <m/>
    <m/>
    <m/>
    <m/>
    <m/>
    <n v="0"/>
    <m/>
    <m/>
    <m/>
    <m/>
    <m/>
    <m/>
    <m/>
    <m/>
    <m/>
    <m/>
    <m/>
    <m/>
    <m/>
    <m/>
    <n v="0"/>
    <m/>
    <m/>
    <m/>
    <m/>
    <m/>
    <m/>
    <m/>
    <m/>
    <n v="0"/>
    <m/>
    <m/>
    <m/>
    <m/>
    <m/>
    <m/>
    <m/>
    <m/>
    <m/>
    <m/>
    <m/>
    <m/>
    <m/>
    <m/>
    <m/>
    <m/>
    <m/>
    <m/>
    <m/>
    <m/>
    <m/>
    <m/>
    <s v="Helsana (fus)"/>
    <x v="1"/>
    <m/>
    <x v="0"/>
    <s v="indivo"/>
  </r>
  <r>
    <s v="neu_ohne Fusionsberechnungen_DJ_Daten_OKP.xlsx"/>
    <x v="1"/>
    <s v="Jahresrechnung definitiv"/>
    <s v="1542"/>
    <x v="0"/>
    <s v="CH"/>
    <x v="0"/>
    <n v="696290"/>
    <n v="761476"/>
    <m/>
    <m/>
    <m/>
    <m/>
    <m/>
    <m/>
    <m/>
    <m/>
    <m/>
    <m/>
    <m/>
    <m/>
    <m/>
    <m/>
    <m/>
    <m/>
    <m/>
    <m/>
    <m/>
    <m/>
    <m/>
    <m/>
    <m/>
    <m/>
    <m/>
    <m/>
    <m/>
    <m/>
    <m/>
    <m/>
    <m/>
    <m/>
    <m/>
    <m/>
    <m/>
    <n v="1843433407.2"/>
    <n v="-13510085.85"/>
    <n v="0"/>
    <n v="184404787.75"/>
    <n v="0"/>
    <n v="0"/>
    <n v="-1253820.6000000001"/>
    <n v="0"/>
    <n v="-184039936.34999999"/>
    <n v="-1451841047.6800001"/>
    <n v="179765270.83000001"/>
    <n v="70411755.560000002"/>
    <n v="6234750"/>
    <n v="0"/>
    <n v="-329767.83"/>
    <n v="-32615201"/>
    <m/>
    <m/>
    <n v="0"/>
    <n v="-472424653"/>
    <n v="0"/>
    <n v="-26098852.350000001"/>
    <n v="0"/>
    <n v="0"/>
    <n v="-1193268.95"/>
    <n v="0"/>
    <m/>
    <n v="-18071723.420000002"/>
    <n v="0"/>
    <n v="-64062364.18"/>
    <n v="-1307541.1000000001"/>
    <n v="-1942562.66"/>
    <n v="-227852.25"/>
    <n v="5128791.03"/>
    <n v="-206578.53"/>
    <m/>
    <n v="15308875.26"/>
    <n v="2000233.8"/>
    <n v="-1177207"/>
    <m/>
    <m/>
    <m/>
    <m/>
    <m/>
    <m/>
    <n v="817042782.07000005"/>
    <m/>
    <m/>
    <m/>
    <m/>
    <m/>
    <m/>
    <m/>
    <m/>
    <m/>
    <m/>
    <m/>
    <m/>
    <m/>
    <m/>
    <n v="826465356.74000001"/>
    <m/>
    <m/>
    <m/>
    <m/>
    <m/>
    <m/>
    <m/>
    <m/>
    <n v="406482628"/>
    <m/>
    <m/>
    <m/>
    <m/>
    <m/>
    <m/>
    <m/>
    <m/>
    <m/>
    <m/>
    <m/>
    <m/>
    <m/>
    <m/>
    <m/>
    <m/>
    <m/>
    <m/>
    <m/>
    <m/>
    <m/>
    <m/>
    <m/>
    <x v="0"/>
    <m/>
    <x v="0"/>
    <s v="Assura-Basis SA"/>
  </r>
  <r>
    <s v="neu_ohne Fusionsberechnungen_DJ_Daten_OKP.xlsx"/>
    <x v="1"/>
    <s v="Jahresrechnung definitiv"/>
    <s v="1562"/>
    <x v="1"/>
    <s v="CH"/>
    <x v="0"/>
    <n v="564711"/>
    <n v="563263"/>
    <m/>
    <m/>
    <m/>
    <m/>
    <m/>
    <m/>
    <m/>
    <m/>
    <m/>
    <m/>
    <m/>
    <m/>
    <m/>
    <m/>
    <m/>
    <m/>
    <m/>
    <m/>
    <m/>
    <m/>
    <m/>
    <m/>
    <m/>
    <m/>
    <m/>
    <m/>
    <m/>
    <m/>
    <m/>
    <m/>
    <m/>
    <m/>
    <m/>
    <m/>
    <m/>
    <n v="2128186259.3099999"/>
    <n v="-3846365.96"/>
    <n v="0"/>
    <n v="232773906.25999999"/>
    <n v="122184.44"/>
    <n v="0"/>
    <n v="-1232301.6000000001"/>
    <n v="0"/>
    <n v="-232407237.97"/>
    <n v="-3083590950.8800001"/>
    <n v="184038511.63"/>
    <n v="137264684.56"/>
    <n v="17865550.469999999"/>
    <n v="0"/>
    <n v="-1182351.8700000001"/>
    <n v="-7048613"/>
    <m/>
    <m/>
    <n v="0"/>
    <n v="0"/>
    <n v="611642650"/>
    <n v="27228358"/>
    <n v="-6579884.1100000003"/>
    <n v="-770658.6"/>
    <n v="-1637990.55"/>
    <n v="0"/>
    <m/>
    <n v="-307540430.60000002"/>
    <n v="0"/>
    <n v="208311829.38999999"/>
    <n v="-19606658.18"/>
    <n v="-723257.28"/>
    <n v="-10987544.57"/>
    <n v="9152794.6199999992"/>
    <n v="-4755926.17"/>
    <m/>
    <n v="87954978.010000005"/>
    <n v="3512144.08"/>
    <n v="-2738218"/>
    <m/>
    <m/>
    <m/>
    <m/>
    <m/>
    <m/>
    <n v="2303934782.5900002"/>
    <m/>
    <m/>
    <m/>
    <m/>
    <m/>
    <m/>
    <m/>
    <m/>
    <m/>
    <m/>
    <m/>
    <m/>
    <m/>
    <m/>
    <n v="694713062.24000001"/>
    <m/>
    <m/>
    <m/>
    <m/>
    <m/>
    <m/>
    <m/>
    <m/>
    <n v="517500313"/>
    <m/>
    <m/>
    <m/>
    <m/>
    <m/>
    <m/>
    <m/>
    <m/>
    <m/>
    <m/>
    <m/>
    <m/>
    <m/>
    <m/>
    <m/>
    <m/>
    <m/>
    <m/>
    <m/>
    <m/>
    <m/>
    <m/>
    <s v="Helsana (fus)"/>
    <x v="1"/>
    <m/>
    <x v="0"/>
    <s v="Helsana Versicherungen AG"/>
  </r>
  <r>
    <s v="neu_ohne Fusionsberechnungen_DJ_Daten_OKP.xlsx"/>
    <x v="1"/>
    <s v="Jahresrechnung definitiv"/>
    <s v="8"/>
    <x v="2"/>
    <s v="CH"/>
    <x v="0"/>
    <n v="847317.04"/>
    <n v="856098"/>
    <m/>
    <m/>
    <m/>
    <m/>
    <m/>
    <m/>
    <m/>
    <m/>
    <m/>
    <m/>
    <m/>
    <m/>
    <m/>
    <m/>
    <m/>
    <m/>
    <m/>
    <m/>
    <m/>
    <m/>
    <m/>
    <m/>
    <m/>
    <m/>
    <m/>
    <m/>
    <m/>
    <m/>
    <m/>
    <m/>
    <m/>
    <m/>
    <m/>
    <m/>
    <m/>
    <n v="2658273732.8099999"/>
    <n v="-11795015.75"/>
    <n v="0"/>
    <n v="248143829.41"/>
    <n v="-5494497.5999999996"/>
    <n v="0"/>
    <n v="-2173911.2000000002"/>
    <n v="0"/>
    <n v="-248164591.80000001"/>
    <n v="-3175532122.7800002"/>
    <n v="254209187.58000001"/>
    <n v="146425886.72"/>
    <n v="18844771.370000001"/>
    <n v="0"/>
    <n v="-146021.95000000001"/>
    <n v="-31850000"/>
    <m/>
    <m/>
    <n v="0"/>
    <n v="0"/>
    <n v="240730163"/>
    <n v="-1600000"/>
    <n v="-14079116.76"/>
    <n v="-3680041.93"/>
    <n v="-3627380.57"/>
    <n v="0"/>
    <m/>
    <n v="-280011992.00999999"/>
    <n v="0"/>
    <n v="154817887.13999999"/>
    <n v="-475034.13"/>
    <n v="0"/>
    <n v="-8942745.8100000005"/>
    <n v="997305.84"/>
    <n v="-251206.18"/>
    <m/>
    <n v="30986178.52"/>
    <n v="0"/>
    <n v="0"/>
    <m/>
    <m/>
    <m/>
    <m/>
    <m/>
    <m/>
    <n v="1026592048.33"/>
    <m/>
    <m/>
    <m/>
    <m/>
    <m/>
    <m/>
    <m/>
    <m/>
    <m/>
    <m/>
    <m/>
    <m/>
    <m/>
    <m/>
    <n v="472671724.19999999"/>
    <m/>
    <m/>
    <m/>
    <m/>
    <m/>
    <m/>
    <m/>
    <m/>
    <n v="675550000"/>
    <m/>
    <m/>
    <m/>
    <m/>
    <m/>
    <m/>
    <m/>
    <m/>
    <m/>
    <m/>
    <m/>
    <m/>
    <m/>
    <m/>
    <m/>
    <m/>
    <m/>
    <m/>
    <m/>
    <m/>
    <m/>
    <m/>
    <s v="CSS (fus)"/>
    <x v="1"/>
    <m/>
    <x v="0"/>
    <s v="CSS Kranken-Versicherung AG"/>
  </r>
  <r>
    <s v="neu_ohne Fusionsberechnungen_DJ_Daten_OKP.xlsx"/>
    <x v="1"/>
    <s v="Jahresrechnung definitiv"/>
    <s v="1384"/>
    <x v="3"/>
    <s v="CH"/>
    <x v="0"/>
    <n v="631545"/>
    <n v="627659"/>
    <m/>
    <m/>
    <m/>
    <m/>
    <m/>
    <m/>
    <m/>
    <m/>
    <m/>
    <m/>
    <m/>
    <m/>
    <m/>
    <m/>
    <m/>
    <m/>
    <m/>
    <m/>
    <m/>
    <m/>
    <m/>
    <m/>
    <m/>
    <m/>
    <m/>
    <m/>
    <m/>
    <m/>
    <m/>
    <m/>
    <m/>
    <m/>
    <m/>
    <m/>
    <m/>
    <n v="1901328540.7"/>
    <n v="1834747.1"/>
    <n v="0"/>
    <n v="140982061.5"/>
    <n v="0"/>
    <n v="0"/>
    <n v="-1480032"/>
    <n v="0"/>
    <n v="-140982061.5"/>
    <n v="-2047666827.05"/>
    <n v="205052468.80000001"/>
    <n v="98144710.5"/>
    <n v="10606869.9"/>
    <n v="497783.7"/>
    <n v="-464948.96"/>
    <n v="-2941698.82"/>
    <m/>
    <m/>
    <n v="0"/>
    <n v="-63369173.170000002"/>
    <n v="0"/>
    <n v="-1086584.8799999999"/>
    <n v="-13464834.42"/>
    <n v="-2840707.8"/>
    <n v="-2798253.66"/>
    <n v="0"/>
    <m/>
    <n v="-68390229.129999995"/>
    <n v="-867381.73"/>
    <n v="-20649201.48"/>
    <n v="-4243790.68"/>
    <n v="29482.91"/>
    <n v="-1005879.55"/>
    <n v="860802.44"/>
    <n v="-16438.93"/>
    <m/>
    <n v="27139517.84"/>
    <n v="349193.73"/>
    <n v="0"/>
    <m/>
    <m/>
    <m/>
    <m/>
    <m/>
    <m/>
    <n v="677757308.95999992"/>
    <m/>
    <m/>
    <m/>
    <m/>
    <m/>
    <m/>
    <m/>
    <m/>
    <m/>
    <m/>
    <m/>
    <m/>
    <m/>
    <m/>
    <n v="356038779.05000001"/>
    <m/>
    <m/>
    <m/>
    <m/>
    <m/>
    <m/>
    <m/>
    <m/>
    <n v="301531184"/>
    <m/>
    <m/>
    <m/>
    <m/>
    <m/>
    <m/>
    <m/>
    <m/>
    <m/>
    <m/>
    <m/>
    <m/>
    <m/>
    <m/>
    <m/>
    <m/>
    <m/>
    <m/>
    <m/>
    <m/>
    <m/>
    <m/>
    <s v="SWICA (fus)"/>
    <x v="1"/>
    <m/>
    <x v="0"/>
    <s v="SWICA Krankenversicherung AG"/>
  </r>
  <r>
    <s v="neu_ohne Fusionsberechnungen_DJ_Daten_OKP.xlsx"/>
    <x v="1"/>
    <s v="Jahresrechnung definitiv"/>
    <s v="290"/>
    <x v="4"/>
    <s v="CH"/>
    <x v="0"/>
    <n v="542287"/>
    <n v="537764"/>
    <m/>
    <m/>
    <m/>
    <m/>
    <m/>
    <m/>
    <m/>
    <m/>
    <m/>
    <m/>
    <m/>
    <m/>
    <m/>
    <m/>
    <m/>
    <m/>
    <m/>
    <m/>
    <m/>
    <m/>
    <m/>
    <m/>
    <m/>
    <m/>
    <m/>
    <m/>
    <m/>
    <m/>
    <m/>
    <m/>
    <m/>
    <m/>
    <m/>
    <m/>
    <m/>
    <n v="1606360767"/>
    <n v="4503513.37"/>
    <n v="0"/>
    <n v="126958409.06"/>
    <n v="13873.22"/>
    <n v="0"/>
    <n v="-1340833.8500000001"/>
    <n v="0"/>
    <n v="-127515285"/>
    <n v="-1893323984.8"/>
    <n v="152294862.90000001"/>
    <n v="91076910.650000006"/>
    <n v="10644317.1"/>
    <n v="0"/>
    <n v="-620452.18999999994"/>
    <n v="-30279863.879999999"/>
    <m/>
    <m/>
    <n v="0"/>
    <n v="0"/>
    <n v="112577130"/>
    <n v="0"/>
    <n v="-2460141.86"/>
    <n v="-1393652.91"/>
    <n v="-494189.26"/>
    <n v="0"/>
    <m/>
    <n v="-64007181.329999998"/>
    <n v="-22353.98"/>
    <n v="-21442353.859999999"/>
    <n v="-4302645.3499999996"/>
    <n v="0"/>
    <n v="0"/>
    <n v="471266.21"/>
    <n v="-29567.75"/>
    <m/>
    <n v="28205685.809999999"/>
    <n v="0"/>
    <n v="0"/>
    <m/>
    <m/>
    <m/>
    <m/>
    <m/>
    <m/>
    <n v="1002321583.5"/>
    <m/>
    <m/>
    <m/>
    <m/>
    <m/>
    <m/>
    <m/>
    <m/>
    <m/>
    <m/>
    <m/>
    <m/>
    <m/>
    <m/>
    <n v="605750992.59000003"/>
    <m/>
    <m/>
    <m/>
    <m/>
    <m/>
    <m/>
    <m/>
    <m/>
    <n v="445586177.63999999"/>
    <m/>
    <m/>
    <m/>
    <m/>
    <m/>
    <m/>
    <m/>
    <m/>
    <m/>
    <m/>
    <m/>
    <m/>
    <m/>
    <m/>
    <m/>
    <m/>
    <m/>
    <m/>
    <m/>
    <m/>
    <m/>
    <m/>
    <m/>
    <x v="0"/>
    <m/>
    <x v="0"/>
    <s v="CONCORDIA Schweiz. Kranken- und Unfallversicherung AG"/>
  </r>
  <r>
    <s v="neu_ohne Fusionsberechnungen_DJ_Daten_OKP.xlsx"/>
    <x v="1"/>
    <s v="Jahresrechnung definitiv"/>
    <s v="1509"/>
    <x v="5"/>
    <s v="CH"/>
    <x v="0"/>
    <n v="331892.49"/>
    <n v="338294"/>
    <m/>
    <m/>
    <m/>
    <m/>
    <m/>
    <m/>
    <m/>
    <m/>
    <m/>
    <m/>
    <m/>
    <m/>
    <m/>
    <m/>
    <m/>
    <m/>
    <m/>
    <m/>
    <m/>
    <m/>
    <m/>
    <m/>
    <m/>
    <m/>
    <m/>
    <m/>
    <m/>
    <m/>
    <m/>
    <m/>
    <m/>
    <m/>
    <m/>
    <m/>
    <m/>
    <n v="1074181194.3"/>
    <n v="-11282447.66"/>
    <n v="-537093"/>
    <n v="73587709.900000006"/>
    <n v="4708353.0999999996"/>
    <n v="0"/>
    <n v="-775681.2"/>
    <n v="0"/>
    <n v="-78296063"/>
    <n v="-1145492149.1600001"/>
    <n v="113358635.97"/>
    <n v="54196694.57"/>
    <n v="6140818.6100000003"/>
    <n v="0"/>
    <n v="-1544643.48"/>
    <n v="20019531"/>
    <m/>
    <m/>
    <n v="0"/>
    <n v="-61212171"/>
    <n v="0"/>
    <n v="1961934.82"/>
    <n v="-2215136.92"/>
    <n v="-1400754.4"/>
    <n v="-2868841.3"/>
    <n v="0"/>
    <m/>
    <n v="-33780985"/>
    <n v="-2958.55"/>
    <n v="-21539489.420000002"/>
    <n v="-3156309.64"/>
    <n v="-1779943.26"/>
    <n v="-2476641.7799999998"/>
    <n v="1570253.76"/>
    <n v="-166101.56"/>
    <m/>
    <n v="1376798.21"/>
    <n v="0"/>
    <n v="0"/>
    <m/>
    <m/>
    <m/>
    <m/>
    <m/>
    <m/>
    <n v="332324965.50999999"/>
    <m/>
    <m/>
    <m/>
    <m/>
    <m/>
    <m/>
    <m/>
    <m/>
    <m/>
    <m/>
    <m/>
    <m/>
    <m/>
    <m/>
    <n v="139004686.81999999"/>
    <m/>
    <m/>
    <m/>
    <m/>
    <m/>
    <m/>
    <m/>
    <m/>
    <n v="210529584"/>
    <m/>
    <m/>
    <m/>
    <m/>
    <m/>
    <m/>
    <m/>
    <m/>
    <m/>
    <m/>
    <m/>
    <m/>
    <m/>
    <m/>
    <m/>
    <m/>
    <m/>
    <m/>
    <m/>
    <m/>
    <m/>
    <m/>
    <s v="Sanitas (fus)"/>
    <x v="1"/>
    <m/>
    <x v="0"/>
    <s v="Sanitas Grundversicherungen AG"/>
  </r>
  <r>
    <s v="neu_ohne Fusionsberechnungen_DJ_Daten_OKP.xlsx"/>
    <x v="1"/>
    <s v="Jahresrechnung definitiv"/>
    <s v="1555"/>
    <x v="6"/>
    <s v="CH"/>
    <x v="0"/>
    <n v="443695"/>
    <n v="424000"/>
    <m/>
    <m/>
    <m/>
    <m/>
    <m/>
    <m/>
    <m/>
    <m/>
    <m/>
    <m/>
    <m/>
    <m/>
    <m/>
    <m/>
    <m/>
    <m/>
    <m/>
    <m/>
    <m/>
    <m/>
    <m/>
    <m/>
    <m/>
    <m/>
    <m/>
    <m/>
    <m/>
    <m/>
    <m/>
    <m/>
    <m/>
    <m/>
    <m/>
    <m/>
    <m/>
    <n v="1520144205.3900001"/>
    <n v="-4410315.07"/>
    <n v="0"/>
    <n v="132644068.33"/>
    <n v="117364.2"/>
    <n v="0"/>
    <n v="-1061613.3700000001"/>
    <n v="0"/>
    <n v="-132644068.33"/>
    <n v="-1982421840.98"/>
    <n v="139734382.65000001"/>
    <n v="90187949.900000006"/>
    <n v="10561876.9"/>
    <n v="43392.67"/>
    <n v="-190094.83"/>
    <n v="21652278.600000001"/>
    <m/>
    <m/>
    <n v="0"/>
    <n v="0"/>
    <n v="286736720"/>
    <n v="9468779"/>
    <n v="0"/>
    <n v="0"/>
    <n v="-1432211.51"/>
    <n v="0"/>
    <m/>
    <n v="-40194396.380000003"/>
    <n v="-1657198.72"/>
    <n v="-8598516.6600000001"/>
    <n v="-4394104.41"/>
    <n v="0"/>
    <n v="-432494.65"/>
    <n v="1244060.51"/>
    <n v="-536365.12"/>
    <m/>
    <n v="46487554.420000002"/>
    <n v="0"/>
    <n v="0"/>
    <m/>
    <m/>
    <m/>
    <m/>
    <m/>
    <m/>
    <n v="1420186510.1099999"/>
    <m/>
    <m/>
    <m/>
    <m/>
    <m/>
    <m/>
    <m/>
    <m/>
    <m/>
    <m/>
    <m/>
    <m/>
    <m/>
    <m/>
    <n v="726028350.33000004"/>
    <m/>
    <m/>
    <m/>
    <m/>
    <m/>
    <m/>
    <m/>
    <m/>
    <n v="385180466.64999998"/>
    <m/>
    <m/>
    <m/>
    <m/>
    <m/>
    <m/>
    <m/>
    <m/>
    <m/>
    <m/>
    <m/>
    <m/>
    <m/>
    <m/>
    <m/>
    <m/>
    <m/>
    <m/>
    <m/>
    <m/>
    <m/>
    <m/>
    <m/>
    <x v="0"/>
    <s v="Visana Gruppe"/>
    <x v="1"/>
    <s v="Visana AG"/>
  </r>
  <r>
    <s v="neu_ohne Fusionsberechnungen_DJ_Daten_OKP.xlsx"/>
    <x v="1"/>
    <s v="Jahresrechnung definitiv"/>
    <s v="994"/>
    <x v="7"/>
    <s v="CH"/>
    <x v="0"/>
    <n v="180908"/>
    <n v="185860"/>
    <m/>
    <m/>
    <m/>
    <m/>
    <m/>
    <m/>
    <m/>
    <m/>
    <m/>
    <m/>
    <m/>
    <m/>
    <m/>
    <m/>
    <m/>
    <m/>
    <m/>
    <m/>
    <m/>
    <m/>
    <m/>
    <m/>
    <m/>
    <m/>
    <m/>
    <m/>
    <m/>
    <m/>
    <m/>
    <m/>
    <m/>
    <m/>
    <m/>
    <m/>
    <m/>
    <n v="558734170.79999995"/>
    <n v="-1110075.8600000001"/>
    <n v="0"/>
    <n v="47633118.060000002"/>
    <n v="36.200000000000003"/>
    <n v="0"/>
    <n v="-130425.60000000001"/>
    <n v="0"/>
    <n v="-47476867.700000003"/>
    <n v="-564380802.02999997"/>
    <n v="56737851.380000003"/>
    <n v="26977552.66"/>
    <n v="2800841.65"/>
    <n v="0"/>
    <n v="-429760.69"/>
    <n v="-1309576"/>
    <m/>
    <m/>
    <n v="0"/>
    <n v="-59175181"/>
    <n v="0"/>
    <n v="-3994646"/>
    <n v="-2017750.88"/>
    <n v="-240500.85"/>
    <n v="-814531.91"/>
    <n v="0"/>
    <m/>
    <n v="0"/>
    <n v="0"/>
    <n v="-29130425.32"/>
    <n v="-213976.59"/>
    <n v="-365092.5"/>
    <n v="0"/>
    <n v="2986689.08"/>
    <n v="-1701724.74"/>
    <m/>
    <n v="6264083.0599999996"/>
    <n v="441980.46"/>
    <n v="-502910.76"/>
    <m/>
    <m/>
    <m/>
    <m/>
    <m/>
    <m/>
    <n v="274395166.28000003"/>
    <m/>
    <m/>
    <m/>
    <m/>
    <m/>
    <m/>
    <m/>
    <m/>
    <m/>
    <m/>
    <m/>
    <m/>
    <m/>
    <m/>
    <n v="170863241.28"/>
    <m/>
    <m/>
    <m/>
    <m/>
    <m/>
    <m/>
    <m/>
    <m/>
    <n v="96638076"/>
    <m/>
    <m/>
    <m/>
    <m/>
    <m/>
    <m/>
    <m/>
    <m/>
    <m/>
    <m/>
    <m/>
    <m/>
    <m/>
    <m/>
    <m/>
    <m/>
    <m/>
    <m/>
    <m/>
    <m/>
    <m/>
    <m/>
    <s v="Helsana (fus)"/>
    <x v="1"/>
    <m/>
    <x v="0"/>
    <s v="Progrès Versicherungen AG"/>
  </r>
  <r>
    <s v="neu_ohne Fusionsberechnungen_DJ_Daten_OKP.xlsx"/>
    <x v="1"/>
    <s v="Jahresrechnung definitiv"/>
    <s v="376"/>
    <x v="8"/>
    <s v="CH"/>
    <x v="0"/>
    <n v="388568"/>
    <n v="388656"/>
    <m/>
    <m/>
    <m/>
    <m/>
    <m/>
    <m/>
    <m/>
    <m/>
    <m/>
    <m/>
    <m/>
    <m/>
    <m/>
    <m/>
    <m/>
    <m/>
    <m/>
    <m/>
    <m/>
    <m/>
    <m/>
    <m/>
    <m/>
    <m/>
    <m/>
    <m/>
    <m/>
    <m/>
    <m/>
    <m/>
    <m/>
    <m/>
    <m/>
    <m/>
    <m/>
    <n v="1278503122"/>
    <n v="-402792"/>
    <n v="-991035"/>
    <n v="101362243"/>
    <n v="123655"/>
    <n v="0"/>
    <n v="-963264"/>
    <n v="0"/>
    <n v="-101362243"/>
    <n v="-1485671904"/>
    <n v="122485468"/>
    <n v="70184415"/>
    <n v="7854518"/>
    <n v="0"/>
    <n v="-317121"/>
    <n v="-40000000"/>
    <m/>
    <m/>
    <n v="0"/>
    <n v="-46325809"/>
    <n v="64521970"/>
    <n v="0"/>
    <n v="-2339642"/>
    <n v="-2587970"/>
    <n v="6989156"/>
    <n v="0"/>
    <m/>
    <n v="-25037708"/>
    <n v="-2695217"/>
    <n v="-26354954"/>
    <n v="-5151032"/>
    <n v="-4998298"/>
    <n v="-282424"/>
    <n v="775861"/>
    <n v="-81474"/>
    <m/>
    <n v="20650519"/>
    <n v="1331140"/>
    <n v="-5981802"/>
    <m/>
    <m/>
    <m/>
    <m/>
    <m/>
    <m/>
    <n v="459121225"/>
    <m/>
    <m/>
    <m/>
    <m/>
    <m/>
    <m/>
    <m/>
    <m/>
    <m/>
    <m/>
    <m/>
    <m/>
    <m/>
    <m/>
    <n v="185612956"/>
    <m/>
    <m/>
    <m/>
    <m/>
    <m/>
    <m/>
    <m/>
    <m/>
    <n v="293500000"/>
    <m/>
    <m/>
    <m/>
    <m/>
    <m/>
    <m/>
    <m/>
    <m/>
    <m/>
    <m/>
    <m/>
    <m/>
    <m/>
    <m/>
    <m/>
    <m/>
    <m/>
    <m/>
    <m/>
    <m/>
    <m/>
    <m/>
    <s v="KPT (fus)"/>
    <x v="1"/>
    <m/>
    <x v="0"/>
    <s v="KPT Krankenkasse AG"/>
  </r>
  <r>
    <s v="neu_ohne Fusionsberechnungen_DJ_Daten_OKP.xlsx"/>
    <x v="1"/>
    <s v="Jahresrechnung definitiv"/>
    <s v="1569"/>
    <x v="9"/>
    <s v="CH"/>
    <x v="0"/>
    <n v="153612.44"/>
    <n v="176066"/>
    <m/>
    <m/>
    <m/>
    <m/>
    <m/>
    <m/>
    <m/>
    <m/>
    <m/>
    <m/>
    <m/>
    <m/>
    <m/>
    <m/>
    <m/>
    <m/>
    <m/>
    <m/>
    <m/>
    <m/>
    <m/>
    <m/>
    <m/>
    <m/>
    <m/>
    <m/>
    <m/>
    <m/>
    <m/>
    <m/>
    <m/>
    <m/>
    <m/>
    <m/>
    <m/>
    <n v="436470060.19"/>
    <n v="-1747681.82"/>
    <n v="0"/>
    <n v="38731141.770000003"/>
    <n v="1529085.18"/>
    <n v="0"/>
    <n v="-378277.6"/>
    <n v="0"/>
    <n v="-38732341.770000003"/>
    <n v="-392762235.64999998"/>
    <n v="43805878.259999998"/>
    <n v="19305964.379999999"/>
    <n v="2113345.9"/>
    <n v="0"/>
    <n v="-27774.23"/>
    <n v="-10430000"/>
    <m/>
    <m/>
    <n v="0"/>
    <n v="-48761321"/>
    <n v="0"/>
    <n v="-15100000"/>
    <n v="0"/>
    <n v="-2388332.31"/>
    <n v="649251.1"/>
    <n v="0"/>
    <m/>
    <n v="0"/>
    <n v="0"/>
    <n v="-21821518.739999998"/>
    <n v="0"/>
    <n v="0"/>
    <n v="0"/>
    <n v="246891.47"/>
    <n v="-326595.53000000003"/>
    <m/>
    <n v="-1389071.32"/>
    <n v="0"/>
    <n v="0"/>
    <m/>
    <m/>
    <m/>
    <m/>
    <m/>
    <m/>
    <n v="133898182.48999999"/>
    <m/>
    <m/>
    <m/>
    <m/>
    <m/>
    <m/>
    <m/>
    <m/>
    <m/>
    <m/>
    <m/>
    <m/>
    <m/>
    <m/>
    <n v="89896562.629999995"/>
    <m/>
    <m/>
    <m/>
    <m/>
    <m/>
    <m/>
    <m/>
    <m/>
    <n v="92669000"/>
    <m/>
    <m/>
    <m/>
    <m/>
    <m/>
    <m/>
    <m/>
    <m/>
    <m/>
    <m/>
    <m/>
    <m/>
    <m/>
    <m/>
    <m/>
    <m/>
    <m/>
    <m/>
    <m/>
    <m/>
    <m/>
    <m/>
    <s v="CSS (fus)"/>
    <x v="1"/>
    <m/>
    <x v="0"/>
    <s v="Arcosana AG"/>
  </r>
  <r>
    <s v="neu_ohne Fusionsberechnungen_DJ_Daten_OKP.xlsx"/>
    <x v="1"/>
    <s v="Jahresrechnung definitiv"/>
    <s v="1479"/>
    <x v="10"/>
    <s v="CH"/>
    <x v="0"/>
    <n v="432955"/>
    <n v="422396"/>
    <m/>
    <m/>
    <m/>
    <m/>
    <m/>
    <m/>
    <m/>
    <m/>
    <m/>
    <m/>
    <m/>
    <m/>
    <m/>
    <m/>
    <m/>
    <m/>
    <m/>
    <m/>
    <m/>
    <m/>
    <m/>
    <m/>
    <m/>
    <m/>
    <m/>
    <m/>
    <m/>
    <m/>
    <m/>
    <m/>
    <m/>
    <m/>
    <m/>
    <m/>
    <m/>
    <n v="1432088332.8499999"/>
    <n v="-14412937.210000001"/>
    <n v="-206248.87"/>
    <n v="261816216.69999999"/>
    <n v="0"/>
    <n v="0"/>
    <n v="-1018808"/>
    <n v="0"/>
    <n v="-261816216.69999999"/>
    <n v="-1558105996.4300001"/>
    <n v="144356663.05000001"/>
    <n v="73999068.730000004"/>
    <n v="7559657"/>
    <n v="0"/>
    <n v="-297819.18"/>
    <n v="27373000"/>
    <m/>
    <m/>
    <n v="0"/>
    <n v="-161366303.80000001"/>
    <n v="42406838.990000002"/>
    <n v="29414204.809999999"/>
    <n v="-1143128.43"/>
    <n v="-1655762.25"/>
    <n v="-490895.56"/>
    <n v="0"/>
    <m/>
    <n v="-45925729.68"/>
    <n v="0"/>
    <n v="-11474432.33"/>
    <n v="-2502490.9700000002"/>
    <n v="-1581606.97"/>
    <n v="0"/>
    <n v="9045331.7400000002"/>
    <n v="0"/>
    <m/>
    <n v="15883239.109999999"/>
    <n v="152975"/>
    <n v="0"/>
    <m/>
    <m/>
    <m/>
    <m/>
    <m/>
    <m/>
    <n v="496288919.17999995"/>
    <m/>
    <m/>
    <m/>
    <m/>
    <m/>
    <m/>
    <m/>
    <m/>
    <m/>
    <m/>
    <m/>
    <m/>
    <m/>
    <m/>
    <n v="177193205.78"/>
    <m/>
    <m/>
    <m/>
    <m/>
    <m/>
    <m/>
    <m/>
    <m/>
    <n v="313773000"/>
    <m/>
    <m/>
    <m/>
    <m/>
    <m/>
    <m/>
    <m/>
    <m/>
    <m/>
    <m/>
    <m/>
    <m/>
    <m/>
    <m/>
    <m/>
    <m/>
    <m/>
    <m/>
    <m/>
    <m/>
    <m/>
    <m/>
    <m/>
    <x v="0"/>
    <s v="Groupe Mutuel"/>
    <x v="1"/>
    <s v="Mutuel Assurance Maladie SA"/>
  </r>
  <r>
    <s v="neu_ohne Fusionsberechnungen_DJ_Daten_OKP.xlsx"/>
    <x v="1"/>
    <s v="Jahresrechnung definitiv"/>
    <s v="1535"/>
    <x v="11"/>
    <s v="CH"/>
    <x v="0"/>
    <n v="305959"/>
    <n v="294016"/>
    <m/>
    <m/>
    <m/>
    <m/>
    <m/>
    <m/>
    <m/>
    <m/>
    <m/>
    <m/>
    <m/>
    <m/>
    <m/>
    <m/>
    <m/>
    <m/>
    <m/>
    <m/>
    <m/>
    <m/>
    <m/>
    <m/>
    <m/>
    <m/>
    <m/>
    <m/>
    <m/>
    <m/>
    <m/>
    <m/>
    <m/>
    <m/>
    <m/>
    <m/>
    <m/>
    <n v="931989500.70000005"/>
    <n v="-8978180.4499999993"/>
    <n v="-153483.34"/>
    <n v="158278781.36000001"/>
    <n v="0"/>
    <n v="0"/>
    <n v="-730377.2"/>
    <n v="0"/>
    <n v="-158278781.36000001"/>
    <n v="-1031089049.48"/>
    <n v="93693252.109999999"/>
    <n v="47899377.119999997"/>
    <n v="5365465"/>
    <n v="0"/>
    <n v="-92937.51"/>
    <n v="1466000"/>
    <m/>
    <m/>
    <n v="0"/>
    <n v="-125485915.11"/>
    <n v="45075145.329999998"/>
    <n v="24127172.77"/>
    <n v="-678465.39"/>
    <n v="-1343282.82"/>
    <n v="-408747.32"/>
    <n v="0"/>
    <m/>
    <n v="-31597834.149999999"/>
    <n v="0"/>
    <n v="-7608336.9400000004"/>
    <n v="-1458586.34"/>
    <n v="-400338.96"/>
    <n v="0"/>
    <n v="1492722.04"/>
    <n v="0"/>
    <m/>
    <n v="10655915.26"/>
    <n v="211532.7"/>
    <n v="0"/>
    <m/>
    <m/>
    <m/>
    <m/>
    <m/>
    <m/>
    <n v="328317715.85000002"/>
    <m/>
    <m/>
    <m/>
    <m/>
    <m/>
    <m/>
    <m/>
    <m/>
    <m/>
    <m/>
    <m/>
    <m/>
    <m/>
    <m/>
    <n v="83577740.969999999"/>
    <m/>
    <m/>
    <m/>
    <m/>
    <m/>
    <m/>
    <m/>
    <m/>
    <n v="211941000"/>
    <m/>
    <m/>
    <m/>
    <m/>
    <m/>
    <m/>
    <m/>
    <m/>
    <m/>
    <m/>
    <m/>
    <m/>
    <m/>
    <m/>
    <m/>
    <m/>
    <m/>
    <m/>
    <m/>
    <m/>
    <m/>
    <m/>
    <m/>
    <x v="0"/>
    <s v="Groupe Mutuel"/>
    <x v="1"/>
    <s v="Philos Assurance Maladie SA"/>
  </r>
  <r>
    <s v="neu_ohne Fusionsberechnungen_DJ_Daten_OKP.xlsx"/>
    <x v="1"/>
    <s v="Jahresrechnung definitiv"/>
    <s v="312"/>
    <x v="12"/>
    <s v="CH"/>
    <x v="0"/>
    <n v="167994"/>
    <n v="161373"/>
    <m/>
    <m/>
    <m/>
    <m/>
    <m/>
    <m/>
    <m/>
    <m/>
    <m/>
    <m/>
    <m/>
    <m/>
    <m/>
    <m/>
    <m/>
    <m/>
    <m/>
    <m/>
    <m/>
    <m/>
    <m/>
    <m/>
    <m/>
    <m/>
    <m/>
    <m/>
    <m/>
    <m/>
    <m/>
    <m/>
    <m/>
    <m/>
    <m/>
    <m/>
    <m/>
    <n v="511070619.10000002"/>
    <n v="-2345591.92"/>
    <n v="0"/>
    <n v="40597643.950000003"/>
    <n v="0"/>
    <n v="0"/>
    <n v="-398942.42"/>
    <n v="0"/>
    <n v="-40719681"/>
    <n v="-551675015.95000005"/>
    <n v="51917075.850000001"/>
    <n v="25595354.5"/>
    <n v="3206710.4"/>
    <n v="0"/>
    <n v="-424816.52"/>
    <n v="-5524000"/>
    <m/>
    <m/>
    <n v="0"/>
    <n v="-34313268"/>
    <n v="529197"/>
    <n v="17800000"/>
    <n v="-6861715.71"/>
    <n v="-1184222.8500000001"/>
    <n v="1578208.88"/>
    <n v="0"/>
    <m/>
    <n v="-8920466.4199999999"/>
    <n v="-22602.15"/>
    <n v="-7342283.9400000004"/>
    <n v="-1810117.02"/>
    <n v="-83111.149999999994"/>
    <n v="-461018.56"/>
    <n v="83312.08"/>
    <n v="-19924.2"/>
    <m/>
    <n v="5633160.5700000003"/>
    <n v="0"/>
    <n v="0"/>
    <m/>
    <m/>
    <m/>
    <m/>
    <m/>
    <m/>
    <n v="223840948.53"/>
    <m/>
    <m/>
    <m/>
    <m/>
    <m/>
    <m/>
    <m/>
    <m/>
    <m/>
    <m/>
    <m/>
    <m/>
    <m/>
    <m/>
    <n v="113337250.73"/>
    <m/>
    <m/>
    <m/>
    <m/>
    <m/>
    <m/>
    <m/>
    <m/>
    <n v="113029000"/>
    <m/>
    <m/>
    <m/>
    <m/>
    <m/>
    <m/>
    <m/>
    <m/>
    <m/>
    <m/>
    <m/>
    <m/>
    <m/>
    <m/>
    <m/>
    <m/>
    <m/>
    <m/>
    <m/>
    <m/>
    <m/>
    <m/>
    <m/>
    <x v="0"/>
    <m/>
    <x v="0"/>
    <s v="Atupri Gesundheitsversicherung"/>
  </r>
  <r>
    <s v="neu_ohne Fusionsberechnungen_DJ_Daten_OKP.xlsx"/>
    <x v="1"/>
    <s v="Jahresrechnung definitiv"/>
    <s v="343"/>
    <x v="13"/>
    <s v="CH"/>
    <x v="0"/>
    <n v="226281"/>
    <n v="231577"/>
    <m/>
    <m/>
    <m/>
    <m/>
    <m/>
    <m/>
    <m/>
    <m/>
    <m/>
    <m/>
    <m/>
    <m/>
    <m/>
    <m/>
    <m/>
    <m/>
    <m/>
    <m/>
    <m/>
    <m/>
    <m/>
    <m/>
    <m/>
    <m/>
    <m/>
    <m/>
    <m/>
    <m/>
    <m/>
    <m/>
    <m/>
    <m/>
    <m/>
    <m/>
    <m/>
    <n v="666824788.39999998"/>
    <n v="-6487249.3899999997"/>
    <n v="-109644.22"/>
    <n v="95320103.790000007"/>
    <n v="0"/>
    <n v="0"/>
    <n v="-539243.6"/>
    <n v="0"/>
    <n v="-95320103.790000007"/>
    <n v="-712038387.12"/>
    <n v="71598528.420000002"/>
    <n v="34246367.329999998"/>
    <n v="3924300"/>
    <n v="0"/>
    <n v="-10199.200000000001"/>
    <n v="-1655000"/>
    <m/>
    <m/>
    <n v="0"/>
    <n v="-97717830.129999995"/>
    <n v="29260392.649999999"/>
    <n v="8205287.4800000004"/>
    <n v="-1651775.89"/>
    <n v="-661654.07999999996"/>
    <n v="-241373.92"/>
    <n v="0"/>
    <m/>
    <n v="-21166168.43"/>
    <n v="0"/>
    <n v="-4356395.5"/>
    <n v="-858833.2"/>
    <n v="-304824.18"/>
    <n v="0"/>
    <n v="1018860.3"/>
    <n v="0"/>
    <m/>
    <n v="7828086.0599999996"/>
    <n v="172224.75"/>
    <n v="0"/>
    <m/>
    <m/>
    <m/>
    <m/>
    <m/>
    <m/>
    <n v="285054484.39999998"/>
    <m/>
    <m/>
    <m/>
    <m/>
    <m/>
    <m/>
    <m/>
    <m/>
    <m/>
    <m/>
    <m/>
    <m/>
    <m/>
    <m/>
    <n v="96889245.810000002"/>
    <m/>
    <m/>
    <m/>
    <m/>
    <m/>
    <m/>
    <m/>
    <m/>
    <n v="142637000"/>
    <m/>
    <m/>
    <m/>
    <m/>
    <m/>
    <m/>
    <m/>
    <m/>
    <m/>
    <m/>
    <m/>
    <m/>
    <m/>
    <m/>
    <m/>
    <m/>
    <m/>
    <m/>
    <m/>
    <m/>
    <m/>
    <m/>
    <m/>
    <x v="0"/>
    <s v="Groupe Mutuel"/>
    <x v="1"/>
    <s v="Avenir Assurance Maladie SA"/>
  </r>
  <r>
    <s v="neu_ohne Fusionsberechnungen_DJ_Daten_OKP.xlsx"/>
    <x v="1"/>
    <s v="Jahresrechnung definitiv"/>
    <s v="1529"/>
    <x v="14"/>
    <s v="CH"/>
    <x v="0"/>
    <n v="165053.69"/>
    <n v="159965"/>
    <m/>
    <m/>
    <m/>
    <m/>
    <m/>
    <m/>
    <m/>
    <m/>
    <m/>
    <m/>
    <m/>
    <m/>
    <m/>
    <m/>
    <m/>
    <m/>
    <m/>
    <m/>
    <m/>
    <m/>
    <m/>
    <m/>
    <m/>
    <m/>
    <m/>
    <m/>
    <m/>
    <m/>
    <m/>
    <m/>
    <m/>
    <m/>
    <m/>
    <m/>
    <m/>
    <n v="618501575.39999998"/>
    <n v="-7825532.04"/>
    <n v="0"/>
    <n v="68561984.359999999"/>
    <n v="3868107.51"/>
    <n v="0"/>
    <n v="-199044.8"/>
    <n v="0"/>
    <n v="-68849883.5"/>
    <n v="-695370863.29999995"/>
    <n v="55974899.149999999"/>
    <n v="31546810.09"/>
    <n v="4161611.26"/>
    <n v="0"/>
    <n v="-58840.66"/>
    <n v="12705000"/>
    <m/>
    <m/>
    <n v="0"/>
    <n v="0"/>
    <n v="28791091"/>
    <n v="1400000"/>
    <n v="0"/>
    <n v="-1679570.03"/>
    <n v="309512.44"/>
    <n v="0"/>
    <m/>
    <n v="0"/>
    <n v="0"/>
    <n v="-24980108.050000001"/>
    <n v="0"/>
    <n v="0"/>
    <n v="0"/>
    <n v="-31908.639999999999"/>
    <n v="-448458.06"/>
    <m/>
    <n v="-1518772.99"/>
    <n v="0"/>
    <n v="0"/>
    <m/>
    <m/>
    <m/>
    <m/>
    <m/>
    <m/>
    <n v="237373206.37"/>
    <m/>
    <m/>
    <m/>
    <m/>
    <m/>
    <m/>
    <m/>
    <m/>
    <m/>
    <m/>
    <m/>
    <m/>
    <m/>
    <m/>
    <n v="166697559.46000001"/>
    <m/>
    <m/>
    <m/>
    <m/>
    <m/>
    <m/>
    <m/>
    <m/>
    <n v="162532200"/>
    <m/>
    <m/>
    <m/>
    <m/>
    <m/>
    <m/>
    <m/>
    <m/>
    <m/>
    <m/>
    <m/>
    <m/>
    <m/>
    <m/>
    <m/>
    <m/>
    <m/>
    <m/>
    <m/>
    <m/>
    <m/>
    <m/>
    <s v="CSS (fus)"/>
    <x v="1"/>
    <m/>
    <x v="0"/>
    <s v="INTRAS Kranken-Versicherung AG"/>
  </r>
  <r>
    <s v="neu_ohne Fusionsberechnungen_DJ_Daten_OKP.xlsx"/>
    <x v="1"/>
    <s v="Jahresrechnung definitiv"/>
    <s v="774"/>
    <x v="15"/>
    <s v="CH"/>
    <x v="0"/>
    <n v="225370"/>
    <n v="228497"/>
    <m/>
    <m/>
    <m/>
    <m/>
    <m/>
    <m/>
    <m/>
    <m/>
    <m/>
    <m/>
    <m/>
    <m/>
    <m/>
    <m/>
    <m/>
    <m/>
    <m/>
    <m/>
    <m/>
    <m/>
    <m/>
    <m/>
    <m/>
    <m/>
    <m/>
    <m/>
    <m/>
    <m/>
    <m/>
    <m/>
    <m/>
    <m/>
    <m/>
    <m/>
    <m/>
    <n v="642611861.70000005"/>
    <n v="-6578456.6399999997"/>
    <n v="-101191.31"/>
    <n v="91473132.409999996"/>
    <n v="0"/>
    <n v="0"/>
    <n v="-537873.6"/>
    <n v="0"/>
    <n v="-91473132.409999996"/>
    <n v="-639715978.03999996"/>
    <n v="70342013.120000005"/>
    <n v="31501145.670000002"/>
    <n v="3412614.92"/>
    <n v="0"/>
    <n v="-10949.22"/>
    <n v="-7778200"/>
    <m/>
    <m/>
    <n v="0"/>
    <n v="-134854877.96000001"/>
    <n v="11788860.640000001"/>
    <n v="11179087.32"/>
    <n v="-832731.89"/>
    <n v="-852235.14"/>
    <n v="-296404.14"/>
    <n v="0"/>
    <m/>
    <n v="-19642995.260000002"/>
    <n v="0"/>
    <n v="-3705274.85"/>
    <n v="-809729.85"/>
    <n v="-292158"/>
    <n v="0"/>
    <n v="769462.32"/>
    <n v="0"/>
    <m/>
    <n v="6671757.2599999998"/>
    <n v="115202.84"/>
    <n v="0"/>
    <m/>
    <m/>
    <m/>
    <m/>
    <m/>
    <m/>
    <n v="210823370.49000001"/>
    <m/>
    <m/>
    <m/>
    <m/>
    <m/>
    <m/>
    <m/>
    <m/>
    <m/>
    <m/>
    <m/>
    <m/>
    <m/>
    <m/>
    <n v="93997597.900000006"/>
    <m/>
    <m/>
    <m/>
    <m/>
    <m/>
    <m/>
    <m/>
    <m/>
    <n v="131528000"/>
    <m/>
    <m/>
    <m/>
    <m/>
    <m/>
    <m/>
    <m/>
    <m/>
    <m/>
    <m/>
    <m/>
    <m/>
    <m/>
    <m/>
    <m/>
    <m/>
    <m/>
    <m/>
    <m/>
    <m/>
    <m/>
    <m/>
    <m/>
    <x v="0"/>
    <s v="Groupe Mutuel"/>
    <x v="1"/>
    <s v="Easy Sana Assurance Maladie SA"/>
  </r>
  <r>
    <s v="neu_ohne Fusionsberechnungen_DJ_Daten_OKP.xlsx"/>
    <x v="1"/>
    <s v="Jahresrechnung definitiv"/>
    <s v="455"/>
    <x v="16"/>
    <s v="CH"/>
    <x v="0"/>
    <n v="150240"/>
    <n v="149696"/>
    <m/>
    <m/>
    <m/>
    <m/>
    <m/>
    <m/>
    <m/>
    <m/>
    <m/>
    <m/>
    <m/>
    <m/>
    <m/>
    <m/>
    <m/>
    <m/>
    <m/>
    <m/>
    <m/>
    <m/>
    <m/>
    <m/>
    <m/>
    <m/>
    <m/>
    <m/>
    <m/>
    <m/>
    <m/>
    <m/>
    <m/>
    <m/>
    <m/>
    <m/>
    <m/>
    <n v="427660774.63999999"/>
    <n v="-1808221.37"/>
    <n v="0"/>
    <n v="21646699.899999999"/>
    <n v="0"/>
    <n v="0"/>
    <n v="-335163.90000000002"/>
    <n v="0"/>
    <n v="-21646699.899999999"/>
    <n v="-445008219.10000002"/>
    <n v="41171297.100000001"/>
    <n v="22280019.600000001"/>
    <n v="2573885.0499999998"/>
    <n v="0"/>
    <n v="-222307.82"/>
    <n v="6314000"/>
    <m/>
    <m/>
    <n v="0"/>
    <n v="-27543701.300000001"/>
    <n v="7562592"/>
    <n v="-1598900"/>
    <n v="-5196458.45"/>
    <n v="-360083.8"/>
    <n v="-506488.7"/>
    <n v="0"/>
    <m/>
    <n v="-15063297.49"/>
    <n v="-423619.1"/>
    <n v="-8381709.2199999997"/>
    <n v="-1641661.62"/>
    <n v="-1230355.8"/>
    <n v="-1914374.99"/>
    <n v="426118.64"/>
    <n v="-815681.6"/>
    <m/>
    <n v="5907633.96"/>
    <n v="20573.849999999999"/>
    <n v="-29854.5"/>
    <m/>
    <m/>
    <m/>
    <m/>
    <m/>
    <m/>
    <n v="258219383.34999999"/>
    <m/>
    <m/>
    <m/>
    <m/>
    <m/>
    <m/>
    <m/>
    <m/>
    <m/>
    <m/>
    <m/>
    <m/>
    <m/>
    <m/>
    <n v="66820250.140000001"/>
    <m/>
    <m/>
    <m/>
    <m/>
    <m/>
    <m/>
    <m/>
    <m/>
    <n v="86370000"/>
    <m/>
    <m/>
    <m/>
    <m/>
    <m/>
    <m/>
    <m/>
    <m/>
    <m/>
    <m/>
    <m/>
    <m/>
    <m/>
    <m/>
    <m/>
    <m/>
    <m/>
    <m/>
    <m/>
    <m/>
    <m/>
    <m/>
    <s v="öKK (fus)"/>
    <x v="1"/>
    <m/>
    <x v="0"/>
    <s v="ÖKK Kranken- und Unfallversicherungen AG"/>
  </r>
  <r>
    <s v="neu_ohne Fusionsberechnungen_DJ_Daten_OKP.xlsx"/>
    <x v="1"/>
    <s v="Jahresrechnung definitiv"/>
    <s v="509"/>
    <x v="17"/>
    <s v="CH"/>
    <x v="0"/>
    <n v="135910.09"/>
    <n v="142304"/>
    <m/>
    <m/>
    <m/>
    <m/>
    <m/>
    <m/>
    <m/>
    <m/>
    <m/>
    <m/>
    <m/>
    <m/>
    <m/>
    <m/>
    <m/>
    <m/>
    <m/>
    <m/>
    <m/>
    <m/>
    <m/>
    <m/>
    <m/>
    <m/>
    <m/>
    <m/>
    <m/>
    <m/>
    <m/>
    <m/>
    <m/>
    <m/>
    <m/>
    <m/>
    <m/>
    <n v="533241400.06"/>
    <n v="-2020547.77"/>
    <n v="0"/>
    <n v="59203060.659999996"/>
    <n v="0"/>
    <n v="0"/>
    <n v="326176.8"/>
    <n v="0"/>
    <n v="-59203060.659999996"/>
    <n v="-605367501.28999996"/>
    <n v="39008445.539999999"/>
    <n v="27231803.120000001"/>
    <n v="4030202.83"/>
    <n v="0"/>
    <n v="-1691433.79"/>
    <n v="-3619747.04"/>
    <m/>
    <m/>
    <n v="0"/>
    <n v="-28266572.75"/>
    <n v="65884303.75"/>
    <n v="156773"/>
    <n v="0"/>
    <n v="0"/>
    <n v="-1133935.69"/>
    <n v="0"/>
    <m/>
    <n v="-14094326.4"/>
    <n v="-481634.88"/>
    <n v="-28251335.109999999"/>
    <n v="0"/>
    <n v="-952431.41"/>
    <n v="0"/>
    <n v="18955.439999999999"/>
    <n v="-8668.5400000000009"/>
    <m/>
    <n v="5579299.8099999996"/>
    <n v="613206.31999999995"/>
    <n v="0"/>
    <m/>
    <m/>
    <m/>
    <m/>
    <m/>
    <m/>
    <n v="339579403.29000002"/>
    <m/>
    <m/>
    <m/>
    <m/>
    <m/>
    <m/>
    <m/>
    <m/>
    <m/>
    <m/>
    <m/>
    <m/>
    <m/>
    <m/>
    <n v="119743588.62"/>
    <m/>
    <m/>
    <m/>
    <m/>
    <m/>
    <m/>
    <m/>
    <m/>
    <n v="130908767.22"/>
    <m/>
    <m/>
    <m/>
    <m/>
    <m/>
    <m/>
    <m/>
    <m/>
    <m/>
    <m/>
    <m/>
    <m/>
    <m/>
    <m/>
    <m/>
    <m/>
    <m/>
    <m/>
    <m/>
    <m/>
    <m/>
    <m/>
    <s v="Vivao (fus)"/>
    <x v="1"/>
    <m/>
    <x v="0"/>
    <s v="Vivao Sympany AG"/>
  </r>
  <r>
    <s v="neu_ohne Fusionsberechnungen_DJ_Daten_OKP.xlsx"/>
    <x v="1"/>
    <s v="Jahresrechnung definitiv"/>
    <s v="1560"/>
    <x v="18"/>
    <s v="CH"/>
    <x v="0"/>
    <n v="116480"/>
    <n v="121903"/>
    <m/>
    <m/>
    <m/>
    <m/>
    <m/>
    <m/>
    <m/>
    <m/>
    <m/>
    <m/>
    <m/>
    <m/>
    <m/>
    <m/>
    <m/>
    <m/>
    <m/>
    <m/>
    <m/>
    <m/>
    <m/>
    <m/>
    <m/>
    <m/>
    <m/>
    <m/>
    <m/>
    <m/>
    <m/>
    <m/>
    <m/>
    <m/>
    <m/>
    <m/>
    <m/>
    <n v="273200636.14999998"/>
    <n v="-4442705.84"/>
    <n v="0"/>
    <n v="16970283.25"/>
    <n v="-713625.35"/>
    <n v="0"/>
    <n v="-259032"/>
    <n v="0"/>
    <n v="-16970283.25"/>
    <n v="-246043714.93000001"/>
    <n v="29762219.690000001"/>
    <n v="11769295.09"/>
    <n v="1387660"/>
    <n v="0"/>
    <n v="0"/>
    <n v="-7649557"/>
    <m/>
    <m/>
    <n v="0"/>
    <n v="-44636775"/>
    <n v="0"/>
    <n v="-3915758"/>
    <n v="0"/>
    <n v="-403974"/>
    <n v="-1559110.55"/>
    <n v="0"/>
    <m/>
    <n v="-7482560.6500000004"/>
    <n v="0"/>
    <n v="-1817111.71"/>
    <n v="-465474.55"/>
    <n v="-5878053.8499999996"/>
    <n v="-196379.3"/>
    <n v="169059.18"/>
    <n v="-182026.76"/>
    <m/>
    <n v="7201311.2199999997"/>
    <n v="0"/>
    <n v="0"/>
    <m/>
    <m/>
    <m/>
    <m/>
    <m/>
    <m/>
    <n v="235117161"/>
    <m/>
    <m/>
    <m/>
    <m/>
    <m/>
    <m/>
    <m/>
    <m/>
    <m/>
    <m/>
    <m/>
    <m/>
    <m/>
    <m/>
    <n v="120551963"/>
    <m/>
    <m/>
    <m/>
    <m/>
    <m/>
    <m/>
    <m/>
    <m/>
    <n v="54487010"/>
    <m/>
    <m/>
    <m/>
    <m/>
    <m/>
    <m/>
    <m/>
    <m/>
    <m/>
    <m/>
    <m/>
    <m/>
    <m/>
    <m/>
    <m/>
    <m/>
    <m/>
    <m/>
    <m/>
    <m/>
    <m/>
    <m/>
    <m/>
    <x v="0"/>
    <m/>
    <x v="0"/>
    <s v="Agrisano Krankenkasse AG"/>
  </r>
  <r>
    <s v="neu_ohne Fusionsberechnungen_DJ_Daten_OKP.xlsx"/>
    <x v="1"/>
    <s v="Jahresrechnung definitiv"/>
    <s v="62"/>
    <x v="19"/>
    <s v="CH"/>
    <x v="0"/>
    <n v="60043"/>
    <n v="71491"/>
    <m/>
    <m/>
    <m/>
    <m/>
    <m/>
    <m/>
    <m/>
    <m/>
    <m/>
    <m/>
    <m/>
    <m/>
    <m/>
    <m/>
    <m/>
    <m/>
    <m/>
    <m/>
    <m/>
    <m/>
    <m/>
    <m/>
    <m/>
    <m/>
    <m/>
    <m/>
    <m/>
    <m/>
    <m/>
    <m/>
    <m/>
    <m/>
    <m/>
    <m/>
    <m/>
    <n v="202463116.19999999"/>
    <n v="-2044984.62"/>
    <n v="-7464085.3600000003"/>
    <n v="25526481.850000001"/>
    <n v="0"/>
    <n v="0"/>
    <n v="-144104.39000000001"/>
    <n v="0"/>
    <n v="-25526481.850000001"/>
    <n v="-266664412.94999999"/>
    <n v="19005447.699999999"/>
    <n v="11537118.949999999"/>
    <n v="1514025.6"/>
    <n v="0"/>
    <n v="-41579.15"/>
    <n v="4643827"/>
    <m/>
    <m/>
    <n v="0"/>
    <n v="0"/>
    <n v="42178478"/>
    <n v="-9304409"/>
    <n v="0"/>
    <n v="0"/>
    <n v="-270285.65000000002"/>
    <n v="9305686.4299999997"/>
    <m/>
    <n v="-2381371.17"/>
    <n v="0"/>
    <n v="-10790236.9"/>
    <n v="-2230.1999999999998"/>
    <n v="-1141051.1000000001"/>
    <n v="-75616.850000000006"/>
    <n v="724189.15"/>
    <n v="-9164.4599999999991"/>
    <m/>
    <n v="10684123.9"/>
    <n v="0"/>
    <n v="0"/>
    <m/>
    <m/>
    <m/>
    <m/>
    <m/>
    <m/>
    <n v="219607405.44999999"/>
    <m/>
    <m/>
    <m/>
    <m/>
    <m/>
    <m/>
    <m/>
    <m/>
    <m/>
    <m/>
    <m/>
    <m/>
    <m/>
    <m/>
    <n v="137827008.38"/>
    <m/>
    <m/>
    <m/>
    <m/>
    <m/>
    <m/>
    <m/>
    <m/>
    <n v="76926570"/>
    <m/>
    <m/>
    <m/>
    <m/>
    <m/>
    <m/>
    <m/>
    <m/>
    <m/>
    <m/>
    <m/>
    <m/>
    <m/>
    <m/>
    <m/>
    <m/>
    <m/>
    <m/>
    <m/>
    <m/>
    <m/>
    <m/>
    <m/>
    <x v="0"/>
    <s v="Groupe Mutuel"/>
    <x v="1"/>
    <s v="SUPRA-1846 SA"/>
  </r>
  <r>
    <s v="neu_ohne Fusionsberechnungen_DJ_Daten_OKP.xlsx"/>
    <x v="1"/>
    <s v="Jahresrechnung definitiv"/>
    <s v="1577"/>
    <x v="20"/>
    <s v="CH"/>
    <x v="0"/>
    <n v="62599.89"/>
    <n v="70141"/>
    <m/>
    <m/>
    <m/>
    <m/>
    <m/>
    <m/>
    <m/>
    <m/>
    <m/>
    <m/>
    <m/>
    <m/>
    <m/>
    <m/>
    <m/>
    <m/>
    <m/>
    <m/>
    <m/>
    <m/>
    <m/>
    <m/>
    <m/>
    <m/>
    <m/>
    <m/>
    <m/>
    <m/>
    <m/>
    <m/>
    <m/>
    <m/>
    <m/>
    <m/>
    <m/>
    <n v="126565006.40000001"/>
    <n v="-339892.05"/>
    <n v="0"/>
    <n v="6642323.0999999996"/>
    <n v="138498.45000000001"/>
    <n v="0"/>
    <n v="-153184"/>
    <n v="0"/>
    <n v="-6642323.0999999996"/>
    <n v="-70360263.200000003"/>
    <n v="12214314"/>
    <n v="3230845.45"/>
    <n v="335580.25"/>
    <n v="0"/>
    <n v="-5220.58"/>
    <n v="-4500000"/>
    <m/>
    <m/>
    <n v="0"/>
    <n v="-59539004"/>
    <n v="0"/>
    <n v="-1700000"/>
    <n v="-183786"/>
    <n v="-1115500"/>
    <n v="345710.38"/>
    <n v="0"/>
    <m/>
    <n v="0"/>
    <n v="0"/>
    <n v="-6394414.96"/>
    <n v="0"/>
    <n v="0"/>
    <n v="0"/>
    <n v="2373786.4"/>
    <n v="-69207.45"/>
    <m/>
    <n v="0"/>
    <n v="0"/>
    <n v="0"/>
    <m/>
    <m/>
    <m/>
    <m/>
    <m/>
    <m/>
    <n v="0"/>
    <m/>
    <m/>
    <m/>
    <m/>
    <m/>
    <m/>
    <m/>
    <m/>
    <m/>
    <m/>
    <m/>
    <m/>
    <m/>
    <m/>
    <n v="26593844.559999999"/>
    <m/>
    <m/>
    <m/>
    <m/>
    <m/>
    <m/>
    <m/>
    <m/>
    <n v="21500000"/>
    <m/>
    <m/>
    <m/>
    <m/>
    <m/>
    <m/>
    <m/>
    <m/>
    <m/>
    <m/>
    <m/>
    <m/>
    <m/>
    <m/>
    <m/>
    <m/>
    <m/>
    <m/>
    <m/>
    <m/>
    <m/>
    <m/>
    <s v="CSS (fus)"/>
    <x v="1"/>
    <m/>
    <x v="0"/>
    <s v="Sanagate AG"/>
  </r>
  <r>
    <s v="neu_ohne Fusionsberechnungen_DJ_Daten_OKP.xlsx"/>
    <x v="1"/>
    <s v="Jahresrechnung definitiv"/>
    <s v="881"/>
    <x v="21"/>
    <s v="CH"/>
    <x v="0"/>
    <n v="127326"/>
    <n v="112334"/>
    <m/>
    <m/>
    <m/>
    <m/>
    <m/>
    <m/>
    <m/>
    <m/>
    <m/>
    <m/>
    <m/>
    <m/>
    <m/>
    <m/>
    <m/>
    <m/>
    <m/>
    <m/>
    <m/>
    <m/>
    <m/>
    <m/>
    <m/>
    <m/>
    <m/>
    <m/>
    <m/>
    <m/>
    <m/>
    <m/>
    <m/>
    <m/>
    <m/>
    <m/>
    <m/>
    <n v="385672223.30000001"/>
    <n v="-1493375.92"/>
    <n v="-57148268"/>
    <n v="31340112.050000001"/>
    <n v="-2601712.16"/>
    <n v="0"/>
    <n v="-584157.6"/>
    <n v="0"/>
    <n v="-26805404.940000001"/>
    <n v="-426678072.94999999"/>
    <n v="37139712.549999997"/>
    <n v="19750663.100000001"/>
    <n v="2679561.7000000002"/>
    <n v="0"/>
    <n v="-335394.57"/>
    <n v="10500000"/>
    <m/>
    <m/>
    <n v="0"/>
    <n v="-14098275.289999999"/>
    <n v="37930698.289999999"/>
    <n v="-23365670.350000001"/>
    <n v="-969324.83"/>
    <n v="-211156.35"/>
    <n v="-575177.35"/>
    <n v="54243697"/>
    <m/>
    <n v="-15778910.76"/>
    <n v="0"/>
    <n v="-12353128.539999999"/>
    <n v="0"/>
    <n v="0"/>
    <n v="-1168254.23"/>
    <n v="99666.99"/>
    <n v="-688292.12"/>
    <m/>
    <n v="1935376.78"/>
    <n v="12850000"/>
    <n v="0"/>
    <m/>
    <m/>
    <m/>
    <m/>
    <m/>
    <m/>
    <n v="98960226.25"/>
    <m/>
    <m/>
    <m/>
    <m/>
    <m/>
    <m/>
    <m/>
    <m/>
    <m/>
    <m/>
    <m/>
    <m/>
    <m/>
    <m/>
    <n v="35117784.880000003"/>
    <m/>
    <m/>
    <m/>
    <m/>
    <m/>
    <m/>
    <m/>
    <m/>
    <n v="50400000"/>
    <m/>
    <m/>
    <m/>
    <m/>
    <m/>
    <m/>
    <m/>
    <m/>
    <m/>
    <m/>
    <m/>
    <m/>
    <m/>
    <m/>
    <m/>
    <m/>
    <m/>
    <m/>
    <m/>
    <m/>
    <m/>
    <m/>
    <m/>
    <x v="0"/>
    <m/>
    <x v="0"/>
    <s v="EGK Grundversicherungen AG"/>
  </r>
  <r>
    <s v="neu_ohne Fusionsberechnungen_DJ_Daten_OKP.xlsx"/>
    <x v="1"/>
    <s v="Jahresrechnung definitiv"/>
    <s v="182"/>
    <x v="22"/>
    <s v="CH"/>
    <x v="0"/>
    <n v="62054"/>
    <n v="55983"/>
    <m/>
    <m/>
    <m/>
    <m/>
    <m/>
    <m/>
    <m/>
    <m/>
    <m/>
    <m/>
    <m/>
    <m/>
    <m/>
    <m/>
    <m/>
    <m/>
    <m/>
    <m/>
    <m/>
    <m/>
    <m/>
    <m/>
    <m/>
    <m/>
    <m/>
    <m/>
    <m/>
    <m/>
    <m/>
    <m/>
    <m/>
    <m/>
    <m/>
    <m/>
    <m/>
    <n v="174500306.65000001"/>
    <n v="250628.53"/>
    <n v="0"/>
    <n v="0"/>
    <n v="0"/>
    <n v="0"/>
    <n v="-115960.8"/>
    <n v="0"/>
    <n v="0"/>
    <n v="-199509767.19999999"/>
    <n v="19098083"/>
    <n v="9686495.1999999993"/>
    <n v="1079517.7"/>
    <n v="17694.2"/>
    <n v="-22518.87"/>
    <n v="3759133"/>
    <m/>
    <m/>
    <n v="0"/>
    <n v="-16195"/>
    <n v="0"/>
    <n v="-6357904.7999999998"/>
    <n v="-1445604.11"/>
    <n v="-30885.84"/>
    <n v="82321.3"/>
    <n v="0"/>
    <m/>
    <n v="-4774072.66"/>
    <n v="0"/>
    <n v="-1441445.5"/>
    <n v="-296243.56"/>
    <n v="-69504.789999999994"/>
    <n v="-70216.789999999994"/>
    <n v="160339.41"/>
    <n v="0"/>
    <m/>
    <n v="2882735.41"/>
    <n v="106.2"/>
    <n v="0"/>
    <m/>
    <m/>
    <m/>
    <m/>
    <m/>
    <m/>
    <n v="48804555.200000003"/>
    <m/>
    <m/>
    <m/>
    <m/>
    <m/>
    <m/>
    <m/>
    <m/>
    <m/>
    <m/>
    <m/>
    <m/>
    <m/>
    <m/>
    <n v="20894396.57"/>
    <m/>
    <m/>
    <m/>
    <m/>
    <m/>
    <m/>
    <m/>
    <m/>
    <n v="30240867"/>
    <m/>
    <m/>
    <m/>
    <m/>
    <m/>
    <m/>
    <m/>
    <m/>
    <m/>
    <m/>
    <m/>
    <m/>
    <m/>
    <m/>
    <m/>
    <m/>
    <m/>
    <m/>
    <m/>
    <m/>
    <m/>
    <m/>
    <s v="SWICA (fus)"/>
    <x v="1"/>
    <m/>
    <x v="0"/>
    <s v="PROVITA Gesundheitsversicherung AG"/>
  </r>
  <r>
    <s v="neu_ohne Fusionsberechnungen_DJ_Daten_OKP.xlsx"/>
    <x v="1"/>
    <s v="Jahresrechnung definitiv"/>
    <s v="1568"/>
    <x v="23"/>
    <s v="CH"/>
    <x v="0"/>
    <n v="82229"/>
    <n v="96700"/>
    <m/>
    <m/>
    <m/>
    <m/>
    <m/>
    <m/>
    <m/>
    <m/>
    <m/>
    <m/>
    <m/>
    <m/>
    <m/>
    <m/>
    <m/>
    <m/>
    <m/>
    <m/>
    <m/>
    <m/>
    <m/>
    <m/>
    <m/>
    <m/>
    <m/>
    <m/>
    <m/>
    <m/>
    <m/>
    <m/>
    <m/>
    <m/>
    <m/>
    <m/>
    <m/>
    <n v="220607511.06999999"/>
    <n v="-772479"/>
    <n v="0"/>
    <n v="23779765.649999999"/>
    <n v="6456.9"/>
    <n v="0"/>
    <n v="-197912.81"/>
    <n v="0"/>
    <n v="-23779765.649999999"/>
    <n v="-166777226.69"/>
    <n v="22373651.800000001"/>
    <n v="8745311.9499999993"/>
    <n v="746613.55"/>
    <n v="-1441.5"/>
    <n v="-93378.37"/>
    <n v="-4300000"/>
    <m/>
    <m/>
    <n v="0"/>
    <n v="-46260790"/>
    <n v="0"/>
    <n v="-20480966"/>
    <n v="0"/>
    <n v="-554560.80000000005"/>
    <n v="11212.21"/>
    <n v="0"/>
    <m/>
    <n v="-4560659.47"/>
    <n v="-188034.15"/>
    <n v="-975631.18"/>
    <n v="-498577.31"/>
    <n v="0"/>
    <n v="-49073.03"/>
    <n v="289871.06"/>
    <n v="-27593.35"/>
    <m/>
    <n v="0"/>
    <n v="0"/>
    <n v="0"/>
    <m/>
    <m/>
    <m/>
    <m/>
    <m/>
    <m/>
    <n v="0"/>
    <m/>
    <m/>
    <m/>
    <m/>
    <m/>
    <m/>
    <m/>
    <m/>
    <m/>
    <m/>
    <m/>
    <m/>
    <m/>
    <m/>
    <n v="59609396.740000002"/>
    <m/>
    <m/>
    <m/>
    <m/>
    <m/>
    <m/>
    <m/>
    <m/>
    <n v="30200000"/>
    <m/>
    <m/>
    <m/>
    <m/>
    <m/>
    <m/>
    <m/>
    <m/>
    <m/>
    <m/>
    <m/>
    <m/>
    <m/>
    <m/>
    <m/>
    <m/>
    <m/>
    <m/>
    <m/>
    <m/>
    <m/>
    <m/>
    <m/>
    <x v="0"/>
    <s v="Visana Gruppe"/>
    <x v="1"/>
    <s v="sana24 AG"/>
  </r>
  <r>
    <s v="neu_ohne Fusionsberechnungen_DJ_Daten_OKP.xlsx"/>
    <x v="1"/>
    <s v="Jahresrechnung definitiv"/>
    <s v="1570"/>
    <x v="24"/>
    <s v="CH"/>
    <x v="0"/>
    <n v="61202"/>
    <n v="69900"/>
    <m/>
    <m/>
    <m/>
    <m/>
    <m/>
    <m/>
    <m/>
    <m/>
    <m/>
    <m/>
    <m/>
    <m/>
    <m/>
    <m/>
    <m/>
    <m/>
    <m/>
    <m/>
    <m/>
    <m/>
    <m/>
    <m/>
    <m/>
    <m/>
    <m/>
    <m/>
    <m/>
    <m/>
    <m/>
    <m/>
    <m/>
    <m/>
    <m/>
    <m/>
    <m/>
    <n v="178135978.19"/>
    <n v="-377153.38"/>
    <n v="0"/>
    <n v="14756518.75"/>
    <n v="8010.75"/>
    <n v="0"/>
    <n v="-144078.96"/>
    <n v="0"/>
    <n v="-14756518.75"/>
    <n v="-179584745.81999999"/>
    <n v="16351110.65"/>
    <n v="7893868.4000000004"/>
    <n v="712505.45"/>
    <n v="2131213.75"/>
    <n v="-15061.44"/>
    <n v="-5690500"/>
    <m/>
    <m/>
    <n v="0"/>
    <n v="-5146519"/>
    <n v="0"/>
    <n v="-10277576"/>
    <n v="0"/>
    <n v="-283227.8"/>
    <n v="-101595.42"/>
    <n v="-25461.72"/>
    <m/>
    <n v="-4154299"/>
    <n v="-171280.07"/>
    <n v="-888701.23"/>
    <n v="-454153.44"/>
    <n v="0"/>
    <n v="-44700.56"/>
    <n v="217079.13"/>
    <n v="-22207.79"/>
    <m/>
    <n v="13914.48"/>
    <n v="0"/>
    <n v="0"/>
    <m/>
    <m/>
    <m/>
    <m/>
    <m/>
    <m/>
    <n v="0"/>
    <m/>
    <m/>
    <m/>
    <m/>
    <m/>
    <m/>
    <m/>
    <m/>
    <m/>
    <m/>
    <m/>
    <m/>
    <m/>
    <m/>
    <n v="58662620.850000001"/>
    <m/>
    <m/>
    <m/>
    <m/>
    <m/>
    <m/>
    <m/>
    <m/>
    <n v="35600000"/>
    <m/>
    <m/>
    <m/>
    <m/>
    <m/>
    <m/>
    <m/>
    <m/>
    <m/>
    <m/>
    <m/>
    <m/>
    <m/>
    <m/>
    <m/>
    <m/>
    <m/>
    <m/>
    <m/>
    <m/>
    <m/>
    <m/>
    <m/>
    <x v="0"/>
    <s v="Visana Gruppe"/>
    <x v="1"/>
    <s v="vivacare AG"/>
  </r>
  <r>
    <s v="neu_ohne Fusionsberechnungen_DJ_Daten_OKP.xlsx"/>
    <x v="1"/>
    <s v="Jahresrechnung definitiv"/>
    <s v="1575"/>
    <x v="25"/>
    <s v="CH"/>
    <x v="0"/>
    <n v="28249"/>
    <n v="25760"/>
    <m/>
    <m/>
    <m/>
    <m/>
    <m/>
    <m/>
    <m/>
    <m/>
    <m/>
    <m/>
    <m/>
    <m/>
    <m/>
    <m/>
    <m/>
    <m/>
    <m/>
    <m/>
    <m/>
    <m/>
    <m/>
    <m/>
    <m/>
    <m/>
    <m/>
    <m/>
    <m/>
    <m/>
    <m/>
    <m/>
    <m/>
    <m/>
    <m/>
    <m/>
    <m/>
    <n v="75533609.650000006"/>
    <n v="-229344.44"/>
    <n v="-4131371.18"/>
    <n v="5364987.4000000004"/>
    <n v="36408.400000000001"/>
    <n v="0"/>
    <n v="-110556.6"/>
    <n v="0"/>
    <n v="-5401395.7999999998"/>
    <n v="-44369694.219999999"/>
    <n v="7474804.0999999996"/>
    <n v="2053867.46"/>
    <n v="209924.19"/>
    <n v="0"/>
    <n v="-48573.05"/>
    <n v="5131897"/>
    <m/>
    <m/>
    <n v="0"/>
    <n v="-33982466"/>
    <n v="0"/>
    <n v="0"/>
    <n v="0"/>
    <n v="-1107602.05"/>
    <n v="-150757.57"/>
    <n v="940136.05"/>
    <m/>
    <n v="-2051060.57"/>
    <n v="-250"/>
    <n v="-925112.5"/>
    <n v="-58301.65"/>
    <n v="-53241.23"/>
    <n v="-1236859.75"/>
    <n v="21769.55"/>
    <n v="-7550.3"/>
    <m/>
    <n v="51457.54"/>
    <n v="0"/>
    <n v="0"/>
    <m/>
    <m/>
    <m/>
    <m/>
    <m/>
    <m/>
    <n v="27438016.780000001"/>
    <m/>
    <m/>
    <m/>
    <m/>
    <m/>
    <m/>
    <m/>
    <m/>
    <m/>
    <m/>
    <m/>
    <m/>
    <m/>
    <m/>
    <n v="23896070.899999999"/>
    <m/>
    <m/>
    <m/>
    <m/>
    <m/>
    <m/>
    <m/>
    <m/>
    <n v="11136387"/>
    <m/>
    <m/>
    <m/>
    <m/>
    <m/>
    <m/>
    <m/>
    <m/>
    <m/>
    <m/>
    <m/>
    <m/>
    <m/>
    <m/>
    <m/>
    <m/>
    <m/>
    <m/>
    <m/>
    <m/>
    <m/>
    <m/>
    <s v="Sanitas (fus)"/>
    <x v="1"/>
    <m/>
    <x v="0"/>
    <s v="Compact Grundversicherungen AG"/>
  </r>
  <r>
    <s v="neu_ohne Fusionsberechnungen_DJ_Daten_OKP.xlsx"/>
    <x v="1"/>
    <s v="Jahresrechnung definitiv"/>
    <s v="32"/>
    <x v="26"/>
    <s v="CH"/>
    <x v="0"/>
    <n v="40552"/>
    <n v="43345"/>
    <m/>
    <m/>
    <m/>
    <m/>
    <m/>
    <m/>
    <m/>
    <m/>
    <m/>
    <m/>
    <m/>
    <m/>
    <m/>
    <m/>
    <m/>
    <m/>
    <m/>
    <m/>
    <m/>
    <m/>
    <m/>
    <m/>
    <m/>
    <m/>
    <m/>
    <m/>
    <m/>
    <m/>
    <m/>
    <m/>
    <m/>
    <m/>
    <m/>
    <m/>
    <m/>
    <n v="121365990.5"/>
    <n v="62017.85"/>
    <n v="-597403.07999999996"/>
    <n v="7139334.5999999996"/>
    <n v="0"/>
    <n v="0"/>
    <n v="-243293.12"/>
    <n v="0"/>
    <n v="-7139334.5999999996"/>
    <n v="-137127288.40000001"/>
    <n v="11812510.6"/>
    <n v="6590003.5999999996"/>
    <n v="766085.15"/>
    <n v="0"/>
    <n v="-31802.77"/>
    <n v="-2230000"/>
    <m/>
    <m/>
    <n v="0"/>
    <n v="-5850538.2199999997"/>
    <n v="10131845.300000001"/>
    <n v="-1624823.33"/>
    <n v="-315531.13"/>
    <n v="-113052.4"/>
    <n v="-79142.8"/>
    <n v="706256.45"/>
    <m/>
    <n v="-2438803.6"/>
    <n v="0"/>
    <n v="-2603321.73"/>
    <n v="-423593.18"/>
    <n v="0"/>
    <n v="-187978.44"/>
    <n v="221065.53"/>
    <n v="0"/>
    <m/>
    <n v="2392208.5499999998"/>
    <n v="0"/>
    <n v="0"/>
    <m/>
    <m/>
    <m/>
    <m/>
    <m/>
    <m/>
    <n v="75974068.010000005"/>
    <m/>
    <m/>
    <m/>
    <m/>
    <m/>
    <m/>
    <m/>
    <m/>
    <m/>
    <m/>
    <m/>
    <m/>
    <m/>
    <m/>
    <n v="33272551.140000001"/>
    <m/>
    <m/>
    <m/>
    <m/>
    <m/>
    <m/>
    <m/>
    <m/>
    <n v="23700000"/>
    <m/>
    <m/>
    <m/>
    <m/>
    <m/>
    <m/>
    <m/>
    <m/>
    <m/>
    <m/>
    <m/>
    <m/>
    <m/>
    <m/>
    <m/>
    <m/>
    <m/>
    <m/>
    <m/>
    <m/>
    <m/>
    <m/>
    <m/>
    <x v="0"/>
    <m/>
    <x v="0"/>
    <s v="Aquilana Versicherungen"/>
  </r>
  <r>
    <s v="neu_ohne Fusionsberechnungen_DJ_Daten_OKP.xlsx"/>
    <x v="1"/>
    <s v="Jahresrechnung definitiv"/>
    <s v="941"/>
    <x v="27"/>
    <s v="CH"/>
    <x v="0"/>
    <n v="34010"/>
    <n v="34150"/>
    <m/>
    <m/>
    <m/>
    <m/>
    <m/>
    <m/>
    <m/>
    <m/>
    <m/>
    <m/>
    <m/>
    <m/>
    <m/>
    <m/>
    <m/>
    <m/>
    <m/>
    <m/>
    <m/>
    <m/>
    <m/>
    <m/>
    <m/>
    <m/>
    <m/>
    <m/>
    <m/>
    <m/>
    <m/>
    <m/>
    <m/>
    <m/>
    <m/>
    <m/>
    <m/>
    <n v="97209876.189999998"/>
    <n v="-324025.07"/>
    <n v="-213891.05"/>
    <n v="16425058.060000001"/>
    <n v="0"/>
    <n v="0"/>
    <n v="0"/>
    <n v="0"/>
    <n v="-16425058.060000001"/>
    <n v="-100147499.3"/>
    <n v="8476035.3000000007"/>
    <n v="5048578.3"/>
    <n v="593566.5"/>
    <n v="183900"/>
    <n v="-13673.83"/>
    <n v="-448832.95"/>
    <m/>
    <m/>
    <n v="0"/>
    <n v="-2922032.8"/>
    <n v="0"/>
    <n v="0"/>
    <n v="0"/>
    <n v="0"/>
    <n v="-732970.77"/>
    <n v="1018185.45"/>
    <m/>
    <n v="-1563533.25"/>
    <n v="-20603.2"/>
    <n v="-826185.76"/>
    <n v="-183321.52"/>
    <n v="0"/>
    <n v="-6765.7"/>
    <n v="0"/>
    <n v="0"/>
    <m/>
    <n v="1715335.6"/>
    <n v="0"/>
    <n v="-54408.5"/>
    <m/>
    <m/>
    <m/>
    <m/>
    <m/>
    <m/>
    <n v="57958848.739999995"/>
    <m/>
    <m/>
    <m/>
    <m/>
    <m/>
    <m/>
    <m/>
    <m/>
    <m/>
    <m/>
    <m/>
    <m/>
    <m/>
    <m/>
    <n v="37332983.090000004"/>
    <m/>
    <m/>
    <m/>
    <m/>
    <m/>
    <m/>
    <m/>
    <m/>
    <n v="22992184.949999999"/>
    <m/>
    <m/>
    <m/>
    <m/>
    <m/>
    <m/>
    <m/>
    <m/>
    <m/>
    <m/>
    <m/>
    <m/>
    <m/>
    <m/>
    <m/>
    <m/>
    <m/>
    <m/>
    <m/>
    <m/>
    <m/>
    <m/>
    <s v="Sodalis (fus)"/>
    <x v="1"/>
    <m/>
    <x v="0"/>
    <s v="Sodalis Gesundheitsgruppe"/>
  </r>
  <r>
    <s v="neu_ohne Fusionsberechnungen_DJ_Daten_OKP.xlsx"/>
    <x v="1"/>
    <s v="Jahresrechnung definitiv"/>
    <s v="360"/>
    <x v="28"/>
    <s v="CH"/>
    <x v="0"/>
    <n v="20979"/>
    <n v="21672"/>
    <m/>
    <m/>
    <m/>
    <m/>
    <m/>
    <m/>
    <m/>
    <m/>
    <m/>
    <m/>
    <m/>
    <m/>
    <m/>
    <m/>
    <m/>
    <m/>
    <m/>
    <m/>
    <m/>
    <m/>
    <m/>
    <m/>
    <m/>
    <m/>
    <m/>
    <m/>
    <m/>
    <m/>
    <m/>
    <m/>
    <m/>
    <m/>
    <m/>
    <m/>
    <m/>
    <n v="53132749"/>
    <n v="-95787"/>
    <n v="-286843"/>
    <n v="2627810"/>
    <n v="844"/>
    <n v="0"/>
    <n v="-52344"/>
    <n v="0"/>
    <n v="-2627810"/>
    <n v="-55769714"/>
    <n v="5695967"/>
    <n v="2856402"/>
    <n v="372485"/>
    <n v="0"/>
    <n v="-10711"/>
    <n v="-600000"/>
    <m/>
    <m/>
    <n v="0"/>
    <n v="-4908879"/>
    <n v="14577"/>
    <n v="300000"/>
    <n v="-104391"/>
    <n v="0"/>
    <n v="608991"/>
    <n v="81280"/>
    <m/>
    <n v="-1269997"/>
    <n v="0"/>
    <n v="-350769"/>
    <n v="-14296"/>
    <n v="0"/>
    <n v="-44381"/>
    <n v="307"/>
    <n v="-1911"/>
    <m/>
    <n v="636158"/>
    <n v="0"/>
    <n v="0"/>
    <m/>
    <m/>
    <m/>
    <m/>
    <m/>
    <m/>
    <n v="45938072"/>
    <m/>
    <m/>
    <m/>
    <m/>
    <m/>
    <m/>
    <m/>
    <m/>
    <m/>
    <m/>
    <m/>
    <m/>
    <m/>
    <m/>
    <n v="27706202"/>
    <m/>
    <m/>
    <m/>
    <m/>
    <m/>
    <m/>
    <m/>
    <m/>
    <n v="9300000"/>
    <m/>
    <m/>
    <m/>
    <m/>
    <m/>
    <m/>
    <m/>
    <m/>
    <m/>
    <m/>
    <m/>
    <m/>
    <m/>
    <m/>
    <m/>
    <m/>
    <m/>
    <m/>
    <m/>
    <m/>
    <m/>
    <m/>
    <m/>
    <x v="0"/>
    <m/>
    <x v="0"/>
    <s v="Krankenkasse Luzerner Hinterland"/>
  </r>
  <r>
    <s v="neu_ohne Fusionsberechnungen_DJ_Daten_OKP.xlsx"/>
    <x v="1"/>
    <s v="Jahresrechnung definitiv"/>
    <s v="194"/>
    <x v="29"/>
    <s v="CH"/>
    <x v="0"/>
    <n v="18961.330000000002"/>
    <n v="18810"/>
    <m/>
    <m/>
    <m/>
    <m/>
    <m/>
    <m/>
    <m/>
    <m/>
    <m/>
    <m/>
    <m/>
    <m/>
    <m/>
    <m/>
    <m/>
    <m/>
    <m/>
    <m/>
    <m/>
    <m/>
    <m/>
    <m/>
    <m/>
    <m/>
    <m/>
    <m/>
    <m/>
    <m/>
    <m/>
    <m/>
    <m/>
    <m/>
    <m/>
    <m/>
    <m/>
    <n v="53595213"/>
    <n v="-114128.1"/>
    <n v="-318674.90000000002"/>
    <n v="3957223.95"/>
    <n v="0"/>
    <n v="0"/>
    <n v="-37478.400000000001"/>
    <n v="0"/>
    <n v="-3957223.95"/>
    <n v="-50816437.700000003"/>
    <n v="5410239.7999999998"/>
    <n v="2475783.6"/>
    <n v="222300.6"/>
    <n v="0"/>
    <n v="-6539.45"/>
    <n v="-348491"/>
    <m/>
    <m/>
    <n v="0"/>
    <n v="-7879153"/>
    <n v="0"/>
    <n v="673252.7"/>
    <n v="-271147.3"/>
    <n v="-173366.95"/>
    <n v="-138064.29999999999"/>
    <n v="442358.6"/>
    <m/>
    <n v="-1212755.8999999999"/>
    <n v="-700"/>
    <n v="-387348.11"/>
    <n v="-10432.700000000001"/>
    <n v="-2628"/>
    <n v="-24096.03"/>
    <n v="97757.119999999995"/>
    <n v="-90322.19"/>
    <m/>
    <n v="653030.41"/>
    <n v="0"/>
    <n v="0"/>
    <m/>
    <m/>
    <m/>
    <m/>
    <m/>
    <m/>
    <n v="15961465.57"/>
    <m/>
    <m/>
    <m/>
    <m/>
    <m/>
    <m/>
    <m/>
    <m/>
    <m/>
    <m/>
    <m/>
    <m/>
    <m/>
    <m/>
    <n v="11858014.880000001"/>
    <m/>
    <m/>
    <m/>
    <m/>
    <m/>
    <m/>
    <m/>
    <m/>
    <n v="12560262"/>
    <m/>
    <m/>
    <m/>
    <m/>
    <m/>
    <m/>
    <m/>
    <m/>
    <m/>
    <m/>
    <m/>
    <m/>
    <m/>
    <m/>
    <m/>
    <m/>
    <m/>
    <m/>
    <m/>
    <m/>
    <m/>
    <m/>
    <m/>
    <x v="0"/>
    <m/>
    <x v="0"/>
    <s v="Sumiswalder Krankenkasse"/>
  </r>
  <r>
    <s v="neu_ohne Fusionsberechnungen_DJ_Daten_OKP.xlsx"/>
    <x v="1"/>
    <s v="Jahresrechnung definitiv"/>
    <s v="923"/>
    <x v="30"/>
    <s v="CH"/>
    <x v="0"/>
    <n v="13925.6"/>
    <n v="13068"/>
    <m/>
    <m/>
    <m/>
    <m/>
    <m/>
    <m/>
    <m/>
    <m/>
    <m/>
    <m/>
    <m/>
    <m/>
    <m/>
    <m/>
    <m/>
    <m/>
    <m/>
    <m/>
    <m/>
    <m/>
    <m/>
    <m/>
    <m/>
    <m/>
    <m/>
    <m/>
    <m/>
    <m/>
    <m/>
    <m/>
    <m/>
    <m/>
    <m/>
    <m/>
    <m/>
    <n v="39574905.299999997"/>
    <n v="-297939.11"/>
    <n v="-100000"/>
    <n v="1587697.35"/>
    <n v="0"/>
    <n v="0"/>
    <n v="-44764.800000000003"/>
    <n v="0"/>
    <n v="-1587719.8"/>
    <n v="-48230947.5"/>
    <n v="4212592.6500000004"/>
    <n v="2259802.35"/>
    <n v="263210.90000000002"/>
    <n v="0"/>
    <n v="-7977.95"/>
    <n v="-755000"/>
    <m/>
    <m/>
    <n v="0"/>
    <n v="0"/>
    <n v="6406945"/>
    <n v="70000"/>
    <n v="0"/>
    <n v="-155028.45000000001"/>
    <n v="-32985.89"/>
    <n v="0"/>
    <m/>
    <n v="-1400790.38"/>
    <n v="0"/>
    <n v="-945119.06"/>
    <n v="-14469.36"/>
    <n v="0"/>
    <n v="-73235"/>
    <n v="32357.48"/>
    <n v="-69469.61"/>
    <m/>
    <n v="1627232.14"/>
    <n v="0"/>
    <n v="0"/>
    <m/>
    <m/>
    <m/>
    <m/>
    <m/>
    <m/>
    <n v="39917588.270000003"/>
    <m/>
    <m/>
    <m/>
    <m/>
    <m/>
    <m/>
    <m/>
    <m/>
    <m/>
    <m/>
    <m/>
    <m/>
    <m/>
    <m/>
    <n v="27531855.199999999"/>
    <m/>
    <m/>
    <m/>
    <m/>
    <m/>
    <m/>
    <m/>
    <m/>
    <n v="11955000"/>
    <m/>
    <m/>
    <m/>
    <m/>
    <m/>
    <m/>
    <m/>
    <m/>
    <m/>
    <m/>
    <m/>
    <m/>
    <m/>
    <m/>
    <m/>
    <m/>
    <m/>
    <m/>
    <m/>
    <m/>
    <m/>
    <m/>
    <m/>
    <x v="0"/>
    <m/>
    <x v="0"/>
    <s v="Genossenschaft KRANKENKASSE SLKK"/>
  </r>
  <r>
    <s v="neu_ohne Fusionsberechnungen_DJ_Daten_OKP.xlsx"/>
    <x v="1"/>
    <s v="Jahresrechnung definitiv"/>
    <s v="762"/>
    <x v="31"/>
    <s v="CH"/>
    <x v="0"/>
    <n v="19203"/>
    <n v="19121"/>
    <m/>
    <m/>
    <m/>
    <m/>
    <m/>
    <m/>
    <m/>
    <m/>
    <m/>
    <m/>
    <m/>
    <m/>
    <m/>
    <m/>
    <m/>
    <m/>
    <m/>
    <m/>
    <m/>
    <m/>
    <m/>
    <m/>
    <m/>
    <m/>
    <m/>
    <m/>
    <m/>
    <m/>
    <m/>
    <m/>
    <m/>
    <m/>
    <m/>
    <m/>
    <m/>
    <n v="60904003"/>
    <n v="-600890.61"/>
    <n v="-1218080.05"/>
    <n v="5217029.6500000004"/>
    <n v="0"/>
    <n v="0"/>
    <n v="-27768"/>
    <n v="0"/>
    <n v="-5217029.6500000004"/>
    <n v="-76782176.099999994"/>
    <n v="5879230.1500000004"/>
    <n v="3528319"/>
    <n v="464615"/>
    <n v="0"/>
    <n v="-23728.35"/>
    <n v="-2012630"/>
    <m/>
    <m/>
    <n v="0"/>
    <n v="0"/>
    <n v="6864837"/>
    <n v="1350000"/>
    <n v="-152905.29999999999"/>
    <n v="-31411.85"/>
    <n v="88431.81"/>
    <n v="1068985.67"/>
    <m/>
    <n v="-2551932.4300000002"/>
    <n v="0"/>
    <n v="-1402241.36"/>
    <n v="-767599.31"/>
    <n v="-1900"/>
    <n v="-27873.02"/>
    <n v="11268.55"/>
    <n v="-337.24"/>
    <m/>
    <n v="743976.44"/>
    <n v="0"/>
    <n v="0"/>
    <m/>
    <m/>
    <m/>
    <m/>
    <m/>
    <m/>
    <n v="18684908.290000003"/>
    <m/>
    <m/>
    <m/>
    <m/>
    <m/>
    <m/>
    <m/>
    <m/>
    <m/>
    <m/>
    <m/>
    <m/>
    <m/>
    <m/>
    <n v="6090400.2999999998"/>
    <m/>
    <m/>
    <m/>
    <m/>
    <m/>
    <m/>
    <m/>
    <m/>
    <n v="13899630"/>
    <m/>
    <m/>
    <m/>
    <m/>
    <m/>
    <m/>
    <m/>
    <m/>
    <m/>
    <m/>
    <m/>
    <m/>
    <m/>
    <m/>
    <m/>
    <m/>
    <m/>
    <m/>
    <m/>
    <m/>
    <m/>
    <m/>
    <s v="Vivao (fus)"/>
    <x v="1"/>
    <m/>
    <x v="0"/>
    <s v="Kolping Krankenkasse AG"/>
  </r>
  <r>
    <s v="neu_ohne Fusionsberechnungen_DJ_Daten_OKP.xlsx"/>
    <x v="1"/>
    <s v="Jahresrechnung definitiv"/>
    <s v="1386"/>
    <x v="32"/>
    <s v="CH"/>
    <x v="0"/>
    <n v="11043"/>
    <n v="10031"/>
    <m/>
    <m/>
    <m/>
    <m/>
    <m/>
    <m/>
    <m/>
    <m/>
    <m/>
    <m/>
    <m/>
    <m/>
    <m/>
    <m/>
    <m/>
    <m/>
    <m/>
    <m/>
    <m/>
    <m/>
    <m/>
    <m/>
    <m/>
    <m/>
    <m/>
    <m/>
    <m/>
    <m/>
    <m/>
    <m/>
    <m/>
    <m/>
    <m/>
    <m/>
    <m/>
    <n v="40537425.399999999"/>
    <n v="-88684.39"/>
    <n v="-220000"/>
    <n v="3319033.6"/>
    <n v="0"/>
    <n v="0"/>
    <n v="-39650.400000000001"/>
    <n v="0"/>
    <n v="-3319033.6"/>
    <n v="-56522551.5"/>
    <n v="3967646.75"/>
    <n v="2567553.0499999998"/>
    <n v="341376.3"/>
    <n v="0"/>
    <n v="-12388.67"/>
    <n v="0"/>
    <m/>
    <m/>
    <n v="0"/>
    <n v="0"/>
    <n v="10742259"/>
    <n v="1538572"/>
    <n v="0"/>
    <n v="-38425.61"/>
    <n v="-97511.4"/>
    <n v="265920.25"/>
    <m/>
    <n v="-1110225.93"/>
    <n v="0"/>
    <n v="-721342.61"/>
    <n v="-163701.5"/>
    <n v="0"/>
    <n v="-12648.69"/>
    <n v="18560.48"/>
    <n v="-37643.19"/>
    <m/>
    <n v="15192.91"/>
    <n v="0"/>
    <n v="0"/>
    <m/>
    <m/>
    <m/>
    <m/>
    <m/>
    <m/>
    <n v="23661501.93"/>
    <m/>
    <m/>
    <m/>
    <m/>
    <m/>
    <m/>
    <m/>
    <m/>
    <m/>
    <m/>
    <m/>
    <m/>
    <m/>
    <m/>
    <n v="10152060.689999999"/>
    <m/>
    <m/>
    <m/>
    <m/>
    <m/>
    <m/>
    <m/>
    <m/>
    <n v="12500000"/>
    <m/>
    <m/>
    <m/>
    <m/>
    <m/>
    <m/>
    <m/>
    <m/>
    <m/>
    <m/>
    <m/>
    <m/>
    <m/>
    <m/>
    <m/>
    <m/>
    <m/>
    <m/>
    <m/>
    <m/>
    <m/>
    <m/>
    <m/>
    <x v="0"/>
    <s v="Visana Gruppe"/>
    <x v="1"/>
    <s v="Galenos AG"/>
  </r>
  <r>
    <s v="neu_ohne Fusionsberechnungen_DJ_Daten_OKP.xlsx"/>
    <x v="1"/>
    <s v="Jahresrechnung definitiv"/>
    <s v="57"/>
    <x v="33"/>
    <s v="CH"/>
    <x v="0"/>
    <n v="6487.92"/>
    <n v="6135"/>
    <m/>
    <m/>
    <m/>
    <m/>
    <m/>
    <m/>
    <m/>
    <m/>
    <m/>
    <m/>
    <m/>
    <m/>
    <m/>
    <m/>
    <m/>
    <m/>
    <m/>
    <m/>
    <m/>
    <m/>
    <m/>
    <m/>
    <m/>
    <m/>
    <m/>
    <m/>
    <m/>
    <m/>
    <m/>
    <m/>
    <m/>
    <m/>
    <m/>
    <m/>
    <m/>
    <n v="25327294.550000001"/>
    <n v="-1242446.75"/>
    <n v="-67095.600000000006"/>
    <n v="3804262.15"/>
    <n v="0"/>
    <n v="0"/>
    <n v="15572.4"/>
    <n v="0"/>
    <n v="-3804262.15"/>
    <n v="-28411238.870000001"/>
    <n v="1940747.66"/>
    <n v="1269810.2"/>
    <n v="176898.94"/>
    <n v="0"/>
    <n v="-534052.39"/>
    <n v="-718104"/>
    <m/>
    <m/>
    <n v="0"/>
    <n v="-2924568.9"/>
    <n v="3226090.9"/>
    <n v="1126738"/>
    <n v="0"/>
    <n v="0"/>
    <n v="-45843.34"/>
    <n v="0"/>
    <m/>
    <n v="-415313.55"/>
    <n v="-50"/>
    <n v="-954164.14"/>
    <n v="0"/>
    <n v="-10850"/>
    <n v="0"/>
    <n v="43.74"/>
    <n v="0"/>
    <m/>
    <n v="126448.48"/>
    <n v="0"/>
    <n v="-14005.13"/>
    <m/>
    <m/>
    <m/>
    <m/>
    <m/>
    <m/>
    <n v="51044460.29999999"/>
    <m/>
    <m/>
    <m/>
    <m/>
    <m/>
    <m/>
    <m/>
    <m/>
    <m/>
    <m/>
    <m/>
    <m/>
    <m/>
    <m/>
    <n v="12851568.51"/>
    <m/>
    <m/>
    <m/>
    <m/>
    <m/>
    <m/>
    <m/>
    <m/>
    <n v="7250216.7400000002"/>
    <m/>
    <m/>
    <m/>
    <m/>
    <m/>
    <m/>
    <m/>
    <m/>
    <m/>
    <m/>
    <m/>
    <m/>
    <m/>
    <m/>
    <m/>
    <m/>
    <m/>
    <m/>
    <m/>
    <m/>
    <m/>
    <m/>
    <s v="Vivao (fus)"/>
    <x v="1"/>
    <m/>
    <x v="0"/>
    <s v="Moove Sympany AG"/>
  </r>
  <r>
    <s v="neu_ohne Fusionsberechnungen_DJ_Daten_OKP.xlsx"/>
    <x v="1"/>
    <s v="Jahresrechnung definitiv"/>
    <s v="1318"/>
    <x v="34"/>
    <s v="CH"/>
    <x v="0"/>
    <n v="9520"/>
    <n v="9187"/>
    <m/>
    <m/>
    <m/>
    <m/>
    <m/>
    <m/>
    <m/>
    <m/>
    <m/>
    <m/>
    <m/>
    <m/>
    <m/>
    <m/>
    <m/>
    <m/>
    <m/>
    <m/>
    <m/>
    <m/>
    <m/>
    <m/>
    <m/>
    <m/>
    <m/>
    <m/>
    <m/>
    <m/>
    <m/>
    <m/>
    <m/>
    <m/>
    <m/>
    <m/>
    <m/>
    <n v="24258062"/>
    <n v="12359.78"/>
    <n v="-268148.09999999998"/>
    <n v="1978976.8"/>
    <n v="0"/>
    <n v="0"/>
    <n v="-22706.799999999999"/>
    <n v="0"/>
    <n v="-1978976.8"/>
    <n v="-25013889.050000001"/>
    <n v="3124592.15"/>
    <n v="1174064.3500000001"/>
    <n v="127225"/>
    <n v="0"/>
    <n v="-5367.45"/>
    <n v="300000"/>
    <m/>
    <m/>
    <n v="0"/>
    <n v="-3663640.6"/>
    <n v="0"/>
    <n v="1247670.6000000001"/>
    <n v="-198629"/>
    <n v="0"/>
    <n v="-7059.8"/>
    <n v="440222.2"/>
    <m/>
    <n v="-641737.65"/>
    <n v="0"/>
    <n v="-520781.18"/>
    <n v="-10181.59"/>
    <n v="0"/>
    <n v="0"/>
    <n v="118951.84"/>
    <n v="0"/>
    <m/>
    <n v="782132.89"/>
    <n v="18824.349999999999"/>
    <n v="0"/>
    <m/>
    <m/>
    <m/>
    <m/>
    <m/>
    <m/>
    <n v="27010818.499999996"/>
    <m/>
    <m/>
    <m/>
    <m/>
    <m/>
    <m/>
    <m/>
    <m/>
    <m/>
    <m/>
    <m/>
    <m/>
    <m/>
    <m/>
    <n v="17534741.949999999"/>
    <m/>
    <m/>
    <m/>
    <m/>
    <m/>
    <m/>
    <m/>
    <m/>
    <n v="5200000"/>
    <m/>
    <m/>
    <m/>
    <m/>
    <m/>
    <m/>
    <m/>
    <m/>
    <m/>
    <m/>
    <m/>
    <m/>
    <m/>
    <m/>
    <m/>
    <m/>
    <m/>
    <m/>
    <m/>
    <m/>
    <m/>
    <m/>
    <m/>
    <x v="0"/>
    <m/>
    <x v="0"/>
    <s v="Stiftung Krankenkasse Wädenswil"/>
  </r>
  <r>
    <s v="neu_ohne Fusionsberechnungen_DJ_Daten_OKP.xlsx"/>
    <x v="1"/>
    <s v="Jahresrechnung definitiv"/>
    <s v="1401"/>
    <x v="35"/>
    <s v="CH"/>
    <x v="0"/>
    <n v="9861"/>
    <n v="10026"/>
    <m/>
    <m/>
    <m/>
    <m/>
    <m/>
    <m/>
    <m/>
    <m/>
    <m/>
    <m/>
    <m/>
    <m/>
    <m/>
    <m/>
    <m/>
    <m/>
    <m/>
    <m/>
    <m/>
    <m/>
    <m/>
    <m/>
    <m/>
    <m/>
    <m/>
    <m/>
    <m/>
    <m/>
    <m/>
    <m/>
    <m/>
    <m/>
    <m/>
    <m/>
    <m/>
    <n v="26349502.300000001"/>
    <n v="-103138.9"/>
    <n v="-163119.15"/>
    <n v="1039978.35"/>
    <n v="0"/>
    <n v="0"/>
    <n v="-23918.400000000001"/>
    <n v="0"/>
    <n v="-1039978.35"/>
    <n v="-30058883.379999999"/>
    <n v="4449314.3"/>
    <n v="0"/>
    <n v="0"/>
    <n v="0"/>
    <n v="0"/>
    <n v="0"/>
    <m/>
    <m/>
    <n v="0"/>
    <n v="-750835"/>
    <n v="70889"/>
    <n v="400000"/>
    <n v="0"/>
    <n v="0"/>
    <n v="-248835.15"/>
    <n v="242446.45"/>
    <m/>
    <n v="-1067958.5"/>
    <n v="0"/>
    <n v="-636993.66"/>
    <n v="-178286.25"/>
    <n v="0"/>
    <n v="-35457.449999999997"/>
    <n v="12945.56"/>
    <n v="-27077.040000000001"/>
    <m/>
    <n v="397294.08000000002"/>
    <n v="0"/>
    <n v="0"/>
    <m/>
    <m/>
    <m/>
    <m/>
    <m/>
    <m/>
    <n v="17516983.25"/>
    <m/>
    <m/>
    <m/>
    <m/>
    <m/>
    <m/>
    <m/>
    <m/>
    <m/>
    <m/>
    <m/>
    <m/>
    <m/>
    <m/>
    <n v="8432353.7899999991"/>
    <m/>
    <m/>
    <m/>
    <m/>
    <m/>
    <m/>
    <m/>
    <m/>
    <n v="5205769"/>
    <m/>
    <m/>
    <m/>
    <m/>
    <m/>
    <m/>
    <m/>
    <m/>
    <m/>
    <m/>
    <m/>
    <m/>
    <m/>
    <m/>
    <m/>
    <m/>
    <m/>
    <m/>
    <m/>
    <m/>
    <m/>
    <m/>
    <s v="rhenu (fus)"/>
    <x v="1"/>
    <m/>
    <x v="0"/>
    <s v="rhenusana"/>
  </r>
  <r>
    <s v="neu_ohne Fusionsberechnungen_DJ_Daten_OKP.xlsx"/>
    <x v="1"/>
    <s v="Jahresrechnung definitiv"/>
    <s v="558"/>
    <x v="36"/>
    <s v="CH"/>
    <x v="0"/>
    <n v="3542"/>
    <n v="4279"/>
    <m/>
    <m/>
    <m/>
    <m/>
    <m/>
    <m/>
    <m/>
    <m/>
    <m/>
    <m/>
    <m/>
    <m/>
    <m/>
    <m/>
    <m/>
    <m/>
    <m/>
    <m/>
    <m/>
    <m/>
    <m/>
    <m/>
    <m/>
    <m/>
    <m/>
    <m/>
    <m/>
    <m/>
    <m/>
    <m/>
    <m/>
    <m/>
    <m/>
    <m/>
    <m/>
    <n v="8215015.0999999996"/>
    <n v="-41452.31"/>
    <n v="0"/>
    <n v="740915"/>
    <n v="0"/>
    <n v="0"/>
    <n v="-6019.2"/>
    <n v="0"/>
    <n v="-717674.4"/>
    <n v="-7738416.0800000001"/>
    <n v="1023315.7"/>
    <n v="373750.95"/>
    <n v="41250"/>
    <n v="0"/>
    <n v="-1439.85"/>
    <n v="-382000"/>
    <m/>
    <m/>
    <n v="0"/>
    <n v="-1260603.8500000001"/>
    <n v="0"/>
    <n v="428448.55"/>
    <n v="0"/>
    <n v="0"/>
    <n v="-21587.200000000001"/>
    <n v="0"/>
    <m/>
    <n v="0"/>
    <n v="0"/>
    <n v="-673059.85"/>
    <n v="0"/>
    <n v="0"/>
    <n v="0"/>
    <n v="4108.07"/>
    <n v="-7255.12"/>
    <m/>
    <n v="311896.59000000003"/>
    <n v="5195.3500000000004"/>
    <n v="0"/>
    <m/>
    <m/>
    <m/>
    <m/>
    <m/>
    <m/>
    <n v="9801470.9499999993"/>
    <m/>
    <m/>
    <m/>
    <m/>
    <m/>
    <m/>
    <m/>
    <m/>
    <m/>
    <m/>
    <m/>
    <m/>
    <m/>
    <m/>
    <n v="5149536.22"/>
    <m/>
    <m/>
    <m/>
    <m/>
    <m/>
    <m/>
    <m/>
    <m/>
    <n v="2418000"/>
    <m/>
    <m/>
    <m/>
    <m/>
    <m/>
    <m/>
    <m/>
    <m/>
    <m/>
    <m/>
    <m/>
    <m/>
    <m/>
    <m/>
    <m/>
    <m/>
    <m/>
    <m/>
    <m/>
    <m/>
    <m/>
    <m/>
    <s v="öKK (fus)"/>
    <x v="1"/>
    <m/>
    <x v="0"/>
    <s v="KVF Krankenversicherung AG"/>
  </r>
  <r>
    <s v="neu_ohne Fusionsberechnungen_DJ_Daten_OKP.xlsx"/>
    <x v="1"/>
    <s v="Jahresrechnung definitiv"/>
    <s v="780"/>
    <x v="37"/>
    <s v="CH"/>
    <x v="0"/>
    <n v="6352.61"/>
    <n v="6659"/>
    <m/>
    <m/>
    <m/>
    <m/>
    <m/>
    <m/>
    <m/>
    <m/>
    <m/>
    <m/>
    <m/>
    <m/>
    <m/>
    <m/>
    <m/>
    <m/>
    <m/>
    <m/>
    <m/>
    <m/>
    <m/>
    <m/>
    <m/>
    <m/>
    <m/>
    <m/>
    <m/>
    <m/>
    <m/>
    <m/>
    <m/>
    <m/>
    <m/>
    <m/>
    <m/>
    <n v="14585666.550000001"/>
    <n v="-90431.2"/>
    <n v="-110906.3"/>
    <n v="1301299.6499999999"/>
    <n v="0"/>
    <n v="0"/>
    <n v="-15681.6"/>
    <n v="0"/>
    <n v="-1298374.3999999999"/>
    <n v="-13223879.65"/>
    <n v="1834032.9"/>
    <n v="697848.25"/>
    <n v="86968.45"/>
    <n v="0"/>
    <n v="-1755.12"/>
    <n v="-200000"/>
    <m/>
    <m/>
    <n v="0"/>
    <n v="-2645835"/>
    <n v="437338"/>
    <n v="0"/>
    <n v="0"/>
    <n v="-14843.7"/>
    <n v="-58027.75"/>
    <n v="0"/>
    <m/>
    <n v="-511700.07"/>
    <n v="0"/>
    <n v="-111037.88"/>
    <n v="-22623.8"/>
    <n v="0"/>
    <n v="-20296.669999999998"/>
    <n v="68835.350000000006"/>
    <n v="-11172.45"/>
    <m/>
    <n v="83133.23"/>
    <n v="0"/>
    <n v="0"/>
    <m/>
    <m/>
    <m/>
    <m/>
    <m/>
    <m/>
    <n v="6679833.4000000004"/>
    <m/>
    <m/>
    <m/>
    <m/>
    <m/>
    <m/>
    <m/>
    <m/>
    <m/>
    <m/>
    <m/>
    <m/>
    <m/>
    <m/>
    <n v="4820067.2"/>
    <m/>
    <m/>
    <m/>
    <m/>
    <m/>
    <m/>
    <m/>
    <m/>
    <n v="2900000"/>
    <m/>
    <m/>
    <m/>
    <m/>
    <m/>
    <m/>
    <m/>
    <m/>
    <m/>
    <m/>
    <m/>
    <m/>
    <m/>
    <m/>
    <m/>
    <m/>
    <m/>
    <m/>
    <m/>
    <m/>
    <m/>
    <m/>
    <m/>
    <x v="0"/>
    <m/>
    <x v="0"/>
    <s v="Genossenschaft Glarner Krankenversicherung"/>
  </r>
  <r>
    <s v="neu_ohne Fusionsberechnungen_DJ_Daten_OKP.xlsx"/>
    <x v="1"/>
    <s v="Jahresrechnung definitiv"/>
    <s v="1507"/>
    <x v="38"/>
    <s v="CH"/>
    <x v="0"/>
    <n v="11297"/>
    <n v="11785"/>
    <m/>
    <m/>
    <m/>
    <m/>
    <m/>
    <m/>
    <m/>
    <m/>
    <m/>
    <m/>
    <m/>
    <m/>
    <m/>
    <m/>
    <m/>
    <m/>
    <m/>
    <m/>
    <m/>
    <m/>
    <m/>
    <m/>
    <m/>
    <m/>
    <m/>
    <m/>
    <m/>
    <m/>
    <m/>
    <m/>
    <m/>
    <m/>
    <m/>
    <m/>
    <m/>
    <n v="27444059.5"/>
    <n v="-130434.27"/>
    <n v="-554106.65"/>
    <n v="6001251.75"/>
    <n v="0"/>
    <n v="0"/>
    <n v="-26944"/>
    <n v="0"/>
    <n v="-6001251.75"/>
    <n v="-24787241.899999999"/>
    <n v="2688696.21"/>
    <n v="1297541.32"/>
    <n v="116750"/>
    <n v="0"/>
    <n v="-2381.27"/>
    <n v="-700000"/>
    <m/>
    <m/>
    <n v="0"/>
    <n v="-4180851.54"/>
    <n v="26476.47"/>
    <n v="459291.07"/>
    <n v="0"/>
    <n v="-20690.13"/>
    <n v="-22216.33"/>
    <n v="366707.78"/>
    <m/>
    <n v="-958796.12"/>
    <n v="0"/>
    <n v="-296474.31"/>
    <n v="-60195.66"/>
    <n v="-20477.8"/>
    <n v="0"/>
    <n v="195436.94"/>
    <n v="0"/>
    <m/>
    <n v="386364.44"/>
    <n v="525255.85"/>
    <n v="0"/>
    <m/>
    <m/>
    <m/>
    <m/>
    <m/>
    <m/>
    <n v="16067346.92"/>
    <m/>
    <m/>
    <m/>
    <m/>
    <m/>
    <m/>
    <m/>
    <m/>
    <m/>
    <m/>
    <m/>
    <m/>
    <m/>
    <m/>
    <n v="10928785.41"/>
    <m/>
    <m/>
    <m/>
    <m/>
    <m/>
    <m/>
    <m/>
    <m/>
    <n v="5800000"/>
    <m/>
    <m/>
    <m/>
    <m/>
    <m/>
    <m/>
    <m/>
    <m/>
    <m/>
    <m/>
    <m/>
    <m/>
    <m/>
    <m/>
    <m/>
    <m/>
    <m/>
    <m/>
    <m/>
    <m/>
    <m/>
    <m/>
    <m/>
    <x v="0"/>
    <s v="Groupe Mutuel"/>
    <x v="1"/>
    <s v="AMB Assurances SA"/>
  </r>
  <r>
    <s v="neu_ohne Fusionsberechnungen_DJ_Daten_OKP.xlsx"/>
    <x v="1"/>
    <s v="Jahresrechnung definitiv"/>
    <s v="829"/>
    <x v="39"/>
    <s v="CH"/>
    <x v="0"/>
    <n v="15716"/>
    <n v="16403"/>
    <m/>
    <m/>
    <m/>
    <m/>
    <m/>
    <m/>
    <m/>
    <m/>
    <m/>
    <m/>
    <m/>
    <m/>
    <m/>
    <m/>
    <m/>
    <m/>
    <m/>
    <m/>
    <m/>
    <m/>
    <m/>
    <m/>
    <m/>
    <m/>
    <m/>
    <m/>
    <m/>
    <m/>
    <m/>
    <m/>
    <m/>
    <m/>
    <m/>
    <m/>
    <m/>
    <n v="33078354"/>
    <n v="57106.400000000001"/>
    <n v="-128910.39999999999"/>
    <n v="2339704.85"/>
    <n v="0"/>
    <n v="0"/>
    <n v="-20788.8"/>
    <n v="0"/>
    <n v="-2339704.85"/>
    <n v="-40006888.899999999"/>
    <n v="3942585.25"/>
    <n v="1981012.2"/>
    <n v="205369.15"/>
    <n v="0"/>
    <n v="0"/>
    <n v="0"/>
    <m/>
    <m/>
    <n v="0"/>
    <n v="-5300251.24"/>
    <n v="4981093.24"/>
    <n v="0"/>
    <n v="0"/>
    <n v="0"/>
    <n v="-61058.94"/>
    <n v="47519.95"/>
    <m/>
    <n v="-576107.39"/>
    <n v="0"/>
    <n v="-304093.14"/>
    <n v="0"/>
    <n v="0"/>
    <n v="-42873.83"/>
    <n v="14453.3"/>
    <n v="0"/>
    <m/>
    <n v="490162.37"/>
    <n v="850000"/>
    <n v="0"/>
    <m/>
    <m/>
    <m/>
    <m/>
    <m/>
    <m/>
    <n v="20023986.670000002"/>
    <m/>
    <m/>
    <m/>
    <m/>
    <m/>
    <m/>
    <m/>
    <m/>
    <m/>
    <m/>
    <m/>
    <m/>
    <m/>
    <m/>
    <n v="6860166.3799999999"/>
    <m/>
    <m/>
    <m/>
    <m/>
    <m/>
    <m/>
    <m/>
    <m/>
    <n v="6140000"/>
    <m/>
    <m/>
    <m/>
    <m/>
    <m/>
    <m/>
    <m/>
    <m/>
    <m/>
    <m/>
    <m/>
    <m/>
    <m/>
    <m/>
    <m/>
    <m/>
    <m/>
    <m/>
    <m/>
    <m/>
    <m/>
    <m/>
    <m/>
    <x v="0"/>
    <m/>
    <x v="0"/>
    <s v="KLuG Krankenversicherung"/>
  </r>
  <r>
    <s v="neu_ohne Fusionsberechnungen_DJ_Daten_OKP.xlsx"/>
    <x v="1"/>
    <s v="Jahresrechnung definitiv"/>
    <s v="246"/>
    <x v="40"/>
    <s v="CH"/>
    <x v="0"/>
    <n v="3336.91"/>
    <n v="4017"/>
    <m/>
    <m/>
    <m/>
    <m/>
    <m/>
    <m/>
    <m/>
    <m/>
    <m/>
    <m/>
    <m/>
    <m/>
    <m/>
    <m/>
    <m/>
    <m/>
    <m/>
    <m/>
    <m/>
    <m/>
    <m/>
    <m/>
    <m/>
    <m/>
    <m/>
    <m/>
    <m/>
    <m/>
    <m/>
    <m/>
    <m/>
    <m/>
    <m/>
    <m/>
    <m/>
    <n v="10667023.9"/>
    <n v="-21400.7"/>
    <n v="-59929.35"/>
    <n v="757750.15"/>
    <n v="0"/>
    <n v="0"/>
    <n v="1730.4"/>
    <n v="0"/>
    <n v="-757750.15"/>
    <n v="-10463756"/>
    <n v="869469.3"/>
    <n v="516109.65"/>
    <n v="63375.85"/>
    <n v="0"/>
    <n v="-297.89999999999998"/>
    <n v="-1150000"/>
    <m/>
    <m/>
    <n v="0"/>
    <n v="-34604"/>
    <n v="424791"/>
    <n v="140000"/>
    <n v="0"/>
    <n v="-21214.25"/>
    <n v="-64155.199999999997"/>
    <n v="10000"/>
    <m/>
    <n v="-470635.88"/>
    <n v="-200"/>
    <n v="-178414.42"/>
    <n v="-20275.3"/>
    <n v="-1140"/>
    <n v="-6160.84"/>
    <n v="-32.15"/>
    <n v="-6110.75"/>
    <m/>
    <n v="60915.48"/>
    <n v="773.3"/>
    <n v="-179.71"/>
    <m/>
    <m/>
    <m/>
    <m/>
    <m/>
    <m/>
    <n v="7223421.9900000002"/>
    <m/>
    <m/>
    <m/>
    <m/>
    <m/>
    <m/>
    <m/>
    <m/>
    <m/>
    <m/>
    <m/>
    <m/>
    <m/>
    <m/>
    <n v="4490809.18"/>
    <m/>
    <m/>
    <m/>
    <m/>
    <m/>
    <m/>
    <m/>
    <m/>
    <n v="4250000"/>
    <m/>
    <m/>
    <m/>
    <m/>
    <m/>
    <m/>
    <m/>
    <m/>
    <m/>
    <m/>
    <m/>
    <m/>
    <m/>
    <m/>
    <m/>
    <m/>
    <m/>
    <m/>
    <m/>
    <m/>
    <m/>
    <m/>
    <m/>
    <x v="0"/>
    <m/>
    <x v="0"/>
    <s v="Genossenschaft Krankenkasse Steffisburg"/>
  </r>
  <r>
    <s v="neu_ohne Fusionsberechnungen_DJ_Daten_OKP.xlsx"/>
    <x v="1"/>
    <s v="Jahresrechnung definitiv"/>
    <s v="134"/>
    <x v="41"/>
    <s v="CH"/>
    <x v="0"/>
    <n v="3627.5"/>
    <n v="3645"/>
    <m/>
    <m/>
    <m/>
    <m/>
    <m/>
    <m/>
    <m/>
    <m/>
    <m/>
    <m/>
    <m/>
    <m/>
    <m/>
    <m/>
    <m/>
    <m/>
    <m/>
    <m/>
    <m/>
    <m/>
    <m/>
    <m/>
    <m/>
    <m/>
    <m/>
    <m/>
    <m/>
    <m/>
    <m/>
    <m/>
    <m/>
    <m/>
    <m/>
    <m/>
    <m/>
    <n v="9581898.3000000007"/>
    <n v="-60118.7"/>
    <n v="-24667.85"/>
    <n v="95796.3"/>
    <n v="0"/>
    <n v="0"/>
    <n v="-10977.25"/>
    <n v="0"/>
    <n v="-95796.3"/>
    <n v="-10891483.550000001"/>
    <n v="962485.65"/>
    <n v="540496.65"/>
    <n v="67215"/>
    <n v="0"/>
    <n v="-2289.63"/>
    <n v="0"/>
    <m/>
    <m/>
    <n v="0"/>
    <n v="0"/>
    <n v="356849"/>
    <n v="90000"/>
    <n v="0"/>
    <n v="0"/>
    <n v="-23969.05"/>
    <n v="191691.1"/>
    <m/>
    <n v="-286854.75"/>
    <n v="0"/>
    <n v="-150190.46"/>
    <n v="-2098.8000000000002"/>
    <n v="0"/>
    <n v="0"/>
    <n v="192252.45"/>
    <n v="0"/>
    <m/>
    <n v="134279.45000000001"/>
    <n v="37252.550000000003"/>
    <n v="0"/>
    <m/>
    <m/>
    <m/>
    <m/>
    <m/>
    <m/>
    <n v="8315374.6600000001"/>
    <m/>
    <m/>
    <m/>
    <m/>
    <m/>
    <m/>
    <m/>
    <m/>
    <m/>
    <m/>
    <m/>
    <m/>
    <m/>
    <m/>
    <n v="6306449.4800000004"/>
    <m/>
    <m/>
    <m/>
    <m/>
    <m/>
    <m/>
    <m/>
    <m/>
    <n v="2170000"/>
    <m/>
    <m/>
    <m/>
    <m/>
    <m/>
    <m/>
    <m/>
    <m/>
    <m/>
    <m/>
    <m/>
    <m/>
    <m/>
    <m/>
    <m/>
    <m/>
    <m/>
    <m/>
    <m/>
    <m/>
    <m/>
    <m/>
    <s v="Einsiedler (fus)"/>
    <x v="1"/>
    <m/>
    <x v="0"/>
    <s v="Einsiedler Krankenkasse"/>
  </r>
  <r>
    <s v="neu_ohne Fusionsberechnungen_DJ_Daten_OKP.xlsx"/>
    <x v="1"/>
    <s v="Jahresrechnung definitiv"/>
    <s v="1113"/>
    <x v="42"/>
    <s v="CH"/>
    <x v="0"/>
    <n v="8680"/>
    <n v="8141"/>
    <m/>
    <m/>
    <m/>
    <m/>
    <m/>
    <m/>
    <m/>
    <m/>
    <m/>
    <m/>
    <m/>
    <m/>
    <m/>
    <m/>
    <m/>
    <m/>
    <m/>
    <m/>
    <m/>
    <m/>
    <m/>
    <m/>
    <m/>
    <m/>
    <m/>
    <m/>
    <m/>
    <m/>
    <m/>
    <m/>
    <m/>
    <m/>
    <m/>
    <m/>
    <m/>
    <n v="21568926.600000001"/>
    <n v="-43408.61"/>
    <n v="-330840.09999999998"/>
    <n v="5791910.2000000002"/>
    <n v="0"/>
    <n v="0"/>
    <n v="-20770.400000000001"/>
    <n v="0"/>
    <n v="-5791910.2000000002"/>
    <n v="-21572414.48"/>
    <n v="2198164.35"/>
    <n v="1100970.6399999999"/>
    <n v="122235"/>
    <n v="0"/>
    <n v="-401.02"/>
    <n v="-650000"/>
    <m/>
    <m/>
    <n v="0"/>
    <n v="-3414415.65"/>
    <n v="0"/>
    <n v="669171.65"/>
    <n v="0"/>
    <n v="0"/>
    <n v="-69290.7"/>
    <n v="234714.75"/>
    <m/>
    <n v="-36630.15"/>
    <n v="0"/>
    <n v="-1378862.8"/>
    <n v="-16684.45"/>
    <n v="0"/>
    <n v="-2120"/>
    <n v="179752.42"/>
    <n v="0"/>
    <m/>
    <n v="103805.2"/>
    <n v="230850.3"/>
    <n v="0"/>
    <m/>
    <m/>
    <m/>
    <m/>
    <m/>
    <m/>
    <n v="4720813.74"/>
    <m/>
    <m/>
    <m/>
    <m/>
    <m/>
    <m/>
    <m/>
    <m/>
    <m/>
    <m/>
    <m/>
    <m/>
    <m/>
    <m/>
    <n v="2433384.04"/>
    <m/>
    <m/>
    <m/>
    <m/>
    <m/>
    <m/>
    <m/>
    <m/>
    <n v="4400000"/>
    <m/>
    <m/>
    <m/>
    <m/>
    <m/>
    <m/>
    <m/>
    <m/>
    <m/>
    <m/>
    <m/>
    <m/>
    <m/>
    <m/>
    <m/>
    <m/>
    <m/>
    <m/>
    <m/>
    <m/>
    <m/>
    <m/>
    <m/>
    <x v="0"/>
    <m/>
    <x v="0"/>
    <s v="Caisse-maladie de la vallée d’Entremont société coopérative"/>
  </r>
  <r>
    <s v="neu_ohne Fusionsberechnungen_DJ_Daten_OKP.xlsx"/>
    <x v="1"/>
    <s v="Jahresrechnung definitiv"/>
    <s v="1040"/>
    <x v="43"/>
    <s v="CH"/>
    <x v="0"/>
    <n v="4133"/>
    <n v="3995"/>
    <m/>
    <m/>
    <m/>
    <m/>
    <m/>
    <m/>
    <m/>
    <m/>
    <m/>
    <m/>
    <m/>
    <m/>
    <m/>
    <m/>
    <m/>
    <m/>
    <m/>
    <m/>
    <m/>
    <m/>
    <m/>
    <m/>
    <m/>
    <m/>
    <m/>
    <m/>
    <m/>
    <m/>
    <m/>
    <m/>
    <m/>
    <m/>
    <m/>
    <m/>
    <m/>
    <n v="10248420.550000001"/>
    <n v="-8480.2000000000007"/>
    <n v="-116264.2"/>
    <n v="1601504.4"/>
    <n v="0"/>
    <n v="0"/>
    <n v="-12808.8"/>
    <n v="0"/>
    <n v="-1604835.55"/>
    <n v="-8469645.4499999993"/>
    <n v="1030313.8"/>
    <n v="448118.45"/>
    <n v="39990"/>
    <n v="0"/>
    <n v="-9.9499999999999993"/>
    <n v="-420000"/>
    <m/>
    <m/>
    <n v="0"/>
    <n v="-2185603.65"/>
    <n v="0"/>
    <n v="0"/>
    <n v="0"/>
    <n v="-37915.1"/>
    <n v="-23979.55"/>
    <n v="0"/>
    <m/>
    <n v="-276049.09999999998"/>
    <n v="0"/>
    <n v="-30798.43"/>
    <n v="-295.89999999999998"/>
    <n v="0"/>
    <n v="-8797.9"/>
    <n v="8664.1"/>
    <n v="-8727.2999999999993"/>
    <m/>
    <n v="32015.37"/>
    <n v="210594.4"/>
    <n v="-4067.77"/>
    <m/>
    <m/>
    <m/>
    <m/>
    <m/>
    <m/>
    <n v="6006432.5600000005"/>
    <m/>
    <m/>
    <m/>
    <m/>
    <m/>
    <m/>
    <m/>
    <m/>
    <m/>
    <m/>
    <m/>
    <m/>
    <m/>
    <m/>
    <n v="4240446.41"/>
    <m/>
    <m/>
    <m/>
    <m/>
    <m/>
    <m/>
    <m/>
    <m/>
    <n v="2310000"/>
    <m/>
    <m/>
    <m/>
    <m/>
    <m/>
    <m/>
    <m/>
    <m/>
    <m/>
    <m/>
    <m/>
    <m/>
    <m/>
    <m/>
    <m/>
    <m/>
    <m/>
    <m/>
    <m/>
    <m/>
    <m/>
    <m/>
    <s v="Visper (fus)"/>
    <x v="1"/>
    <m/>
    <x v="0"/>
    <s v="Verein Krankenkasse Visperterminen"/>
  </r>
  <r>
    <s v="neu_ohne Fusionsberechnungen_DJ_Daten_OKP.xlsx"/>
    <x v="1"/>
    <s v="Jahresrechnung definitiv"/>
    <s v="901"/>
    <x v="44"/>
    <s v="CH"/>
    <x v="0"/>
    <n v="2482.6799999999998"/>
    <n v="2537"/>
    <m/>
    <m/>
    <m/>
    <m/>
    <m/>
    <m/>
    <m/>
    <m/>
    <m/>
    <m/>
    <m/>
    <m/>
    <m/>
    <m/>
    <m/>
    <m/>
    <m/>
    <m/>
    <m/>
    <m/>
    <m/>
    <m/>
    <m/>
    <m/>
    <m/>
    <m/>
    <m/>
    <m/>
    <m/>
    <m/>
    <m/>
    <m/>
    <m/>
    <m/>
    <m/>
    <n v="5761598.5499999998"/>
    <n v="0"/>
    <n v="-20728.849999999999"/>
    <n v="45486.1"/>
    <n v="0"/>
    <n v="0"/>
    <n v="-5476.8"/>
    <n v="0"/>
    <n v="-45486.1"/>
    <n v="-5886899.5499999998"/>
    <n v="662829.15"/>
    <n v="294941.2"/>
    <n v="40830"/>
    <n v="0"/>
    <n v="0"/>
    <n v="0"/>
    <m/>
    <m/>
    <n v="0"/>
    <n v="-689752"/>
    <n v="0"/>
    <n v="300000"/>
    <n v="-14020.35"/>
    <n v="0"/>
    <n v="-22792.38"/>
    <n v="14168.85"/>
    <m/>
    <n v="-204384.2"/>
    <n v="0"/>
    <n v="-89286.74"/>
    <n v="-3552.3"/>
    <n v="0"/>
    <n v="-10755.55"/>
    <n v="162864.65"/>
    <n v="-325.35000000000002"/>
    <m/>
    <n v="388595.95"/>
    <n v="0"/>
    <n v="0"/>
    <m/>
    <m/>
    <m/>
    <m/>
    <m/>
    <m/>
    <n v="9609123.1500000004"/>
    <m/>
    <m/>
    <m/>
    <m/>
    <m/>
    <m/>
    <m/>
    <m/>
    <m/>
    <m/>
    <m/>
    <m/>
    <m/>
    <m/>
    <n v="7181113.71"/>
    <m/>
    <m/>
    <m/>
    <m/>
    <m/>
    <m/>
    <m/>
    <m/>
    <n v="702029"/>
    <m/>
    <m/>
    <m/>
    <m/>
    <m/>
    <m/>
    <m/>
    <m/>
    <m/>
    <m/>
    <m/>
    <m/>
    <m/>
    <m/>
    <m/>
    <m/>
    <m/>
    <m/>
    <m/>
    <m/>
    <m/>
    <m/>
    <m/>
    <x v="0"/>
    <m/>
    <x v="0"/>
    <s v="sanavals Gesundheitskasse"/>
  </r>
  <r>
    <s v="neu_ohne Fusionsberechnungen_DJ_Daten_OKP.xlsx"/>
    <x v="1"/>
    <s v="Jahresrechnung definitiv"/>
    <s v="966"/>
    <x v="45"/>
    <s v="CH"/>
    <x v="0"/>
    <n v="3746"/>
    <n v="3434"/>
    <m/>
    <m/>
    <m/>
    <m/>
    <m/>
    <m/>
    <m/>
    <m/>
    <m/>
    <m/>
    <m/>
    <m/>
    <m/>
    <m/>
    <m/>
    <m/>
    <m/>
    <m/>
    <m/>
    <m/>
    <m/>
    <m/>
    <m/>
    <m/>
    <m/>
    <m/>
    <m/>
    <m/>
    <m/>
    <m/>
    <m/>
    <m/>
    <m/>
    <m/>
    <m/>
    <n v="10580166.199999999"/>
    <n v="-138181.01"/>
    <n v="-49726.8"/>
    <n v="70344.800000000003"/>
    <n v="0"/>
    <n v="0"/>
    <n v="-16644"/>
    <n v="0"/>
    <n v="-70344.800000000003"/>
    <n v="-11159989.25"/>
    <n v="956215.55"/>
    <n v="556859.80000000005"/>
    <n v="69520"/>
    <n v="0"/>
    <n v="0"/>
    <n v="175000"/>
    <m/>
    <m/>
    <n v="0"/>
    <n v="-6545510.9000000004"/>
    <n v="8523671.9000000004"/>
    <n v="-1430000"/>
    <n v="0"/>
    <n v="0"/>
    <n v="-38050.050000000003"/>
    <n v="0"/>
    <m/>
    <n v="-366505.36"/>
    <n v="0"/>
    <n v="-143635.72"/>
    <n v="-11082.02"/>
    <n v="0"/>
    <n v="0"/>
    <n v="14881.9"/>
    <n v="-18131.849999999999"/>
    <m/>
    <n v="343064.29"/>
    <n v="0"/>
    <n v="0"/>
    <m/>
    <m/>
    <m/>
    <m/>
    <m/>
    <m/>
    <n v="9149111.2199999988"/>
    <m/>
    <m/>
    <m/>
    <m/>
    <m/>
    <m/>
    <m/>
    <m/>
    <m/>
    <m/>
    <m/>
    <m/>
    <m/>
    <m/>
    <n v="3780333.74"/>
    <m/>
    <m/>
    <m/>
    <m/>
    <m/>
    <m/>
    <m/>
    <m/>
    <n v="1600000"/>
    <m/>
    <m/>
    <m/>
    <m/>
    <m/>
    <m/>
    <m/>
    <m/>
    <m/>
    <m/>
    <m/>
    <m/>
    <m/>
    <m/>
    <m/>
    <m/>
    <m/>
    <m/>
    <m/>
    <m/>
    <m/>
    <m/>
    <m/>
    <x v="0"/>
    <m/>
    <x v="0"/>
    <s v="vita surselva"/>
  </r>
  <r>
    <s v="neu_ohne Fusionsberechnungen_DJ_Daten_OKP.xlsx"/>
    <x v="1"/>
    <s v="Jahresrechnung definitiv"/>
    <s v="1322"/>
    <x v="46"/>
    <s v="CH"/>
    <x v="0"/>
    <n v="9083.75"/>
    <n v="8907"/>
    <m/>
    <m/>
    <m/>
    <m/>
    <m/>
    <m/>
    <m/>
    <m/>
    <m/>
    <m/>
    <m/>
    <m/>
    <m/>
    <m/>
    <m/>
    <m/>
    <m/>
    <m/>
    <m/>
    <m/>
    <m/>
    <m/>
    <m/>
    <m/>
    <m/>
    <m/>
    <m/>
    <m/>
    <m/>
    <m/>
    <m/>
    <m/>
    <m/>
    <m/>
    <m/>
    <n v="22257763"/>
    <n v="-89823.56"/>
    <n v="-77204.649999999994"/>
    <n v="2290168.1"/>
    <n v="108624.84"/>
    <n v="0"/>
    <n v="-26751.5"/>
    <n v="0"/>
    <n v="-2290168.1"/>
    <n v="-26973612.010000002"/>
    <n v="2767818.15"/>
    <n v="1338665.7"/>
    <n v="134526.54999999999"/>
    <n v="0"/>
    <n v="-7249.1"/>
    <n v="157513"/>
    <m/>
    <m/>
    <n v="0"/>
    <n v="73812.850000000006"/>
    <n v="0"/>
    <n v="477254"/>
    <n v="-242885"/>
    <n v="-36573.550000000003"/>
    <n v="-127526.05"/>
    <n v="-4173.8999999999996"/>
    <m/>
    <n v="-831128"/>
    <n v="0"/>
    <n v="-366956.7"/>
    <n v="-119840.17"/>
    <n v="-1790.03"/>
    <n v="-51349.97"/>
    <n v="4650.46"/>
    <n v="-16108.2"/>
    <m/>
    <n v="652940.47"/>
    <n v="0"/>
    <n v="0"/>
    <m/>
    <m/>
    <m/>
    <m/>
    <m/>
    <m/>
    <n v="12204691.32"/>
    <m/>
    <m/>
    <m/>
    <m/>
    <m/>
    <m/>
    <m/>
    <m/>
    <m/>
    <m/>
    <m/>
    <m/>
    <m/>
    <m/>
    <n v="4133190.42"/>
    <m/>
    <m/>
    <m/>
    <m/>
    <m/>
    <m/>
    <m/>
    <m/>
    <n v="4760000"/>
    <m/>
    <m/>
    <m/>
    <m/>
    <m/>
    <m/>
    <m/>
    <m/>
    <m/>
    <m/>
    <m/>
    <m/>
    <m/>
    <m/>
    <m/>
    <m/>
    <m/>
    <m/>
    <m/>
    <m/>
    <m/>
    <m/>
    <m/>
    <x v="0"/>
    <m/>
    <x v="0"/>
    <s v="Krankenkasse Birchmeier"/>
  </r>
  <r>
    <s v="neu_ohne Fusionsberechnungen_DJ_Daten_OKP.xlsx"/>
    <x v="1"/>
    <s v="Jahresrechnung definitiv"/>
    <s v="820"/>
    <x v="47"/>
    <s v="CH"/>
    <x v="0"/>
    <n v="2532.46"/>
    <n v="2519"/>
    <m/>
    <m/>
    <m/>
    <m/>
    <m/>
    <m/>
    <m/>
    <m/>
    <m/>
    <m/>
    <m/>
    <m/>
    <m/>
    <m/>
    <m/>
    <m/>
    <m/>
    <m/>
    <m/>
    <m/>
    <m/>
    <m/>
    <m/>
    <m/>
    <m/>
    <m/>
    <m/>
    <m/>
    <m/>
    <m/>
    <m/>
    <m/>
    <m/>
    <m/>
    <m/>
    <n v="6394346.4000000004"/>
    <n v="0"/>
    <n v="-30053.45"/>
    <n v="24789.7"/>
    <n v="0"/>
    <n v="0"/>
    <n v="-5726.4"/>
    <n v="0"/>
    <n v="-24789.7"/>
    <n v="-6996731.4000000004"/>
    <n v="617595.1"/>
    <n v="358824.6"/>
    <n v="44760"/>
    <n v="0"/>
    <n v="-0.01"/>
    <n v="-19988"/>
    <m/>
    <m/>
    <n v="0"/>
    <n v="0"/>
    <n v="243034"/>
    <n v="29265"/>
    <n v="-9169"/>
    <n v="0"/>
    <n v="-41526.43"/>
    <n v="98619.45"/>
    <m/>
    <n v="-139982.70000000001"/>
    <n v="0"/>
    <n v="-107131.29"/>
    <n v="-578"/>
    <n v="0"/>
    <n v="0"/>
    <n v="68729.899999999994"/>
    <n v="-10350.299999999999"/>
    <m/>
    <n v="94395.199999999997"/>
    <n v="0"/>
    <n v="0"/>
    <m/>
    <m/>
    <m/>
    <m/>
    <m/>
    <m/>
    <n v="4269151.9800000004"/>
    <m/>
    <m/>
    <m/>
    <m/>
    <m/>
    <m/>
    <m/>
    <m/>
    <m/>
    <m/>
    <m/>
    <m/>
    <m/>
    <m/>
    <n v="5025106.3899999997"/>
    <m/>
    <m/>
    <m/>
    <m/>
    <m/>
    <m/>
    <m/>
    <m/>
    <n v="930307"/>
    <m/>
    <m/>
    <m/>
    <m/>
    <m/>
    <m/>
    <m/>
    <m/>
    <m/>
    <m/>
    <m/>
    <m/>
    <m/>
    <m/>
    <m/>
    <m/>
    <m/>
    <m/>
    <m/>
    <m/>
    <m/>
    <m/>
    <m/>
    <x v="0"/>
    <m/>
    <x v="0"/>
    <s v="Cassa da malsauns LUMNEZIANA"/>
  </r>
  <r>
    <s v="neu_ohne Fusionsberechnungen_DJ_Daten_OKP.xlsx"/>
    <x v="1"/>
    <s v="Jahresrechnung definitiv"/>
    <s v="1331"/>
    <x v="48"/>
    <s v="CH"/>
    <x v="0"/>
    <n v="1626"/>
    <n v="1516"/>
    <m/>
    <m/>
    <m/>
    <m/>
    <m/>
    <m/>
    <m/>
    <m/>
    <m/>
    <m/>
    <m/>
    <m/>
    <m/>
    <m/>
    <m/>
    <m/>
    <m/>
    <m/>
    <m/>
    <m/>
    <m/>
    <m/>
    <m/>
    <m/>
    <m/>
    <m/>
    <m/>
    <m/>
    <m/>
    <m/>
    <m/>
    <m/>
    <m/>
    <m/>
    <m/>
    <n v="3967680.65"/>
    <n v="-7047.85"/>
    <n v="-115579.3"/>
    <n v="5698.9"/>
    <n v="0"/>
    <n v="0"/>
    <n v="-5100"/>
    <n v="0"/>
    <n v="-5698.9"/>
    <n v="-4221482.55"/>
    <n v="0"/>
    <n v="0"/>
    <n v="0"/>
    <n v="658650.65"/>
    <n v="0"/>
    <n v="50000"/>
    <m/>
    <m/>
    <n v="0"/>
    <n v="-77387"/>
    <n v="0"/>
    <n v="-186000"/>
    <n v="0"/>
    <n v="0"/>
    <n v="-55556.85"/>
    <n v="105182.7"/>
    <m/>
    <n v="-138062.56"/>
    <n v="0"/>
    <n v="-55183.45"/>
    <n v="-4318"/>
    <n v="0"/>
    <n v="-10017"/>
    <n v="1527.03"/>
    <n v="-582.41999999999996"/>
    <m/>
    <n v="4722.6499999999996"/>
    <n v="0"/>
    <n v="0"/>
    <m/>
    <m/>
    <m/>
    <m/>
    <m/>
    <m/>
    <n v="1659070.34"/>
    <m/>
    <m/>
    <m/>
    <m/>
    <m/>
    <m/>
    <m/>
    <m/>
    <m/>
    <m/>
    <m/>
    <m/>
    <m/>
    <m/>
    <n v="805773.11"/>
    <m/>
    <m/>
    <m/>
    <m/>
    <m/>
    <m/>
    <m/>
    <m/>
    <n v="900000"/>
    <m/>
    <m/>
    <m/>
    <m/>
    <m/>
    <m/>
    <m/>
    <m/>
    <m/>
    <m/>
    <m/>
    <m/>
    <m/>
    <m/>
    <m/>
    <m/>
    <m/>
    <m/>
    <m/>
    <m/>
    <m/>
    <m/>
    <s v="rhenu (fus)"/>
    <x v="1"/>
    <m/>
    <x v="0"/>
    <s v="Krankenkasse Stoffel, Mels"/>
  </r>
  <r>
    <s v="neu_ohne Fusionsberechnungen_DJ_Daten_OKP.xlsx"/>
    <x v="1"/>
    <s v="Jahresrechnung definitiv"/>
    <s v="1142"/>
    <x v="49"/>
    <s v="CH"/>
    <x v="0"/>
    <n v="777"/>
    <n v="754"/>
    <m/>
    <m/>
    <m/>
    <m/>
    <m/>
    <m/>
    <m/>
    <m/>
    <m/>
    <m/>
    <m/>
    <m/>
    <m/>
    <m/>
    <m/>
    <m/>
    <m/>
    <m/>
    <m/>
    <m/>
    <m/>
    <m/>
    <m/>
    <m/>
    <m/>
    <m/>
    <m/>
    <m/>
    <m/>
    <m/>
    <m/>
    <m/>
    <m/>
    <m/>
    <m/>
    <n v="3277303.15"/>
    <n v="-64927.85"/>
    <n v="-5273.5"/>
    <n v="1186968.6499999999"/>
    <n v="0"/>
    <n v="0"/>
    <n v="-1864.8"/>
    <n v="0"/>
    <n v="-1186968.6499999999"/>
    <n v="-7976331.6500000004"/>
    <n v="225651.65"/>
    <n v="312865"/>
    <n v="22620"/>
    <n v="0"/>
    <n v="0"/>
    <n v="-179000"/>
    <m/>
    <m/>
    <n v="0"/>
    <n v="0"/>
    <n v="4581907"/>
    <n v="150000"/>
    <n v="0"/>
    <n v="0"/>
    <n v="-5835.75"/>
    <n v="14395.8"/>
    <m/>
    <n v="-144753.85"/>
    <n v="0"/>
    <n v="-137749.85"/>
    <n v="0"/>
    <n v="0"/>
    <n v="0"/>
    <n v="9909.75"/>
    <n v="-268.39999999999998"/>
    <m/>
    <n v="742682.65"/>
    <n v="0"/>
    <n v="0"/>
    <m/>
    <m/>
    <m/>
    <m/>
    <m/>
    <m/>
    <n v="17388359.059999999"/>
    <m/>
    <m/>
    <m/>
    <m/>
    <m/>
    <m/>
    <m/>
    <m/>
    <m/>
    <m/>
    <m/>
    <m/>
    <m/>
    <m/>
    <n v="17743520.670000002"/>
    <m/>
    <m/>
    <m/>
    <m/>
    <m/>
    <m/>
    <m/>
    <m/>
    <n v="1885000"/>
    <m/>
    <m/>
    <m/>
    <m/>
    <m/>
    <m/>
    <m/>
    <m/>
    <m/>
    <m/>
    <m/>
    <m/>
    <m/>
    <m/>
    <m/>
    <m/>
    <m/>
    <m/>
    <m/>
    <m/>
    <m/>
    <m/>
    <s v="Einsiedler (fus)"/>
    <x v="1"/>
    <m/>
    <x v="0"/>
    <s v="Krankenkasse Institut Ingenbohl"/>
  </r>
  <r>
    <s v="neu_ohne Fusionsberechnungen_DJ_Daten_OKP.xlsx"/>
    <x v="1"/>
    <s v="Jahresrechnung definitiv"/>
    <s v="1362"/>
    <x v="50"/>
    <s v="CH"/>
    <x v="0"/>
    <n v="958"/>
    <n v="930"/>
    <m/>
    <m/>
    <m/>
    <m/>
    <m/>
    <m/>
    <m/>
    <m/>
    <m/>
    <m/>
    <m/>
    <m/>
    <m/>
    <m/>
    <m/>
    <m/>
    <m/>
    <m/>
    <m/>
    <m/>
    <m/>
    <m/>
    <m/>
    <m/>
    <m/>
    <m/>
    <m/>
    <m/>
    <m/>
    <m/>
    <m/>
    <m/>
    <m/>
    <m/>
    <m/>
    <n v="2578433.7999999998"/>
    <n v="0"/>
    <n v="-121793.60000000001"/>
    <n v="388942.8"/>
    <n v="54893.3"/>
    <n v="0"/>
    <n v="-3044.8"/>
    <n v="0"/>
    <n v="-433836.1"/>
    <n v="-2516393.85"/>
    <n v="190851.7"/>
    <n v="147193.54999999999"/>
    <n v="18315"/>
    <n v="0"/>
    <n v="0"/>
    <n v="-35000"/>
    <m/>
    <m/>
    <n v="0"/>
    <n v="-66456"/>
    <n v="0"/>
    <n v="0"/>
    <n v="0"/>
    <n v="0"/>
    <n v="-14572.5"/>
    <n v="72218.8"/>
    <m/>
    <n v="-36631"/>
    <n v="0"/>
    <n v="-70923.399999999994"/>
    <n v="0"/>
    <n v="0"/>
    <n v="-6800.7"/>
    <n v="1400.6"/>
    <n v="-344"/>
    <m/>
    <n v="6471.35"/>
    <n v="0"/>
    <n v="0"/>
    <m/>
    <m/>
    <m/>
    <m/>
    <m/>
    <m/>
    <n v="900279.7"/>
    <m/>
    <m/>
    <m/>
    <m/>
    <m/>
    <m/>
    <m/>
    <m/>
    <m/>
    <m/>
    <m/>
    <m/>
    <m/>
    <m/>
    <n v="1646054.22"/>
    <m/>
    <m/>
    <m/>
    <m/>
    <m/>
    <m/>
    <m/>
    <m/>
    <n v="525000"/>
    <m/>
    <m/>
    <m/>
    <m/>
    <m/>
    <m/>
    <m/>
    <m/>
    <m/>
    <m/>
    <m/>
    <m/>
    <m/>
    <m/>
    <m/>
    <m/>
    <m/>
    <m/>
    <m/>
    <m/>
    <m/>
    <m/>
    <s v="Sodalis (fus)"/>
    <x v="1"/>
    <m/>
    <x v="0"/>
    <s v="Krankenkasse Simplon"/>
  </r>
  <r>
    <s v="neu_ohne Fusionsberechnungen_DJ_Daten_OKP.xlsx"/>
    <x v="1"/>
    <s v="Jahresrechnung definitiv"/>
    <s v="1147"/>
    <x v="51"/>
    <s v="CH"/>
    <x v="0"/>
    <n v="400"/>
    <n v="410"/>
    <m/>
    <m/>
    <m/>
    <m/>
    <m/>
    <m/>
    <m/>
    <m/>
    <m/>
    <m/>
    <m/>
    <m/>
    <m/>
    <m/>
    <m/>
    <m/>
    <m/>
    <m/>
    <m/>
    <m/>
    <m/>
    <m/>
    <m/>
    <m/>
    <m/>
    <m/>
    <m/>
    <m/>
    <m/>
    <m/>
    <m/>
    <m/>
    <m/>
    <m/>
    <m/>
    <n v="1065679"/>
    <n v="-11952.1"/>
    <n v="-6037.85"/>
    <n v="0"/>
    <n v="0"/>
    <n v="0"/>
    <n v="-921.6"/>
    <n v="0"/>
    <n v="0"/>
    <n v="-1022664.25"/>
    <n v="0"/>
    <n v="0"/>
    <n v="0"/>
    <n v="149082.20000000001"/>
    <n v="0"/>
    <n v="-65000"/>
    <m/>
    <m/>
    <n v="0"/>
    <n v="0"/>
    <n v="389904"/>
    <n v="-140000"/>
    <n v="0"/>
    <n v="0"/>
    <n v="0"/>
    <n v="0"/>
    <m/>
    <n v="-54300"/>
    <n v="0"/>
    <n v="-53805.1"/>
    <n v="0"/>
    <n v="0"/>
    <n v="0"/>
    <n v="11363.85"/>
    <n v="0"/>
    <m/>
    <n v="10964.7"/>
    <n v="0"/>
    <n v="0"/>
    <m/>
    <m/>
    <m/>
    <m/>
    <m/>
    <m/>
    <n v="1845727.45"/>
    <m/>
    <m/>
    <m/>
    <m/>
    <m/>
    <m/>
    <m/>
    <m/>
    <m/>
    <m/>
    <m/>
    <m/>
    <m/>
    <m/>
    <n v="1612113.1"/>
    <m/>
    <m/>
    <m/>
    <m/>
    <m/>
    <m/>
    <m/>
    <m/>
    <n v="650000"/>
    <m/>
    <m/>
    <m/>
    <m/>
    <m/>
    <m/>
    <m/>
    <m/>
    <m/>
    <m/>
    <m/>
    <m/>
    <m/>
    <m/>
    <m/>
    <m/>
    <m/>
    <m/>
    <m/>
    <m/>
    <m/>
    <m/>
    <s v="öKK (fus)"/>
    <x v="1"/>
    <m/>
    <x v="0"/>
    <s v="Gemeindekrankenkasse Turbenthal"/>
  </r>
  <r>
    <s v="neu_ohne Fusionsberechnungen_DJ_Daten_OKP.xlsx"/>
    <x v="1"/>
    <s v="Jahresrechnung definitiv"/>
    <s v="1566"/>
    <x v="52"/>
    <s v="CH"/>
    <x v="0"/>
    <n v="207631"/>
    <n v="204884"/>
    <m/>
    <m/>
    <m/>
    <m/>
    <m/>
    <m/>
    <m/>
    <m/>
    <m/>
    <m/>
    <m/>
    <m/>
    <m/>
    <m/>
    <m/>
    <m/>
    <m/>
    <m/>
    <m/>
    <m/>
    <m/>
    <m/>
    <m/>
    <m/>
    <m/>
    <m/>
    <m/>
    <m/>
    <m/>
    <m/>
    <m/>
    <m/>
    <m/>
    <m/>
    <m/>
    <n v="537097632.14999998"/>
    <n v="-2018428.13"/>
    <n v="0"/>
    <n v="50333783.090000004"/>
    <n v="17399991.469999999"/>
    <n v="0"/>
    <n v="-444475.2"/>
    <n v="0"/>
    <n v="-52894368.469999999"/>
    <n v="-503924269.93000001"/>
    <n v="56595446.200000003"/>
    <n v="25595550.600000001"/>
    <n v="2294298.4500000002"/>
    <n v="0"/>
    <n v="-270937.8"/>
    <n v="-6566768"/>
    <m/>
    <m/>
    <n v="0"/>
    <n v="-117988190"/>
    <n v="0"/>
    <n v="21224742"/>
    <n v="-5165056.47"/>
    <n v="-304316.40000000002"/>
    <n v="-608576.29"/>
    <n v="0"/>
    <m/>
    <n v="0"/>
    <n v="0"/>
    <n v="-26601408.379999999"/>
    <n v="0"/>
    <n v="-503910.67"/>
    <n v="0"/>
    <n v="1231537.73"/>
    <n v="-234034.53"/>
    <m/>
    <n v="2359835.56"/>
    <n v="377745.7"/>
    <n v="-157258.53"/>
    <m/>
    <m/>
    <m/>
    <m/>
    <m/>
    <m/>
    <n v="135667964"/>
    <m/>
    <m/>
    <m/>
    <m/>
    <m/>
    <m/>
    <m/>
    <m/>
    <m/>
    <m/>
    <m/>
    <m/>
    <m/>
    <m/>
    <n v="73808977.209999993"/>
    <m/>
    <m/>
    <m/>
    <m/>
    <m/>
    <m/>
    <m/>
    <m/>
    <n v="84449168"/>
    <m/>
    <m/>
    <m/>
    <m/>
    <m/>
    <m/>
    <m/>
    <m/>
    <m/>
    <m/>
    <m/>
    <m/>
    <m/>
    <m/>
    <m/>
    <m/>
    <m/>
    <m/>
    <m/>
    <m/>
    <m/>
    <m/>
    <s v="Helsana (fus)"/>
    <x v="1"/>
    <m/>
    <x v="0"/>
    <s v="Sansan Versicherungen AG"/>
  </r>
  <r>
    <s v="neu_ohne Fusionsberechnungen_DJ_Daten_OKP.xlsx"/>
    <x v="1"/>
    <s v="Jahresrechnung definitiv"/>
    <s v="1565"/>
    <x v="53"/>
    <s v="CH"/>
    <x v="0"/>
    <n v="207407"/>
    <n v="202714"/>
    <m/>
    <m/>
    <m/>
    <m/>
    <m/>
    <m/>
    <m/>
    <m/>
    <m/>
    <m/>
    <m/>
    <m/>
    <m/>
    <m/>
    <m/>
    <m/>
    <m/>
    <m/>
    <m/>
    <m/>
    <m/>
    <m/>
    <m/>
    <m/>
    <m/>
    <m/>
    <m/>
    <m/>
    <m/>
    <m/>
    <m/>
    <m/>
    <m/>
    <m/>
    <m/>
    <n v="622779438.45000005"/>
    <n v="-1204288.78"/>
    <n v="0"/>
    <n v="56176460.649999999"/>
    <n v="22600327.199999999"/>
    <n v="0"/>
    <n v="-395640"/>
    <n v="0"/>
    <n v="-56382052.079999998"/>
    <n v="-597477637.55999994"/>
    <n v="69189252"/>
    <n v="28973137.390000001"/>
    <n v="2821952.59"/>
    <n v="0"/>
    <n v="-360538.01"/>
    <n v="-5856717"/>
    <m/>
    <m/>
    <n v="0"/>
    <n v="-135390332"/>
    <n v="0"/>
    <n v="20852957"/>
    <n v="-4312379.05"/>
    <n v="-610074.25"/>
    <n v="-628498.6"/>
    <n v="0"/>
    <m/>
    <n v="0"/>
    <n v="0"/>
    <n v="-31278670.82"/>
    <n v="0"/>
    <n v="-778765.28"/>
    <n v="0"/>
    <n v="1353824.08"/>
    <n v="-293726.90999999997"/>
    <m/>
    <n v="3686915.21"/>
    <n v="226744.66"/>
    <n v="-158954.49"/>
    <m/>
    <m/>
    <m/>
    <m/>
    <m/>
    <m/>
    <n v="155007408.32000002"/>
    <m/>
    <m/>
    <m/>
    <m/>
    <m/>
    <m/>
    <m/>
    <m/>
    <m/>
    <m/>
    <m/>
    <m/>
    <m/>
    <m/>
    <n v="80073575.709999993"/>
    <m/>
    <m/>
    <m/>
    <m/>
    <m/>
    <m/>
    <m/>
    <m/>
    <n v="96707217"/>
    <m/>
    <m/>
    <m/>
    <m/>
    <m/>
    <m/>
    <m/>
    <m/>
    <m/>
    <m/>
    <m/>
    <m/>
    <m/>
    <m/>
    <m/>
    <m/>
    <m/>
    <m/>
    <m/>
    <m/>
    <m/>
    <m/>
    <s v="Helsana (fus)"/>
    <x v="1"/>
    <m/>
    <x v="0"/>
    <s v="Avanex Versicherungen AG"/>
  </r>
  <r>
    <s v="neu_ohne Fusionsberechnungen_DJ_Daten_OKP.xlsx"/>
    <x v="1"/>
    <s v="Jahresrechnung definitiv"/>
    <s v="1060"/>
    <x v="54"/>
    <s v="CH"/>
    <x v="0"/>
    <n v="161387.35"/>
    <n v="154396"/>
    <m/>
    <m/>
    <m/>
    <m/>
    <m/>
    <m/>
    <m/>
    <m/>
    <m/>
    <m/>
    <m/>
    <m/>
    <m/>
    <m/>
    <m/>
    <m/>
    <m/>
    <m/>
    <m/>
    <m/>
    <m/>
    <m/>
    <m/>
    <m/>
    <m/>
    <m/>
    <m/>
    <m/>
    <m/>
    <m/>
    <m/>
    <m/>
    <m/>
    <m/>
    <m/>
    <n v="624978438.70000005"/>
    <n v="-4082417.52"/>
    <n v="-312490"/>
    <n v="44395884.049999997"/>
    <n v="246263"/>
    <n v="0"/>
    <n v="-528967.19999999995"/>
    <n v="0"/>
    <n v="-44642147.049999997"/>
    <n v="-879534220.82000005"/>
    <n v="52536128.119999997"/>
    <n v="39271157.060000002"/>
    <n v="5366108.5199999996"/>
    <n v="0"/>
    <n v="-521087.7"/>
    <n v="18873011"/>
    <m/>
    <m/>
    <n v="0"/>
    <n v="0"/>
    <n v="174030218"/>
    <n v="10007672.039999999"/>
    <n v="-1176303.49"/>
    <n v="-662895.35"/>
    <n v="-2095550.88"/>
    <n v="0"/>
    <m/>
    <n v="-22386234.359999999"/>
    <n v="-600"/>
    <n v="-11099888.869999999"/>
    <n v="-1555766.77"/>
    <n v="-85587.23"/>
    <n v="-1756807.57"/>
    <n v="204308.7"/>
    <n v="-98479.25"/>
    <m/>
    <n v="10724908.380000001"/>
    <n v="116403.5"/>
    <n v="0"/>
    <m/>
    <m/>
    <m/>
    <m/>
    <m/>
    <m/>
    <n v="388243894.56999999"/>
    <m/>
    <m/>
    <m/>
    <m/>
    <m/>
    <m/>
    <m/>
    <m/>
    <m/>
    <m/>
    <m/>
    <m/>
    <m/>
    <m/>
    <n v="150872207.52000001"/>
    <m/>
    <m/>
    <m/>
    <m/>
    <m/>
    <m/>
    <m/>
    <m/>
    <n v="149013448"/>
    <m/>
    <m/>
    <m/>
    <m/>
    <m/>
    <m/>
    <m/>
    <m/>
    <m/>
    <m/>
    <m/>
    <m/>
    <m/>
    <m/>
    <m/>
    <m/>
    <m/>
    <m/>
    <m/>
    <m/>
    <m/>
    <m/>
    <s v="Sanitas (fus)"/>
    <x v="1"/>
    <m/>
    <x v="0"/>
    <s v="Wincare Versicherungen"/>
  </r>
  <r>
    <s v="neu_ohne Fusionsberechnungen_DJ_Daten_OKP.xlsx"/>
    <x v="1"/>
    <s v="Jahresrechnung definitiv"/>
    <s v="1328"/>
    <x v="55"/>
    <s v="CH"/>
    <x v="0"/>
    <n v="5864"/>
    <n v="6051"/>
    <m/>
    <m/>
    <m/>
    <m/>
    <m/>
    <m/>
    <m/>
    <m/>
    <m/>
    <m/>
    <m/>
    <m/>
    <m/>
    <m/>
    <m/>
    <m/>
    <m/>
    <m/>
    <m/>
    <m/>
    <m/>
    <m/>
    <m/>
    <m/>
    <m/>
    <m/>
    <m/>
    <m/>
    <m/>
    <m/>
    <m/>
    <m/>
    <m/>
    <m/>
    <m/>
    <n v="18627107.100000001"/>
    <n v="56502.400000000001"/>
    <n v="-362272.65"/>
    <n v="1273534.8999999999"/>
    <n v="0"/>
    <n v="0"/>
    <n v="-13084.8"/>
    <n v="0"/>
    <n v="-1273534.8999999999"/>
    <n v="-24312749.449999999"/>
    <n v="1786619"/>
    <n v="1143813.3999999999"/>
    <n v="119283.25"/>
    <n v="0"/>
    <n v="-6089.58"/>
    <n v="-107284"/>
    <m/>
    <m/>
    <n v="0"/>
    <n v="0"/>
    <n v="1886092"/>
    <n v="500000"/>
    <n v="-142124.6"/>
    <n v="0"/>
    <n v="-99330.77"/>
    <n v="387162.65"/>
    <m/>
    <n v="-1260713.75"/>
    <n v="0"/>
    <n v="-87766.2"/>
    <n v="-230439.95"/>
    <n v="0"/>
    <n v="-34404.35"/>
    <n v="538656.43999999994"/>
    <n v="-35029.69"/>
    <m/>
    <n v="547215.92000000004"/>
    <n v="0"/>
    <n v="0"/>
    <m/>
    <m/>
    <m/>
    <m/>
    <m/>
    <m/>
    <n v="14855976.43"/>
    <m/>
    <m/>
    <m/>
    <m/>
    <m/>
    <m/>
    <m/>
    <m/>
    <m/>
    <m/>
    <m/>
    <m/>
    <m/>
    <m/>
    <n v="6507493.1600000001"/>
    <m/>
    <m/>
    <m/>
    <m/>
    <m/>
    <m/>
    <m/>
    <m/>
    <n v="5647022"/>
    <m/>
    <m/>
    <m/>
    <m/>
    <m/>
    <m/>
    <m/>
    <m/>
    <m/>
    <m/>
    <m/>
    <m/>
    <m/>
    <m/>
    <m/>
    <m/>
    <m/>
    <m/>
    <m/>
    <m/>
    <m/>
    <m/>
    <s v="öKK (fus)"/>
    <x v="1"/>
    <m/>
    <x v="0"/>
    <s v="kmu-Krankenversicherung Winterthur"/>
  </r>
  <r>
    <s v="neu_ohne Fusionsberechnungen_DJ_Daten_OKP.xlsx"/>
    <x v="1"/>
    <s v="Jahresrechnung definitiv"/>
    <s v="1574"/>
    <x v="56"/>
    <s v="CH"/>
    <x v="0"/>
    <n v="1737"/>
    <n v="1104"/>
    <m/>
    <m/>
    <m/>
    <m/>
    <m/>
    <m/>
    <m/>
    <m/>
    <m/>
    <m/>
    <m/>
    <m/>
    <m/>
    <m/>
    <m/>
    <m/>
    <m/>
    <m/>
    <m/>
    <m/>
    <m/>
    <m/>
    <m/>
    <m/>
    <m/>
    <m/>
    <m/>
    <m/>
    <m/>
    <m/>
    <m/>
    <m/>
    <m/>
    <m/>
    <m/>
    <n v="6289438.0999999996"/>
    <n v="-28744.49"/>
    <n v="0"/>
    <n v="447802.95"/>
    <n v="0"/>
    <n v="0"/>
    <n v="-11500.8"/>
    <n v="0"/>
    <n v="-451763.45"/>
    <n v="-7315690.75"/>
    <n v="544145.43999999994"/>
    <n v="352537.63"/>
    <n v="35445.18"/>
    <n v="0"/>
    <n v="-2692.51"/>
    <n v="13538"/>
    <m/>
    <m/>
    <n v="0"/>
    <n v="-1643336"/>
    <n v="0"/>
    <n v="967386"/>
    <n v="-100911.38"/>
    <n v="0"/>
    <n v="-9358.2999999999993"/>
    <n v="0"/>
    <m/>
    <n v="0"/>
    <n v="0"/>
    <n v="-296969.8"/>
    <n v="0"/>
    <n v="-2778.91"/>
    <n v="0"/>
    <n v="31791.360000000001"/>
    <n v="-51452.95"/>
    <m/>
    <n v="139840.49"/>
    <n v="7040.58"/>
    <n v="-89"/>
    <m/>
    <m/>
    <m/>
    <m/>
    <m/>
    <m/>
    <n v="10256053.83"/>
    <m/>
    <m/>
    <m/>
    <m/>
    <m/>
    <m/>
    <m/>
    <m/>
    <m/>
    <m/>
    <m/>
    <m/>
    <m/>
    <m/>
    <n v="8478623.0399999991"/>
    <m/>
    <m/>
    <m/>
    <m/>
    <m/>
    <m/>
    <m/>
    <m/>
    <n v="1410662"/>
    <m/>
    <m/>
    <m/>
    <m/>
    <m/>
    <m/>
    <m/>
    <m/>
    <m/>
    <m/>
    <m/>
    <m/>
    <m/>
    <m/>
    <m/>
    <m/>
    <m/>
    <m/>
    <m/>
    <m/>
    <m/>
    <m/>
    <s v="Helsana (fus)"/>
    <x v="1"/>
    <m/>
    <x v="0"/>
    <s v="maxi"/>
  </r>
  <r>
    <s v="neu_ohne Fusionsberechnungen_DJ_Daten_OKP.xlsx"/>
    <x v="1"/>
    <s v="Jahresrechnung definitiv"/>
    <s v="1003"/>
    <x v="57"/>
    <s v="CH"/>
    <x v="0"/>
    <n v="162.91999999999999"/>
    <n v="155"/>
    <m/>
    <m/>
    <m/>
    <m/>
    <m/>
    <m/>
    <m/>
    <m/>
    <m/>
    <m/>
    <m/>
    <m/>
    <m/>
    <m/>
    <m/>
    <m/>
    <m/>
    <m/>
    <m/>
    <m/>
    <m/>
    <m/>
    <m/>
    <m/>
    <m/>
    <m/>
    <m/>
    <m/>
    <m/>
    <m/>
    <m/>
    <m/>
    <m/>
    <m/>
    <m/>
    <n v="411319.55"/>
    <n v="-0.25"/>
    <n v="-26333.4"/>
    <n v="76090.2"/>
    <n v="0"/>
    <n v="0"/>
    <n v="-400.8"/>
    <n v="0"/>
    <n v="-71110.8"/>
    <n v="-323861.25"/>
    <n v="33060.9"/>
    <n v="21712.799999999999"/>
    <n v="2115"/>
    <n v="0"/>
    <n v="-30.6"/>
    <n v="0"/>
    <m/>
    <m/>
    <n v="0"/>
    <n v="0"/>
    <n v="90994.25"/>
    <n v="0"/>
    <n v="0"/>
    <n v="0"/>
    <n v="-1921.85"/>
    <n v="0"/>
    <m/>
    <n v="-43554"/>
    <n v="0"/>
    <n v="-39807.85"/>
    <n v="0"/>
    <n v="0"/>
    <n v="0"/>
    <n v="2146.1999999999998"/>
    <n v="-1014.25"/>
    <m/>
    <n v="23969.59"/>
    <n v="5569.95"/>
    <n v="-171.65"/>
    <m/>
    <m/>
    <m/>
    <m/>
    <m/>
    <m/>
    <n v="996766.36"/>
    <m/>
    <m/>
    <m/>
    <m/>
    <m/>
    <m/>
    <m/>
    <m/>
    <m/>
    <m/>
    <m/>
    <m/>
    <m/>
    <m/>
    <n v="1863950.89"/>
    <m/>
    <m/>
    <m/>
    <m/>
    <m/>
    <m/>
    <m/>
    <m/>
    <n v="125000"/>
    <m/>
    <m/>
    <m/>
    <m/>
    <m/>
    <m/>
    <m/>
    <m/>
    <m/>
    <m/>
    <m/>
    <m/>
    <m/>
    <m/>
    <m/>
    <m/>
    <m/>
    <m/>
    <m/>
    <m/>
    <m/>
    <m/>
    <s v="Visper (fus)"/>
    <x v="1"/>
    <m/>
    <x v="0"/>
    <s v="Krankenkasse Zeneggen"/>
  </r>
  <r>
    <s v="neu_ohne Fusionsberechnungen_DJ_Daten_OKP.xlsx"/>
    <x v="1"/>
    <s v="Jahresrechnung definitiv"/>
    <s v="1423"/>
    <x v="58"/>
    <s v="CH"/>
    <x v="0"/>
    <n v="3482"/>
    <n v="3657"/>
    <m/>
    <m/>
    <m/>
    <m/>
    <m/>
    <m/>
    <m/>
    <m/>
    <m/>
    <m/>
    <m/>
    <m/>
    <m/>
    <m/>
    <m/>
    <m/>
    <m/>
    <m/>
    <m/>
    <m/>
    <m/>
    <m/>
    <m/>
    <m/>
    <m/>
    <m/>
    <m/>
    <m/>
    <m/>
    <m/>
    <m/>
    <m/>
    <m/>
    <m/>
    <m/>
    <n v="11257837"/>
    <n v="-138709"/>
    <n v="-112578"/>
    <n v="926913"/>
    <n v="0"/>
    <n v="0"/>
    <n v="-5388"/>
    <n v="0"/>
    <n v="-926913"/>
    <n v="-13072226"/>
    <n v="1067684"/>
    <n v="628952"/>
    <n v="76192"/>
    <n v="0"/>
    <n v="-4962"/>
    <n v="-375000"/>
    <m/>
    <m/>
    <n v="0"/>
    <n v="-232022"/>
    <n v="329919"/>
    <n v="0"/>
    <n v="0"/>
    <n v="-65231"/>
    <n v="13264"/>
    <n v="291749"/>
    <m/>
    <n v="-749331"/>
    <n v="0"/>
    <n v="272510"/>
    <n v="-67549"/>
    <n v="-676"/>
    <n v="-5061"/>
    <n v="15222"/>
    <n v="0"/>
    <m/>
    <n v="109712"/>
    <n v="45578"/>
    <n v="-65053"/>
    <m/>
    <m/>
    <m/>
    <m/>
    <m/>
    <m/>
    <n v="4449588"/>
    <m/>
    <m/>
    <m/>
    <m/>
    <m/>
    <m/>
    <m/>
    <m/>
    <m/>
    <m/>
    <m/>
    <m/>
    <m/>
    <m/>
    <n v="689481"/>
    <m/>
    <m/>
    <m/>
    <m/>
    <m/>
    <m/>
    <m/>
    <m/>
    <n v="2775000"/>
    <m/>
    <m/>
    <m/>
    <m/>
    <m/>
    <m/>
    <m/>
    <m/>
    <m/>
    <m/>
    <m/>
    <m/>
    <m/>
    <m/>
    <m/>
    <m/>
    <m/>
    <m/>
    <m/>
    <m/>
    <m/>
    <m/>
    <s v="KPT (fus)"/>
    <x v="1"/>
    <m/>
    <x v="0"/>
    <s v="Publisana"/>
  </r>
  <r>
    <s v="neu_ohne Fusionsberechnungen_DJ_Daten_OKP.xlsx"/>
    <x v="1"/>
    <s v="Jahresrechnung definitiv"/>
    <s v="294"/>
    <x v="59"/>
    <s v="CH"/>
    <x v="0"/>
    <n v="8611"/>
    <n v="8130"/>
    <m/>
    <m/>
    <m/>
    <m/>
    <m/>
    <m/>
    <m/>
    <m/>
    <m/>
    <m/>
    <m/>
    <m/>
    <m/>
    <m/>
    <m/>
    <m/>
    <m/>
    <m/>
    <m/>
    <m/>
    <m/>
    <m/>
    <m/>
    <m/>
    <m/>
    <m/>
    <m/>
    <m/>
    <m/>
    <m/>
    <m/>
    <m/>
    <m/>
    <m/>
    <m/>
    <n v="23070666"/>
    <n v="-59945.66"/>
    <n v="-100000"/>
    <n v="1988513.5"/>
    <n v="0"/>
    <n v="0"/>
    <n v="-25480.799999999999"/>
    <n v="0"/>
    <n v="-1988513.53"/>
    <n v="-26698023.050000001"/>
    <n v="2190710.65"/>
    <n v="1264088.45"/>
    <n v="179006.1"/>
    <n v="0"/>
    <n v="0"/>
    <n v="-1391000"/>
    <m/>
    <m/>
    <n v="0"/>
    <n v="-3836570.25"/>
    <n v="519700"/>
    <n v="0"/>
    <n v="-25260"/>
    <n v="-19280.25"/>
    <n v="-31275.74"/>
    <n v="1007159.05"/>
    <m/>
    <n v="-817575.46"/>
    <n v="0"/>
    <n v="-390381.14"/>
    <n v="-53491.7"/>
    <n v="311995"/>
    <n v="-14801.1"/>
    <n v="52326.52"/>
    <n v="-3680.13"/>
    <m/>
    <n v="142326.48000000001"/>
    <n v="4700000"/>
    <n v="0"/>
    <m/>
    <m/>
    <m/>
    <m/>
    <m/>
    <m/>
    <n v="5015540.7699999996"/>
    <m/>
    <m/>
    <m/>
    <m/>
    <m/>
    <m/>
    <m/>
    <m/>
    <m/>
    <m/>
    <m/>
    <m/>
    <m/>
    <m/>
    <n v="2866611.73"/>
    <m/>
    <m/>
    <m/>
    <m/>
    <m/>
    <m/>
    <m/>
    <m/>
    <n v="5900000"/>
    <m/>
    <m/>
    <m/>
    <m/>
    <m/>
    <m/>
    <m/>
    <m/>
    <m/>
    <m/>
    <m/>
    <m/>
    <m/>
    <m/>
    <m/>
    <m/>
    <m/>
    <m/>
    <m/>
    <m/>
    <m/>
    <m/>
    <s v="KPT (fus)"/>
    <x v="1"/>
    <m/>
    <x v="0"/>
    <s v="Agilia"/>
  </r>
  <r>
    <s v="neu_ohne Fusionsberechnungen_DJ_Daten_OKP.xlsx"/>
    <x v="1"/>
    <s v="Jahresrechnung definitiv"/>
    <s v="1573"/>
    <x v="60"/>
    <s v="CH"/>
    <x v="0"/>
    <n v="0"/>
    <n v="0"/>
    <m/>
    <m/>
    <m/>
    <m/>
    <m/>
    <m/>
    <m/>
    <m/>
    <m/>
    <m/>
    <m/>
    <m/>
    <m/>
    <m/>
    <m/>
    <m/>
    <m/>
    <m/>
    <m/>
    <m/>
    <m/>
    <m/>
    <m/>
    <m/>
    <m/>
    <m/>
    <m/>
    <m/>
    <m/>
    <m/>
    <m/>
    <m/>
    <m/>
    <m/>
    <m/>
    <n v="0"/>
    <n v="0"/>
    <n v="0"/>
    <n v="0"/>
    <n v="0"/>
    <n v="0"/>
    <n v="0"/>
    <n v="0"/>
    <n v="0"/>
    <n v="0"/>
    <n v="0"/>
    <n v="0"/>
    <n v="0"/>
    <n v="0"/>
    <n v="0"/>
    <n v="0"/>
    <m/>
    <m/>
    <n v="0"/>
    <n v="0"/>
    <n v="0"/>
    <n v="0"/>
    <n v="0"/>
    <n v="0"/>
    <n v="0"/>
    <n v="0"/>
    <m/>
    <n v="0"/>
    <n v="0"/>
    <n v="0"/>
    <n v="0"/>
    <n v="0"/>
    <n v="0"/>
    <n v="0"/>
    <n v="0"/>
    <m/>
    <n v="0"/>
    <n v="0"/>
    <n v="0"/>
    <m/>
    <m/>
    <m/>
    <m/>
    <m/>
    <m/>
    <n v="0"/>
    <m/>
    <m/>
    <m/>
    <m/>
    <m/>
    <m/>
    <m/>
    <m/>
    <m/>
    <m/>
    <m/>
    <m/>
    <m/>
    <m/>
    <n v="0"/>
    <m/>
    <m/>
    <m/>
    <m/>
    <m/>
    <m/>
    <m/>
    <m/>
    <n v="0"/>
    <m/>
    <m/>
    <m/>
    <m/>
    <m/>
    <m/>
    <m/>
    <m/>
    <m/>
    <m/>
    <m/>
    <m/>
    <m/>
    <m/>
    <m/>
    <m/>
    <m/>
    <m/>
    <m/>
    <m/>
    <m/>
    <m/>
    <s v="Helsana (fus)"/>
    <x v="1"/>
    <m/>
    <x v="0"/>
    <s v="indivo"/>
  </r>
  <r>
    <s v="neu_ohne Fusionsberechnungen_DJ_Daten_OKP.xlsx"/>
    <x v="2"/>
    <s v="Jahresrechnung definitiv"/>
    <s v="1542"/>
    <x v="0"/>
    <s v="CH"/>
    <x v="0"/>
    <n v="771281"/>
    <n v="914278"/>
    <m/>
    <m/>
    <m/>
    <m/>
    <m/>
    <m/>
    <m/>
    <m/>
    <m/>
    <m/>
    <m/>
    <m/>
    <m/>
    <m/>
    <m/>
    <m/>
    <m/>
    <m/>
    <m/>
    <m/>
    <m/>
    <m/>
    <m/>
    <m/>
    <m/>
    <m/>
    <m/>
    <m/>
    <m/>
    <m/>
    <m/>
    <m/>
    <m/>
    <m/>
    <m/>
    <n v="2025494839.3"/>
    <n v="-7505542.3300000001"/>
    <n v="0"/>
    <n v="221951593.90000001"/>
    <n v="0"/>
    <n v="0"/>
    <n v="-2269133.65"/>
    <n v="0"/>
    <n v="-221961597.90000001"/>
    <n v="-1646706897.4000001"/>
    <n v="202752836.46000001"/>
    <n v="78850965.370000005"/>
    <n v="7237130"/>
    <n v="0"/>
    <n v="-658226.31999999995"/>
    <n v="-72376196"/>
    <m/>
    <m/>
    <n v="-30171174"/>
    <n v="-233645689"/>
    <n v="0"/>
    <n v="-339573255.30000001"/>
    <n v="0"/>
    <n v="0"/>
    <n v="-846558.23"/>
    <n v="0"/>
    <m/>
    <n v="-21945600.899999999"/>
    <n v="0"/>
    <n v="-76584935.319999993"/>
    <n v="-2018902.52"/>
    <n v="-4500104.09"/>
    <n v="-170773.8"/>
    <n v="1820499.54"/>
    <n v="-113439.49"/>
    <m/>
    <n v="55732620.490000002"/>
    <n v="16550.57"/>
    <n v="-1925447.9"/>
    <m/>
    <m/>
    <m/>
    <m/>
    <m/>
    <m/>
    <n v="903487992.98000002"/>
    <m/>
    <m/>
    <m/>
    <m/>
    <m/>
    <m/>
    <m/>
    <m/>
    <m/>
    <m/>
    <m/>
    <m/>
    <m/>
    <m/>
    <n v="757348918.22000003"/>
    <m/>
    <m/>
    <m/>
    <m/>
    <m/>
    <m/>
    <m/>
    <m/>
    <n v="478858824"/>
    <m/>
    <m/>
    <m/>
    <m/>
    <m/>
    <m/>
    <m/>
    <m/>
    <m/>
    <m/>
    <m/>
    <m/>
    <m/>
    <m/>
    <m/>
    <m/>
    <m/>
    <m/>
    <m/>
    <m/>
    <m/>
    <m/>
    <m/>
    <x v="0"/>
    <m/>
    <x v="0"/>
    <s v="Assura-Basis SA"/>
  </r>
  <r>
    <s v="neu_ohne Fusionsberechnungen_DJ_Daten_OKP.xlsx"/>
    <x v="2"/>
    <s v="Jahresrechnung definitiv"/>
    <s v="1562"/>
    <x v="1"/>
    <s v="CH"/>
    <x v="0"/>
    <n v="563816"/>
    <n v="572221"/>
    <m/>
    <m/>
    <m/>
    <m/>
    <m/>
    <m/>
    <m/>
    <m/>
    <m/>
    <m/>
    <m/>
    <m/>
    <m/>
    <m/>
    <m/>
    <m/>
    <m/>
    <m/>
    <m/>
    <m/>
    <m/>
    <m/>
    <m/>
    <m/>
    <m/>
    <m/>
    <m/>
    <m/>
    <m/>
    <m/>
    <m/>
    <m/>
    <m/>
    <m/>
    <m/>
    <n v="2120749268.55"/>
    <n v="-5377287.2199999997"/>
    <n v="0"/>
    <n v="308159421.44999999"/>
    <n v="149429.75"/>
    <n v="0"/>
    <n v="-1304126.3999999999"/>
    <n v="0"/>
    <n v="-306564189.62"/>
    <n v="-3065033142.1999998"/>
    <n v="180398546.36000001"/>
    <n v="137407319.44999999"/>
    <n v="17159959.09"/>
    <n v="0"/>
    <n v="-1025130.62"/>
    <n v="26044717"/>
    <m/>
    <m/>
    <n v="0"/>
    <n v="0"/>
    <n v="297525647"/>
    <n v="335299767"/>
    <n v="-9315476.1099999994"/>
    <n v="-696479.65"/>
    <n v="-1348291.57"/>
    <n v="0"/>
    <m/>
    <n v="-328086008.26999998"/>
    <n v="0"/>
    <n v="225094964.27000001"/>
    <n v="-17258168.329999998"/>
    <n v="-811780.49"/>
    <n v="-7831958.2599999998"/>
    <n v="7711240.7699999996"/>
    <n v="-5602966.3300000001"/>
    <m/>
    <n v="127071654.78"/>
    <n v="994311.23"/>
    <n v="-20049605.75"/>
    <m/>
    <m/>
    <m/>
    <m/>
    <m/>
    <m/>
    <n v="1998196662.3399999"/>
    <m/>
    <m/>
    <m/>
    <m/>
    <m/>
    <m/>
    <m/>
    <m/>
    <m/>
    <m/>
    <m/>
    <m/>
    <m/>
    <m/>
    <n v="708174698.12"/>
    <m/>
    <m/>
    <m/>
    <m/>
    <m/>
    <m/>
    <m/>
    <m/>
    <n v="491455596"/>
    <m/>
    <m/>
    <m/>
    <m/>
    <m/>
    <m/>
    <m/>
    <m/>
    <m/>
    <m/>
    <m/>
    <m/>
    <m/>
    <m/>
    <m/>
    <m/>
    <m/>
    <m/>
    <m/>
    <m/>
    <m/>
    <m/>
    <s v="Helsana (fus)"/>
    <x v="1"/>
    <m/>
    <x v="0"/>
    <s v="Helsana Versicherungen AG"/>
  </r>
  <r>
    <s v="neu_ohne Fusionsberechnungen_DJ_Daten_OKP.xlsx"/>
    <x v="2"/>
    <s v="Jahresrechnung definitiv"/>
    <s v="8"/>
    <x v="2"/>
    <s v="CH"/>
    <x v="0"/>
    <n v="857422.01"/>
    <n v="838740"/>
    <m/>
    <m/>
    <m/>
    <m/>
    <m/>
    <m/>
    <m/>
    <m/>
    <m/>
    <m/>
    <m/>
    <m/>
    <m/>
    <m/>
    <m/>
    <m/>
    <m/>
    <m/>
    <m/>
    <m/>
    <m/>
    <m/>
    <m/>
    <m/>
    <m/>
    <m/>
    <m/>
    <m/>
    <m/>
    <m/>
    <m/>
    <m/>
    <m/>
    <m/>
    <m/>
    <n v="2725759569.52"/>
    <n v="-9965055.6799999997"/>
    <n v="0"/>
    <n v="428306508.19999999"/>
    <n v="71466.03"/>
    <n v="0"/>
    <n v="-1938813.6"/>
    <n v="0"/>
    <n v="-428367786.30000001"/>
    <n v="-3292472833.23"/>
    <n v="264450614.83000001"/>
    <n v="152965822.87"/>
    <n v="18216972.219999999"/>
    <n v="0"/>
    <n v="-198270.88"/>
    <n v="-26800000"/>
    <m/>
    <m/>
    <n v="-27678420"/>
    <n v="0"/>
    <n v="119782498"/>
    <n v="104800000"/>
    <n v="-10306779.15"/>
    <n v="-3917275.75"/>
    <n v="-1747485.54"/>
    <n v="0"/>
    <m/>
    <n v="-287826423.73000002"/>
    <n v="0"/>
    <n v="166501558.58000001"/>
    <n v="-484924.33"/>
    <n v="0"/>
    <n v="-7857615.6500000004"/>
    <n v="319117.74"/>
    <n v="-347074.67"/>
    <m/>
    <n v="71885387.049999997"/>
    <n v="58678420"/>
    <n v="0"/>
    <m/>
    <m/>
    <m/>
    <m/>
    <m/>
    <m/>
    <n v="1042980332.2899998"/>
    <m/>
    <m/>
    <m/>
    <m/>
    <m/>
    <m/>
    <m/>
    <m/>
    <m/>
    <m/>
    <m/>
    <m/>
    <m/>
    <m/>
    <n v="484500900.73000002"/>
    <m/>
    <m/>
    <m/>
    <m/>
    <m/>
    <m/>
    <m/>
    <m/>
    <n v="702350000"/>
    <m/>
    <m/>
    <m/>
    <m/>
    <m/>
    <m/>
    <m/>
    <m/>
    <m/>
    <m/>
    <m/>
    <m/>
    <m/>
    <m/>
    <m/>
    <m/>
    <m/>
    <m/>
    <m/>
    <m/>
    <m/>
    <m/>
    <s v="CSS (fus)"/>
    <x v="1"/>
    <m/>
    <x v="0"/>
    <s v="CSS Kranken-Versicherung AG"/>
  </r>
  <r>
    <s v="neu_ohne Fusionsberechnungen_DJ_Daten_OKP.xlsx"/>
    <x v="2"/>
    <s v="Jahresrechnung definitiv"/>
    <s v="1384"/>
    <x v="3"/>
    <s v="CH"/>
    <x v="0"/>
    <n v="628545.57999999996"/>
    <n v="623922"/>
    <m/>
    <m/>
    <m/>
    <m/>
    <m/>
    <m/>
    <m/>
    <m/>
    <m/>
    <m/>
    <m/>
    <m/>
    <m/>
    <m/>
    <m/>
    <m/>
    <m/>
    <m/>
    <m/>
    <m/>
    <m/>
    <m/>
    <m/>
    <m/>
    <m/>
    <m/>
    <m/>
    <m/>
    <m/>
    <m/>
    <m/>
    <m/>
    <m/>
    <m/>
    <m/>
    <n v="1989167332.8699999"/>
    <n v="-4343438.62"/>
    <n v="0"/>
    <n v="216173567.44999999"/>
    <n v="0"/>
    <n v="0"/>
    <n v="-1567682.55"/>
    <n v="0"/>
    <n v="-216173567.44999999"/>
    <n v="-2121645853.05"/>
    <n v="211548554.15000001"/>
    <n v="101388631.84999999"/>
    <n v="11401597.85"/>
    <n v="463500.6"/>
    <n v="-484171.5"/>
    <n v="-19293109"/>
    <m/>
    <m/>
    <n v="-20580054"/>
    <n v="-26736352.52"/>
    <n v="0"/>
    <n v="-10161016.210000001"/>
    <n v="-2371961.7799999998"/>
    <n v="-2950246.25"/>
    <n v="-3000533.45"/>
    <n v="0"/>
    <m/>
    <n v="-72120681.859999999"/>
    <n v="-397148.56"/>
    <n v="-22314511.73"/>
    <n v="-4504601.95"/>
    <n v="-190335.23"/>
    <n v="-955397.99"/>
    <n v="357861.6"/>
    <n v="0"/>
    <m/>
    <n v="37287874.659999996"/>
    <n v="83008.42"/>
    <n v="0"/>
    <m/>
    <m/>
    <m/>
    <m/>
    <m/>
    <m/>
    <n v="753247470.30000019"/>
    <m/>
    <m/>
    <m/>
    <m/>
    <m/>
    <m/>
    <m/>
    <m/>
    <m/>
    <m/>
    <m/>
    <m/>
    <m/>
    <m/>
    <n v="394120044.80000001"/>
    <m/>
    <m/>
    <m/>
    <m/>
    <m/>
    <m/>
    <m/>
    <m/>
    <n v="320824293"/>
    <m/>
    <m/>
    <m/>
    <m/>
    <m/>
    <m/>
    <m/>
    <m/>
    <m/>
    <m/>
    <m/>
    <m/>
    <m/>
    <m/>
    <m/>
    <m/>
    <m/>
    <m/>
    <m/>
    <m/>
    <m/>
    <m/>
    <s v="SWICA (fus)"/>
    <x v="1"/>
    <m/>
    <x v="0"/>
    <s v="SWICA Krankenversicherung AG"/>
  </r>
  <r>
    <s v="neu_ohne Fusionsberechnungen_DJ_Daten_OKP.xlsx"/>
    <x v="2"/>
    <s v="Jahresrechnung definitiv"/>
    <s v="290"/>
    <x v="4"/>
    <s v="CH"/>
    <x v="0"/>
    <n v="539156"/>
    <n v="535185"/>
    <m/>
    <m/>
    <m/>
    <m/>
    <m/>
    <m/>
    <m/>
    <m/>
    <m/>
    <m/>
    <m/>
    <m/>
    <m/>
    <m/>
    <m/>
    <m/>
    <m/>
    <m/>
    <m/>
    <m/>
    <m/>
    <m/>
    <m/>
    <m/>
    <m/>
    <m/>
    <m/>
    <m/>
    <m/>
    <m/>
    <m/>
    <m/>
    <m/>
    <m/>
    <m/>
    <n v="1670141297.5"/>
    <n v="-2095212.66"/>
    <n v="0"/>
    <n v="231592733.68000001"/>
    <n v="0"/>
    <n v="0"/>
    <n v="-1323647.08"/>
    <n v="0"/>
    <n v="-230537066.15000001"/>
    <n v="-1889949739.27"/>
    <n v="152743954.05000001"/>
    <n v="90620365.950000003"/>
    <n v="10105961.75"/>
    <n v="0"/>
    <n v="-1069351.98"/>
    <n v="8710836.9199999999"/>
    <m/>
    <m/>
    <n v="-18000000"/>
    <n v="0"/>
    <n v="64517723"/>
    <n v="62685883"/>
    <n v="-4244424.7"/>
    <n v="-1342262.5"/>
    <n v="80812.11"/>
    <n v="0"/>
    <m/>
    <n v="-58043001.460000001"/>
    <n v="-86848.38"/>
    <n v="-24551693.870000001"/>
    <n v="-3643960.33"/>
    <n v="0"/>
    <n v="0"/>
    <n v="190073.45"/>
    <n v="-81260.62"/>
    <m/>
    <n v="62460159.68"/>
    <n v="0"/>
    <n v="0"/>
    <m/>
    <m/>
    <m/>
    <m/>
    <m/>
    <m/>
    <n v="1069755231.9400001"/>
    <m/>
    <m/>
    <m/>
    <m/>
    <m/>
    <m/>
    <m/>
    <m/>
    <m/>
    <m/>
    <m/>
    <m/>
    <m/>
    <m/>
    <n v="724632324.67999995"/>
    <m/>
    <m/>
    <m/>
    <m/>
    <m/>
    <m/>
    <m/>
    <m/>
    <n v="436875340.72000003"/>
    <m/>
    <m/>
    <m/>
    <m/>
    <m/>
    <m/>
    <m/>
    <m/>
    <m/>
    <m/>
    <m/>
    <m/>
    <m/>
    <m/>
    <m/>
    <m/>
    <m/>
    <m/>
    <m/>
    <m/>
    <m/>
    <m/>
    <m/>
    <x v="0"/>
    <m/>
    <x v="0"/>
    <s v="CONCORDIA Schweiz. Kranken- und Unfallversicherung AG"/>
  </r>
  <r>
    <s v="neu_ohne Fusionsberechnungen_DJ_Daten_OKP.xlsx"/>
    <x v="2"/>
    <s v="Jahresrechnung definitiv"/>
    <s v="1509"/>
    <x v="5"/>
    <s v="CH"/>
    <x v="0"/>
    <n v="341471"/>
    <n v="340905"/>
    <m/>
    <m/>
    <m/>
    <m/>
    <m/>
    <m/>
    <m/>
    <m/>
    <m/>
    <m/>
    <m/>
    <m/>
    <m/>
    <m/>
    <m/>
    <m/>
    <m/>
    <m/>
    <m/>
    <m/>
    <m/>
    <m/>
    <m/>
    <m/>
    <m/>
    <m/>
    <m/>
    <m/>
    <m/>
    <m/>
    <m/>
    <m/>
    <m/>
    <m/>
    <m/>
    <n v="1111079597.2"/>
    <n v="-827295.85"/>
    <n v="-555539"/>
    <n v="106656112.29000001"/>
    <n v="4623305.91"/>
    <n v="0"/>
    <n v="-744853.97"/>
    <n v="0"/>
    <n v="-111279418.2"/>
    <n v="-1177926172.45"/>
    <n v="118185092.34"/>
    <n v="55602212.630000003"/>
    <n v="6185727.0300000003"/>
    <n v="0"/>
    <n v="-316127.86"/>
    <n v="4986243"/>
    <m/>
    <m/>
    <n v="0"/>
    <n v="-47574439.799999997"/>
    <n v="0"/>
    <n v="0"/>
    <n v="-1532847.64"/>
    <n v="-1184847.8600000001"/>
    <n v="-3420469.58"/>
    <n v="0"/>
    <m/>
    <n v="-34904907.859999999"/>
    <n v="-5824.99"/>
    <n v="-20401053.719999999"/>
    <n v="-3109581.53"/>
    <n v="-950919.95"/>
    <n v="-2597876.29"/>
    <n v="1770452.17"/>
    <n v="-97070.88"/>
    <m/>
    <n v="12990274.960000001"/>
    <n v="0"/>
    <n v="-159"/>
    <m/>
    <m/>
    <m/>
    <m/>
    <m/>
    <m/>
    <n v="323388892.43000001"/>
    <m/>
    <m/>
    <m/>
    <m/>
    <m/>
    <m/>
    <m/>
    <m/>
    <m/>
    <m/>
    <m/>
    <m/>
    <m/>
    <m/>
    <n v="153654297.91999999"/>
    <m/>
    <m/>
    <m/>
    <m/>
    <m/>
    <m/>
    <m/>
    <m/>
    <n v="205543341"/>
    <m/>
    <m/>
    <m/>
    <m/>
    <m/>
    <m/>
    <m/>
    <m/>
    <m/>
    <m/>
    <m/>
    <m/>
    <m/>
    <m/>
    <m/>
    <m/>
    <m/>
    <m/>
    <m/>
    <m/>
    <m/>
    <m/>
    <s v="Sanitas (fus)"/>
    <x v="1"/>
    <m/>
    <x v="0"/>
    <s v="Sanitas Grundversicherungen AG"/>
  </r>
  <r>
    <s v="neu_ohne Fusionsberechnungen_DJ_Daten_OKP.xlsx"/>
    <x v="2"/>
    <s v="Jahresrechnung definitiv"/>
    <s v="1555"/>
    <x v="6"/>
    <s v="CH"/>
    <x v="0"/>
    <n v="423423"/>
    <n v="445300"/>
    <m/>
    <m/>
    <m/>
    <m/>
    <m/>
    <m/>
    <m/>
    <m/>
    <m/>
    <m/>
    <m/>
    <m/>
    <m/>
    <m/>
    <m/>
    <m/>
    <m/>
    <m/>
    <m/>
    <m/>
    <m/>
    <m/>
    <m/>
    <m/>
    <m/>
    <m/>
    <m/>
    <m/>
    <m/>
    <m/>
    <m/>
    <m/>
    <m/>
    <m/>
    <m/>
    <n v="1513495392.9400001"/>
    <n v="-6834947.8499999996"/>
    <n v="0"/>
    <n v="153801633.80000001"/>
    <n v="158000.39000000001"/>
    <n v="0"/>
    <n v="-1013473.53"/>
    <n v="0"/>
    <n v="-153801633.80000001"/>
    <n v="-1978555608.2"/>
    <n v="134586448.65000001"/>
    <n v="89119838.799999997"/>
    <n v="9921820.8000000007"/>
    <n v="20387.43"/>
    <n v="-173424.25"/>
    <n v="13803407.449999999"/>
    <m/>
    <m/>
    <n v="0"/>
    <n v="0"/>
    <n v="141339504"/>
    <n v="170111227"/>
    <n v="0"/>
    <n v="-299028.89"/>
    <n v="-2040515.42"/>
    <n v="0"/>
    <m/>
    <n v="-41378436.020000003"/>
    <n v="-1504185.66"/>
    <n v="-7893954.9400000004"/>
    <n v="-4254186.7300000004"/>
    <n v="0"/>
    <n v="-406829.01"/>
    <n v="980915.71"/>
    <n v="-682488.57"/>
    <m/>
    <n v="80809795.590000004"/>
    <n v="0"/>
    <n v="0"/>
    <m/>
    <m/>
    <m/>
    <m/>
    <m/>
    <m/>
    <n v="1497437966.74"/>
    <m/>
    <m/>
    <m/>
    <m/>
    <m/>
    <m/>
    <m/>
    <m/>
    <m/>
    <m/>
    <m/>
    <m/>
    <m/>
    <m/>
    <n v="835338010.01999998"/>
    <m/>
    <m/>
    <m/>
    <m/>
    <m/>
    <m/>
    <m/>
    <m/>
    <n v="371377059.19999999"/>
    <m/>
    <m/>
    <m/>
    <m/>
    <m/>
    <m/>
    <m/>
    <m/>
    <m/>
    <m/>
    <m/>
    <m/>
    <m/>
    <m/>
    <m/>
    <m/>
    <m/>
    <m/>
    <m/>
    <m/>
    <m/>
    <m/>
    <m/>
    <x v="0"/>
    <s v="Visana Gruppe"/>
    <x v="1"/>
    <s v="Visana AG"/>
  </r>
  <r>
    <s v="neu_ohne Fusionsberechnungen_DJ_Daten_OKP.xlsx"/>
    <x v="2"/>
    <s v="Jahresrechnung definitiv"/>
    <s v="994"/>
    <x v="7"/>
    <s v="CH"/>
    <x v="0"/>
    <n v="185594"/>
    <n v="180206"/>
    <m/>
    <m/>
    <m/>
    <m/>
    <m/>
    <m/>
    <m/>
    <m/>
    <m/>
    <m/>
    <m/>
    <m/>
    <m/>
    <m/>
    <m/>
    <m/>
    <m/>
    <m/>
    <m/>
    <m/>
    <m/>
    <m/>
    <m/>
    <m/>
    <m/>
    <m/>
    <m/>
    <m/>
    <m/>
    <m/>
    <m/>
    <m/>
    <m/>
    <m/>
    <m/>
    <n v="585846007.10000002"/>
    <n v="-1832288.51"/>
    <n v="0"/>
    <n v="76398695.049999997"/>
    <n v="-2.31"/>
    <n v="0"/>
    <n v="-301912.8"/>
    <n v="0"/>
    <n v="-76477701.519999996"/>
    <n v="-587774889.69000006"/>
    <n v="58236375.630000003"/>
    <n v="28387260.460000001"/>
    <n v="2873295.22"/>
    <n v="0"/>
    <n v="-371152.42"/>
    <n v="2256113"/>
    <m/>
    <m/>
    <n v="0"/>
    <n v="-26672878"/>
    <n v="0"/>
    <n v="-39654329"/>
    <n v="-2454037.75"/>
    <n v="-242552.15"/>
    <n v="-387928.9"/>
    <n v="0"/>
    <m/>
    <n v="0"/>
    <n v="0"/>
    <n v="-31236875.199999999"/>
    <n v="0"/>
    <n v="-449632.36"/>
    <n v="0"/>
    <n v="1713432.98"/>
    <n v="-1176962"/>
    <m/>
    <n v="21515609.129999999"/>
    <n v="368539.69"/>
    <n v="-6000000"/>
    <m/>
    <m/>
    <m/>
    <m/>
    <m/>
    <m/>
    <n v="288287227.42000002"/>
    <m/>
    <m/>
    <m/>
    <m/>
    <m/>
    <m/>
    <m/>
    <m/>
    <m/>
    <m/>
    <m/>
    <m/>
    <m/>
    <m/>
    <n v="173425426.93000001"/>
    <m/>
    <m/>
    <m/>
    <m/>
    <m/>
    <m/>
    <m/>
    <m/>
    <n v="94381963"/>
    <m/>
    <m/>
    <m/>
    <m/>
    <m/>
    <m/>
    <m/>
    <m/>
    <m/>
    <m/>
    <m/>
    <m/>
    <m/>
    <m/>
    <m/>
    <m/>
    <m/>
    <m/>
    <m/>
    <m/>
    <m/>
    <m/>
    <s v="Helsana (fus)"/>
    <x v="1"/>
    <m/>
    <x v="0"/>
    <s v="Progrès Versicherungen AG"/>
  </r>
  <r>
    <s v="neu_ohne Fusionsberechnungen_DJ_Daten_OKP.xlsx"/>
    <x v="2"/>
    <s v="Jahresrechnung definitiv"/>
    <s v="376"/>
    <x v="8"/>
    <s v="CH"/>
    <x v="0"/>
    <n v="389996"/>
    <n v="387335"/>
    <m/>
    <m/>
    <m/>
    <m/>
    <m/>
    <m/>
    <m/>
    <m/>
    <m/>
    <m/>
    <m/>
    <m/>
    <m/>
    <m/>
    <m/>
    <m/>
    <m/>
    <m/>
    <m/>
    <m/>
    <m/>
    <m/>
    <m/>
    <m/>
    <m/>
    <m/>
    <m/>
    <m/>
    <m/>
    <m/>
    <m/>
    <m/>
    <m/>
    <m/>
    <m/>
    <n v="1329087667"/>
    <n v="-871770"/>
    <n v="-1081520"/>
    <n v="119940449"/>
    <n v="146264"/>
    <n v="0"/>
    <n v="-1056631"/>
    <n v="0"/>
    <n v="-119940449"/>
    <n v="-1526834565"/>
    <n v="124352629"/>
    <n v="72328551"/>
    <n v="8013500"/>
    <n v="0"/>
    <n v="-252657"/>
    <n v="-18000000"/>
    <m/>
    <m/>
    <n v="-12800000"/>
    <n v="0"/>
    <n v="24379023"/>
    <n v="25500000"/>
    <n v="-1723656"/>
    <n v="-863654"/>
    <n v="4441933"/>
    <n v="0"/>
    <m/>
    <n v="-26432938"/>
    <n v="-2400679"/>
    <n v="-25538454"/>
    <n v="-5715178"/>
    <n v="-4298512"/>
    <n v="-268465"/>
    <n v="626527"/>
    <n v="-336876"/>
    <m/>
    <n v="25135512"/>
    <n v="20806"/>
    <n v="-1882012"/>
    <m/>
    <m/>
    <m/>
    <m/>
    <m/>
    <m/>
    <n v="487487225"/>
    <m/>
    <m/>
    <m/>
    <m/>
    <m/>
    <m/>
    <m/>
    <m/>
    <m/>
    <m/>
    <m/>
    <m/>
    <m/>
    <m/>
    <n v="169287801"/>
    <m/>
    <m/>
    <m/>
    <m/>
    <m/>
    <m/>
    <m/>
    <m/>
    <n v="311500000"/>
    <m/>
    <m/>
    <m/>
    <m/>
    <m/>
    <m/>
    <m/>
    <m/>
    <m/>
    <m/>
    <m/>
    <m/>
    <m/>
    <m/>
    <m/>
    <m/>
    <m/>
    <m/>
    <m/>
    <m/>
    <m/>
    <m/>
    <s v="KPT (fus)"/>
    <x v="1"/>
    <m/>
    <x v="0"/>
    <s v="KPT Krankenkasse AG"/>
  </r>
  <r>
    <s v="neu_ohne Fusionsberechnungen_DJ_Daten_OKP.xlsx"/>
    <x v="2"/>
    <s v="Jahresrechnung definitiv"/>
    <s v="1569"/>
    <x v="9"/>
    <s v="CH"/>
    <x v="0"/>
    <n v="180729.24"/>
    <n v="206684"/>
    <m/>
    <m/>
    <m/>
    <m/>
    <m/>
    <m/>
    <m/>
    <m/>
    <m/>
    <m/>
    <m/>
    <m/>
    <m/>
    <m/>
    <m/>
    <m/>
    <m/>
    <m/>
    <m/>
    <m/>
    <m/>
    <m/>
    <m/>
    <m/>
    <m/>
    <m/>
    <m/>
    <m/>
    <m/>
    <m/>
    <m/>
    <m/>
    <m/>
    <m/>
    <m/>
    <n v="510098832.97000003"/>
    <n v="-2805699.39"/>
    <n v="0"/>
    <n v="62843542.700000003"/>
    <n v="2009.87"/>
    <n v="0"/>
    <n v="-445272"/>
    <n v="0"/>
    <n v="-62845362.700000003"/>
    <n v="-460049752.60000002"/>
    <n v="53454583.399999999"/>
    <n v="22764502.719999999"/>
    <n v="2256628.79"/>
    <n v="0"/>
    <n v="-39474.370000000003"/>
    <n v="-11971000"/>
    <m/>
    <m/>
    <n v="-6820572"/>
    <n v="-34971458"/>
    <n v="0"/>
    <n v="-52000000"/>
    <n v="0"/>
    <n v="-3300972.87"/>
    <n v="973476.24"/>
    <n v="0"/>
    <m/>
    <n v="0"/>
    <n v="0"/>
    <n v="-24922328.699999999"/>
    <n v="0"/>
    <n v="0"/>
    <n v="0"/>
    <n v="65450.6"/>
    <n v="-307631.02"/>
    <m/>
    <n v="10237271.050000001"/>
    <n v="12820572"/>
    <n v="0"/>
    <m/>
    <m/>
    <m/>
    <m/>
    <m/>
    <m/>
    <n v="164224784.38999999"/>
    <m/>
    <m/>
    <m/>
    <m/>
    <m/>
    <m/>
    <m/>
    <m/>
    <m/>
    <m/>
    <m/>
    <m/>
    <m/>
    <m/>
    <n v="104933909.31999999"/>
    <m/>
    <m/>
    <m/>
    <m/>
    <m/>
    <m/>
    <m/>
    <m/>
    <n v="104640000"/>
    <m/>
    <m/>
    <m/>
    <m/>
    <m/>
    <m/>
    <m/>
    <m/>
    <m/>
    <m/>
    <m/>
    <m/>
    <m/>
    <m/>
    <m/>
    <m/>
    <m/>
    <m/>
    <m/>
    <m/>
    <m/>
    <m/>
    <s v="CSS (fus)"/>
    <x v="1"/>
    <m/>
    <x v="0"/>
    <s v="Arcosana AG"/>
  </r>
  <r>
    <s v="neu_ohne Fusionsberechnungen_DJ_Daten_OKP.xlsx"/>
    <x v="2"/>
    <s v="Jahresrechnung definitiv"/>
    <s v="1479"/>
    <x v="10"/>
    <s v="CH"/>
    <x v="0"/>
    <n v="421536.16"/>
    <n v="401935"/>
    <m/>
    <m/>
    <m/>
    <m/>
    <m/>
    <m/>
    <m/>
    <m/>
    <m/>
    <m/>
    <m/>
    <m/>
    <m/>
    <m/>
    <m/>
    <m/>
    <m/>
    <m/>
    <m/>
    <m/>
    <m/>
    <m/>
    <m/>
    <m/>
    <m/>
    <m/>
    <m/>
    <m/>
    <m/>
    <m/>
    <m/>
    <m/>
    <m/>
    <m/>
    <m/>
    <n v="1469276747.8"/>
    <n v="-15851326.34"/>
    <n v="-197248.7"/>
    <n v="278267793.88"/>
    <n v="0"/>
    <n v="0"/>
    <n v="-1011655.2"/>
    <n v="0"/>
    <n v="-278267793.88"/>
    <n v="-1573806754.6800001"/>
    <n v="141981692.81"/>
    <n v="74349248.340000004"/>
    <n v="7751373.3899999997"/>
    <n v="0"/>
    <n v="0"/>
    <n v="1012000"/>
    <m/>
    <m/>
    <n v="0"/>
    <n v="-66655479.229999997"/>
    <n v="24382124.23"/>
    <n v="-27751448"/>
    <n v="-1096859.96"/>
    <n v="-1580796.17"/>
    <n v="-602054.40000000002"/>
    <n v="0"/>
    <m/>
    <n v="-47528765.039999999"/>
    <n v="0"/>
    <n v="-9137811.0500000007"/>
    <n v="-2444310.29"/>
    <n v="-1583863.51"/>
    <n v="0"/>
    <n v="3452381.11"/>
    <n v="0"/>
    <m/>
    <n v="21741131.98"/>
    <n v="0"/>
    <n v="0"/>
    <m/>
    <m/>
    <m/>
    <m/>
    <m/>
    <m/>
    <n v="432021282.82999998"/>
    <m/>
    <m/>
    <m/>
    <m/>
    <m/>
    <m/>
    <m/>
    <m/>
    <m/>
    <m/>
    <m/>
    <m/>
    <m/>
    <m/>
    <n v="171891532.87"/>
    <m/>
    <m/>
    <m/>
    <m/>
    <m/>
    <m/>
    <m/>
    <m/>
    <n v="312761000"/>
    <m/>
    <m/>
    <m/>
    <m/>
    <m/>
    <m/>
    <m/>
    <m/>
    <m/>
    <m/>
    <m/>
    <m/>
    <m/>
    <m/>
    <m/>
    <m/>
    <m/>
    <m/>
    <m/>
    <m/>
    <m/>
    <m/>
    <m/>
    <x v="0"/>
    <s v="Groupe Mutuel"/>
    <x v="1"/>
    <s v="Mutuel Assurance Maladie SA"/>
  </r>
  <r>
    <s v="neu_ohne Fusionsberechnungen_DJ_Daten_OKP.xlsx"/>
    <x v="2"/>
    <s v="Jahresrechnung definitiv"/>
    <s v="1535"/>
    <x v="11"/>
    <s v="CH"/>
    <x v="0"/>
    <n v="293162.96999999997"/>
    <n v="277304"/>
    <m/>
    <m/>
    <m/>
    <m/>
    <m/>
    <m/>
    <m/>
    <m/>
    <m/>
    <m/>
    <m/>
    <m/>
    <m/>
    <m/>
    <m/>
    <m/>
    <m/>
    <m/>
    <m/>
    <m/>
    <m/>
    <m/>
    <m/>
    <m/>
    <m/>
    <m/>
    <m/>
    <m/>
    <m/>
    <m/>
    <m/>
    <m/>
    <m/>
    <m/>
    <m/>
    <n v="937385994.20000005"/>
    <n v="-9347551.5999999996"/>
    <n v="-138898.34"/>
    <n v="157214879.05000001"/>
    <n v="0"/>
    <n v="0"/>
    <n v="-703367.6"/>
    <n v="0"/>
    <n v="-157214879.05000001"/>
    <n v="-1003535475.28"/>
    <n v="90626342.709999993"/>
    <n v="46824443.109999999"/>
    <n v="4953735.63"/>
    <n v="0"/>
    <n v="0"/>
    <n v="3349000"/>
    <m/>
    <m/>
    <n v="0"/>
    <n v="-48600712.909999996"/>
    <n v="24064594.91"/>
    <n v="-20910058"/>
    <n v="-795398.83"/>
    <n v="-1277353.99"/>
    <n v="-525036.51"/>
    <n v="0"/>
    <m/>
    <n v="-31572749.210000001"/>
    <n v="0"/>
    <n v="-6348041.5700000003"/>
    <n v="-1289042.98"/>
    <n v="-258415.44"/>
    <n v="0"/>
    <n v="1652837.15"/>
    <n v="0"/>
    <m/>
    <n v="13262305.26"/>
    <n v="0"/>
    <n v="0"/>
    <m/>
    <m/>
    <m/>
    <m/>
    <m/>
    <m/>
    <n v="296476961.24000001"/>
    <m/>
    <m/>
    <m/>
    <m/>
    <m/>
    <m/>
    <m/>
    <m/>
    <m/>
    <m/>
    <m/>
    <m/>
    <m/>
    <m/>
    <n v="80394891.680000007"/>
    <m/>
    <m/>
    <m/>
    <m/>
    <m/>
    <m/>
    <m/>
    <m/>
    <n v="208592000"/>
    <m/>
    <m/>
    <m/>
    <m/>
    <m/>
    <m/>
    <m/>
    <m/>
    <m/>
    <m/>
    <m/>
    <m/>
    <m/>
    <m/>
    <m/>
    <m/>
    <m/>
    <m/>
    <m/>
    <m/>
    <m/>
    <m/>
    <m/>
    <x v="0"/>
    <s v="Groupe Mutuel"/>
    <x v="1"/>
    <s v="Philos Assurance Maladie SA"/>
  </r>
  <r>
    <s v="neu_ohne Fusionsberechnungen_DJ_Daten_OKP.xlsx"/>
    <x v="2"/>
    <s v="Jahresrechnung definitiv"/>
    <s v="312"/>
    <x v="12"/>
    <s v="CH"/>
    <x v="0"/>
    <n v="161429"/>
    <n v="159641"/>
    <m/>
    <m/>
    <m/>
    <m/>
    <m/>
    <m/>
    <m/>
    <m/>
    <m/>
    <m/>
    <m/>
    <m/>
    <m/>
    <m/>
    <m/>
    <m/>
    <m/>
    <m/>
    <m/>
    <m/>
    <m/>
    <m/>
    <m/>
    <m/>
    <m/>
    <m/>
    <m/>
    <m/>
    <m/>
    <m/>
    <m/>
    <m/>
    <m/>
    <m/>
    <m/>
    <n v="506979599.80000001"/>
    <n v="1469923.27"/>
    <n v="0"/>
    <n v="52864365.799999997"/>
    <n v="0"/>
    <n v="0"/>
    <n v="-467527.98"/>
    <n v="0"/>
    <n v="-52864365.799999997"/>
    <n v="-566541403.04999995"/>
    <n v="52345886.899999999"/>
    <n v="26051953.600000001"/>
    <n v="3083234.95"/>
    <n v="0"/>
    <n v="272896.96000000002"/>
    <n v="-3386000"/>
    <m/>
    <m/>
    <n v="-1800000"/>
    <n v="-12242373"/>
    <n v="9679649"/>
    <n v="-3500000"/>
    <n v="-8262864.8499999996"/>
    <n v="-755956.8"/>
    <n v="-644941.15"/>
    <n v="0"/>
    <m/>
    <n v="-8905283.5999999996"/>
    <n v="-351.6"/>
    <n v="-6726588.9900000002"/>
    <n v="-1651673.01"/>
    <n v="-540198.53"/>
    <n v="-373398.29"/>
    <n v="323490.96999999997"/>
    <n v="-815388.43"/>
    <m/>
    <n v="19982035.41"/>
    <n v="0"/>
    <n v="0"/>
    <m/>
    <m/>
    <m/>
    <m/>
    <m/>
    <m/>
    <n v="243996328.5"/>
    <m/>
    <m/>
    <m/>
    <m/>
    <m/>
    <m/>
    <m/>
    <m/>
    <m/>
    <m/>
    <m/>
    <m/>
    <m/>
    <m/>
    <n v="116911972.31"/>
    <m/>
    <m/>
    <m/>
    <m/>
    <m/>
    <m/>
    <m/>
    <m/>
    <n v="116415000"/>
    <m/>
    <m/>
    <m/>
    <m/>
    <m/>
    <m/>
    <m/>
    <m/>
    <m/>
    <m/>
    <m/>
    <m/>
    <m/>
    <m/>
    <m/>
    <m/>
    <m/>
    <m/>
    <m/>
    <m/>
    <m/>
    <m/>
    <m/>
    <x v="0"/>
    <m/>
    <x v="0"/>
    <s v="Atupri Gesundheitsversicherung"/>
  </r>
  <r>
    <s v="neu_ohne Fusionsberechnungen_DJ_Daten_OKP.xlsx"/>
    <x v="2"/>
    <s v="Jahresrechnung definitiv"/>
    <s v="343"/>
    <x v="13"/>
    <s v="CH"/>
    <x v="0"/>
    <n v="231227.98"/>
    <n v="232368"/>
    <m/>
    <m/>
    <m/>
    <m/>
    <m/>
    <m/>
    <m/>
    <m/>
    <m/>
    <m/>
    <m/>
    <m/>
    <m/>
    <m/>
    <m/>
    <m/>
    <m/>
    <m/>
    <m/>
    <m/>
    <m/>
    <m/>
    <m/>
    <m/>
    <m/>
    <m/>
    <m/>
    <m/>
    <m/>
    <m/>
    <m/>
    <m/>
    <m/>
    <m/>
    <m/>
    <n v="713212386.70000005"/>
    <n v="-7142197.5999999996"/>
    <n v="-107013.6"/>
    <n v="115584271.52"/>
    <n v="0"/>
    <n v="0"/>
    <n v="-554649.59999999998"/>
    <n v="0"/>
    <n v="-115584271.52"/>
    <n v="-738188965.72000003"/>
    <n v="73610646.900000006"/>
    <n v="35178253.590000004"/>
    <n v="3814318.35"/>
    <n v="0"/>
    <n v="0"/>
    <n v="-14546000"/>
    <m/>
    <m/>
    <n v="0"/>
    <n v="-50309988.200000003"/>
    <n v="16319733.199999999"/>
    <n v="-25574702"/>
    <n v="-1880890.02"/>
    <n v="-655292.34"/>
    <n v="-384220.53"/>
    <n v="0"/>
    <m/>
    <n v="-22654081"/>
    <n v="0"/>
    <n v="-3848429.13"/>
    <n v="-954538.14"/>
    <n v="-332176.11"/>
    <n v="0"/>
    <n v="1500854.24"/>
    <n v="0"/>
    <m/>
    <n v="13120364.960000001"/>
    <n v="0"/>
    <n v="0"/>
    <m/>
    <m/>
    <m/>
    <m/>
    <m/>
    <m/>
    <n v="266132641.38"/>
    <m/>
    <m/>
    <m/>
    <m/>
    <m/>
    <m/>
    <m/>
    <m/>
    <m/>
    <m/>
    <m/>
    <m/>
    <m/>
    <m/>
    <n v="86512659.760000005"/>
    <m/>
    <m/>
    <m/>
    <m/>
    <m/>
    <m/>
    <m/>
    <m/>
    <n v="157183000"/>
    <m/>
    <m/>
    <m/>
    <m/>
    <m/>
    <m/>
    <m/>
    <m/>
    <m/>
    <m/>
    <m/>
    <m/>
    <m/>
    <m/>
    <m/>
    <m/>
    <m/>
    <m/>
    <m/>
    <m/>
    <m/>
    <m/>
    <m/>
    <x v="0"/>
    <s v="Groupe Mutuel"/>
    <x v="1"/>
    <s v="Avenir Assurance Maladie SA"/>
  </r>
  <r>
    <s v="neu_ohne Fusionsberechnungen_DJ_Daten_OKP.xlsx"/>
    <x v="2"/>
    <s v="Jahresrechnung definitiv"/>
    <s v="1529"/>
    <x v="14"/>
    <s v="CH"/>
    <x v="0"/>
    <n v="159599.49"/>
    <n v="158192"/>
    <m/>
    <m/>
    <m/>
    <m/>
    <m/>
    <m/>
    <m/>
    <m/>
    <m/>
    <m/>
    <m/>
    <m/>
    <m/>
    <m/>
    <m/>
    <m/>
    <m/>
    <m/>
    <m/>
    <m/>
    <m/>
    <m/>
    <m/>
    <m/>
    <m/>
    <m/>
    <m/>
    <m/>
    <m/>
    <m/>
    <m/>
    <m/>
    <m/>
    <m/>
    <m/>
    <n v="602380723.97000003"/>
    <n v="-6051732.54"/>
    <n v="0"/>
    <n v="79839358.549999997"/>
    <n v="938190.17"/>
    <n v="0"/>
    <n v="-586593.6"/>
    <n v="0"/>
    <n v="-80134371.099999994"/>
    <n v="-686313175.14999998"/>
    <n v="56186739.530000001"/>
    <n v="31076504.120000001"/>
    <n v="3918804.55"/>
    <n v="0"/>
    <n v="-58474.94"/>
    <n v="6032000"/>
    <m/>
    <m/>
    <n v="-5220336"/>
    <n v="0"/>
    <n v="16597142"/>
    <n v="10700000"/>
    <n v="0"/>
    <n v="-1938076.6"/>
    <n v="789084.18"/>
    <n v="0"/>
    <m/>
    <n v="0"/>
    <n v="0"/>
    <n v="-24716258.41"/>
    <n v="0"/>
    <n v="0"/>
    <n v="0"/>
    <n v="56600.26"/>
    <n v="-450524.29"/>
    <m/>
    <n v="17921729.260000002"/>
    <n v="0"/>
    <n v="0"/>
    <m/>
    <m/>
    <m/>
    <m/>
    <m/>
    <m/>
    <n v="255451647.84999999"/>
    <m/>
    <m/>
    <m/>
    <m/>
    <m/>
    <m/>
    <m/>
    <m/>
    <m/>
    <m/>
    <m/>
    <m/>
    <m/>
    <m/>
    <n v="187664893.41999999"/>
    <m/>
    <m/>
    <m/>
    <m/>
    <m/>
    <m/>
    <m/>
    <m/>
    <n v="156500200"/>
    <m/>
    <m/>
    <m/>
    <m/>
    <m/>
    <m/>
    <m/>
    <m/>
    <m/>
    <m/>
    <m/>
    <m/>
    <m/>
    <m/>
    <m/>
    <m/>
    <m/>
    <m/>
    <m/>
    <m/>
    <m/>
    <m/>
    <s v="CSS (fus)"/>
    <x v="1"/>
    <m/>
    <x v="0"/>
    <s v="INTRAS Kranken-Versicherung AG"/>
  </r>
  <r>
    <s v="neu_ohne Fusionsberechnungen_DJ_Daten_OKP.xlsx"/>
    <x v="2"/>
    <s v="Jahresrechnung definitiv"/>
    <s v="774"/>
    <x v="15"/>
    <s v="CH"/>
    <x v="0"/>
    <n v="228382.83"/>
    <n v="222305"/>
    <m/>
    <m/>
    <m/>
    <m/>
    <m/>
    <m/>
    <m/>
    <m/>
    <m/>
    <m/>
    <m/>
    <m/>
    <m/>
    <m/>
    <m/>
    <m/>
    <m/>
    <m/>
    <m/>
    <m/>
    <m/>
    <m/>
    <m/>
    <m/>
    <m/>
    <m/>
    <m/>
    <m/>
    <m/>
    <m/>
    <m/>
    <m/>
    <m/>
    <m/>
    <m/>
    <n v="686329499.39999998"/>
    <n v="-7224760.2599999998"/>
    <n v="-98612.21"/>
    <n v="127908641.31999999"/>
    <n v="0"/>
    <n v="0"/>
    <n v="-548063.6"/>
    <n v="0"/>
    <n v="-127908641.31999999"/>
    <n v="-664768656.52999997"/>
    <n v="71564839.439999998"/>
    <n v="32585906.34"/>
    <n v="3409623"/>
    <n v="0"/>
    <n v="0"/>
    <n v="-9839000"/>
    <m/>
    <m/>
    <n v="0"/>
    <n v="-65418720.770000003"/>
    <n v="6185854.7699999996"/>
    <n v="-49415409"/>
    <n v="-868359.54"/>
    <n v="-870824.27"/>
    <n v="-301138.83"/>
    <n v="0"/>
    <m/>
    <n v="-21071785.98"/>
    <n v="0"/>
    <n v="-3047206.74"/>
    <n v="-895804.51"/>
    <n v="-296141.40999999997"/>
    <n v="0"/>
    <n v="1457772.81"/>
    <n v="0"/>
    <m/>
    <n v="9526941.5099999998"/>
    <n v="0"/>
    <n v="0"/>
    <m/>
    <m/>
    <m/>
    <m/>
    <m/>
    <m/>
    <n v="186133472.56"/>
    <m/>
    <m/>
    <m/>
    <m/>
    <m/>
    <m/>
    <m/>
    <m/>
    <m/>
    <m/>
    <m/>
    <m/>
    <m/>
    <m/>
    <n v="80393551.519999996"/>
    <m/>
    <m/>
    <m/>
    <m/>
    <m/>
    <m/>
    <m/>
    <m/>
    <n v="141367000"/>
    <m/>
    <m/>
    <m/>
    <m/>
    <m/>
    <m/>
    <m/>
    <m/>
    <m/>
    <m/>
    <m/>
    <m/>
    <m/>
    <m/>
    <m/>
    <m/>
    <m/>
    <m/>
    <m/>
    <m/>
    <m/>
    <m/>
    <m/>
    <x v="0"/>
    <s v="Groupe Mutuel"/>
    <x v="1"/>
    <s v="Easy Sana Assurance Maladie SA"/>
  </r>
  <r>
    <s v="neu_ohne Fusionsberechnungen_DJ_Daten_OKP.xlsx"/>
    <x v="2"/>
    <s v="Jahresrechnung definitiv"/>
    <s v="455"/>
    <x v="16"/>
    <s v="CH"/>
    <x v="0"/>
    <n v="150858"/>
    <n v="154687"/>
    <m/>
    <m/>
    <m/>
    <m/>
    <m/>
    <m/>
    <m/>
    <m/>
    <m/>
    <m/>
    <m/>
    <m/>
    <m/>
    <m/>
    <m/>
    <m/>
    <m/>
    <m/>
    <m/>
    <m/>
    <m/>
    <m/>
    <m/>
    <m/>
    <m/>
    <m/>
    <m/>
    <m/>
    <m/>
    <m/>
    <m/>
    <m/>
    <m/>
    <m/>
    <m/>
    <n v="435329647.47000003"/>
    <n v="-1684817.23"/>
    <n v="0"/>
    <n v="-57331382"/>
    <n v="0"/>
    <n v="0"/>
    <n v="-368033.65"/>
    <n v="0"/>
    <n v="57331382"/>
    <n v="-448280757.55000001"/>
    <n v="41073327.700000003"/>
    <n v="22112422.350000001"/>
    <n v="2565254.65"/>
    <n v="0"/>
    <n v="-409318.24"/>
    <n v="-599000"/>
    <m/>
    <m/>
    <n v="0"/>
    <n v="-12254830.85"/>
    <n v="2521092"/>
    <n v="-14800000"/>
    <n v="-5220774"/>
    <n v="-380710.05"/>
    <n v="-509146"/>
    <n v="0"/>
    <m/>
    <n v="-16533684.93"/>
    <n v="-442093.89"/>
    <n v="-6539229.3399999999"/>
    <n v="-1686004.68"/>
    <n v="-5312175.2"/>
    <n v="-1562471.67"/>
    <n v="819400.87"/>
    <n v="-800623.51"/>
    <m/>
    <n v="9420947.5899999999"/>
    <n v="369977.56"/>
    <n v="0"/>
    <m/>
    <m/>
    <m/>
    <m/>
    <m/>
    <m/>
    <n v="267708605.94999999"/>
    <m/>
    <m/>
    <m/>
    <m/>
    <m/>
    <m/>
    <m/>
    <m/>
    <m/>
    <m/>
    <m/>
    <m/>
    <m/>
    <m/>
    <n v="63648649.539999999"/>
    <m/>
    <m/>
    <m/>
    <m/>
    <m/>
    <m/>
    <m/>
    <m/>
    <n v="86969000"/>
    <m/>
    <m/>
    <m/>
    <m/>
    <m/>
    <m/>
    <m/>
    <m/>
    <m/>
    <m/>
    <m/>
    <m/>
    <m/>
    <m/>
    <m/>
    <m/>
    <m/>
    <m/>
    <m/>
    <m/>
    <m/>
    <m/>
    <s v="öKK (fus)"/>
    <x v="1"/>
    <m/>
    <x v="0"/>
    <s v="ÖKK Kranken- und Unfallversicherungen AG"/>
  </r>
  <r>
    <s v="neu_ohne Fusionsberechnungen_DJ_Daten_OKP.xlsx"/>
    <x v="2"/>
    <s v="Jahresrechnung definitiv"/>
    <s v="509"/>
    <x v="17"/>
    <s v="CH"/>
    <x v="0"/>
    <n v="146218.59"/>
    <n v="153586"/>
    <m/>
    <m/>
    <m/>
    <m/>
    <m/>
    <m/>
    <m/>
    <m/>
    <m/>
    <m/>
    <m/>
    <m/>
    <m/>
    <m/>
    <m/>
    <m/>
    <m/>
    <m/>
    <m/>
    <m/>
    <m/>
    <m/>
    <m/>
    <m/>
    <m/>
    <m/>
    <m/>
    <m/>
    <m/>
    <m/>
    <m/>
    <m/>
    <m/>
    <m/>
    <m/>
    <n v="553739466.22000003"/>
    <n v="-3955183.98"/>
    <n v="0"/>
    <n v="85718287.569999993"/>
    <n v="0"/>
    <n v="0"/>
    <n v="350923.74"/>
    <n v="0"/>
    <n v="-85718287.569999993"/>
    <n v="-626254223.66999996"/>
    <n v="41934561.909999996"/>
    <n v="27809958.989999998"/>
    <n v="4091707.3"/>
    <n v="0"/>
    <n v="-871036.83"/>
    <n v="0.36"/>
    <m/>
    <m/>
    <n v="-5100000"/>
    <n v="-35557161.390000001"/>
    <n v="50909676.409999996"/>
    <n v="5061709.9800000004"/>
    <n v="0"/>
    <n v="0"/>
    <n v="148203.65"/>
    <n v="0"/>
    <m/>
    <n v="-12441784.689999999"/>
    <n v="-354188.2"/>
    <n v="-22942345.140000001"/>
    <n v="0"/>
    <n v="-2044911.05"/>
    <n v="0"/>
    <n v="62695.040000000001"/>
    <n v="-5925.96"/>
    <m/>
    <n v="13827821.550000001"/>
    <n v="792897.28"/>
    <n v="0"/>
    <m/>
    <m/>
    <m/>
    <m/>
    <m/>
    <m/>
    <n v="351728699.5"/>
    <m/>
    <m/>
    <m/>
    <m/>
    <m/>
    <m/>
    <m/>
    <m/>
    <m/>
    <m/>
    <m/>
    <m/>
    <m/>
    <m/>
    <n v="108946450.14"/>
    <m/>
    <m/>
    <m/>
    <m/>
    <m/>
    <m/>
    <m/>
    <m/>
    <n v="130908766.86"/>
    <m/>
    <m/>
    <m/>
    <m/>
    <m/>
    <m/>
    <m/>
    <m/>
    <m/>
    <m/>
    <m/>
    <m/>
    <m/>
    <m/>
    <m/>
    <m/>
    <m/>
    <m/>
    <m/>
    <m/>
    <m/>
    <m/>
    <s v="Vivao (fus)"/>
    <x v="1"/>
    <m/>
    <x v="0"/>
    <s v="Vivao Sympany AG"/>
  </r>
  <r>
    <s v="neu_ohne Fusionsberechnungen_DJ_Daten_OKP.xlsx"/>
    <x v="2"/>
    <s v="Jahresrechnung definitiv"/>
    <s v="1560"/>
    <x v="18"/>
    <s v="CH"/>
    <x v="0"/>
    <n v="125154"/>
    <n v="125669"/>
    <m/>
    <m/>
    <m/>
    <m/>
    <m/>
    <m/>
    <m/>
    <m/>
    <m/>
    <m/>
    <m/>
    <m/>
    <m/>
    <m/>
    <m/>
    <m/>
    <m/>
    <m/>
    <m/>
    <m/>
    <m/>
    <m/>
    <m/>
    <m/>
    <m/>
    <m/>
    <m/>
    <m/>
    <m/>
    <m/>
    <m/>
    <m/>
    <m/>
    <m/>
    <m/>
    <n v="302262643"/>
    <n v="-3248349.09"/>
    <n v="0"/>
    <n v="46577715.950000003"/>
    <n v="-46048.7"/>
    <n v="0"/>
    <n v="-368996.75"/>
    <n v="0"/>
    <n v="-46577715.950000003"/>
    <n v="-269711800.39999998"/>
    <n v="32243484.449999999"/>
    <n v="12898121.17"/>
    <n v="1449470"/>
    <n v="0"/>
    <n v="0"/>
    <n v="-5773621"/>
    <m/>
    <m/>
    <n v="0"/>
    <n v="-26273362"/>
    <n v="0"/>
    <n v="-29158291"/>
    <n v="0"/>
    <n v="-392543.75"/>
    <n v="-1771169.4"/>
    <n v="0"/>
    <m/>
    <n v="-7705246.0800000001"/>
    <n v="0"/>
    <n v="-2207854.1"/>
    <n v="-649390.62"/>
    <n v="-6285018.7000000002"/>
    <n v="-313807.15999999997"/>
    <n v="154507.29"/>
    <n v="-169661.44"/>
    <m/>
    <n v="19002772.379999999"/>
    <n v="0"/>
    <n v="0"/>
    <m/>
    <m/>
    <m/>
    <m/>
    <m/>
    <m/>
    <n v="257703288"/>
    <m/>
    <m/>
    <m/>
    <m/>
    <m/>
    <m/>
    <m/>
    <m/>
    <m/>
    <m/>
    <m/>
    <m/>
    <m/>
    <m/>
    <n v="134487800"/>
    <m/>
    <m/>
    <m/>
    <m/>
    <m/>
    <m/>
    <m/>
    <m/>
    <n v="60260631"/>
    <m/>
    <m/>
    <m/>
    <m/>
    <m/>
    <m/>
    <m/>
    <m/>
    <m/>
    <m/>
    <m/>
    <m/>
    <m/>
    <m/>
    <m/>
    <m/>
    <m/>
    <m/>
    <m/>
    <m/>
    <m/>
    <m/>
    <m/>
    <x v="0"/>
    <m/>
    <x v="0"/>
    <s v="Agrisano Krankenkasse AG"/>
  </r>
  <r>
    <s v="neu_ohne Fusionsberechnungen_DJ_Daten_OKP.xlsx"/>
    <x v="2"/>
    <s v="Jahresrechnung definitiv"/>
    <s v="62"/>
    <x v="19"/>
    <s v="CH"/>
    <x v="0"/>
    <n v="71949.83"/>
    <n v="79104"/>
    <m/>
    <m/>
    <m/>
    <m/>
    <m/>
    <m/>
    <m/>
    <m/>
    <m/>
    <m/>
    <m/>
    <m/>
    <m/>
    <m/>
    <m/>
    <m/>
    <m/>
    <m/>
    <m/>
    <m/>
    <m/>
    <m/>
    <m/>
    <m/>
    <m/>
    <m/>
    <m/>
    <m/>
    <m/>
    <m/>
    <m/>
    <m/>
    <m/>
    <m/>
    <m/>
    <n v="229602538.84999999"/>
    <n v="-146699.18"/>
    <n v="0"/>
    <n v="31026187.100000001"/>
    <n v="0"/>
    <n v="0"/>
    <n v="-167790.79"/>
    <n v="0"/>
    <n v="-31026187.100000001"/>
    <n v="-286886413.02999997"/>
    <n v="22012251.300000001"/>
    <n v="12702481.59"/>
    <n v="1548600"/>
    <n v="0"/>
    <n v="-37525.29"/>
    <n v="34612"/>
    <m/>
    <m/>
    <n v="-500000"/>
    <n v="0"/>
    <n v="21216759"/>
    <n v="498855.6"/>
    <n v="0"/>
    <n v="0"/>
    <n v="-70515.3"/>
    <n v="0"/>
    <m/>
    <n v="-2579564.9"/>
    <n v="0"/>
    <n v="-13332455.550000001"/>
    <n v="0"/>
    <n v="-1303241.29"/>
    <n v="-73536.850000000006"/>
    <n v="133313.69"/>
    <n v="-13994.47"/>
    <m/>
    <n v="18403169.949999999"/>
    <n v="0"/>
    <n v="-229681.57"/>
    <m/>
    <m/>
    <m/>
    <m/>
    <m/>
    <m/>
    <n v="227297126.62"/>
    <m/>
    <m/>
    <m/>
    <m/>
    <m/>
    <m/>
    <m/>
    <m/>
    <m/>
    <m/>
    <m/>
    <m/>
    <m/>
    <m/>
    <n v="138638172.13999999"/>
    <m/>
    <m/>
    <m/>
    <m/>
    <m/>
    <m/>
    <m/>
    <m/>
    <n v="76891958"/>
    <m/>
    <m/>
    <m/>
    <m/>
    <m/>
    <m/>
    <m/>
    <m/>
    <m/>
    <m/>
    <m/>
    <m/>
    <m/>
    <m/>
    <m/>
    <m/>
    <m/>
    <m/>
    <m/>
    <m/>
    <m/>
    <m/>
    <m/>
    <x v="0"/>
    <s v="Groupe Mutuel"/>
    <x v="1"/>
    <s v="SUPRA-1846 SA"/>
  </r>
  <r>
    <s v="neu_ohne Fusionsberechnungen_DJ_Daten_OKP.xlsx"/>
    <x v="2"/>
    <s v="Jahresrechnung definitiv"/>
    <s v="1577"/>
    <x v="20"/>
    <s v="CH"/>
    <x v="0"/>
    <n v="70899.19"/>
    <n v="72824"/>
    <m/>
    <m/>
    <m/>
    <m/>
    <m/>
    <m/>
    <m/>
    <m/>
    <m/>
    <m/>
    <m/>
    <m/>
    <m/>
    <m/>
    <m/>
    <m/>
    <m/>
    <m/>
    <m/>
    <m/>
    <m/>
    <m/>
    <m/>
    <m/>
    <m/>
    <m/>
    <m/>
    <m/>
    <m/>
    <m/>
    <m/>
    <m/>
    <m/>
    <m/>
    <m/>
    <n v="146921471.05000001"/>
    <n v="-357339.79"/>
    <n v="0"/>
    <n v="15306365.85"/>
    <n v="0"/>
    <n v="0"/>
    <n v="-172717.6"/>
    <n v="0"/>
    <n v="-15306365.85"/>
    <n v="-89615364.5"/>
    <n v="15010724.9"/>
    <n v="4147739.25"/>
    <n v="403169.35"/>
    <n v="0"/>
    <n v="-12026.13"/>
    <n v="-2700000"/>
    <m/>
    <m/>
    <n v="-2403192"/>
    <n v="-39383835"/>
    <n v="0"/>
    <n v="-32600000"/>
    <n v="-231306"/>
    <n v="-1589821.5"/>
    <n v="605759.79"/>
    <n v="0"/>
    <m/>
    <n v="0"/>
    <n v="0"/>
    <n v="-4432619.09"/>
    <n v="0"/>
    <n v="0"/>
    <n v="0"/>
    <n v="795760.45"/>
    <n v="-27007.55"/>
    <m/>
    <n v="0"/>
    <n v="8501008"/>
    <n v="0"/>
    <m/>
    <m/>
    <m/>
    <m/>
    <m/>
    <m/>
    <n v="0"/>
    <m/>
    <m/>
    <m/>
    <m/>
    <m/>
    <m/>
    <m/>
    <m/>
    <m/>
    <m/>
    <m/>
    <m/>
    <m/>
    <m/>
    <n v="29454248.190000001"/>
    <m/>
    <m/>
    <m/>
    <m/>
    <m/>
    <m/>
    <m/>
    <m/>
    <n v="24200000"/>
    <m/>
    <m/>
    <m/>
    <m/>
    <m/>
    <m/>
    <m/>
    <m/>
    <m/>
    <m/>
    <m/>
    <m/>
    <m/>
    <m/>
    <m/>
    <m/>
    <m/>
    <m/>
    <m/>
    <m/>
    <m/>
    <m/>
    <s v="CSS (fus)"/>
    <x v="1"/>
    <m/>
    <x v="0"/>
    <s v="Sanagate AG"/>
  </r>
  <r>
    <s v="neu_ohne Fusionsberechnungen_DJ_Daten_OKP.xlsx"/>
    <x v="2"/>
    <s v="Jahresrechnung definitiv"/>
    <s v="881"/>
    <x v="21"/>
    <s v="CH"/>
    <x v="0"/>
    <n v="111973"/>
    <n v="98081"/>
    <m/>
    <m/>
    <m/>
    <m/>
    <m/>
    <m/>
    <m/>
    <m/>
    <m/>
    <m/>
    <m/>
    <m/>
    <m/>
    <m/>
    <m/>
    <m/>
    <m/>
    <m/>
    <m/>
    <m/>
    <m/>
    <m/>
    <m/>
    <m/>
    <m/>
    <m/>
    <m/>
    <m/>
    <m/>
    <m/>
    <m/>
    <m/>
    <m/>
    <m/>
    <m/>
    <n v="358956734.64999998"/>
    <n v="-170158.38"/>
    <n v="-102441173"/>
    <n v="44382412.57"/>
    <n v="-4196548.33"/>
    <n v="0"/>
    <n v="-632189.6"/>
    <n v="0"/>
    <n v="-38491382.219999999"/>
    <n v="-392132550.94999999"/>
    <n v="33857548.350000001"/>
    <n v="18057529.449999999"/>
    <n v="2355642.25"/>
    <n v="0"/>
    <n v="-2404.63"/>
    <n v="2070032.19"/>
    <m/>
    <m/>
    <n v="0"/>
    <n v="-322861.02"/>
    <n v="20284277.02"/>
    <n v="-11003462.9"/>
    <n v="-931027.15"/>
    <n v="-355560.65"/>
    <n v="-957655"/>
    <n v="97084770"/>
    <m/>
    <n v="-15751401.300000001"/>
    <n v="0"/>
    <n v="-10717818.800000001"/>
    <n v="-21992.720000000001"/>
    <n v="0"/>
    <n v="-1398252.05"/>
    <n v="104730.29"/>
    <n v="-489651.96"/>
    <m/>
    <n v="3843519.86"/>
    <n v="0"/>
    <n v="-3672.2"/>
    <m/>
    <m/>
    <m/>
    <m/>
    <m/>
    <m/>
    <n v="56296329.620000005"/>
    <m/>
    <m/>
    <m/>
    <m/>
    <m/>
    <m/>
    <m/>
    <m/>
    <m/>
    <m/>
    <m/>
    <m/>
    <m/>
    <m/>
    <n v="36095218.649999999"/>
    <m/>
    <m/>
    <m/>
    <m/>
    <m/>
    <m/>
    <m/>
    <m/>
    <n v="49040611"/>
    <m/>
    <m/>
    <m/>
    <m/>
    <m/>
    <m/>
    <m/>
    <m/>
    <m/>
    <m/>
    <m/>
    <m/>
    <m/>
    <m/>
    <m/>
    <m/>
    <m/>
    <m/>
    <m/>
    <m/>
    <m/>
    <m/>
    <m/>
    <x v="0"/>
    <m/>
    <x v="0"/>
    <s v="EGK Grundversicherungen AG"/>
  </r>
  <r>
    <s v="neu_ohne Fusionsberechnungen_DJ_Daten_OKP.xlsx"/>
    <x v="2"/>
    <s v="Jahresrechnung definitiv"/>
    <s v="182"/>
    <x v="22"/>
    <s v="CH"/>
    <x v="0"/>
    <n v="55785.08"/>
    <n v="54760"/>
    <m/>
    <m/>
    <m/>
    <m/>
    <m/>
    <m/>
    <m/>
    <m/>
    <m/>
    <m/>
    <m/>
    <m/>
    <m/>
    <m/>
    <m/>
    <m/>
    <m/>
    <m/>
    <m/>
    <m/>
    <m/>
    <m/>
    <m/>
    <m/>
    <m/>
    <m/>
    <m/>
    <m/>
    <m/>
    <m/>
    <m/>
    <m/>
    <m/>
    <m/>
    <m/>
    <n v="168481041.69999999"/>
    <n v="-678035.59"/>
    <n v="0"/>
    <n v="17380174.050000001"/>
    <n v="0"/>
    <n v="0"/>
    <n v="-127269"/>
    <n v="0"/>
    <n v="-17380174.050000001"/>
    <n v="-184695685.44999999"/>
    <n v="18132972.949999999"/>
    <n v="8869899.25"/>
    <n v="927483.4"/>
    <n v="39896.9"/>
    <n v="-29299.35"/>
    <n v="1844135"/>
    <m/>
    <m/>
    <n v="-1807014"/>
    <n v="-4565425"/>
    <n v="0"/>
    <n v="4621425.3"/>
    <n v="-1815397.28"/>
    <n v="-96303.25"/>
    <n v="-103479.92"/>
    <n v="0"/>
    <m/>
    <n v="-4371303.57"/>
    <n v="-388715.06"/>
    <n v="-1352503.92"/>
    <n v="-273028.24"/>
    <n v="-212423.77"/>
    <n v="-57907.59"/>
    <n v="32348.69"/>
    <n v="0"/>
    <m/>
    <n v="3200024.73"/>
    <n v="0"/>
    <n v="-1698.48"/>
    <m/>
    <m/>
    <m/>
    <m/>
    <m/>
    <m/>
    <n v="51875380.179999992"/>
    <m/>
    <m/>
    <m/>
    <m/>
    <m/>
    <m/>
    <m/>
    <m/>
    <m/>
    <m/>
    <m/>
    <m/>
    <m/>
    <m/>
    <n v="26468135.02"/>
    <m/>
    <m/>
    <m/>
    <m/>
    <m/>
    <m/>
    <m/>
    <m/>
    <n v="28396732"/>
    <m/>
    <m/>
    <m/>
    <m/>
    <m/>
    <m/>
    <m/>
    <m/>
    <m/>
    <m/>
    <m/>
    <m/>
    <m/>
    <m/>
    <m/>
    <m/>
    <m/>
    <m/>
    <m/>
    <m/>
    <m/>
    <m/>
    <s v="SWICA (fus)"/>
    <x v="1"/>
    <m/>
    <x v="0"/>
    <s v="PROVITA Gesundheitsversicherung AG"/>
  </r>
  <r>
    <s v="neu_ohne Fusionsberechnungen_DJ_Daten_OKP.xlsx"/>
    <x v="2"/>
    <s v="Jahresrechnung definitiv"/>
    <s v="1568"/>
    <x v="23"/>
    <s v="CH"/>
    <x v="0"/>
    <n v="96757"/>
    <n v="73500"/>
    <m/>
    <m/>
    <m/>
    <m/>
    <m/>
    <m/>
    <m/>
    <m/>
    <m/>
    <m/>
    <m/>
    <m/>
    <m/>
    <m/>
    <m/>
    <m/>
    <m/>
    <m/>
    <m/>
    <m/>
    <m/>
    <m/>
    <m/>
    <m/>
    <m/>
    <m/>
    <m/>
    <m/>
    <m/>
    <m/>
    <m/>
    <m/>
    <m/>
    <m/>
    <m/>
    <n v="268316378.33000001"/>
    <n v="-1986620.06"/>
    <n v="-540000"/>
    <n v="43770192.100000001"/>
    <n v="34639.410000000003"/>
    <n v="0"/>
    <n v="-232292.81"/>
    <n v="0"/>
    <n v="-43770192.100000001"/>
    <n v="-218782526.25"/>
    <n v="26178466.050000001"/>
    <n v="11033144.550000001"/>
    <n v="825730"/>
    <n v="-826"/>
    <n v="-99088.8"/>
    <n v="-9800000"/>
    <m/>
    <m/>
    <n v="0"/>
    <n v="-42968897"/>
    <n v="0"/>
    <n v="-35474612"/>
    <n v="0"/>
    <n v="-72328.7"/>
    <n v="-410291.42"/>
    <n v="4846513"/>
    <m/>
    <n v="-5897291.7000000002"/>
    <n v="-214377.89"/>
    <n v="-1125053.52"/>
    <n v="-606310.5"/>
    <n v="0"/>
    <n v="-57981.63"/>
    <n v="724196.06"/>
    <n v="-38291.15"/>
    <m/>
    <n v="0"/>
    <n v="0"/>
    <n v="0"/>
    <m/>
    <m/>
    <m/>
    <m/>
    <m/>
    <m/>
    <n v="0"/>
    <m/>
    <m/>
    <m/>
    <m/>
    <m/>
    <m/>
    <m/>
    <m/>
    <m/>
    <m/>
    <m/>
    <m/>
    <m/>
    <m/>
    <n v="53261674.710000001"/>
    <m/>
    <m/>
    <m/>
    <m/>
    <m/>
    <m/>
    <m/>
    <m/>
    <n v="40000000"/>
    <m/>
    <m/>
    <m/>
    <m/>
    <m/>
    <m/>
    <m/>
    <m/>
    <m/>
    <m/>
    <m/>
    <m/>
    <m/>
    <m/>
    <m/>
    <m/>
    <m/>
    <m/>
    <m/>
    <m/>
    <m/>
    <m/>
    <m/>
    <x v="0"/>
    <s v="Visana Gruppe"/>
    <x v="1"/>
    <s v="sana24 AG"/>
  </r>
  <r>
    <s v="neu_ohne Fusionsberechnungen_DJ_Daten_OKP.xlsx"/>
    <x v="2"/>
    <s v="Jahresrechnung definitiv"/>
    <s v="1570"/>
    <x v="24"/>
    <s v="CH"/>
    <x v="0"/>
    <n v="69063"/>
    <n v="52600"/>
    <m/>
    <m/>
    <m/>
    <m/>
    <m/>
    <m/>
    <m/>
    <m/>
    <m/>
    <m/>
    <m/>
    <m/>
    <m/>
    <m/>
    <m/>
    <m/>
    <m/>
    <m/>
    <m/>
    <m/>
    <m/>
    <m/>
    <m/>
    <m/>
    <m/>
    <m/>
    <m/>
    <m/>
    <m/>
    <m/>
    <m/>
    <m/>
    <m/>
    <m/>
    <m/>
    <n v="209021780.06"/>
    <n v="-443292.12"/>
    <n v="0"/>
    <n v="26431615"/>
    <n v="22891.68"/>
    <n v="0"/>
    <n v="-161173.99"/>
    <n v="0"/>
    <n v="-26431615"/>
    <n v="-204081194.69999999"/>
    <n v="19787174.100000001"/>
    <n v="9739613"/>
    <n v="883709.3"/>
    <n v="8850.5499999999993"/>
    <n v="-17667.95"/>
    <n v="-3000000"/>
    <m/>
    <m/>
    <n v="0"/>
    <n v="-15322610"/>
    <n v="0"/>
    <n v="-10111411"/>
    <n v="0"/>
    <n v="-46554.5"/>
    <n v="-250547.4"/>
    <n v="0"/>
    <m/>
    <n v="-4960162.4000000004"/>
    <n v="-180311.44"/>
    <n v="-946273.04"/>
    <n v="-509962.65"/>
    <n v="0"/>
    <n v="-48767.87"/>
    <n v="689923.88"/>
    <n v="-33700.400000000001"/>
    <m/>
    <n v="0"/>
    <n v="0"/>
    <n v="0"/>
    <m/>
    <m/>
    <m/>
    <m/>
    <m/>
    <m/>
    <n v="0"/>
    <m/>
    <m/>
    <m/>
    <m/>
    <m/>
    <m/>
    <m/>
    <m/>
    <m/>
    <m/>
    <m/>
    <m/>
    <m/>
    <m/>
    <n v="58702933.960000001"/>
    <m/>
    <m/>
    <m/>
    <m/>
    <m/>
    <m/>
    <m/>
    <m/>
    <n v="38600000"/>
    <m/>
    <m/>
    <m/>
    <m/>
    <m/>
    <m/>
    <m/>
    <m/>
    <m/>
    <m/>
    <m/>
    <m/>
    <m/>
    <m/>
    <m/>
    <m/>
    <m/>
    <m/>
    <m/>
    <m/>
    <m/>
    <m/>
    <m/>
    <x v="0"/>
    <s v="Visana Gruppe"/>
    <x v="1"/>
    <s v="vivacare AG"/>
  </r>
  <r>
    <s v="neu_ohne Fusionsberechnungen_DJ_Daten_OKP.xlsx"/>
    <x v="2"/>
    <s v="Jahresrechnung definitiv"/>
    <s v="1575"/>
    <x v="25"/>
    <s v="CH"/>
    <x v="0"/>
    <n v="26175"/>
    <n v="28244"/>
    <m/>
    <m/>
    <m/>
    <m/>
    <m/>
    <m/>
    <m/>
    <m/>
    <m/>
    <m/>
    <m/>
    <m/>
    <m/>
    <m/>
    <m/>
    <m/>
    <m/>
    <m/>
    <m/>
    <m/>
    <m/>
    <m/>
    <m/>
    <m/>
    <m/>
    <m/>
    <m/>
    <m/>
    <m/>
    <m/>
    <m/>
    <m/>
    <m/>
    <m/>
    <m/>
    <n v="70114408.299999997"/>
    <n v="-95861.16"/>
    <n v="-35057"/>
    <n v="5537265.5499999998"/>
    <n v="39293.65"/>
    <n v="0"/>
    <n v="-61456.800000000003"/>
    <n v="0"/>
    <n v="-5576559.2000000002"/>
    <n v="-38914483.520000003"/>
    <n v="7045302.2699999996"/>
    <n v="1849814.62"/>
    <n v="154465.91"/>
    <n v="0"/>
    <n v="-9472.61"/>
    <n v="2031768"/>
    <m/>
    <m/>
    <n v="0"/>
    <n v="-29872594.899999999"/>
    <n v="0"/>
    <n v="0"/>
    <n v="0"/>
    <n v="-582226.6"/>
    <n v="-154486.79999999999"/>
    <n v="0"/>
    <m/>
    <n v="-2020184.48"/>
    <n v="-1050"/>
    <n v="-1385979.26"/>
    <n v="-70994.649999999994"/>
    <n v="-94972.72"/>
    <n v="-1211254.45"/>
    <n v="3223.25"/>
    <n v="-6457.52"/>
    <m/>
    <n v="365837.36"/>
    <n v="0"/>
    <n v="0"/>
    <m/>
    <m/>
    <m/>
    <m/>
    <m/>
    <m/>
    <n v="15166454"/>
    <m/>
    <m/>
    <m/>
    <m/>
    <m/>
    <m/>
    <m/>
    <m/>
    <m/>
    <m/>
    <m/>
    <m/>
    <m/>
    <m/>
    <n v="30944358.140000001"/>
    <m/>
    <m/>
    <m/>
    <m/>
    <m/>
    <m/>
    <m/>
    <m/>
    <n v="9104619"/>
    <m/>
    <m/>
    <m/>
    <m/>
    <m/>
    <m/>
    <m/>
    <m/>
    <m/>
    <m/>
    <m/>
    <m/>
    <m/>
    <m/>
    <m/>
    <m/>
    <m/>
    <m/>
    <m/>
    <m/>
    <m/>
    <m/>
    <s v="Sanitas (fus)"/>
    <x v="1"/>
    <m/>
    <x v="0"/>
    <s v="Compact Grundversicherungen AG"/>
  </r>
  <r>
    <s v="neu_ohne Fusionsberechnungen_DJ_Daten_OKP.xlsx"/>
    <x v="2"/>
    <s v="Jahresrechnung definitiv"/>
    <s v="32"/>
    <x v="26"/>
    <s v="CH"/>
    <x v="0"/>
    <n v="44259"/>
    <n v="44260"/>
    <m/>
    <m/>
    <m/>
    <m/>
    <m/>
    <m/>
    <m/>
    <m/>
    <m/>
    <m/>
    <m/>
    <m/>
    <m/>
    <m/>
    <m/>
    <m/>
    <m/>
    <m/>
    <m/>
    <m/>
    <m/>
    <m/>
    <m/>
    <m/>
    <m/>
    <m/>
    <m/>
    <m/>
    <m/>
    <m/>
    <m/>
    <m/>
    <m/>
    <m/>
    <m/>
    <n v="133109990.90000001"/>
    <n v="-233741.48"/>
    <n v="-319463.96999999997"/>
    <n v="13103095.85"/>
    <n v="0"/>
    <n v="0"/>
    <n v="-239897.25"/>
    <n v="0"/>
    <n v="-13103095.85"/>
    <n v="-151400643.05000001"/>
    <n v="13082167.300000001"/>
    <n v="7269513.7000000002"/>
    <n v="833968"/>
    <n v="0"/>
    <n v="-41950"/>
    <n v="-2850000"/>
    <m/>
    <m/>
    <n v="-1452000"/>
    <n v="-3336869.1"/>
    <n v="5152487.5"/>
    <n v="431341"/>
    <n v="-421796.59"/>
    <n v="-125679.19"/>
    <n v="-125094.64"/>
    <n v="335880.6"/>
    <m/>
    <n v="-2589609.3199999998"/>
    <n v="0"/>
    <n v="-2785308.68"/>
    <n v="-446859.66"/>
    <n v="0"/>
    <n v="-218636.93"/>
    <n v="234449.1"/>
    <n v="0"/>
    <m/>
    <n v="2992196.35"/>
    <n v="0"/>
    <n v="0"/>
    <m/>
    <m/>
    <m/>
    <m/>
    <m/>
    <m/>
    <n v="81794649.719999999"/>
    <m/>
    <m/>
    <m/>
    <m/>
    <m/>
    <m/>
    <m/>
    <m/>
    <m/>
    <m/>
    <m/>
    <m/>
    <m/>
    <m/>
    <n v="30126995.73"/>
    <m/>
    <m/>
    <m/>
    <m/>
    <m/>
    <m/>
    <m/>
    <m/>
    <n v="26550000"/>
    <m/>
    <m/>
    <m/>
    <m/>
    <m/>
    <m/>
    <m/>
    <m/>
    <m/>
    <m/>
    <m/>
    <m/>
    <m/>
    <m/>
    <m/>
    <m/>
    <m/>
    <m/>
    <m/>
    <m/>
    <m/>
    <m/>
    <m/>
    <x v="0"/>
    <m/>
    <x v="0"/>
    <s v="Aquilana Versicherungen"/>
  </r>
  <r>
    <s v="neu_ohne Fusionsberechnungen_DJ_Daten_OKP.xlsx"/>
    <x v="2"/>
    <s v="Jahresrechnung definitiv"/>
    <s v="941"/>
    <x v="27"/>
    <s v="CH"/>
    <x v="0"/>
    <n v="34250"/>
    <n v="34350"/>
    <m/>
    <m/>
    <m/>
    <m/>
    <m/>
    <m/>
    <m/>
    <m/>
    <m/>
    <m/>
    <m/>
    <m/>
    <m/>
    <m/>
    <m/>
    <m/>
    <m/>
    <m/>
    <m/>
    <m/>
    <m/>
    <m/>
    <m/>
    <m/>
    <m/>
    <m/>
    <m/>
    <m/>
    <m/>
    <m/>
    <m/>
    <m/>
    <m/>
    <m/>
    <m/>
    <n v="97284574.349999994"/>
    <n v="-242141.78"/>
    <n v="-311042.09999999998"/>
    <n v="14552978.970000001"/>
    <n v="0"/>
    <n v="0"/>
    <n v="0"/>
    <n v="0"/>
    <n v="-14552978.970000001"/>
    <n v="-102427724.5"/>
    <n v="8777568.25"/>
    <n v="5291799.55"/>
    <n v="558629.85"/>
    <n v="190175"/>
    <n v="-17389.259999999998"/>
    <n v="-12076.3"/>
    <m/>
    <m/>
    <n v="0"/>
    <n v="-1197580.2"/>
    <n v="0"/>
    <n v="-1495332"/>
    <n v="0"/>
    <n v="0"/>
    <n v="-628436.84"/>
    <n v="157869.65"/>
    <m/>
    <n v="-1585453.89"/>
    <n v="-25555.45"/>
    <n v="-952626.35"/>
    <n v="-143872.9"/>
    <n v="-20154.150000000001"/>
    <n v="-13255.45"/>
    <n v="0"/>
    <n v="0"/>
    <m/>
    <n v="2988456.33"/>
    <n v="0"/>
    <n v="-74343.95"/>
    <m/>
    <m/>
    <m/>
    <m/>
    <m/>
    <m/>
    <n v="64713198.740000002"/>
    <m/>
    <m/>
    <m/>
    <m/>
    <m/>
    <m/>
    <m/>
    <m/>
    <m/>
    <m/>
    <m/>
    <m/>
    <m/>
    <m/>
    <n v="43435070.950000003"/>
    <m/>
    <m/>
    <m/>
    <m/>
    <m/>
    <m/>
    <m/>
    <m/>
    <n v="23004261.25"/>
    <m/>
    <m/>
    <m/>
    <m/>
    <m/>
    <m/>
    <m/>
    <m/>
    <m/>
    <m/>
    <m/>
    <m/>
    <m/>
    <m/>
    <m/>
    <m/>
    <m/>
    <m/>
    <m/>
    <m/>
    <m/>
    <m/>
    <s v="Sodalis (fus)"/>
    <x v="1"/>
    <m/>
    <x v="0"/>
    <s v="Sodalis Gesundheitsgruppe"/>
  </r>
  <r>
    <s v="neu_ohne Fusionsberechnungen_DJ_Daten_OKP.xlsx"/>
    <x v="2"/>
    <s v="Jahresrechnung definitiv"/>
    <s v="360"/>
    <x v="28"/>
    <s v="CH"/>
    <x v="0"/>
    <n v="22819"/>
    <n v="23142"/>
    <m/>
    <m/>
    <m/>
    <m/>
    <m/>
    <m/>
    <m/>
    <m/>
    <m/>
    <m/>
    <m/>
    <m/>
    <m/>
    <m/>
    <m/>
    <m/>
    <m/>
    <m/>
    <m/>
    <m/>
    <m/>
    <m/>
    <m/>
    <m/>
    <m/>
    <m/>
    <m/>
    <m/>
    <m/>
    <m/>
    <m/>
    <m/>
    <m/>
    <m/>
    <m/>
    <n v="56888943.149999999"/>
    <n v="-42542.95"/>
    <n v="-307195.7"/>
    <n v="8288678.4000000004"/>
    <n v="0"/>
    <n v="0"/>
    <n v="-57688.800000000003"/>
    <n v="0"/>
    <n v="-8288678.4000000004"/>
    <n v="-60923655.850000001"/>
    <n v="5960357.2999999998"/>
    <n v="2985151.55"/>
    <n v="362155.65"/>
    <n v="0"/>
    <n v="-719.35"/>
    <n v="-1150000"/>
    <m/>
    <m/>
    <n v="0"/>
    <n v="-2356164"/>
    <n v="1661235"/>
    <n v="-1856000"/>
    <n v="-154595.54999999999"/>
    <n v="0"/>
    <n v="29151.69"/>
    <n v="198799.7"/>
    <m/>
    <n v="-1480848.3"/>
    <n v="0"/>
    <n v="-580481.26"/>
    <n v="-12112.85"/>
    <n v="0"/>
    <n v="-65648.2"/>
    <n v="134"/>
    <n v="0"/>
    <m/>
    <n v="938427.9"/>
    <n v="1193627.6499999999"/>
    <n v="0"/>
    <m/>
    <m/>
    <m/>
    <m/>
    <m/>
    <m/>
    <n v="47351324.5"/>
    <m/>
    <m/>
    <m/>
    <m/>
    <m/>
    <m/>
    <m/>
    <m/>
    <m/>
    <m/>
    <m/>
    <m/>
    <m/>
    <m/>
    <n v="28936532.77"/>
    <m/>
    <m/>
    <m/>
    <m/>
    <m/>
    <m/>
    <m/>
    <m/>
    <n v="10450000"/>
    <m/>
    <m/>
    <m/>
    <m/>
    <m/>
    <m/>
    <m/>
    <m/>
    <m/>
    <m/>
    <m/>
    <m/>
    <m/>
    <m/>
    <m/>
    <m/>
    <m/>
    <m/>
    <m/>
    <m/>
    <m/>
    <m/>
    <m/>
    <x v="0"/>
    <m/>
    <x v="0"/>
    <s v="Krankenkasse Luzerner Hinterland"/>
  </r>
  <r>
    <s v="neu_ohne Fusionsberechnungen_DJ_Daten_OKP.xlsx"/>
    <x v="2"/>
    <s v="Jahresrechnung definitiv"/>
    <s v="194"/>
    <x v="29"/>
    <s v="CH"/>
    <x v="0"/>
    <n v="18862.5"/>
    <n v="19491"/>
    <m/>
    <m/>
    <m/>
    <m/>
    <m/>
    <m/>
    <m/>
    <m/>
    <m/>
    <m/>
    <m/>
    <m/>
    <m/>
    <m/>
    <m/>
    <m/>
    <m/>
    <m/>
    <m/>
    <m/>
    <m/>
    <m/>
    <m/>
    <m/>
    <m/>
    <m/>
    <m/>
    <m/>
    <m/>
    <m/>
    <m/>
    <m/>
    <m/>
    <m/>
    <m/>
    <n v="53686263.5"/>
    <n v="-251226.33"/>
    <n v="-415613.55"/>
    <n v="3646623.35"/>
    <n v="0"/>
    <n v="0"/>
    <n v="-42657.599999999999"/>
    <n v="0"/>
    <n v="-3646623.35"/>
    <n v="-50551126.049999997"/>
    <n v="5326164.95"/>
    <n v="2473468.7000000002"/>
    <n v="243892.8"/>
    <n v="0"/>
    <n v="-55016.05"/>
    <n v="537120"/>
    <m/>
    <m/>
    <n v="-643203"/>
    <n v="-3985327"/>
    <n v="0"/>
    <n v="-2972874"/>
    <n v="-362896.75"/>
    <n v="-117359.25"/>
    <n v="-252776.65"/>
    <n v="170924.45"/>
    <m/>
    <n v="-1356985.67"/>
    <n v="-650"/>
    <n v="-551542.31000000006"/>
    <n v="-11883.2"/>
    <n v="-3660"/>
    <n v="-36735.370000000003"/>
    <n v="68792.08"/>
    <n v="-74492.33"/>
    <m/>
    <n v="592441.85"/>
    <n v="0"/>
    <n v="0"/>
    <m/>
    <m/>
    <m/>
    <m/>
    <m/>
    <m/>
    <n v="16502712.82"/>
    <m/>
    <m/>
    <m/>
    <m/>
    <m/>
    <m/>
    <m/>
    <m/>
    <m/>
    <m/>
    <m/>
    <m/>
    <m/>
    <m/>
    <n v="13271058.1"/>
    <m/>
    <m/>
    <m/>
    <m/>
    <m/>
    <m/>
    <m/>
    <m/>
    <n v="12023142"/>
    <m/>
    <m/>
    <m/>
    <m/>
    <m/>
    <m/>
    <m/>
    <m/>
    <m/>
    <m/>
    <m/>
    <m/>
    <m/>
    <m/>
    <m/>
    <m/>
    <m/>
    <m/>
    <m/>
    <m/>
    <m/>
    <m/>
    <m/>
    <x v="0"/>
    <m/>
    <x v="0"/>
    <s v="Sumiswalder Krankenkasse"/>
  </r>
  <r>
    <s v="neu_ohne Fusionsberechnungen_DJ_Daten_OKP.xlsx"/>
    <x v="2"/>
    <s v="Jahresrechnung definitiv"/>
    <s v="923"/>
    <x v="30"/>
    <s v="CH"/>
    <x v="0"/>
    <n v="13092.8"/>
    <n v="13183"/>
    <m/>
    <m/>
    <m/>
    <m/>
    <m/>
    <m/>
    <m/>
    <m/>
    <m/>
    <m/>
    <m/>
    <m/>
    <m/>
    <m/>
    <m/>
    <m/>
    <m/>
    <m/>
    <m/>
    <m/>
    <m/>
    <m/>
    <m/>
    <m/>
    <m/>
    <m/>
    <m/>
    <m/>
    <m/>
    <m/>
    <m/>
    <m/>
    <m/>
    <m/>
    <m/>
    <n v="37935568.600000001"/>
    <n v="-156132.17000000001"/>
    <n v="-100000"/>
    <n v="2973263.75"/>
    <n v="0"/>
    <n v="0"/>
    <n v="-24609.599999999999"/>
    <n v="0"/>
    <n v="-2973263.75"/>
    <n v="-47678658.850000001"/>
    <n v="4140442.95"/>
    <n v="2185279.9500000002"/>
    <n v="268855.90000000002"/>
    <n v="0"/>
    <n v="-2472.42"/>
    <n v="365000"/>
    <m/>
    <m/>
    <n v="-528000"/>
    <n v="0"/>
    <n v="2575004"/>
    <n v="2800000"/>
    <n v="0"/>
    <n v="-164311.75"/>
    <n v="-82252.55"/>
    <n v="0"/>
    <m/>
    <n v="-1484245.51"/>
    <n v="0"/>
    <n v="-888763.61"/>
    <n v="-13646.26"/>
    <n v="-10000"/>
    <n v="-37842.5"/>
    <n v="27093.19"/>
    <n v="-10660.09"/>
    <m/>
    <n v="1559025.2"/>
    <n v="0"/>
    <n v="0"/>
    <m/>
    <m/>
    <m/>
    <m/>
    <m/>
    <m/>
    <n v="41402637.5"/>
    <m/>
    <m/>
    <m/>
    <m/>
    <m/>
    <m/>
    <m/>
    <m/>
    <m/>
    <m/>
    <m/>
    <m/>
    <m/>
    <m/>
    <n v="28206529.68"/>
    <m/>
    <m/>
    <m/>
    <m/>
    <m/>
    <m/>
    <m/>
    <m/>
    <n v="11590000"/>
    <m/>
    <m/>
    <m/>
    <m/>
    <m/>
    <m/>
    <m/>
    <m/>
    <m/>
    <m/>
    <m/>
    <m/>
    <m/>
    <m/>
    <m/>
    <m/>
    <m/>
    <m/>
    <m/>
    <m/>
    <m/>
    <m/>
    <m/>
    <x v="0"/>
    <m/>
    <x v="0"/>
    <s v="Genossenschaft KRANKENKASSE SLKK"/>
  </r>
  <r>
    <s v="neu_ohne Fusionsberechnungen_DJ_Daten_OKP.xlsx"/>
    <x v="2"/>
    <s v="Jahresrechnung definitiv"/>
    <s v="762"/>
    <x v="31"/>
    <s v="CH"/>
    <x v="0"/>
    <n v="19071"/>
    <n v="18671"/>
    <m/>
    <m/>
    <m/>
    <m/>
    <m/>
    <m/>
    <m/>
    <m/>
    <m/>
    <m/>
    <m/>
    <m/>
    <m/>
    <m/>
    <m/>
    <m/>
    <m/>
    <m/>
    <m/>
    <m/>
    <m/>
    <m/>
    <m/>
    <m/>
    <m/>
    <m/>
    <m/>
    <m/>
    <m/>
    <m/>
    <m/>
    <m/>
    <m/>
    <m/>
    <m/>
    <n v="61085537"/>
    <n v="-548410.23"/>
    <n v="-1221710.75"/>
    <n v="7888915.6500000004"/>
    <n v="0"/>
    <n v="0"/>
    <n v="-41220"/>
    <n v="0"/>
    <n v="-7888915.6500000004"/>
    <n v="-60512389"/>
    <n v="5693991.4500000002"/>
    <n v="3149736.75"/>
    <n v="232783.9"/>
    <n v="0"/>
    <n v="-26102.84"/>
    <n v="-6162270"/>
    <m/>
    <m/>
    <n v="0"/>
    <n v="0"/>
    <n v="4955193"/>
    <n v="2111225"/>
    <n v="-161624"/>
    <n v="-66910.75"/>
    <n v="484537.55"/>
    <n v="1601374.73"/>
    <m/>
    <n v="-3027656.44"/>
    <n v="0"/>
    <n v="-1183874.45"/>
    <n v="-1100911.57"/>
    <n v="-36625"/>
    <n v="-44359.74"/>
    <n v="7816.64"/>
    <n v="-521.22"/>
    <m/>
    <n v="467573.33"/>
    <n v="0"/>
    <n v="0"/>
    <m/>
    <m/>
    <m/>
    <m/>
    <m/>
    <m/>
    <n v="19188015.079999998"/>
    <m/>
    <m/>
    <m/>
    <m/>
    <m/>
    <m/>
    <m/>
    <m/>
    <m/>
    <m/>
    <m/>
    <m/>
    <m/>
    <m/>
    <n v="11745583.66"/>
    <m/>
    <m/>
    <m/>
    <m/>
    <m/>
    <m/>
    <m/>
    <m/>
    <n v="20061900"/>
    <m/>
    <m/>
    <m/>
    <m/>
    <m/>
    <m/>
    <m/>
    <m/>
    <m/>
    <m/>
    <m/>
    <m/>
    <m/>
    <m/>
    <m/>
    <m/>
    <m/>
    <m/>
    <m/>
    <m/>
    <m/>
    <m/>
    <s v="Vivao (fus)"/>
    <x v="1"/>
    <m/>
    <x v="0"/>
    <s v="Kolping Krankenkasse AG"/>
  </r>
  <r>
    <s v="neu_ohne Fusionsberechnungen_DJ_Daten_OKP.xlsx"/>
    <x v="2"/>
    <s v="Jahresrechnung definitiv"/>
    <s v="1386"/>
    <x v="32"/>
    <s v="CH"/>
    <x v="0"/>
    <n v="9803"/>
    <n v="9651"/>
    <m/>
    <m/>
    <m/>
    <m/>
    <m/>
    <m/>
    <m/>
    <m/>
    <m/>
    <m/>
    <m/>
    <m/>
    <m/>
    <m/>
    <m/>
    <m/>
    <m/>
    <m/>
    <m/>
    <m/>
    <m/>
    <m/>
    <m/>
    <m/>
    <m/>
    <m/>
    <m/>
    <m/>
    <m/>
    <m/>
    <m/>
    <m/>
    <m/>
    <m/>
    <m/>
    <n v="38373526.399999999"/>
    <n v="-60319.18"/>
    <n v="-220000"/>
    <n v="3836312.75"/>
    <n v="0"/>
    <n v="0"/>
    <n v="-31329.599999999999"/>
    <n v="0"/>
    <n v="-3836312.75"/>
    <n v="-51111227.75"/>
    <n v="3523554.15"/>
    <n v="2338215.2000000002"/>
    <n v="296126.84999999998"/>
    <n v="0"/>
    <n v="-15180.78"/>
    <n v="-183000"/>
    <m/>
    <m/>
    <n v="-318417"/>
    <n v="0"/>
    <n v="6617246"/>
    <n v="5100000"/>
    <n v="0"/>
    <n v="-43267.95"/>
    <n v="-176780.71"/>
    <n v="258577.05"/>
    <m/>
    <n v="-1150732.98"/>
    <n v="0"/>
    <n v="-745307.47"/>
    <n v="-180688.41"/>
    <n v="0"/>
    <n v="-17243.3"/>
    <n v="21914.33"/>
    <n v="-33369.42"/>
    <m/>
    <n v="795551.15"/>
    <n v="0"/>
    <n v="0"/>
    <m/>
    <m/>
    <m/>
    <m/>
    <m/>
    <m/>
    <n v="22047036.329999998"/>
    <m/>
    <m/>
    <m/>
    <m/>
    <m/>
    <m/>
    <m/>
    <m/>
    <m/>
    <m/>
    <m/>
    <m/>
    <m/>
    <m/>
    <n v="13189907.27"/>
    <m/>
    <m/>
    <m/>
    <m/>
    <m/>
    <m/>
    <m/>
    <m/>
    <n v="12683000"/>
    <m/>
    <m/>
    <m/>
    <m/>
    <m/>
    <m/>
    <m/>
    <m/>
    <m/>
    <m/>
    <m/>
    <m/>
    <m/>
    <m/>
    <m/>
    <m/>
    <m/>
    <m/>
    <m/>
    <m/>
    <m/>
    <m/>
    <m/>
    <x v="0"/>
    <s v="Visana Gruppe"/>
    <x v="1"/>
    <s v="Galenos AG"/>
  </r>
  <r>
    <s v="neu_ohne Fusionsberechnungen_DJ_Daten_OKP.xlsx"/>
    <x v="2"/>
    <s v="Jahresrechnung definitiv"/>
    <s v="57"/>
    <x v="33"/>
    <s v="CH"/>
    <x v="0"/>
    <n v="6008.75"/>
    <n v="5731"/>
    <m/>
    <m/>
    <m/>
    <m/>
    <m/>
    <m/>
    <m/>
    <m/>
    <m/>
    <m/>
    <m/>
    <m/>
    <m/>
    <m/>
    <m/>
    <m/>
    <m/>
    <m/>
    <m/>
    <m/>
    <m/>
    <m/>
    <m/>
    <m/>
    <m/>
    <m/>
    <m/>
    <m/>
    <m/>
    <m/>
    <m/>
    <m/>
    <m/>
    <m/>
    <m/>
    <n v="23760066.48"/>
    <n v="-1570977.56"/>
    <n v="450.3"/>
    <n v="3559626"/>
    <n v="0"/>
    <n v="0"/>
    <n v="14420.98"/>
    <n v="0"/>
    <n v="-3559626"/>
    <n v="-27400011.75"/>
    <n v="1837567.6"/>
    <n v="1181259.75"/>
    <n v="161210"/>
    <n v="0"/>
    <n v="-21774.42"/>
    <n v="49027.75"/>
    <m/>
    <m/>
    <n v="-200000"/>
    <n v="-1246879.42"/>
    <n v="2387918.41"/>
    <n v="161065.03"/>
    <n v="0"/>
    <n v="0"/>
    <n v="32884.04"/>
    <n v="0"/>
    <m/>
    <n v="0"/>
    <n v="0"/>
    <n v="-1290320.32"/>
    <n v="0"/>
    <n v="0"/>
    <n v="0"/>
    <n v="-1868.55"/>
    <n v="0"/>
    <m/>
    <n v="840262.48"/>
    <n v="706.85"/>
    <n v="0"/>
    <m/>
    <m/>
    <m/>
    <m/>
    <m/>
    <m/>
    <n v="54043990.590000004"/>
    <m/>
    <m/>
    <m/>
    <m/>
    <m/>
    <m/>
    <m/>
    <m/>
    <m/>
    <m/>
    <m/>
    <m/>
    <m/>
    <m/>
    <n v="11546576.16"/>
    <m/>
    <m/>
    <m/>
    <m/>
    <m/>
    <m/>
    <m/>
    <m/>
    <n v="7201188.9900000002"/>
    <m/>
    <m/>
    <m/>
    <m/>
    <m/>
    <m/>
    <m/>
    <m/>
    <m/>
    <m/>
    <m/>
    <m/>
    <m/>
    <m/>
    <m/>
    <m/>
    <m/>
    <m/>
    <m/>
    <m/>
    <m/>
    <m/>
    <s v="Vivao (fus)"/>
    <x v="1"/>
    <m/>
    <x v="0"/>
    <s v="Moove Sympany AG"/>
  </r>
  <r>
    <s v="neu_ohne Fusionsberechnungen_DJ_Daten_OKP.xlsx"/>
    <x v="2"/>
    <s v="Jahresrechnung definitiv"/>
    <s v="1318"/>
    <x v="34"/>
    <s v="CH"/>
    <x v="0"/>
    <n v="9127.7099999999991"/>
    <n v="9009"/>
    <m/>
    <m/>
    <m/>
    <m/>
    <m/>
    <m/>
    <m/>
    <m/>
    <m/>
    <m/>
    <m/>
    <m/>
    <m/>
    <m/>
    <m/>
    <m/>
    <m/>
    <m/>
    <m/>
    <m/>
    <m/>
    <m/>
    <m/>
    <m/>
    <m/>
    <m/>
    <m/>
    <m/>
    <m/>
    <m/>
    <m/>
    <m/>
    <m/>
    <m/>
    <m/>
    <n v="24237644.899999999"/>
    <n v="-22254.87"/>
    <n v="-295331.09999999998"/>
    <n v="3112532.1"/>
    <n v="0"/>
    <n v="0"/>
    <n v="-21850"/>
    <n v="0"/>
    <n v="-3112532.1"/>
    <n v="-24975606.329999998"/>
    <n v="3080462.55"/>
    <n v="1200228.7"/>
    <n v="127710"/>
    <n v="0"/>
    <n v="368.98"/>
    <n v="-700000"/>
    <m/>
    <m/>
    <n v="0"/>
    <n v="-1493118.84"/>
    <n v="2237.84"/>
    <n v="10268"/>
    <n v="-60942.65"/>
    <n v="0"/>
    <n v="-8106.05"/>
    <n v="449760.9"/>
    <m/>
    <n v="-808005.56"/>
    <n v="0"/>
    <n v="-586830.93000000005"/>
    <n v="-22351.75"/>
    <n v="0"/>
    <n v="0"/>
    <n v="268382.25"/>
    <n v="0"/>
    <m/>
    <n v="1061149.31"/>
    <n v="0"/>
    <n v="-134452.22"/>
    <m/>
    <m/>
    <m/>
    <m/>
    <m/>
    <m/>
    <n v="27532273.399999999"/>
    <m/>
    <m/>
    <m/>
    <m/>
    <m/>
    <m/>
    <m/>
    <m/>
    <m/>
    <m/>
    <m/>
    <m/>
    <m/>
    <m/>
    <n v="18844105.079999998"/>
    <m/>
    <m/>
    <m/>
    <m/>
    <m/>
    <m/>
    <m/>
    <m/>
    <n v="5900000"/>
    <m/>
    <m/>
    <m/>
    <m/>
    <m/>
    <m/>
    <m/>
    <m/>
    <m/>
    <m/>
    <m/>
    <m/>
    <m/>
    <m/>
    <m/>
    <m/>
    <m/>
    <m/>
    <m/>
    <m/>
    <m/>
    <m/>
    <m/>
    <x v="0"/>
    <m/>
    <x v="0"/>
    <s v="Stiftung Krankenkasse Wädenswil"/>
  </r>
  <r>
    <s v="neu_ohne Fusionsberechnungen_DJ_Daten_OKP.xlsx"/>
    <x v="2"/>
    <s v="Jahresrechnung definitiv"/>
    <s v="1401"/>
    <x v="35"/>
    <s v="CH"/>
    <x v="0"/>
    <n v="10079"/>
    <n v="9828"/>
    <m/>
    <m/>
    <m/>
    <m/>
    <m/>
    <m/>
    <m/>
    <m/>
    <m/>
    <m/>
    <m/>
    <m/>
    <m/>
    <m/>
    <m/>
    <m/>
    <m/>
    <m/>
    <m/>
    <m/>
    <m/>
    <m/>
    <m/>
    <m/>
    <m/>
    <m/>
    <m/>
    <m/>
    <m/>
    <m/>
    <m/>
    <m/>
    <m/>
    <m/>
    <m/>
    <n v="27573627.600000001"/>
    <n v="-101432.87"/>
    <n v="-190258.05"/>
    <n v="1866352.85"/>
    <n v="0"/>
    <n v="0"/>
    <n v="-23604"/>
    <n v="0"/>
    <n v="-1866352.85"/>
    <n v="-31826867"/>
    <n v="4716250.75"/>
    <n v="0"/>
    <n v="0"/>
    <n v="0"/>
    <n v="0"/>
    <n v="800000"/>
    <m/>
    <m/>
    <n v="0"/>
    <n v="-263554"/>
    <n v="0"/>
    <n v="-400000"/>
    <n v="0"/>
    <n v="0"/>
    <n v="-217200.3"/>
    <n v="182832.7"/>
    <m/>
    <n v="-1110531.49"/>
    <n v="0"/>
    <n v="-602576.74"/>
    <n v="-146946.59"/>
    <n v="0"/>
    <n v="-72337.149999999994"/>
    <n v="21163.57"/>
    <n v="-25946.26"/>
    <m/>
    <n v="618652.4"/>
    <n v="0"/>
    <n v="0"/>
    <m/>
    <m/>
    <m/>
    <m/>
    <m/>
    <m/>
    <n v="17165452.199999999"/>
    <m/>
    <m/>
    <m/>
    <m/>
    <m/>
    <m/>
    <m/>
    <m/>
    <m/>
    <m/>
    <m/>
    <m/>
    <m/>
    <m/>
    <n v="7363626.3600000003"/>
    <m/>
    <m/>
    <m/>
    <m/>
    <m/>
    <m/>
    <m/>
    <m/>
    <n v="4405769"/>
    <m/>
    <m/>
    <m/>
    <m/>
    <m/>
    <m/>
    <m/>
    <m/>
    <m/>
    <m/>
    <m/>
    <m/>
    <m/>
    <m/>
    <m/>
    <m/>
    <m/>
    <m/>
    <m/>
    <m/>
    <m/>
    <m/>
    <s v="rhenu (fus)"/>
    <x v="1"/>
    <m/>
    <x v="0"/>
    <s v="rhenusana"/>
  </r>
  <r>
    <s v="neu_ohne Fusionsberechnungen_DJ_Daten_OKP.xlsx"/>
    <x v="2"/>
    <s v="Jahresrechnung definitiv"/>
    <s v="558"/>
    <x v="36"/>
    <s v="CH"/>
    <x v="0"/>
    <n v="4417"/>
    <n v="5001"/>
    <m/>
    <m/>
    <m/>
    <m/>
    <m/>
    <m/>
    <m/>
    <m/>
    <m/>
    <m/>
    <m/>
    <m/>
    <m/>
    <m/>
    <m/>
    <m/>
    <m/>
    <m/>
    <m/>
    <m/>
    <m/>
    <m/>
    <m/>
    <m/>
    <m/>
    <m/>
    <m/>
    <m/>
    <m/>
    <m/>
    <m/>
    <m/>
    <m/>
    <m/>
    <m/>
    <n v="10729249.9"/>
    <n v="-25547.24"/>
    <n v="0"/>
    <n v="1223703.8999999999"/>
    <n v="0"/>
    <n v="0"/>
    <n v="-13238.4"/>
    <n v="0"/>
    <n v="-1223703.8999999999"/>
    <n v="-9713880.9499999993"/>
    <n v="1262817.2"/>
    <n v="507903.2"/>
    <n v="40005"/>
    <n v="0"/>
    <n v="-5219.8500000000004"/>
    <n v="-612000"/>
    <m/>
    <m/>
    <n v="0"/>
    <n v="-401272"/>
    <n v="0"/>
    <n v="-723000"/>
    <n v="0"/>
    <n v="0"/>
    <n v="-24815.55"/>
    <n v="0"/>
    <m/>
    <n v="0"/>
    <n v="0"/>
    <n v="-825156.5"/>
    <n v="0"/>
    <n v="0"/>
    <n v="0"/>
    <n v="7722"/>
    <n v="-8686.4599999999991"/>
    <m/>
    <n v="706789.87"/>
    <n v="0"/>
    <n v="-6078.95"/>
    <m/>
    <m/>
    <m/>
    <m/>
    <m/>
    <m/>
    <n v="10491089.300000001"/>
    <m/>
    <m/>
    <m/>
    <m/>
    <m/>
    <m/>
    <m/>
    <m/>
    <m/>
    <m/>
    <m/>
    <m/>
    <m/>
    <m/>
    <n v="6045127.4900000002"/>
    <m/>
    <m/>
    <m/>
    <m/>
    <m/>
    <m/>
    <m/>
    <m/>
    <n v="3030000"/>
    <m/>
    <m/>
    <m/>
    <m/>
    <m/>
    <m/>
    <m/>
    <m/>
    <m/>
    <m/>
    <m/>
    <m/>
    <m/>
    <m/>
    <m/>
    <m/>
    <m/>
    <m/>
    <m/>
    <m/>
    <m/>
    <m/>
    <s v="öKK (fus)"/>
    <x v="1"/>
    <m/>
    <x v="0"/>
    <s v="KVF Krankenversicherung AG"/>
  </r>
  <r>
    <s v="neu_ohne Fusionsberechnungen_DJ_Daten_OKP.xlsx"/>
    <x v="2"/>
    <s v="Jahresrechnung definitiv"/>
    <s v="780"/>
    <x v="37"/>
    <s v="CH"/>
    <x v="0"/>
    <n v="6712.11"/>
    <n v="7442"/>
    <m/>
    <m/>
    <m/>
    <m/>
    <m/>
    <m/>
    <m/>
    <m/>
    <m/>
    <m/>
    <m/>
    <m/>
    <m/>
    <m/>
    <m/>
    <m/>
    <m/>
    <m/>
    <m/>
    <m/>
    <m/>
    <m/>
    <m/>
    <m/>
    <m/>
    <m/>
    <m/>
    <m/>
    <m/>
    <m/>
    <m/>
    <m/>
    <m/>
    <m/>
    <m/>
    <n v="15492501.199999999"/>
    <n v="-69054.91"/>
    <n v="-126514.6"/>
    <n v="1462139.55"/>
    <n v="0"/>
    <n v="0"/>
    <n v="-15115.2"/>
    <n v="0"/>
    <n v="-1447521.7"/>
    <n v="-15524914.050000001"/>
    <n v="2120265.5"/>
    <n v="776342.8"/>
    <n v="74484.600000000006"/>
    <n v="0"/>
    <n v="-9506.18"/>
    <n v="-250000"/>
    <m/>
    <m/>
    <n v="0"/>
    <n v="-1180853.8500000001"/>
    <n v="0"/>
    <n v="-708000"/>
    <n v="0"/>
    <n v="-15832.4"/>
    <n v="-98427.65"/>
    <n v="189507.4"/>
    <m/>
    <n v="-652868.44999999995"/>
    <n v="0"/>
    <n v="-175841.7"/>
    <n v="-34491.199999999997"/>
    <n v="0"/>
    <n v="-16552.72"/>
    <n v="32937.35"/>
    <n v="-10971.5"/>
    <m/>
    <n v="193316.01"/>
    <n v="0"/>
    <n v="0"/>
    <m/>
    <m/>
    <m/>
    <m/>
    <m/>
    <m/>
    <n v="7013527.21"/>
    <m/>
    <m/>
    <m/>
    <m/>
    <m/>
    <m/>
    <m/>
    <m/>
    <m/>
    <m/>
    <m/>
    <m/>
    <m/>
    <m/>
    <n v="4825095.5"/>
    <m/>
    <m/>
    <m/>
    <m/>
    <m/>
    <m/>
    <m/>
    <m/>
    <n v="3150000"/>
    <m/>
    <m/>
    <m/>
    <m/>
    <m/>
    <m/>
    <m/>
    <m/>
    <m/>
    <m/>
    <m/>
    <m/>
    <m/>
    <m/>
    <m/>
    <m/>
    <m/>
    <m/>
    <m/>
    <m/>
    <m/>
    <m/>
    <m/>
    <x v="0"/>
    <m/>
    <x v="0"/>
    <s v="Genossenschaft Glarner Krankenversicherung"/>
  </r>
  <r>
    <s v="neu_ohne Fusionsberechnungen_DJ_Daten_OKP.xlsx"/>
    <x v="2"/>
    <s v="Jahresrechnung definitiv"/>
    <s v="1507"/>
    <x v="38"/>
    <s v="CH"/>
    <x v="0"/>
    <n v="11513.12"/>
    <n v="12232"/>
    <m/>
    <m/>
    <m/>
    <m/>
    <m/>
    <m/>
    <m/>
    <m/>
    <m/>
    <m/>
    <m/>
    <m/>
    <m/>
    <m/>
    <m/>
    <m/>
    <m/>
    <m/>
    <m/>
    <m/>
    <m/>
    <m/>
    <m/>
    <m/>
    <m/>
    <m/>
    <m/>
    <m/>
    <m/>
    <m/>
    <m/>
    <m/>
    <m/>
    <m/>
    <m/>
    <n v="29409676.199999999"/>
    <n v="-136682.09"/>
    <n v="-593630.1"/>
    <n v="5374631.5"/>
    <n v="0"/>
    <n v="0"/>
    <n v="-27524"/>
    <n v="0"/>
    <n v="-5374631.5"/>
    <n v="-28139114.989999998"/>
    <n v="2862149.56"/>
    <n v="1445590.91"/>
    <n v="142725"/>
    <n v="0"/>
    <n v="0"/>
    <n v="-800000"/>
    <m/>
    <m/>
    <n v="0"/>
    <n v="-1923252.81"/>
    <n v="1538.81"/>
    <n v="-2104550"/>
    <n v="0"/>
    <n v="-22122.76"/>
    <n v="-33057.230000000003"/>
    <n v="423228.76"/>
    <m/>
    <n v="-1060739.33"/>
    <n v="0"/>
    <n v="-277214.56"/>
    <n v="-61915.23"/>
    <n v="-11505.55"/>
    <n v="0"/>
    <n v="65170.83"/>
    <n v="0"/>
    <m/>
    <n v="1018599.51"/>
    <n v="561820.73"/>
    <n v="0"/>
    <m/>
    <m/>
    <m/>
    <m/>
    <m/>
    <m/>
    <n v="17587637.300000004"/>
    <m/>
    <m/>
    <m/>
    <m/>
    <m/>
    <m/>
    <m/>
    <m/>
    <m/>
    <m/>
    <m/>
    <m/>
    <m/>
    <m/>
    <n v="11667977.07"/>
    <m/>
    <m/>
    <m/>
    <m/>
    <m/>
    <m/>
    <m/>
    <m/>
    <n v="6600000"/>
    <m/>
    <m/>
    <m/>
    <m/>
    <m/>
    <m/>
    <m/>
    <m/>
    <m/>
    <m/>
    <m/>
    <m/>
    <m/>
    <m/>
    <m/>
    <m/>
    <m/>
    <m/>
    <m/>
    <m/>
    <m/>
    <m/>
    <m/>
    <x v="0"/>
    <s v="Groupe Mutuel"/>
    <x v="1"/>
    <s v="AMB Assurances SA"/>
  </r>
  <r>
    <s v="neu_ohne Fusionsberechnungen_DJ_Daten_OKP.xlsx"/>
    <x v="2"/>
    <s v="Jahresrechnung definitiv"/>
    <s v="829"/>
    <x v="39"/>
    <s v="CH"/>
    <x v="0"/>
    <n v="16493"/>
    <n v="17343"/>
    <m/>
    <m/>
    <m/>
    <m/>
    <m/>
    <m/>
    <m/>
    <m/>
    <m/>
    <m/>
    <m/>
    <m/>
    <m/>
    <m/>
    <m/>
    <m/>
    <m/>
    <m/>
    <m/>
    <m/>
    <m/>
    <m/>
    <m/>
    <m/>
    <m/>
    <m/>
    <m/>
    <m/>
    <m/>
    <m/>
    <m/>
    <m/>
    <m/>
    <m/>
    <m/>
    <n v="35366667.5"/>
    <n v="-55078.7"/>
    <n v="-141972"/>
    <n v="5336027.25"/>
    <n v="40764.769999999997"/>
    <n v="0"/>
    <n v="-37442.400000000001"/>
    <n v="0"/>
    <n v="-5336027.25"/>
    <n v="-41716376.149999999"/>
    <n v="4332588.3"/>
    <n v="2040796.85"/>
    <n v="205514.45"/>
    <n v="0"/>
    <n v="0"/>
    <n v="-840000"/>
    <m/>
    <m/>
    <n v="0"/>
    <n v="-5884375.6299999999"/>
    <n v="5873084.6299999999"/>
    <n v="0"/>
    <n v="0"/>
    <n v="0"/>
    <n v="-31986.68"/>
    <n v="307149.8"/>
    <m/>
    <n v="-1337520.1499999999"/>
    <n v="0"/>
    <n v="-282468.90999999997"/>
    <n v="0"/>
    <n v="0"/>
    <n v="-41890.449999999997"/>
    <n v="1789.14"/>
    <n v="0"/>
    <m/>
    <n v="1108927.82"/>
    <n v="606270.61"/>
    <n v="0"/>
    <m/>
    <m/>
    <m/>
    <m/>
    <m/>
    <m/>
    <n v="18544912.199999999"/>
    <m/>
    <m/>
    <m/>
    <m/>
    <m/>
    <m/>
    <m/>
    <m/>
    <m/>
    <m/>
    <m/>
    <m/>
    <m/>
    <m/>
    <n v="6374609.1799999997"/>
    <m/>
    <m/>
    <m/>
    <m/>
    <m/>
    <m/>
    <m/>
    <m/>
    <n v="6980000"/>
    <m/>
    <m/>
    <m/>
    <m/>
    <m/>
    <m/>
    <m/>
    <m/>
    <m/>
    <m/>
    <m/>
    <m/>
    <m/>
    <m/>
    <m/>
    <m/>
    <m/>
    <m/>
    <m/>
    <m/>
    <m/>
    <m/>
    <m/>
    <x v="0"/>
    <m/>
    <x v="0"/>
    <s v="KLuG Krankenversicherung"/>
  </r>
  <r>
    <s v="neu_ohne Fusionsberechnungen_DJ_Daten_OKP.xlsx"/>
    <x v="2"/>
    <s v="Jahresrechnung definitiv"/>
    <s v="246"/>
    <x v="40"/>
    <s v="CH"/>
    <x v="0"/>
    <n v="4036.59"/>
    <n v="6332"/>
    <m/>
    <m/>
    <m/>
    <m/>
    <m/>
    <m/>
    <m/>
    <m/>
    <m/>
    <m/>
    <m/>
    <m/>
    <m/>
    <m/>
    <m/>
    <m/>
    <m/>
    <m/>
    <m/>
    <m/>
    <m/>
    <m/>
    <m/>
    <m/>
    <m/>
    <m/>
    <m/>
    <m/>
    <m/>
    <m/>
    <m/>
    <m/>
    <m/>
    <m/>
    <m/>
    <n v="12023261.800000001"/>
    <n v="-50904.05"/>
    <n v="-110255.8"/>
    <n v="920505.75"/>
    <n v="0"/>
    <n v="0"/>
    <n v="1401.6"/>
    <n v="0"/>
    <n v="-920505.75"/>
    <n v="-10895369.6"/>
    <n v="1011129.65"/>
    <n v="555912.5"/>
    <n v="64785"/>
    <n v="0"/>
    <n v="-1092.23"/>
    <n v="-500000"/>
    <m/>
    <m/>
    <n v="-50000"/>
    <n v="0"/>
    <n v="448660"/>
    <n v="-754000"/>
    <n v="-11027.05"/>
    <n v="-38300.550000000003"/>
    <n v="-168264.15"/>
    <n v="0"/>
    <m/>
    <n v="-501450.72"/>
    <n v="-775"/>
    <n v="-192212.77"/>
    <n v="-15061.1"/>
    <n v="-770"/>
    <n v="-12602.5"/>
    <n v="1965.3"/>
    <n v="-6342.8"/>
    <m/>
    <n v="-15750.31"/>
    <n v="0"/>
    <n v="-3739.2"/>
    <m/>
    <m/>
    <m/>
    <m/>
    <m/>
    <m/>
    <n v="7243630.7199999997"/>
    <m/>
    <m/>
    <m/>
    <m/>
    <m/>
    <m/>
    <m/>
    <m/>
    <m/>
    <m/>
    <m/>
    <m/>
    <m/>
    <m/>
    <n v="5270007.2"/>
    <m/>
    <m/>
    <m/>
    <m/>
    <m/>
    <m/>
    <m/>
    <m/>
    <n v="4750000"/>
    <m/>
    <m/>
    <m/>
    <m/>
    <m/>
    <m/>
    <m/>
    <m/>
    <m/>
    <m/>
    <m/>
    <m/>
    <m/>
    <m/>
    <m/>
    <m/>
    <m/>
    <m/>
    <m/>
    <m/>
    <m/>
    <m/>
    <m/>
    <x v="0"/>
    <m/>
    <x v="0"/>
    <s v="Genossenschaft Krankenkasse Steffisburg"/>
  </r>
  <r>
    <s v="neu_ohne Fusionsberechnungen_DJ_Daten_OKP.xlsx"/>
    <x v="2"/>
    <s v="Jahresrechnung definitiv"/>
    <s v="134"/>
    <x v="41"/>
    <s v="CH"/>
    <x v="0"/>
    <n v="3659.75"/>
    <n v="3705"/>
    <m/>
    <m/>
    <m/>
    <m/>
    <m/>
    <m/>
    <m/>
    <m/>
    <m/>
    <m/>
    <m/>
    <m/>
    <m/>
    <m/>
    <m/>
    <m/>
    <m/>
    <m/>
    <m/>
    <m/>
    <m/>
    <m/>
    <m/>
    <m/>
    <m/>
    <m/>
    <m/>
    <m/>
    <m/>
    <m/>
    <m/>
    <m/>
    <m/>
    <m/>
    <m/>
    <n v="10044743.6"/>
    <n v="-70262.89"/>
    <n v="-197881.45"/>
    <n v="1488045.4"/>
    <n v="0"/>
    <n v="0"/>
    <n v="-11294.6"/>
    <n v="0"/>
    <n v="-1488045.4"/>
    <n v="-11779299.65"/>
    <n v="1013284"/>
    <n v="575674.65"/>
    <n v="62025"/>
    <n v="0"/>
    <n v="-5620.45"/>
    <n v="-130000"/>
    <m/>
    <m/>
    <n v="-40000"/>
    <n v="0"/>
    <n v="75055"/>
    <n v="220000"/>
    <n v="0"/>
    <n v="0"/>
    <n v="-29104.799999999999"/>
    <n v="242124.15"/>
    <m/>
    <n v="-330459.8"/>
    <n v="0"/>
    <n v="-169989.8"/>
    <n v="-2560"/>
    <n v="0"/>
    <n v="-5707.4"/>
    <n v="211169.38"/>
    <n v="0"/>
    <m/>
    <n v="224149.72"/>
    <n v="9578.9699999999993"/>
    <n v="0"/>
    <m/>
    <m/>
    <m/>
    <m/>
    <m/>
    <m/>
    <n v="8497766.4100000001"/>
    <m/>
    <m/>
    <m/>
    <m/>
    <m/>
    <m/>
    <m/>
    <m/>
    <m/>
    <m/>
    <m/>
    <m/>
    <m/>
    <m/>
    <n v="6212073.1100000003"/>
    <m/>
    <m/>
    <m/>
    <m/>
    <m/>
    <m/>
    <m/>
    <m/>
    <n v="2300000"/>
    <m/>
    <m/>
    <m/>
    <m/>
    <m/>
    <m/>
    <m/>
    <m/>
    <m/>
    <m/>
    <m/>
    <m/>
    <m/>
    <m/>
    <m/>
    <m/>
    <m/>
    <m/>
    <m/>
    <m/>
    <m/>
    <m/>
    <s v="Einsiedler (fus)"/>
    <x v="1"/>
    <m/>
    <x v="0"/>
    <s v="Einsiedler Krankenkasse"/>
  </r>
  <r>
    <s v="neu_ohne Fusionsberechnungen_DJ_Daten_OKP.xlsx"/>
    <x v="2"/>
    <s v="Jahresrechnung definitiv"/>
    <s v="1113"/>
    <x v="42"/>
    <s v="CH"/>
    <x v="0"/>
    <n v="8103.82"/>
    <n v="6621"/>
    <m/>
    <m/>
    <m/>
    <m/>
    <m/>
    <m/>
    <m/>
    <m/>
    <m/>
    <m/>
    <m/>
    <m/>
    <m/>
    <m/>
    <m/>
    <m/>
    <m/>
    <m/>
    <m/>
    <m/>
    <m/>
    <m/>
    <m/>
    <m/>
    <m/>
    <m/>
    <m/>
    <m/>
    <m/>
    <m/>
    <m/>
    <m/>
    <m/>
    <m/>
    <m/>
    <n v="22057396.300000001"/>
    <n v="-37426.339999999997"/>
    <n v="-337193.4"/>
    <n v="5198457"/>
    <n v="0"/>
    <n v="0"/>
    <n v="-19445.599999999999"/>
    <n v="0"/>
    <n v="-5198457"/>
    <n v="-21139019.329999998"/>
    <n v="2134230.96"/>
    <n v="1093335.28"/>
    <n v="108788.38"/>
    <n v="0"/>
    <n v="-470.94"/>
    <n v="-290000"/>
    <m/>
    <m/>
    <n v="0"/>
    <n v="-1104006"/>
    <n v="0"/>
    <n v="-1687677"/>
    <n v="0"/>
    <n v="0"/>
    <n v="-62624.95"/>
    <n v="143285.28"/>
    <m/>
    <n v="-36696.199999999997"/>
    <n v="0"/>
    <n v="-1220566.43"/>
    <n v="-14975.1"/>
    <n v="0"/>
    <n v="-2117.6"/>
    <n v="64876.45"/>
    <n v="0"/>
    <m/>
    <n v="333977.49"/>
    <n v="210000"/>
    <n v="0"/>
    <m/>
    <m/>
    <m/>
    <m/>
    <m/>
    <m/>
    <n v="5013789.96"/>
    <m/>
    <m/>
    <m/>
    <m/>
    <m/>
    <m/>
    <m/>
    <m/>
    <m/>
    <m/>
    <m/>
    <m/>
    <m/>
    <m/>
    <n v="2627055.29"/>
    <m/>
    <m/>
    <m/>
    <m/>
    <m/>
    <m/>
    <m/>
    <m/>
    <n v="4690000"/>
    <m/>
    <m/>
    <m/>
    <m/>
    <m/>
    <m/>
    <m/>
    <m/>
    <m/>
    <m/>
    <m/>
    <m/>
    <m/>
    <m/>
    <m/>
    <m/>
    <m/>
    <m/>
    <m/>
    <m/>
    <m/>
    <m/>
    <m/>
    <x v="0"/>
    <m/>
    <x v="0"/>
    <s v="Caisse-maladie de la vallée d’Entremont société coopérative"/>
  </r>
  <r>
    <s v="neu_ohne Fusionsberechnungen_DJ_Daten_OKP.xlsx"/>
    <x v="2"/>
    <s v="Jahresrechnung definitiv"/>
    <s v="1040"/>
    <x v="43"/>
    <s v="CH"/>
    <x v="0"/>
    <n v="3989"/>
    <n v="3916"/>
    <m/>
    <m/>
    <m/>
    <m/>
    <m/>
    <m/>
    <m/>
    <m/>
    <m/>
    <m/>
    <m/>
    <m/>
    <m/>
    <m/>
    <m/>
    <m/>
    <m/>
    <m/>
    <m/>
    <m/>
    <m/>
    <m/>
    <m/>
    <m/>
    <m/>
    <m/>
    <m/>
    <m/>
    <m/>
    <m/>
    <m/>
    <m/>
    <m/>
    <m/>
    <m/>
    <n v="10219034.949999999"/>
    <n v="-8534.23"/>
    <n v="-116218.15"/>
    <n v="1297999"/>
    <n v="0"/>
    <n v="0"/>
    <n v="-10876.8"/>
    <n v="0"/>
    <n v="-1297999"/>
    <n v="-8781285.4499999993"/>
    <n v="1042427"/>
    <n v="489347.4"/>
    <n v="36693"/>
    <n v="0"/>
    <n v="-2975.75"/>
    <n v="0"/>
    <m/>
    <m/>
    <n v="0"/>
    <n v="-344817.7"/>
    <n v="0"/>
    <n v="-750000"/>
    <n v="0"/>
    <n v="-53607.85"/>
    <n v="-38587.449999999997"/>
    <n v="0"/>
    <m/>
    <n v="-287827.5"/>
    <n v="0"/>
    <n v="-28726.1"/>
    <n v="-295.7"/>
    <n v="0"/>
    <n v="0"/>
    <n v="5505.3"/>
    <n v="-9887.9"/>
    <m/>
    <n v="-150100.6"/>
    <n v="23921.599999999999"/>
    <n v="-23346.6"/>
    <m/>
    <m/>
    <m/>
    <m/>
    <m/>
    <m/>
    <n v="8948213.1500000004"/>
    <m/>
    <m/>
    <m/>
    <m/>
    <m/>
    <m/>
    <m/>
    <m/>
    <m/>
    <m/>
    <m/>
    <m/>
    <m/>
    <m/>
    <n v="5450287.8799999999"/>
    <m/>
    <m/>
    <m/>
    <m/>
    <m/>
    <m/>
    <m/>
    <m/>
    <n v="2310000"/>
    <m/>
    <m/>
    <m/>
    <m/>
    <m/>
    <m/>
    <m/>
    <m/>
    <m/>
    <m/>
    <m/>
    <m/>
    <m/>
    <m/>
    <m/>
    <m/>
    <m/>
    <m/>
    <m/>
    <m/>
    <m/>
    <m/>
    <s v="Visper (fus)"/>
    <x v="1"/>
    <m/>
    <x v="0"/>
    <s v="Verein Krankenkasse Visperterminen"/>
  </r>
  <r>
    <s v="neu_ohne Fusionsberechnungen_DJ_Daten_OKP.xlsx"/>
    <x v="2"/>
    <s v="Jahresrechnung definitiv"/>
    <s v="901"/>
    <x v="44"/>
    <s v="CH"/>
    <x v="0"/>
    <n v="2552.63"/>
    <n v="2613"/>
    <m/>
    <m/>
    <m/>
    <m/>
    <m/>
    <m/>
    <m/>
    <m/>
    <m/>
    <m/>
    <m/>
    <m/>
    <m/>
    <m/>
    <m/>
    <m/>
    <m/>
    <m/>
    <m/>
    <m/>
    <m/>
    <m/>
    <m/>
    <m/>
    <m/>
    <m/>
    <m/>
    <m/>
    <m/>
    <m/>
    <m/>
    <m/>
    <m/>
    <m/>
    <m/>
    <n v="5886068.4500000002"/>
    <n v="0"/>
    <n v="-28841.75"/>
    <n v="732264.9"/>
    <n v="0"/>
    <n v="0"/>
    <n v="-6151.2"/>
    <n v="0"/>
    <n v="-732264.9"/>
    <n v="-6302167.9500000002"/>
    <n v="697567.85"/>
    <n v="313292.34999999998"/>
    <n v="43593.9"/>
    <n v="0"/>
    <n v="0"/>
    <n v="-197971"/>
    <m/>
    <m/>
    <n v="0"/>
    <n v="-68885"/>
    <n v="0"/>
    <n v="-141000"/>
    <n v="-15015.35"/>
    <n v="0"/>
    <n v="-20604.349999999999"/>
    <n v="0"/>
    <m/>
    <n v="-211264"/>
    <n v="0"/>
    <n v="-203689.93"/>
    <n v="-4109.5"/>
    <n v="0"/>
    <n v="0"/>
    <n v="166649.20000000001"/>
    <n v="-130.25"/>
    <m/>
    <n v="459754.66"/>
    <n v="0"/>
    <n v="0"/>
    <m/>
    <m/>
    <m/>
    <m/>
    <m/>
    <m/>
    <n v="10524961.16"/>
    <m/>
    <m/>
    <m/>
    <m/>
    <m/>
    <m/>
    <m/>
    <m/>
    <m/>
    <m/>
    <m/>
    <m/>
    <m/>
    <m/>
    <n v="7548209.8399999999"/>
    <m/>
    <m/>
    <m/>
    <m/>
    <m/>
    <m/>
    <m/>
    <m/>
    <n v="900000"/>
    <m/>
    <m/>
    <m/>
    <m/>
    <m/>
    <m/>
    <m/>
    <m/>
    <m/>
    <m/>
    <m/>
    <m/>
    <m/>
    <m/>
    <m/>
    <m/>
    <m/>
    <m/>
    <m/>
    <m/>
    <m/>
    <m/>
    <m/>
    <x v="0"/>
    <m/>
    <x v="0"/>
    <s v="sanavals Gesundheitskasse"/>
  </r>
  <r>
    <s v="neu_ohne Fusionsberechnungen_DJ_Daten_OKP.xlsx"/>
    <x v="2"/>
    <s v="Jahresrechnung definitiv"/>
    <s v="966"/>
    <x v="45"/>
    <s v="CH"/>
    <x v="0"/>
    <n v="3452"/>
    <n v="3298"/>
    <m/>
    <m/>
    <m/>
    <m/>
    <m/>
    <m/>
    <m/>
    <m/>
    <m/>
    <m/>
    <m/>
    <m/>
    <m/>
    <m/>
    <m/>
    <m/>
    <m/>
    <m/>
    <m/>
    <m/>
    <m/>
    <m/>
    <m/>
    <m/>
    <m/>
    <m/>
    <m/>
    <m/>
    <m/>
    <m/>
    <m/>
    <m/>
    <m/>
    <m/>
    <m/>
    <n v="9840156.3499999996"/>
    <n v="-21420.25"/>
    <n v="-41328.65"/>
    <n v="1274712.25"/>
    <n v="0"/>
    <n v="0"/>
    <n v="-2349.1999999999998"/>
    <n v="0"/>
    <n v="-1236776.8999999999"/>
    <n v="-11082606.1"/>
    <n v="878324"/>
    <n v="525680.69999999995"/>
    <n v="59075"/>
    <n v="0"/>
    <n v="0"/>
    <n v="-100000"/>
    <m/>
    <m/>
    <n v="-109000"/>
    <n v="-857148.83"/>
    <n v="1334088.83"/>
    <n v="117000"/>
    <n v="-6561"/>
    <n v="0"/>
    <n v="3295.82"/>
    <n v="195340.3"/>
    <m/>
    <n v="-423375.44"/>
    <n v="0"/>
    <n v="-291921.40000000002"/>
    <n v="-13930.96"/>
    <n v="0"/>
    <n v="0"/>
    <n v="57535.55"/>
    <n v="-47991.85"/>
    <m/>
    <n v="294912.37"/>
    <n v="0"/>
    <n v="0"/>
    <m/>
    <m/>
    <m/>
    <m/>
    <m/>
    <m/>
    <n v="10597094.039999999"/>
    <m/>
    <m/>
    <m/>
    <m/>
    <m/>
    <m/>
    <m/>
    <m/>
    <m/>
    <m/>
    <m/>
    <m/>
    <m/>
    <m/>
    <n v="4126044.33"/>
    <m/>
    <m/>
    <m/>
    <m/>
    <m/>
    <m/>
    <m/>
    <m/>
    <n v="1700000"/>
    <m/>
    <m/>
    <m/>
    <m/>
    <m/>
    <m/>
    <m/>
    <m/>
    <m/>
    <m/>
    <m/>
    <m/>
    <m/>
    <m/>
    <m/>
    <m/>
    <m/>
    <m/>
    <m/>
    <m/>
    <m/>
    <m/>
    <m/>
    <x v="0"/>
    <m/>
    <x v="0"/>
    <s v="vita surselva"/>
  </r>
  <r>
    <s v="neu_ohne Fusionsberechnungen_DJ_Daten_OKP.xlsx"/>
    <x v="2"/>
    <s v="Jahresrechnung definitiv"/>
    <s v="1322"/>
    <x v="46"/>
    <s v="CH"/>
    <x v="0"/>
    <n v="8875.92"/>
    <n v="10077"/>
    <m/>
    <m/>
    <m/>
    <m/>
    <m/>
    <m/>
    <m/>
    <m/>
    <m/>
    <m/>
    <m/>
    <m/>
    <m/>
    <m/>
    <m/>
    <m/>
    <m/>
    <m/>
    <m/>
    <m/>
    <m/>
    <m/>
    <m/>
    <m/>
    <m/>
    <m/>
    <m/>
    <m/>
    <m/>
    <m/>
    <m/>
    <m/>
    <m/>
    <m/>
    <m/>
    <n v="22990677.399999999"/>
    <n v="-52882.64"/>
    <n v="-298878.8"/>
    <n v="3241691.7"/>
    <n v="0"/>
    <n v="0"/>
    <n v="-20058.599999999999"/>
    <n v="0"/>
    <n v="-3241691.7"/>
    <n v="-24169297.579999998"/>
    <n v="2551705.5"/>
    <n v="1217729.8"/>
    <n v="135452.6"/>
    <n v="0"/>
    <n v="-20684.88"/>
    <n v="-1340000"/>
    <m/>
    <m/>
    <n v="0"/>
    <n v="0"/>
    <n v="465296.55"/>
    <n v="-99254"/>
    <n v="-251160.9"/>
    <n v="-39197.550000000003"/>
    <n v="-130871.1"/>
    <n v="0"/>
    <m/>
    <n v="-872952.38"/>
    <n v="0"/>
    <n v="-451412.88"/>
    <n v="-104832.72"/>
    <n v="-3940.28"/>
    <n v="-49515.15"/>
    <n v="278163.45"/>
    <n v="-15836.85"/>
    <m/>
    <n v="370300.53"/>
    <n v="470144.97"/>
    <n v="0"/>
    <m/>
    <m/>
    <m/>
    <m/>
    <m/>
    <m/>
    <n v="11941957.029999999"/>
    <m/>
    <m/>
    <m/>
    <m/>
    <m/>
    <m/>
    <m/>
    <m/>
    <m/>
    <m/>
    <m/>
    <m/>
    <m/>
    <m/>
    <n v="4691884.91"/>
    <m/>
    <m/>
    <m/>
    <m/>
    <m/>
    <m/>
    <m/>
    <m/>
    <n v="6100000"/>
    <m/>
    <m/>
    <m/>
    <m/>
    <m/>
    <m/>
    <m/>
    <m/>
    <m/>
    <m/>
    <m/>
    <m/>
    <m/>
    <m/>
    <m/>
    <m/>
    <m/>
    <m/>
    <m/>
    <m/>
    <m/>
    <m/>
    <m/>
    <x v="0"/>
    <m/>
    <x v="0"/>
    <s v="Krankenkasse Birchmeier"/>
  </r>
  <r>
    <s v="neu_ohne Fusionsberechnungen_DJ_Daten_OKP.xlsx"/>
    <x v="2"/>
    <s v="Jahresrechnung definitiv"/>
    <s v="820"/>
    <x v="47"/>
    <s v="CH"/>
    <x v="0"/>
    <n v="2517.4899999999998"/>
    <n v="2506"/>
    <m/>
    <m/>
    <m/>
    <m/>
    <m/>
    <m/>
    <m/>
    <m/>
    <m/>
    <m/>
    <m/>
    <m/>
    <m/>
    <m/>
    <m/>
    <m/>
    <m/>
    <m/>
    <m/>
    <m/>
    <m/>
    <m/>
    <m/>
    <m/>
    <m/>
    <m/>
    <m/>
    <m/>
    <m/>
    <m/>
    <m/>
    <m/>
    <m/>
    <m/>
    <m/>
    <n v="6332484.25"/>
    <n v="0"/>
    <n v="-29762.7"/>
    <n v="891549.7"/>
    <n v="0"/>
    <n v="0"/>
    <n v="-6187.2"/>
    <n v="0"/>
    <n v="-891549.7"/>
    <n v="-7254477.9500000002"/>
    <n v="640193.30000000005"/>
    <n v="360938.4"/>
    <n v="43980"/>
    <n v="0"/>
    <n v="-0.4"/>
    <n v="-98433"/>
    <m/>
    <m/>
    <n v="-82863"/>
    <n v="0"/>
    <n v="188252"/>
    <n v="165791"/>
    <n v="-8923"/>
    <n v="0"/>
    <n v="-33980.949999999997"/>
    <n v="12780.15"/>
    <m/>
    <n v="-140979.5"/>
    <n v="0"/>
    <n v="-213741.66"/>
    <n v="-918"/>
    <n v="0"/>
    <n v="0"/>
    <n v="43926.95"/>
    <n v="-8998.9"/>
    <m/>
    <n v="169699.17"/>
    <n v="0"/>
    <n v="0"/>
    <m/>
    <m/>
    <m/>
    <m/>
    <m/>
    <m/>
    <n v="4951901.3100000005"/>
    <m/>
    <m/>
    <m/>
    <m/>
    <m/>
    <m/>
    <m/>
    <m/>
    <m/>
    <m/>
    <m/>
    <m/>
    <m/>
    <m/>
    <n v="5103885.3499999996"/>
    <m/>
    <m/>
    <m/>
    <m/>
    <m/>
    <m/>
    <m/>
    <m/>
    <n v="1028740"/>
    <m/>
    <m/>
    <m/>
    <m/>
    <m/>
    <m/>
    <m/>
    <m/>
    <m/>
    <m/>
    <m/>
    <m/>
    <m/>
    <m/>
    <m/>
    <m/>
    <m/>
    <m/>
    <m/>
    <m/>
    <m/>
    <m/>
    <m/>
    <x v="0"/>
    <m/>
    <x v="0"/>
    <s v="Cassa da malsauns LUMNEZIANA"/>
  </r>
  <r>
    <s v="neu_ohne Fusionsberechnungen_DJ_Daten_OKP.xlsx"/>
    <x v="2"/>
    <s v="Jahresrechnung definitiv"/>
    <s v="1331"/>
    <x v="48"/>
    <s v="CH"/>
    <x v="0"/>
    <n v="1514"/>
    <n v="1414"/>
    <m/>
    <m/>
    <m/>
    <m/>
    <m/>
    <m/>
    <m/>
    <m/>
    <m/>
    <m/>
    <m/>
    <m/>
    <m/>
    <m/>
    <m/>
    <m/>
    <m/>
    <m/>
    <m/>
    <m/>
    <m/>
    <m/>
    <m/>
    <m/>
    <m/>
    <m/>
    <m/>
    <m/>
    <m/>
    <m/>
    <m/>
    <m/>
    <m/>
    <m/>
    <m/>
    <n v="3913060.3"/>
    <n v="-823.95"/>
    <n v="-203521.65"/>
    <n v="554089.4"/>
    <n v="0"/>
    <n v="0"/>
    <n v="-4538.3999999999996"/>
    <n v="0"/>
    <n v="-551280.05000000005"/>
    <n v="-4618377.55"/>
    <n v="418008.65"/>
    <n v="221007.55"/>
    <n v="29370"/>
    <n v="0"/>
    <n v="-112.8"/>
    <n v="-50000"/>
    <m/>
    <m/>
    <n v="0"/>
    <n v="-191968.8"/>
    <n v="0"/>
    <n v="105000"/>
    <n v="-23301.1"/>
    <n v="0"/>
    <n v="-20094.75"/>
    <n v="251855"/>
    <m/>
    <n v="-128282.2"/>
    <n v="0"/>
    <n v="-97713.85"/>
    <n v="-1740"/>
    <n v="0"/>
    <n v="-10000"/>
    <n v="288.92"/>
    <n v="-15269.67"/>
    <m/>
    <n v="4036.14"/>
    <n v="0"/>
    <n v="0"/>
    <m/>
    <m/>
    <m/>
    <m/>
    <m/>
    <m/>
    <n v="1668787.93"/>
    <m/>
    <m/>
    <m/>
    <m/>
    <m/>
    <m/>
    <m/>
    <m/>
    <m/>
    <m/>
    <m/>
    <m/>
    <m/>
    <m/>
    <n v="385464.3"/>
    <m/>
    <m/>
    <m/>
    <m/>
    <m/>
    <m/>
    <m/>
    <m/>
    <n v="950000"/>
    <m/>
    <m/>
    <m/>
    <m/>
    <m/>
    <m/>
    <m/>
    <m/>
    <m/>
    <m/>
    <m/>
    <m/>
    <m/>
    <m/>
    <m/>
    <m/>
    <m/>
    <m/>
    <m/>
    <m/>
    <m/>
    <m/>
    <s v="rhenu (fus)"/>
    <x v="1"/>
    <m/>
    <x v="0"/>
    <s v="Krankenkasse Stoffel, Mels"/>
  </r>
  <r>
    <s v="neu_ohne Fusionsberechnungen_DJ_Daten_OKP.xlsx"/>
    <x v="2"/>
    <s v="Jahresrechnung definitiv"/>
    <s v="1142"/>
    <x v="49"/>
    <s v="CH"/>
    <x v="0"/>
    <n v="738"/>
    <n v="719"/>
    <m/>
    <m/>
    <m/>
    <m/>
    <m/>
    <m/>
    <m/>
    <m/>
    <m/>
    <m/>
    <m/>
    <m/>
    <m/>
    <m/>
    <m/>
    <m/>
    <m/>
    <m/>
    <m/>
    <m/>
    <m/>
    <m/>
    <m/>
    <m/>
    <m/>
    <m/>
    <m/>
    <m/>
    <m/>
    <m/>
    <m/>
    <m/>
    <m/>
    <m/>
    <m/>
    <n v="3168489.4"/>
    <n v="-68243.399999999994"/>
    <n v="-15525.6"/>
    <n v="1510968.25"/>
    <n v="0"/>
    <n v="0"/>
    <n v="-1778.4"/>
    <n v="0"/>
    <n v="-1510968.25"/>
    <n v="-7998298.1500000004"/>
    <n v="214397.2"/>
    <n v="312188.59999999998"/>
    <n v="19290"/>
    <n v="0"/>
    <n v="0"/>
    <n v="0"/>
    <m/>
    <m/>
    <n v="-25000"/>
    <n v="0"/>
    <n v="2127719"/>
    <n v="2337856"/>
    <n v="0"/>
    <n v="0"/>
    <n v="-7621.25"/>
    <n v="0"/>
    <m/>
    <n v="-157551.65"/>
    <n v="0"/>
    <n v="-121536.7"/>
    <n v="0"/>
    <n v="0"/>
    <n v="0"/>
    <n v="3694.25"/>
    <n v="-190.95"/>
    <m/>
    <n v="1046703.77"/>
    <n v="8042.2"/>
    <n v="0"/>
    <m/>
    <m/>
    <m/>
    <m/>
    <m/>
    <m/>
    <n v="17793489.830000002"/>
    <m/>
    <m/>
    <m/>
    <m/>
    <m/>
    <m/>
    <m/>
    <m/>
    <m/>
    <m/>
    <m/>
    <m/>
    <m/>
    <m/>
    <n v="18586154.989999998"/>
    <m/>
    <m/>
    <m/>
    <m/>
    <m/>
    <m/>
    <m/>
    <m/>
    <n v="1885000"/>
    <m/>
    <m/>
    <m/>
    <m/>
    <m/>
    <m/>
    <m/>
    <m/>
    <m/>
    <m/>
    <m/>
    <m/>
    <m/>
    <m/>
    <m/>
    <m/>
    <m/>
    <m/>
    <m/>
    <m/>
    <m/>
    <m/>
    <s v="Einsiedler (fus)"/>
    <x v="1"/>
    <m/>
    <x v="0"/>
    <s v="Krankenkasse Institut Ingenbohl"/>
  </r>
  <r>
    <s v="neu_ohne Fusionsberechnungen_DJ_Daten_OKP.xlsx"/>
    <x v="2"/>
    <s v="Jahresrechnung definitiv"/>
    <s v="1362"/>
    <x v="50"/>
    <s v="CH"/>
    <x v="0"/>
    <n v="928"/>
    <n v="955"/>
    <m/>
    <m/>
    <m/>
    <m/>
    <m/>
    <m/>
    <m/>
    <m/>
    <m/>
    <m/>
    <m/>
    <m/>
    <m/>
    <m/>
    <m/>
    <m/>
    <m/>
    <m/>
    <m/>
    <m/>
    <m/>
    <m/>
    <m/>
    <m/>
    <m/>
    <m/>
    <m/>
    <m/>
    <m/>
    <m/>
    <m/>
    <m/>
    <m/>
    <m/>
    <m/>
    <n v="2576885.7999999998"/>
    <n v="0"/>
    <n v="-89068.2"/>
    <n v="347498.7"/>
    <n v="55682.9"/>
    <n v="0"/>
    <n v="-1930.4"/>
    <n v="0"/>
    <n v="-392334.1"/>
    <n v="-2312887.65"/>
    <n v="183431.45"/>
    <n v="139705.45000000001"/>
    <n v="13275"/>
    <n v="0"/>
    <n v="0"/>
    <n v="0"/>
    <m/>
    <m/>
    <n v="0"/>
    <n v="-65534"/>
    <n v="0"/>
    <n v="-35000"/>
    <n v="0"/>
    <n v="0"/>
    <n v="-8407.6"/>
    <n v="6726.6"/>
    <m/>
    <n v="-32558.25"/>
    <n v="0"/>
    <n v="-97934.89"/>
    <n v="0"/>
    <n v="0"/>
    <n v="-6088.65"/>
    <n v="5527.25"/>
    <n v="0"/>
    <m/>
    <n v="2090.9"/>
    <n v="47874"/>
    <n v="-13215.1"/>
    <m/>
    <m/>
    <m/>
    <m/>
    <m/>
    <m/>
    <n v="1101864.6000000001"/>
    <m/>
    <m/>
    <m/>
    <m/>
    <m/>
    <m/>
    <m/>
    <m/>
    <m/>
    <m/>
    <m/>
    <m/>
    <m/>
    <m/>
    <n v="1998592.28"/>
    <m/>
    <m/>
    <m/>
    <m/>
    <m/>
    <m/>
    <m/>
    <m/>
    <n v="525000"/>
    <m/>
    <m/>
    <m/>
    <m/>
    <m/>
    <m/>
    <m/>
    <m/>
    <m/>
    <m/>
    <m/>
    <m/>
    <m/>
    <m/>
    <m/>
    <m/>
    <m/>
    <m/>
    <m/>
    <m/>
    <m/>
    <m/>
    <s v="Sodalis (fus)"/>
    <x v="1"/>
    <m/>
    <x v="0"/>
    <s v="Krankenkasse Simplon"/>
  </r>
  <r>
    <s v="neu_ohne Fusionsberechnungen_DJ_Daten_OKP.xlsx"/>
    <x v="2"/>
    <s v="Jahresrechnung definitiv"/>
    <s v="1147"/>
    <x v="51"/>
    <s v="CH"/>
    <x v="0"/>
    <n v="416"/>
    <n v="430"/>
    <m/>
    <m/>
    <m/>
    <m/>
    <m/>
    <m/>
    <m/>
    <m/>
    <m/>
    <m/>
    <m/>
    <m/>
    <m/>
    <m/>
    <m/>
    <m/>
    <m/>
    <m/>
    <m/>
    <m/>
    <m/>
    <m/>
    <m/>
    <m/>
    <m/>
    <m/>
    <m/>
    <m/>
    <m/>
    <m/>
    <m/>
    <m/>
    <m/>
    <m/>
    <m/>
    <n v="1070309"/>
    <n v="-5901.35"/>
    <n v="-7312.35"/>
    <n v="0"/>
    <n v="0"/>
    <n v="0"/>
    <n v="-991.2"/>
    <n v="0"/>
    <n v="0"/>
    <n v="-1319131.3500000001"/>
    <n v="0"/>
    <n v="0"/>
    <n v="0"/>
    <n v="162234.70000000001"/>
    <n v="0"/>
    <n v="0"/>
    <m/>
    <m/>
    <n v="0"/>
    <n v="0"/>
    <n v="239164"/>
    <n v="0"/>
    <n v="0"/>
    <n v="0"/>
    <n v="0"/>
    <n v="0"/>
    <m/>
    <n v="-57600"/>
    <n v="0"/>
    <n v="-41801.800000000003"/>
    <n v="0"/>
    <n v="0"/>
    <n v="0"/>
    <n v="10983.05"/>
    <n v="0"/>
    <m/>
    <n v="19985.400000000001"/>
    <n v="0"/>
    <n v="0"/>
    <m/>
    <m/>
    <m/>
    <m/>
    <m/>
    <m/>
    <n v="1958262.75"/>
    <m/>
    <m/>
    <m/>
    <m/>
    <m/>
    <m/>
    <m/>
    <m/>
    <m/>
    <m/>
    <m/>
    <m/>
    <m/>
    <m/>
    <n v="1682051.2"/>
    <m/>
    <m/>
    <m/>
    <m/>
    <m/>
    <m/>
    <m/>
    <m/>
    <n v="650000"/>
    <m/>
    <m/>
    <m/>
    <m/>
    <m/>
    <m/>
    <m/>
    <m/>
    <m/>
    <m/>
    <m/>
    <m/>
    <m/>
    <m/>
    <m/>
    <m/>
    <m/>
    <m/>
    <m/>
    <m/>
    <m/>
    <m/>
    <s v="öKK (fus)"/>
    <x v="1"/>
    <m/>
    <x v="0"/>
    <s v="Gemeindekrankenkasse Turbenthal"/>
  </r>
  <r>
    <s v="neu_ohne Fusionsberechnungen_DJ_Daten_OKP.xlsx"/>
    <x v="2"/>
    <s v="Jahresrechnung definitiv"/>
    <s v="1566"/>
    <x v="52"/>
    <s v="CH"/>
    <x v="0"/>
    <n v="205244"/>
    <n v="212154"/>
    <m/>
    <m/>
    <m/>
    <m/>
    <m/>
    <m/>
    <m/>
    <m/>
    <m/>
    <m/>
    <m/>
    <m/>
    <m/>
    <m/>
    <m/>
    <m/>
    <m/>
    <m/>
    <m/>
    <m/>
    <m/>
    <m/>
    <m/>
    <m/>
    <m/>
    <m/>
    <m/>
    <m/>
    <m/>
    <m/>
    <m/>
    <m/>
    <m/>
    <m/>
    <m/>
    <n v="558333080.75"/>
    <n v="-1641420.52"/>
    <n v="0"/>
    <n v="78961162.650000006"/>
    <n v="17999983.510000002"/>
    <n v="0"/>
    <n v="-629104.80000000005"/>
    <n v="0"/>
    <n v="-81325413.200000003"/>
    <n v="-527785573.22000003"/>
    <n v="55708646.950000003"/>
    <n v="26681037.600000001"/>
    <n v="2295456.48"/>
    <n v="0"/>
    <n v="-273696.99"/>
    <n v="5765415"/>
    <m/>
    <m/>
    <n v="0"/>
    <n v="-46755708"/>
    <n v="0"/>
    <n v="-41885669"/>
    <n v="-4717010.71"/>
    <n v="-284822.15000000002"/>
    <n v="-406022.45"/>
    <n v="0"/>
    <m/>
    <n v="0"/>
    <n v="0"/>
    <n v="-28645422.640000001"/>
    <n v="0"/>
    <n v="-497280.68"/>
    <n v="0"/>
    <n v="988012.74"/>
    <n v="-313850.69"/>
    <m/>
    <n v="12524309.73"/>
    <n v="28342.34"/>
    <n v="-7000000.0199999996"/>
    <m/>
    <m/>
    <m/>
    <m/>
    <m/>
    <m/>
    <n v="179348609.53999999"/>
    <m/>
    <m/>
    <m/>
    <m/>
    <m/>
    <m/>
    <m/>
    <m/>
    <m/>
    <m/>
    <m/>
    <m/>
    <m/>
    <m/>
    <n v="90933429.890000001"/>
    <m/>
    <m/>
    <m/>
    <m/>
    <m/>
    <m/>
    <m/>
    <m/>
    <n v="78683753"/>
    <m/>
    <m/>
    <m/>
    <m/>
    <m/>
    <m/>
    <m/>
    <m/>
    <m/>
    <m/>
    <m/>
    <m/>
    <m/>
    <m/>
    <m/>
    <m/>
    <m/>
    <m/>
    <m/>
    <m/>
    <m/>
    <m/>
    <s v="Helsana (fus)"/>
    <x v="1"/>
    <m/>
    <x v="0"/>
    <s v="Sansan Versicherungen AG"/>
  </r>
  <r>
    <s v="neu_ohne Fusionsberechnungen_DJ_Daten_OKP.xlsx"/>
    <x v="2"/>
    <s v="Jahresrechnung definitiv"/>
    <s v="1565"/>
    <x v="53"/>
    <s v="CH"/>
    <x v="0"/>
    <n v="204264"/>
    <n v="209102"/>
    <m/>
    <m/>
    <m/>
    <m/>
    <m/>
    <m/>
    <m/>
    <m/>
    <m/>
    <m/>
    <m/>
    <m/>
    <m/>
    <m/>
    <m/>
    <m/>
    <m/>
    <m/>
    <m/>
    <m/>
    <m/>
    <m/>
    <m/>
    <m/>
    <m/>
    <m/>
    <m/>
    <m/>
    <m/>
    <m/>
    <m/>
    <m/>
    <m/>
    <m/>
    <m/>
    <n v="648132792.64999998"/>
    <n v="-1905591.79"/>
    <n v="0"/>
    <n v="75598041.349999994"/>
    <n v="22000001.550000001"/>
    <n v="0"/>
    <n v="-532149.6"/>
    <n v="0"/>
    <n v="-75809271.829999998"/>
    <n v="-631963901.13999999"/>
    <n v="69548116.930000007"/>
    <n v="30582615.27"/>
    <n v="2972460.56"/>
    <n v="0"/>
    <n v="-351008.79"/>
    <n v="2917895"/>
    <m/>
    <m/>
    <n v="0"/>
    <n v="-50699594"/>
    <n v="0"/>
    <n v="-51387813"/>
    <n v="-3476529.42"/>
    <n v="-564508.80000000005"/>
    <n v="-630727.19999999995"/>
    <n v="0"/>
    <m/>
    <n v="0"/>
    <n v="0"/>
    <n v="-32388855.280000001"/>
    <n v="0"/>
    <n v="-384895.96"/>
    <n v="0"/>
    <n v="1152300.8799999999"/>
    <n v="-529247.17000000004"/>
    <m/>
    <n v="13119532.720000001"/>
    <n v="7188669.8799999999"/>
    <n v="-7047887.5"/>
    <m/>
    <m/>
    <m/>
    <m/>
    <m/>
    <m/>
    <n v="164566681.01999998"/>
    <m/>
    <m/>
    <m/>
    <m/>
    <m/>
    <m/>
    <m/>
    <m/>
    <m/>
    <m/>
    <m/>
    <m/>
    <m/>
    <m/>
    <n v="95614021.019999996"/>
    <m/>
    <m/>
    <m/>
    <m/>
    <m/>
    <m/>
    <m/>
    <m/>
    <n v="93789322"/>
    <m/>
    <m/>
    <m/>
    <m/>
    <m/>
    <m/>
    <m/>
    <m/>
    <m/>
    <m/>
    <m/>
    <m/>
    <m/>
    <m/>
    <m/>
    <m/>
    <m/>
    <m/>
    <m/>
    <m/>
    <m/>
    <m/>
    <s v="Helsana (fus)"/>
    <x v="1"/>
    <m/>
    <x v="0"/>
    <s v="Avanex Versicherungen AG"/>
  </r>
  <r>
    <s v="neu_ohne Fusionsberechnungen_DJ_Daten_OKP.xlsx"/>
    <x v="2"/>
    <s v="Jahresrechnung definitiv"/>
    <s v="1060"/>
    <x v="54"/>
    <s v="CH"/>
    <x v="0"/>
    <n v="153208"/>
    <n v="144319"/>
    <m/>
    <m/>
    <m/>
    <m/>
    <m/>
    <m/>
    <m/>
    <m/>
    <m/>
    <m/>
    <m/>
    <m/>
    <m/>
    <m/>
    <m/>
    <m/>
    <m/>
    <m/>
    <m/>
    <m/>
    <m/>
    <m/>
    <m/>
    <m/>
    <m/>
    <m/>
    <m/>
    <m/>
    <m/>
    <m/>
    <m/>
    <m/>
    <m/>
    <m/>
    <m/>
    <n v="586136690.79999995"/>
    <n v="-600514.77"/>
    <n v="-293069"/>
    <n v="72795476.590000004"/>
    <n v="224911.21"/>
    <n v="0"/>
    <n v="-294232.58"/>
    <n v="0"/>
    <n v="-73020387.799999997"/>
    <n v="-847384974.13"/>
    <n v="50277320.909999996"/>
    <n v="37875100.5"/>
    <n v="5214875.99"/>
    <n v="0"/>
    <n v="-134577"/>
    <n v="14608417"/>
    <m/>
    <m/>
    <n v="0"/>
    <n v="0"/>
    <n v="178502107.90000001"/>
    <n v="0"/>
    <n v="-834504.79"/>
    <n v="-553121.17000000004"/>
    <n v="-1772571.41"/>
    <n v="0"/>
    <m/>
    <n v="-21650636.449999999"/>
    <n v="-750"/>
    <n v="-10090000.300000001"/>
    <n v="-1513831.26"/>
    <n v="-147226.04"/>
    <n v="-1701711.3"/>
    <n v="21456.02"/>
    <n v="-135697.70000000001"/>
    <m/>
    <n v="18925361.440000001"/>
    <n v="33493.199999999997"/>
    <n v="0"/>
    <m/>
    <m/>
    <m/>
    <m/>
    <m/>
    <m/>
    <n v="403611775.37"/>
    <m/>
    <m/>
    <m/>
    <m/>
    <m/>
    <m/>
    <m/>
    <m/>
    <m/>
    <m/>
    <m/>
    <m/>
    <m/>
    <m/>
    <n v="155359613.38"/>
    <m/>
    <m/>
    <m/>
    <m/>
    <m/>
    <m/>
    <m/>
    <m/>
    <n v="134405031"/>
    <m/>
    <m/>
    <m/>
    <m/>
    <m/>
    <m/>
    <m/>
    <m/>
    <m/>
    <m/>
    <m/>
    <m/>
    <m/>
    <m/>
    <m/>
    <m/>
    <m/>
    <m/>
    <m/>
    <m/>
    <m/>
    <m/>
    <s v="Sanitas (fus)"/>
    <x v="1"/>
    <m/>
    <x v="0"/>
    <s v="Wincare Versicherungen"/>
  </r>
  <r>
    <s v="neu_ohne Fusionsberechnungen_DJ_Daten_OKP.xlsx"/>
    <x v="2"/>
    <s v="Jahresrechnung definitiv"/>
    <s v="1328"/>
    <x v="55"/>
    <s v="CH"/>
    <x v="0"/>
    <n v="6184"/>
    <n v="6749"/>
    <m/>
    <m/>
    <m/>
    <m/>
    <m/>
    <m/>
    <m/>
    <m/>
    <m/>
    <m/>
    <m/>
    <m/>
    <m/>
    <m/>
    <m/>
    <m/>
    <m/>
    <m/>
    <m/>
    <m/>
    <m/>
    <m/>
    <m/>
    <m/>
    <m/>
    <m/>
    <m/>
    <m/>
    <m/>
    <m/>
    <m/>
    <m/>
    <m/>
    <m/>
    <m/>
    <n v="18962024.719999999"/>
    <n v="-38655.35"/>
    <n v="-358379.25"/>
    <n v="1777477.6"/>
    <n v="0"/>
    <n v="0"/>
    <n v="-12799.2"/>
    <n v="0"/>
    <n v="-1780623.6"/>
    <n v="-24567459.300000001"/>
    <n v="1849049.2"/>
    <n v="1138959.8500000001"/>
    <n v="112883"/>
    <n v="0"/>
    <n v="-2594.19"/>
    <n v="-500000"/>
    <m/>
    <m/>
    <n v="0"/>
    <n v="0"/>
    <n v="901472"/>
    <n v="2230000"/>
    <n v="-151910.45000000001"/>
    <n v="0"/>
    <n v="-215867.19"/>
    <n v="424356.95"/>
    <m/>
    <n v="-1303120.8"/>
    <n v="0"/>
    <n v="86922.59"/>
    <n v="-238352.35"/>
    <n v="0"/>
    <n v="-31487.15"/>
    <n v="798378.88"/>
    <n v="-38737.07"/>
    <m/>
    <n v="775299.34"/>
    <n v="21511.55"/>
    <n v="0"/>
    <m/>
    <m/>
    <m/>
    <m/>
    <m/>
    <m/>
    <n v="10683073.58"/>
    <m/>
    <m/>
    <m/>
    <m/>
    <m/>
    <m/>
    <m/>
    <m/>
    <m/>
    <m/>
    <m/>
    <m/>
    <m/>
    <m/>
    <n v="6345842.9400000004"/>
    <m/>
    <m/>
    <m/>
    <m/>
    <m/>
    <m/>
    <m/>
    <m/>
    <n v="6147022"/>
    <m/>
    <m/>
    <m/>
    <m/>
    <m/>
    <m/>
    <m/>
    <m/>
    <m/>
    <m/>
    <m/>
    <m/>
    <m/>
    <m/>
    <m/>
    <m/>
    <m/>
    <m/>
    <m/>
    <m/>
    <m/>
    <m/>
    <s v="öKK (fus)"/>
    <x v="1"/>
    <m/>
    <x v="0"/>
    <s v="kmu-Krankenversicherung Winterthur"/>
  </r>
  <r>
    <s v="neu_ohne Fusionsberechnungen_DJ_Daten_OKP.xlsx"/>
    <x v="2"/>
    <s v="Jahresrechnung definitiv"/>
    <s v="1574"/>
    <x v="56"/>
    <s v="CH"/>
    <x v="0"/>
    <n v="1079"/>
    <n v="734"/>
    <m/>
    <m/>
    <m/>
    <m/>
    <m/>
    <m/>
    <m/>
    <m/>
    <m/>
    <m/>
    <m/>
    <m/>
    <m/>
    <m/>
    <m/>
    <m/>
    <m/>
    <m/>
    <m/>
    <m/>
    <m/>
    <m/>
    <m/>
    <m/>
    <m/>
    <m/>
    <m/>
    <m/>
    <m/>
    <m/>
    <m/>
    <m/>
    <m/>
    <m/>
    <m/>
    <n v="4209622.4000000004"/>
    <n v="-6569.11"/>
    <n v="0"/>
    <n v="428804.95"/>
    <n v="0.13"/>
    <n v="0"/>
    <n v="-9132"/>
    <n v="0"/>
    <n v="-425987.95"/>
    <n v="-4774061.6399999997"/>
    <n v="329126.15000000002"/>
    <n v="226121.8"/>
    <n v="22860"/>
    <n v="0"/>
    <n v="-4120.8500000000004"/>
    <n v="575967"/>
    <m/>
    <m/>
    <n v="0"/>
    <n v="0"/>
    <n v="183307"/>
    <n v="-596298"/>
    <n v="-48472.94"/>
    <n v="0"/>
    <n v="-7626.1"/>
    <n v="0"/>
    <m/>
    <n v="0"/>
    <n v="0"/>
    <n v="-204887.5"/>
    <n v="0"/>
    <n v="0"/>
    <n v="0"/>
    <n v="17261.189999999999"/>
    <n v="-65957.13"/>
    <m/>
    <n v="1091593.8400000001"/>
    <n v="265.35000000000002"/>
    <n v="0"/>
    <m/>
    <m/>
    <m/>
    <m/>
    <m/>
    <m/>
    <n v="11041844.859999999"/>
    <m/>
    <m/>
    <m/>
    <m/>
    <m/>
    <m/>
    <m/>
    <m/>
    <m/>
    <m/>
    <m/>
    <m/>
    <m/>
    <m/>
    <n v="9420439.6300000008"/>
    <m/>
    <m/>
    <m/>
    <m/>
    <m/>
    <m/>
    <m/>
    <m/>
    <n v="834695"/>
    <m/>
    <m/>
    <m/>
    <m/>
    <m/>
    <m/>
    <m/>
    <m/>
    <m/>
    <m/>
    <m/>
    <m/>
    <m/>
    <m/>
    <m/>
    <m/>
    <m/>
    <m/>
    <m/>
    <m/>
    <m/>
    <m/>
    <s v="Helsana (fus)"/>
    <x v="1"/>
    <m/>
    <x v="0"/>
    <s v="maxi"/>
  </r>
  <r>
    <s v="neu_ohne Fusionsberechnungen_DJ_Daten_OKP.xlsx"/>
    <x v="2"/>
    <s v="Jahresrechnung definitiv"/>
    <s v="1003"/>
    <x v="57"/>
    <s v="CH"/>
    <x v="0"/>
    <n v="155.75"/>
    <n v="151"/>
    <m/>
    <m/>
    <m/>
    <m/>
    <m/>
    <m/>
    <m/>
    <m/>
    <m/>
    <m/>
    <m/>
    <m/>
    <m/>
    <m/>
    <m/>
    <m/>
    <m/>
    <m/>
    <m/>
    <m/>
    <m/>
    <m/>
    <m/>
    <m/>
    <m/>
    <m/>
    <m/>
    <m/>
    <m/>
    <m/>
    <m/>
    <m/>
    <m/>
    <m/>
    <m/>
    <n v="457666.75"/>
    <n v="0"/>
    <n v="-29261.05"/>
    <n v="55837.2"/>
    <n v="0"/>
    <n v="0"/>
    <n v="-417.6"/>
    <n v="0"/>
    <n v="-55837.2"/>
    <n v="-556180.94999999995"/>
    <n v="37329.050000000003"/>
    <n v="30490.65"/>
    <n v="5025"/>
    <n v="0"/>
    <n v="0"/>
    <n v="-35000"/>
    <m/>
    <m/>
    <n v="0"/>
    <n v="0"/>
    <n v="71204.600000000006"/>
    <n v="0"/>
    <n v="0"/>
    <n v="0"/>
    <n v="-3743.65"/>
    <n v="0"/>
    <m/>
    <n v="-43554"/>
    <n v="0"/>
    <n v="-31831.35"/>
    <n v="0"/>
    <n v="0"/>
    <n v="0"/>
    <n v="1534.65"/>
    <n v="-1135.05"/>
    <m/>
    <n v="20110.62"/>
    <n v="13851.7"/>
    <n v="-1503"/>
    <m/>
    <m/>
    <m/>
    <m/>
    <m/>
    <m/>
    <n v="956617.83"/>
    <m/>
    <m/>
    <m/>
    <m/>
    <m/>
    <m/>
    <m/>
    <m/>
    <m/>
    <m/>
    <m/>
    <m/>
    <m/>
    <m/>
    <n v="1798537.26"/>
    <m/>
    <m/>
    <m/>
    <m/>
    <m/>
    <m/>
    <m/>
    <m/>
    <n v="160000"/>
    <m/>
    <m/>
    <m/>
    <m/>
    <m/>
    <m/>
    <m/>
    <m/>
    <m/>
    <m/>
    <m/>
    <m/>
    <m/>
    <m/>
    <m/>
    <m/>
    <m/>
    <m/>
    <m/>
    <m/>
    <m/>
    <m/>
    <s v="Visper (fus)"/>
    <x v="1"/>
    <m/>
    <x v="0"/>
    <s v="Krankenkasse Zeneggen"/>
  </r>
  <r>
    <s v="neu_ohne Fusionsberechnungen_DJ_Daten_OKP.xlsx"/>
    <x v="2"/>
    <s v="Jahresrechnung definitiv"/>
    <s v="1423"/>
    <x v="58"/>
    <s v="CH"/>
    <x v="0"/>
    <n v="3679"/>
    <n v="0"/>
    <m/>
    <m/>
    <m/>
    <m/>
    <m/>
    <m/>
    <m/>
    <m/>
    <m/>
    <m/>
    <m/>
    <m/>
    <m/>
    <m/>
    <m/>
    <m/>
    <m/>
    <m/>
    <m/>
    <m/>
    <m/>
    <m/>
    <m/>
    <m/>
    <m/>
    <m/>
    <m/>
    <m/>
    <m/>
    <m/>
    <m/>
    <m/>
    <m/>
    <m/>
    <m/>
    <n v="12126844"/>
    <n v="-69185"/>
    <n v="-121268"/>
    <n v="1414317"/>
    <n v="13968"/>
    <n v="0"/>
    <n v="-6677"/>
    <n v="0"/>
    <n v="-1414317"/>
    <n v="-13741300"/>
    <n v="1078005"/>
    <n v="678641"/>
    <n v="78500"/>
    <n v="0"/>
    <n v="-22207"/>
    <n v="-255000"/>
    <m/>
    <m/>
    <n v="0"/>
    <n v="0"/>
    <n v="555823"/>
    <n v="-150000"/>
    <n v="0"/>
    <n v="-119273"/>
    <n v="17073"/>
    <n v="251953"/>
    <m/>
    <n v="-664822"/>
    <n v="0"/>
    <n v="215507"/>
    <n v="-46909"/>
    <n v="-618"/>
    <n v="-1953"/>
    <n v="3896"/>
    <n v="0"/>
    <m/>
    <n v="217594"/>
    <n v="0"/>
    <n v="0"/>
    <m/>
    <m/>
    <m/>
    <m/>
    <m/>
    <m/>
    <n v="622424"/>
    <m/>
    <m/>
    <m/>
    <m/>
    <m/>
    <m/>
    <m/>
    <m/>
    <m/>
    <m/>
    <m/>
    <m/>
    <m/>
    <m/>
    <n v="728073"/>
    <m/>
    <m/>
    <m/>
    <m/>
    <m/>
    <m/>
    <m/>
    <m/>
    <n v="3030000"/>
    <m/>
    <m/>
    <m/>
    <m/>
    <m/>
    <m/>
    <m/>
    <m/>
    <m/>
    <m/>
    <m/>
    <m/>
    <m/>
    <m/>
    <m/>
    <m/>
    <m/>
    <m/>
    <m/>
    <m/>
    <m/>
    <m/>
    <s v="KPT (fus)"/>
    <x v="1"/>
    <m/>
    <x v="0"/>
    <s v="Publisana"/>
  </r>
  <r>
    <s v="neu_ohne Fusionsberechnungen_DJ_Daten_OKP.xlsx"/>
    <x v="2"/>
    <s v="Jahresrechnung definitiv"/>
    <s v="294"/>
    <x v="59"/>
    <s v="CH"/>
    <x v="0"/>
    <n v="8107.33"/>
    <n v="0"/>
    <m/>
    <m/>
    <m/>
    <m/>
    <m/>
    <m/>
    <m/>
    <m/>
    <m/>
    <m/>
    <m/>
    <m/>
    <m/>
    <m/>
    <m/>
    <m/>
    <m/>
    <m/>
    <m/>
    <m/>
    <m/>
    <m/>
    <m/>
    <m/>
    <m/>
    <m/>
    <m/>
    <m/>
    <m/>
    <m/>
    <m/>
    <m/>
    <m/>
    <m/>
    <m/>
    <n v="22809357"/>
    <n v="-97769"/>
    <n v="-100000"/>
    <n v="3888853"/>
    <n v="0"/>
    <n v="0"/>
    <n v="0"/>
    <n v="0"/>
    <n v="-3888853"/>
    <n v="-27196432"/>
    <n v="2159023"/>
    <n v="1325677"/>
    <n v="142745"/>
    <n v="0"/>
    <n v="-3486"/>
    <n v="150000"/>
    <m/>
    <m/>
    <n v="0"/>
    <n v="-1502063"/>
    <n v="0"/>
    <n v="-87896"/>
    <n v="0"/>
    <n v="-14962"/>
    <n v="2653"/>
    <n v="427305"/>
    <m/>
    <n v="-960016"/>
    <n v="0"/>
    <n v="-34200"/>
    <n v="-31147"/>
    <n v="-3231"/>
    <n v="-17801"/>
    <n v="4801"/>
    <n v="0"/>
    <m/>
    <n v="176377"/>
    <n v="0"/>
    <n v="-343"/>
    <m/>
    <m/>
    <m/>
    <m/>
    <m/>
    <m/>
    <n v="363369"/>
    <m/>
    <m/>
    <m/>
    <m/>
    <m/>
    <m/>
    <m/>
    <m/>
    <m/>
    <m/>
    <m/>
    <m/>
    <m/>
    <m/>
    <n v="15204"/>
    <m/>
    <m/>
    <m/>
    <m/>
    <m/>
    <m/>
    <m/>
    <m/>
    <n v="5750000"/>
    <m/>
    <m/>
    <m/>
    <m/>
    <m/>
    <m/>
    <m/>
    <m/>
    <m/>
    <m/>
    <m/>
    <m/>
    <m/>
    <m/>
    <m/>
    <m/>
    <m/>
    <m/>
    <m/>
    <m/>
    <m/>
    <m/>
    <s v="KPT (fus)"/>
    <x v="1"/>
    <m/>
    <x v="0"/>
    <s v="Agilia"/>
  </r>
  <r>
    <s v="neu_ohne Fusionsberechnungen_DJ_Daten_OKP.xlsx"/>
    <x v="2"/>
    <s v="Jahresrechnung definitiv"/>
    <s v="1573"/>
    <x v="60"/>
    <s v="CH"/>
    <x v="0"/>
    <n v="0"/>
    <n v="0"/>
    <m/>
    <m/>
    <m/>
    <m/>
    <m/>
    <m/>
    <m/>
    <m/>
    <m/>
    <m/>
    <m/>
    <m/>
    <m/>
    <m/>
    <m/>
    <m/>
    <m/>
    <m/>
    <m/>
    <m/>
    <m/>
    <m/>
    <m/>
    <m/>
    <m/>
    <m/>
    <m/>
    <m/>
    <m/>
    <m/>
    <m/>
    <m/>
    <m/>
    <m/>
    <m/>
    <n v="0"/>
    <n v="0"/>
    <n v="0"/>
    <n v="0"/>
    <n v="0"/>
    <n v="0"/>
    <n v="0"/>
    <n v="0"/>
    <n v="0"/>
    <n v="0"/>
    <n v="0"/>
    <n v="0"/>
    <n v="0"/>
    <n v="0"/>
    <n v="0"/>
    <n v="0"/>
    <m/>
    <m/>
    <n v="0"/>
    <n v="0"/>
    <n v="0"/>
    <n v="0"/>
    <n v="0"/>
    <n v="0"/>
    <n v="0"/>
    <n v="0"/>
    <m/>
    <n v="0"/>
    <n v="0"/>
    <n v="-12798.47"/>
    <n v="0"/>
    <n v="0"/>
    <n v="0"/>
    <n v="140234.26999999999"/>
    <n v="-43.9"/>
    <m/>
    <n v="0"/>
    <n v="0"/>
    <n v="0"/>
    <m/>
    <m/>
    <m/>
    <m/>
    <m/>
    <m/>
    <n v="0"/>
    <m/>
    <m/>
    <m/>
    <m/>
    <m/>
    <m/>
    <m/>
    <m/>
    <m/>
    <m/>
    <m/>
    <m/>
    <m/>
    <m/>
    <n v="9433161.5600000005"/>
    <m/>
    <m/>
    <m/>
    <m/>
    <m/>
    <m/>
    <m/>
    <m/>
    <n v="0"/>
    <m/>
    <m/>
    <m/>
    <m/>
    <m/>
    <m/>
    <m/>
    <m/>
    <m/>
    <m/>
    <m/>
    <m/>
    <m/>
    <m/>
    <m/>
    <m/>
    <m/>
    <m/>
    <m/>
    <m/>
    <m/>
    <m/>
    <s v="Helsana (fus)"/>
    <x v="1"/>
    <m/>
    <x v="0"/>
    <s v="indivo"/>
  </r>
  <r>
    <s v="neu_ohne Fusionsberechnungen_DJ_Daten_OKP.xlsx"/>
    <x v="3"/>
    <s v="Jahresrechnung definitiv"/>
    <s v="1542"/>
    <x v="0"/>
    <s v="CH"/>
    <x v="0"/>
    <n v="922901.58"/>
    <n v="927345"/>
    <m/>
    <m/>
    <m/>
    <m/>
    <m/>
    <m/>
    <m/>
    <m/>
    <m/>
    <m/>
    <m/>
    <m/>
    <m/>
    <m/>
    <m/>
    <m/>
    <m/>
    <m/>
    <m/>
    <m/>
    <m/>
    <m/>
    <m/>
    <m/>
    <m/>
    <m/>
    <m/>
    <m/>
    <m/>
    <m/>
    <m/>
    <m/>
    <m/>
    <m/>
    <m/>
    <n v="2443196199.0999999"/>
    <n v="-9295107"/>
    <n v="0"/>
    <n v="277800517.89999998"/>
    <n v="0"/>
    <n v="0"/>
    <n v="-2215084.7999999998"/>
    <n v="0"/>
    <n v="-277799735.60000002"/>
    <n v="-2015010583.28"/>
    <n v="241455353.34999999"/>
    <n v="96134966.489999995"/>
    <n v="8489090"/>
    <n v="0"/>
    <n v="-743966.54"/>
    <n v="-159588493"/>
    <m/>
    <m/>
    <n v="-442332"/>
    <n v="-250548966"/>
    <n v="0"/>
    <n v="-496767729.30000001"/>
    <n v="0"/>
    <n v="0"/>
    <n v="-1010906.51"/>
    <n v="0"/>
    <m/>
    <n v="-27264362.800000001"/>
    <n v="0"/>
    <n v="-91025764.150000006"/>
    <n v="-1475647.34"/>
    <n v="-1929652.19"/>
    <n v="-154740.1"/>
    <n v="798903.51"/>
    <n v="-656027.32999999996"/>
    <m/>
    <n v="8013452.4900000002"/>
    <n v="2404478.0499999998"/>
    <n v="-660830.15"/>
    <m/>
    <m/>
    <m/>
    <n v="757800000"/>
    <n v="491800000"/>
    <m/>
    <n v="1414892779.04"/>
    <m/>
    <m/>
    <m/>
    <m/>
    <m/>
    <m/>
    <m/>
    <m/>
    <m/>
    <m/>
    <m/>
    <m/>
    <m/>
    <m/>
    <n v="499051951.01999998"/>
    <m/>
    <m/>
    <m/>
    <m/>
    <m/>
    <m/>
    <m/>
    <m/>
    <n v="638447317"/>
    <m/>
    <m/>
    <m/>
    <m/>
    <m/>
    <m/>
    <m/>
    <m/>
    <m/>
    <m/>
    <m/>
    <m/>
    <m/>
    <m/>
    <m/>
    <m/>
    <m/>
    <m/>
    <m/>
    <m/>
    <m/>
    <m/>
    <m/>
    <x v="0"/>
    <m/>
    <x v="0"/>
    <s v="Assura-Basis SA"/>
  </r>
  <r>
    <s v="neu_ohne Fusionsberechnungen_DJ_Daten_OKP.xlsx"/>
    <x v="3"/>
    <s v="Jahresrechnung definitiv"/>
    <s v="1562"/>
    <x v="1"/>
    <s v="CH"/>
    <x v="0"/>
    <n v="570889"/>
    <n v="557119"/>
    <m/>
    <m/>
    <m/>
    <m/>
    <m/>
    <m/>
    <m/>
    <m/>
    <m/>
    <m/>
    <m/>
    <m/>
    <m/>
    <m/>
    <m/>
    <m/>
    <m/>
    <m/>
    <m/>
    <m/>
    <m/>
    <m/>
    <m/>
    <m/>
    <m/>
    <m/>
    <m/>
    <m/>
    <m/>
    <m/>
    <m/>
    <m/>
    <m/>
    <m/>
    <m/>
    <n v="2183605186.3000002"/>
    <n v="-6620755.8600000003"/>
    <n v="0"/>
    <n v="333538262.39999998"/>
    <n v="143205.18"/>
    <n v="0"/>
    <n v="-1304272.8"/>
    <n v="0"/>
    <n v="-333846719.30000001"/>
    <n v="-3182583573.71"/>
    <n v="184022209.80000001"/>
    <n v="140098748.44"/>
    <n v="17694252.010000002"/>
    <n v="0"/>
    <n v="-1189021.7"/>
    <n v="7631342"/>
    <m/>
    <m/>
    <n v="0"/>
    <n v="0"/>
    <n v="641020233"/>
    <n v="-42510359"/>
    <n v="-8065448.2000000002"/>
    <n v="-687052.80000000005"/>
    <n v="-1549992.92"/>
    <n v="0"/>
    <m/>
    <n v="-315604324.69"/>
    <n v="0"/>
    <n v="217858305.58000001"/>
    <n v="-15940018.140000001"/>
    <n v="-1100898.2"/>
    <n v="-9246983.3800000008"/>
    <n v="3726028.01"/>
    <n v="-2409781.2400000002"/>
    <m/>
    <n v="32534525.289999999"/>
    <n v="3400024.34"/>
    <n v="-514289.06"/>
    <m/>
    <m/>
    <m/>
    <n v="1020888090"/>
    <n v="642300000"/>
    <m/>
    <n v="1568016101.6900001"/>
    <m/>
    <m/>
    <m/>
    <m/>
    <m/>
    <m/>
    <m/>
    <m/>
    <m/>
    <m/>
    <m/>
    <m/>
    <m/>
    <m/>
    <n v="550273529.47000003"/>
    <m/>
    <m/>
    <m/>
    <m/>
    <m/>
    <m/>
    <m/>
    <m/>
    <n v="483824254"/>
    <m/>
    <m/>
    <m/>
    <m/>
    <m/>
    <m/>
    <m/>
    <m/>
    <m/>
    <m/>
    <m/>
    <m/>
    <m/>
    <m/>
    <m/>
    <m/>
    <m/>
    <m/>
    <m/>
    <m/>
    <m/>
    <m/>
    <s v="Helsana (fus)"/>
    <x v="1"/>
    <m/>
    <x v="0"/>
    <s v="Helsana Versicherungen AG"/>
  </r>
  <r>
    <s v="neu_ohne Fusionsberechnungen_DJ_Daten_OKP.xlsx"/>
    <x v="3"/>
    <s v="Jahresrechnung definitiv"/>
    <s v="8"/>
    <x v="2"/>
    <s v="CH"/>
    <x v="0"/>
    <n v="837200.76"/>
    <n v="806711"/>
    <m/>
    <m/>
    <m/>
    <m/>
    <m/>
    <m/>
    <m/>
    <m/>
    <m/>
    <m/>
    <m/>
    <m/>
    <m/>
    <m/>
    <m/>
    <m/>
    <m/>
    <m/>
    <m/>
    <m/>
    <m/>
    <m/>
    <m/>
    <m/>
    <m/>
    <m/>
    <m/>
    <m/>
    <m/>
    <m/>
    <m/>
    <m/>
    <m/>
    <m/>
    <m/>
    <n v="2835453152.7399998"/>
    <n v="-8063970.3700000001"/>
    <n v="0"/>
    <n v="439760359.69999999"/>
    <n v="61829.98"/>
    <n v="0"/>
    <n v="-1889663.2"/>
    <n v="0"/>
    <n v="-439811694.5"/>
    <n v="-3362164304.6999998"/>
    <n v="264971625.41"/>
    <n v="154579246.75"/>
    <n v="17947787.75"/>
    <n v="0"/>
    <n v="-219372.09"/>
    <n v="-35050000"/>
    <m/>
    <m/>
    <n v="0"/>
    <n v="0"/>
    <n v="226717007"/>
    <n v="22300000"/>
    <n v="-11083758.550000001"/>
    <n v="-4121304.71"/>
    <n v="5456458.7199999997"/>
    <n v="0"/>
    <m/>
    <n v="-294554688.19999999"/>
    <n v="0"/>
    <n v="182231737.84999999"/>
    <n v="-591189.49"/>
    <n v="0"/>
    <n v="-8693751.5700000003"/>
    <n v="764855.84"/>
    <n v="-80429.240000000005"/>
    <m/>
    <n v="17985156.010000002"/>
    <n v="0"/>
    <n v="0"/>
    <m/>
    <m/>
    <m/>
    <n v="488507813.52000022"/>
    <n v="450805409.04490566"/>
    <m/>
    <n v="1028233454.53"/>
    <m/>
    <m/>
    <m/>
    <m/>
    <m/>
    <m/>
    <m/>
    <m/>
    <m/>
    <m/>
    <m/>
    <m/>
    <m/>
    <m/>
    <n v="486405991.86000001"/>
    <m/>
    <m/>
    <m/>
    <m/>
    <m/>
    <m/>
    <m/>
    <m/>
    <n v="737400000"/>
    <m/>
    <m/>
    <m/>
    <m/>
    <m/>
    <m/>
    <m/>
    <m/>
    <m/>
    <m/>
    <m/>
    <m/>
    <m/>
    <m/>
    <m/>
    <m/>
    <m/>
    <m/>
    <m/>
    <m/>
    <m/>
    <m/>
    <s v="CSS (fus)"/>
    <x v="1"/>
    <m/>
    <x v="0"/>
    <s v="CSS Kranken-Versicherung AG"/>
  </r>
  <r>
    <s v="neu_ohne Fusionsberechnungen_DJ_Daten_OKP.xlsx"/>
    <x v="3"/>
    <s v="Jahresrechnung definitiv"/>
    <s v="1384"/>
    <x v="3"/>
    <s v="CH"/>
    <x v="0"/>
    <n v="626388.67000000004"/>
    <n v="640625"/>
    <m/>
    <m/>
    <m/>
    <m/>
    <m/>
    <m/>
    <m/>
    <m/>
    <m/>
    <m/>
    <m/>
    <m/>
    <m/>
    <m/>
    <m/>
    <m/>
    <m/>
    <m/>
    <m/>
    <m/>
    <m/>
    <m/>
    <m/>
    <m/>
    <m/>
    <m/>
    <m/>
    <m/>
    <m/>
    <m/>
    <m/>
    <m/>
    <m/>
    <m/>
    <m/>
    <n v="2049987150.72"/>
    <n v="-8699998.7400000002"/>
    <n v="0"/>
    <n v="226853919.5"/>
    <n v="0"/>
    <n v="0"/>
    <n v="-1532944.8"/>
    <n v="0"/>
    <n v="-226853919.5"/>
    <n v="-2194884363.79"/>
    <n v="217076561.19999999"/>
    <n v="103805180.5"/>
    <n v="11711641.4"/>
    <n v="447642.55"/>
    <n v="-738446.92"/>
    <n v="5409472"/>
    <m/>
    <m/>
    <n v="-474177"/>
    <n v="-59039379"/>
    <n v="0"/>
    <n v="-7674879.9199999999"/>
    <n v="-8357147.46"/>
    <n v="-3262887.72"/>
    <n v="-2270512.4500000002"/>
    <n v="0"/>
    <m/>
    <n v="-75113585.920000002"/>
    <n v="-888905.47"/>
    <n v="-18779126.829999998"/>
    <n v="-4705480.62"/>
    <n v="-284333.28999999998"/>
    <n v="-1069905.68"/>
    <n v="1517638.2"/>
    <n v="0"/>
    <m/>
    <n v="2919533.56"/>
    <n v="234010.47"/>
    <n v="0"/>
    <m/>
    <m/>
    <m/>
    <n v="401800524.11000061"/>
    <n v="263649482.31849736"/>
    <m/>
    <n v="777328989.00999987"/>
    <m/>
    <m/>
    <m/>
    <m/>
    <m/>
    <m/>
    <m/>
    <m/>
    <m/>
    <m/>
    <m/>
    <m/>
    <m/>
    <m/>
    <n v="399452799.79000002"/>
    <m/>
    <m/>
    <m/>
    <m/>
    <m/>
    <m/>
    <m/>
    <m/>
    <n v="315414821"/>
    <m/>
    <m/>
    <m/>
    <m/>
    <m/>
    <m/>
    <m/>
    <m/>
    <m/>
    <m/>
    <m/>
    <m/>
    <m/>
    <m/>
    <m/>
    <m/>
    <m/>
    <m/>
    <m/>
    <m/>
    <m/>
    <m/>
    <s v="SWICA (fus)"/>
    <x v="1"/>
    <m/>
    <x v="0"/>
    <s v="SWICA Krankenversicherung AG"/>
  </r>
  <r>
    <s v="neu_ohne Fusionsberechnungen_DJ_Daten_OKP.xlsx"/>
    <x v="3"/>
    <s v="Jahresrechnung definitiv"/>
    <s v="290"/>
    <x v="4"/>
    <s v="CH"/>
    <x v="0"/>
    <n v="536649.75"/>
    <n v="545540"/>
    <m/>
    <m/>
    <m/>
    <m/>
    <m/>
    <m/>
    <m/>
    <m/>
    <m/>
    <m/>
    <m/>
    <m/>
    <m/>
    <m/>
    <m/>
    <m/>
    <m/>
    <m/>
    <m/>
    <m/>
    <m/>
    <m/>
    <m/>
    <m/>
    <m/>
    <m/>
    <m/>
    <m/>
    <m/>
    <m/>
    <m/>
    <m/>
    <m/>
    <m/>
    <m/>
    <n v="1715944752.6500001"/>
    <n v="883579.08"/>
    <n v="0"/>
    <n v="237301918.40000001"/>
    <n v="0"/>
    <n v="0"/>
    <n v="-1299977.25"/>
    <n v="0"/>
    <n v="-237314317.11000001"/>
    <n v="-1964061460.8699999"/>
    <n v="157509219.69999999"/>
    <n v="93199243.900000006"/>
    <n v="10120738.15"/>
    <n v="0"/>
    <n v="-2127464.0699999998"/>
    <n v="7729634.9500000002"/>
    <m/>
    <m/>
    <n v="0"/>
    <n v="0"/>
    <n v="64323496"/>
    <n v="64243313"/>
    <n v="-2310735.85"/>
    <n v="-1393654.3"/>
    <n v="-631321.41"/>
    <n v="0"/>
    <m/>
    <n v="-59337118.450000003"/>
    <n v="-71979.02"/>
    <n v="-21164913.120000001"/>
    <n v="-4199143.79"/>
    <n v="0"/>
    <n v="0"/>
    <n v="1098497.45"/>
    <n v="-81663.320000000007"/>
    <m/>
    <n v="15652574.74"/>
    <n v="0"/>
    <n v="0"/>
    <m/>
    <m/>
    <m/>
    <n v="727625815"/>
    <n v="293649715.99370629"/>
    <m/>
    <n v="1147565867.52"/>
    <m/>
    <m/>
    <m/>
    <m/>
    <m/>
    <m/>
    <m/>
    <m/>
    <m/>
    <m/>
    <m/>
    <m/>
    <m/>
    <m/>
    <n v="798645544.13999999"/>
    <m/>
    <m/>
    <m/>
    <m/>
    <m/>
    <m/>
    <m/>
    <m/>
    <n v="429145705.76999998"/>
    <m/>
    <m/>
    <m/>
    <m/>
    <m/>
    <m/>
    <m/>
    <m/>
    <m/>
    <m/>
    <m/>
    <m/>
    <m/>
    <m/>
    <m/>
    <m/>
    <m/>
    <m/>
    <m/>
    <m/>
    <m/>
    <m/>
    <m/>
    <x v="0"/>
    <m/>
    <x v="0"/>
    <s v="CONCORDIA Schweiz. Kranken- und Unfallversicherung AG"/>
  </r>
  <r>
    <s v="neu_ohne Fusionsberechnungen_DJ_Daten_OKP.xlsx"/>
    <x v="3"/>
    <s v="Jahresrechnung definitiv"/>
    <s v="1509"/>
    <x v="5"/>
    <s v="CH"/>
    <x v="0"/>
    <n v="343263.75"/>
    <n v="350984"/>
    <m/>
    <m/>
    <m/>
    <m/>
    <m/>
    <m/>
    <m/>
    <m/>
    <m/>
    <m/>
    <m/>
    <m/>
    <m/>
    <m/>
    <m/>
    <m/>
    <m/>
    <m/>
    <m/>
    <m/>
    <m/>
    <m/>
    <m/>
    <m/>
    <m/>
    <m/>
    <m/>
    <m/>
    <m/>
    <m/>
    <m/>
    <m/>
    <m/>
    <m/>
    <m/>
    <n v="1185373368.72"/>
    <n v="-2972041.67"/>
    <n v="-592688"/>
    <n v="115606922.55"/>
    <n v="4609193.8499999996"/>
    <n v="0"/>
    <n v="-828299.02"/>
    <n v="0"/>
    <n v="-120216116.40000001"/>
    <n v="-1237348428.0599999"/>
    <n v="123265704.56"/>
    <n v="57868714.829999998"/>
    <n v="6338620.96"/>
    <n v="0"/>
    <n v="-708015.24"/>
    <n v="2007237"/>
    <m/>
    <m/>
    <n v="0"/>
    <n v="-36837734.399999999"/>
    <n v="0"/>
    <n v="0"/>
    <n v="-1752073.06"/>
    <n v="-1475403.44"/>
    <n v="-3096689.85"/>
    <n v="0"/>
    <m/>
    <n v="-36809965.340000004"/>
    <n v="-4950"/>
    <n v="-22061065.93"/>
    <n v="-3023185.14"/>
    <n v="-1852363.18"/>
    <n v="-2028187.25"/>
    <n v="2241364.0099999998"/>
    <n v="-254671.75"/>
    <m/>
    <n v="1403155.46"/>
    <n v="162983.45000000001"/>
    <n v="-27256.35"/>
    <m/>
    <m/>
    <m/>
    <n v="163619826.14645439"/>
    <n v="105000000"/>
    <m/>
    <n v="291708642.44000006"/>
    <m/>
    <m/>
    <m/>
    <m/>
    <m/>
    <m/>
    <m/>
    <m/>
    <m/>
    <m/>
    <m/>
    <m/>
    <m/>
    <m/>
    <n v="180642429.22999999"/>
    <m/>
    <m/>
    <m/>
    <m/>
    <m/>
    <m/>
    <m/>
    <m/>
    <n v="203536104"/>
    <m/>
    <m/>
    <m/>
    <m/>
    <m/>
    <m/>
    <m/>
    <m/>
    <m/>
    <m/>
    <m/>
    <m/>
    <m/>
    <m/>
    <m/>
    <m/>
    <m/>
    <m/>
    <m/>
    <m/>
    <m/>
    <m/>
    <s v="Sanitas (fus)"/>
    <x v="1"/>
    <m/>
    <x v="0"/>
    <s v="Sanitas Grundversicherungen AG"/>
  </r>
  <r>
    <s v="neu_ohne Fusionsberechnungen_DJ_Daten_OKP.xlsx"/>
    <x v="3"/>
    <s v="Jahresrechnung definitiv"/>
    <s v="1555"/>
    <x v="6"/>
    <s v="CH"/>
    <x v="0"/>
    <n v="450502"/>
    <n v="455800"/>
    <m/>
    <m/>
    <m/>
    <m/>
    <m/>
    <m/>
    <m/>
    <m/>
    <m/>
    <m/>
    <m/>
    <m/>
    <m/>
    <m/>
    <m/>
    <m/>
    <m/>
    <m/>
    <m/>
    <m/>
    <m/>
    <m/>
    <m/>
    <m/>
    <m/>
    <m/>
    <m/>
    <m/>
    <m/>
    <m/>
    <m/>
    <m/>
    <m/>
    <m/>
    <m/>
    <n v="1619169555.99"/>
    <n v="-6577058.3099999996"/>
    <n v="0"/>
    <n v="202601271.16"/>
    <n v="305948.45"/>
    <n v="0"/>
    <n v="-1078380.46"/>
    <n v="0"/>
    <n v="-202601271.16"/>
    <n v="-2079667337.6099999"/>
    <n v="142260149.34999999"/>
    <n v="93737502.700000003"/>
    <n v="10303939.699999999"/>
    <n v="20678.7"/>
    <n v="-221307.8"/>
    <n v="-25742753.699999999"/>
    <m/>
    <m/>
    <n v="-15000000"/>
    <n v="0"/>
    <n v="303897434"/>
    <n v="-18842841"/>
    <n v="0"/>
    <n v="-374488.08"/>
    <n v="3777829.02"/>
    <n v="0"/>
    <m/>
    <n v="-44607566.909999996"/>
    <n v="-1226170.3500000001"/>
    <n v="-7142561.0199999996"/>
    <n v="-4349420.8099999996"/>
    <n v="0"/>
    <n v="-315397.83"/>
    <n v="1128058.48"/>
    <n v="-324712.64"/>
    <m/>
    <n v="27231769.960000001"/>
    <n v="0"/>
    <n v="0"/>
    <m/>
    <m/>
    <m/>
    <n v="882964950.92999983"/>
    <n v="410961727.92636466"/>
    <m/>
    <n v="1497659003.4100001"/>
    <m/>
    <m/>
    <m/>
    <m/>
    <m/>
    <m/>
    <m/>
    <m/>
    <m/>
    <m/>
    <m/>
    <m/>
    <m/>
    <m/>
    <n v="831700879.85000002"/>
    <m/>
    <m/>
    <m/>
    <m/>
    <m/>
    <m/>
    <m/>
    <m/>
    <n v="397119812.89999998"/>
    <m/>
    <m/>
    <m/>
    <m/>
    <m/>
    <m/>
    <m/>
    <m/>
    <m/>
    <m/>
    <m/>
    <m/>
    <m/>
    <m/>
    <m/>
    <m/>
    <m/>
    <m/>
    <m/>
    <m/>
    <m/>
    <m/>
    <m/>
    <x v="0"/>
    <s v="Visana Gruppe"/>
    <x v="1"/>
    <s v="Visana AG"/>
  </r>
  <r>
    <s v="neu_ohne Fusionsberechnungen_DJ_Daten_OKP.xlsx"/>
    <x v="3"/>
    <s v="Jahresrechnung definitiv"/>
    <s v="994"/>
    <x v="7"/>
    <s v="CH"/>
    <x v="0"/>
    <n v="179558"/>
    <n v="194538"/>
    <m/>
    <m/>
    <m/>
    <m/>
    <m/>
    <m/>
    <m/>
    <m/>
    <m/>
    <m/>
    <m/>
    <m/>
    <m/>
    <m/>
    <m/>
    <m/>
    <m/>
    <m/>
    <m/>
    <m/>
    <m/>
    <m/>
    <m/>
    <m/>
    <m/>
    <m/>
    <m/>
    <m/>
    <m/>
    <m/>
    <m/>
    <m/>
    <m/>
    <m/>
    <m/>
    <n v="594105710.10000002"/>
    <n v="-2344792.46"/>
    <n v="0"/>
    <n v="86955125.239999995"/>
    <n v="18.399999999999999"/>
    <n v="0"/>
    <n v="-399842.4"/>
    <n v="0"/>
    <n v="-86565454.75"/>
    <n v="-610130993.50999999"/>
    <n v="58012927.100000001"/>
    <n v="28822136.84"/>
    <n v="2926998.71"/>
    <n v="0"/>
    <n v="-542641.94999999995"/>
    <n v="6919843"/>
    <m/>
    <m/>
    <n v="0"/>
    <n v="-63470027"/>
    <n v="0"/>
    <n v="-967817"/>
    <n v="-3247398.05"/>
    <n v="-221277.45"/>
    <n v="-738119.66"/>
    <n v="0"/>
    <m/>
    <n v="0"/>
    <n v="0"/>
    <n v="-28636008.690000001"/>
    <n v="0"/>
    <n v="-474013.7"/>
    <n v="0"/>
    <n v="1050331.42"/>
    <n v="-167006.35"/>
    <m/>
    <n v="7313100.4400000004"/>
    <n v="-9832.76"/>
    <n v="-53520.14"/>
    <m/>
    <m/>
    <m/>
    <n v="181625564.00000003"/>
    <n v="114310182.97937249"/>
    <m/>
    <n v="330606128.62"/>
    <m/>
    <m/>
    <m/>
    <m/>
    <m/>
    <m/>
    <m/>
    <m/>
    <m/>
    <m/>
    <m/>
    <m/>
    <m/>
    <m/>
    <n v="161562872.31"/>
    <m/>
    <m/>
    <m/>
    <m/>
    <m/>
    <m/>
    <m/>
    <m/>
    <n v="87462120"/>
    <m/>
    <m/>
    <m/>
    <m/>
    <m/>
    <m/>
    <m/>
    <m/>
    <m/>
    <m/>
    <m/>
    <m/>
    <m/>
    <m/>
    <m/>
    <m/>
    <m/>
    <m/>
    <m/>
    <m/>
    <m/>
    <m/>
    <s v="Helsana (fus)"/>
    <x v="1"/>
    <m/>
    <x v="0"/>
    <s v="Progrès Versicherungen AG"/>
  </r>
  <r>
    <s v="neu_ohne Fusionsberechnungen_DJ_Daten_OKP.xlsx"/>
    <x v="3"/>
    <s v="Jahresrechnung definitiv"/>
    <s v="376"/>
    <x v="8"/>
    <s v="CH"/>
    <x v="0"/>
    <n v="388827"/>
    <n v="389623"/>
    <m/>
    <m/>
    <m/>
    <m/>
    <m/>
    <m/>
    <m/>
    <m/>
    <m/>
    <m/>
    <m/>
    <m/>
    <m/>
    <m/>
    <m/>
    <m/>
    <m/>
    <m/>
    <m/>
    <m/>
    <m/>
    <m/>
    <m/>
    <m/>
    <m/>
    <m/>
    <m/>
    <m/>
    <m/>
    <m/>
    <m/>
    <m/>
    <m/>
    <m/>
    <m/>
    <n v="1394037223"/>
    <n v="-1902103"/>
    <n v="-1122357"/>
    <n v="137971963"/>
    <n v="314346"/>
    <n v="0"/>
    <n v="-1064102"/>
    <n v="0"/>
    <n v="-137971963"/>
    <n v="-1645693482"/>
    <n v="126717156"/>
    <n v="76394315"/>
    <n v="8499370"/>
    <n v="0"/>
    <n v="-509717"/>
    <n v="-4720000"/>
    <m/>
    <m/>
    <n v="12800000"/>
    <n v="0"/>
    <n v="53828343"/>
    <n v="20335000"/>
    <n v="-2329465"/>
    <n v="-709409"/>
    <n v="10955759"/>
    <n v="0"/>
    <m/>
    <n v="-27376768"/>
    <n v="-2673104"/>
    <n v="-24717727"/>
    <n v="-4872721"/>
    <n v="-4337354"/>
    <n v="-303293"/>
    <n v="1662520"/>
    <n v="-96256"/>
    <m/>
    <n v="11021291"/>
    <n v="644619"/>
    <n v="-363022"/>
    <m/>
    <m/>
    <m/>
    <n v="184300000"/>
    <n v="183900000"/>
    <m/>
    <n v="413869774"/>
    <m/>
    <m/>
    <m/>
    <m/>
    <m/>
    <m/>
    <m/>
    <m/>
    <m/>
    <m/>
    <m/>
    <m/>
    <m/>
    <m/>
    <n v="164450140"/>
    <m/>
    <m/>
    <m/>
    <m/>
    <m/>
    <m/>
    <m/>
    <m/>
    <n v="325000000"/>
    <m/>
    <m/>
    <m/>
    <m/>
    <m/>
    <m/>
    <m/>
    <m/>
    <m/>
    <m/>
    <m/>
    <m/>
    <m/>
    <m/>
    <m/>
    <m/>
    <m/>
    <m/>
    <m/>
    <m/>
    <m/>
    <m/>
    <s v="KPT (fus)"/>
    <x v="1"/>
    <m/>
    <x v="0"/>
    <s v="KPT Krankenkasse AG"/>
  </r>
  <r>
    <s v="neu_ohne Fusionsberechnungen_DJ_Daten_OKP.xlsx"/>
    <x v="3"/>
    <s v="Jahresrechnung definitiv"/>
    <s v="1569"/>
    <x v="9"/>
    <s v="CH"/>
    <x v="0"/>
    <n v="211075.66"/>
    <n v="245751"/>
    <m/>
    <m/>
    <m/>
    <m/>
    <m/>
    <m/>
    <m/>
    <m/>
    <m/>
    <m/>
    <m/>
    <m/>
    <m/>
    <m/>
    <m/>
    <m/>
    <m/>
    <m/>
    <m/>
    <m/>
    <m/>
    <m/>
    <m/>
    <m/>
    <m/>
    <m/>
    <m/>
    <m/>
    <m/>
    <m/>
    <m/>
    <m/>
    <m/>
    <m/>
    <m/>
    <n v="614114834.15999997"/>
    <n v="-2236835.5099999998"/>
    <n v="0"/>
    <n v="75682525"/>
    <n v="4289.55"/>
    <n v="0"/>
    <n v="-485844.8"/>
    <n v="0"/>
    <n v="-75683573.549999997"/>
    <n v="-552637884"/>
    <n v="64774755.57"/>
    <n v="26579746.289999999"/>
    <n v="2633135.52"/>
    <n v="0"/>
    <n v="-40798.44"/>
    <n v="-20850000"/>
    <m/>
    <m/>
    <n v="0"/>
    <n v="-91866718"/>
    <n v="0"/>
    <n v="-19100000"/>
    <n v="0"/>
    <n v="-5395456.04"/>
    <n v="2072961.08"/>
    <n v="0"/>
    <m/>
    <n v="0"/>
    <n v="0"/>
    <n v="-30711662.66"/>
    <n v="0"/>
    <n v="0"/>
    <n v="0"/>
    <n v="138946.67000000001"/>
    <n v="-31868.95"/>
    <m/>
    <n v="2929673.46"/>
    <n v="0"/>
    <n v="0"/>
    <m/>
    <m/>
    <m/>
    <n v="105290711.58"/>
    <n v="88312967.122498706"/>
    <m/>
    <n v="159676628.53"/>
    <m/>
    <m/>
    <m/>
    <m/>
    <m/>
    <m/>
    <m/>
    <m/>
    <m/>
    <m/>
    <m/>
    <m/>
    <m/>
    <m/>
    <n v="94824134.670000002"/>
    <m/>
    <m/>
    <m/>
    <m/>
    <m/>
    <m/>
    <m/>
    <m/>
    <n v="125490000"/>
    <m/>
    <m/>
    <m/>
    <m/>
    <m/>
    <m/>
    <m/>
    <m/>
    <m/>
    <m/>
    <m/>
    <m/>
    <m/>
    <m/>
    <m/>
    <m/>
    <m/>
    <m/>
    <m/>
    <m/>
    <m/>
    <m/>
    <s v="CSS (fus)"/>
    <x v="1"/>
    <m/>
    <x v="0"/>
    <s v="Arcosana AG"/>
  </r>
  <r>
    <s v="neu_ohne Fusionsberechnungen_DJ_Daten_OKP.xlsx"/>
    <x v="3"/>
    <s v="Jahresrechnung definitiv"/>
    <s v="1479"/>
    <x v="10"/>
    <s v="CH"/>
    <x v="0"/>
    <n v="400985.09"/>
    <n v="386237"/>
    <m/>
    <m/>
    <m/>
    <m/>
    <m/>
    <m/>
    <m/>
    <m/>
    <m/>
    <m/>
    <m/>
    <m/>
    <m/>
    <m/>
    <m/>
    <m/>
    <m/>
    <m/>
    <m/>
    <m/>
    <m/>
    <m/>
    <m/>
    <m/>
    <m/>
    <m/>
    <m/>
    <m/>
    <m/>
    <m/>
    <m/>
    <m/>
    <m/>
    <m/>
    <m/>
    <n v="1464171398.9000001"/>
    <n v="-20492710.48"/>
    <n v="0"/>
    <n v="286259855.06999999"/>
    <n v="0"/>
    <n v="0"/>
    <n v="-962056.8"/>
    <n v="0"/>
    <n v="-286259855.06999999"/>
    <n v="-1611069138.1300001"/>
    <n v="140716729.56"/>
    <n v="75814947.5"/>
    <n v="7540851.9500000002"/>
    <n v="0"/>
    <n v="0"/>
    <n v="-22392000"/>
    <m/>
    <m/>
    <n v="-12746000"/>
    <n v="-121376243"/>
    <n v="59511489"/>
    <n v="20239217"/>
    <n v="-1045318.11"/>
    <n v="-1584386.97"/>
    <n v="-780699.44"/>
    <n v="0"/>
    <m/>
    <n v="-48610286.939999998"/>
    <n v="0"/>
    <n v="-9842309.0299999993"/>
    <n v="-3161203.91"/>
    <n v="-1616612.08"/>
    <n v="0"/>
    <n v="4868851.8099999996"/>
    <n v="-54959.16"/>
    <m/>
    <n v="903151.49"/>
    <n v="0"/>
    <n v="0"/>
    <m/>
    <m/>
    <m/>
    <n v="245176052.49456865"/>
    <n v="191981278.11409819"/>
    <m/>
    <n v="384513031.1099999"/>
    <m/>
    <m/>
    <m/>
    <m/>
    <m/>
    <m/>
    <m/>
    <m/>
    <m/>
    <m/>
    <m/>
    <m/>
    <m/>
    <m/>
    <n v="89924246.030000001"/>
    <m/>
    <m/>
    <m/>
    <m/>
    <m/>
    <m/>
    <m/>
    <m/>
    <n v="335153000"/>
    <m/>
    <m/>
    <m/>
    <m/>
    <m/>
    <m/>
    <m/>
    <m/>
    <m/>
    <m/>
    <m/>
    <m/>
    <m/>
    <m/>
    <m/>
    <m/>
    <m/>
    <m/>
    <m/>
    <m/>
    <m/>
    <m/>
    <m/>
    <x v="0"/>
    <s v="Groupe Mutuel"/>
    <x v="1"/>
    <s v="Mutuel Assurance Maladie SA"/>
  </r>
  <r>
    <s v="neu_ohne Fusionsberechnungen_DJ_Daten_OKP.xlsx"/>
    <x v="3"/>
    <s v="Jahresrechnung definitiv"/>
    <s v="1535"/>
    <x v="11"/>
    <s v="CH"/>
    <x v="0"/>
    <n v="275797.42"/>
    <n v="266067"/>
    <m/>
    <m/>
    <m/>
    <m/>
    <m/>
    <m/>
    <m/>
    <m/>
    <m/>
    <m/>
    <m/>
    <m/>
    <m/>
    <m/>
    <m/>
    <m/>
    <m/>
    <m/>
    <m/>
    <m/>
    <m/>
    <m/>
    <m/>
    <m/>
    <m/>
    <m/>
    <m/>
    <m/>
    <m/>
    <m/>
    <m/>
    <m/>
    <m/>
    <m/>
    <m/>
    <n v="923757315.70000005"/>
    <n v="-11496910.130000001"/>
    <n v="0"/>
    <n v="166261761.11000001"/>
    <n v="0"/>
    <n v="0"/>
    <n v="-661824"/>
    <n v="0"/>
    <n v="-166261761.11000001"/>
    <n v="-1019812963.04"/>
    <n v="89281266.189999998"/>
    <n v="47400273.909999996"/>
    <n v="4825999.08"/>
    <n v="0"/>
    <n v="0"/>
    <n v="-10840000"/>
    <m/>
    <m/>
    <n v="-8781000"/>
    <n v="-87772453.75"/>
    <n v="48958715.75"/>
    <n v="13099058"/>
    <n v="-751141.38"/>
    <n v="-1271581.22"/>
    <n v="-523520.09"/>
    <n v="0"/>
    <m/>
    <n v="-31933927.960000001"/>
    <n v="0"/>
    <n v="-6027678.0999999996"/>
    <n v="-1942183.88"/>
    <n v="-487643.43"/>
    <n v="0"/>
    <n v="2954469.2"/>
    <n v="-6758.66"/>
    <m/>
    <n v="566322.4"/>
    <n v="0"/>
    <n v="0"/>
    <m/>
    <m/>
    <m/>
    <n v="145744771.53177729"/>
    <n v="131456243.61811832"/>
    <m/>
    <n v="284489615.73999995"/>
    <m/>
    <m/>
    <m/>
    <m/>
    <m/>
    <m/>
    <m/>
    <m/>
    <m/>
    <m/>
    <m/>
    <m/>
    <m/>
    <m/>
    <n v="28928726.27"/>
    <m/>
    <m/>
    <m/>
    <m/>
    <m/>
    <m/>
    <m/>
    <m/>
    <n v="219432000"/>
    <m/>
    <m/>
    <m/>
    <m/>
    <m/>
    <m/>
    <m/>
    <m/>
    <m/>
    <m/>
    <m/>
    <m/>
    <m/>
    <m/>
    <m/>
    <m/>
    <m/>
    <m/>
    <m/>
    <m/>
    <m/>
    <m/>
    <m/>
    <x v="0"/>
    <s v="Groupe Mutuel"/>
    <x v="1"/>
    <s v="Philos Assurance Maladie SA"/>
  </r>
  <r>
    <s v="neu_ohne Fusionsberechnungen_DJ_Daten_OKP.xlsx"/>
    <x v="3"/>
    <s v="Jahresrechnung definitiv"/>
    <s v="312"/>
    <x v="12"/>
    <s v="CH"/>
    <x v="0"/>
    <n v="160353"/>
    <n v="163493"/>
    <m/>
    <m/>
    <m/>
    <m/>
    <m/>
    <m/>
    <m/>
    <m/>
    <m/>
    <m/>
    <m/>
    <m/>
    <m/>
    <m/>
    <m/>
    <m/>
    <m/>
    <m/>
    <m/>
    <m/>
    <m/>
    <m/>
    <m/>
    <m/>
    <m/>
    <m/>
    <m/>
    <m/>
    <m/>
    <m/>
    <m/>
    <m/>
    <m/>
    <m/>
    <m/>
    <n v="528092872.69999999"/>
    <n v="-713438.75"/>
    <n v="0"/>
    <n v="58675003.350000001"/>
    <n v="0"/>
    <n v="0"/>
    <n v="-415257.29"/>
    <n v="0"/>
    <n v="-58675003.350000001"/>
    <n v="-578581927.39999998"/>
    <n v="53028307.950000003"/>
    <n v="26340191.050000001"/>
    <n v="3155372.3"/>
    <n v="0"/>
    <n v="-170875.31"/>
    <n v="-2639000"/>
    <m/>
    <m/>
    <n v="-1800000"/>
    <n v="-8209637"/>
    <n v="4983502"/>
    <n v="-6100000"/>
    <n v="-5875544.4500000002"/>
    <n v="-685451.55"/>
    <n v="-233829.71"/>
    <n v="0"/>
    <m/>
    <n v="-9256910.8399999999"/>
    <n v="-170"/>
    <n v="-6969777.1699999999"/>
    <n v="-1396584.51"/>
    <n v="-278870.8"/>
    <n v="-322021.42"/>
    <n v="286315.17"/>
    <n v="-894439.1"/>
    <m/>
    <n v="3004859.32"/>
    <n v="131613.39000000001"/>
    <n v="0"/>
    <m/>
    <m/>
    <m/>
    <n v="121018857.1100001"/>
    <n v="93879731.122316435"/>
    <m/>
    <n v="242076821.15999997"/>
    <m/>
    <m/>
    <m/>
    <m/>
    <m/>
    <m/>
    <m/>
    <m/>
    <m/>
    <m/>
    <m/>
    <m/>
    <m/>
    <m/>
    <n v="111391270.89"/>
    <m/>
    <m/>
    <m/>
    <m/>
    <m/>
    <m/>
    <m/>
    <m/>
    <n v="119054000"/>
    <m/>
    <m/>
    <m/>
    <m/>
    <m/>
    <m/>
    <m/>
    <m/>
    <m/>
    <m/>
    <m/>
    <m/>
    <m/>
    <m/>
    <m/>
    <m/>
    <m/>
    <m/>
    <m/>
    <m/>
    <m/>
    <m/>
    <m/>
    <x v="0"/>
    <m/>
    <x v="0"/>
    <s v="Atupri Gesundheitsversicherung"/>
  </r>
  <r>
    <s v="neu_ohne Fusionsberechnungen_DJ_Daten_OKP.xlsx"/>
    <x v="3"/>
    <s v="Jahresrechnung definitiv"/>
    <s v="343"/>
    <x v="13"/>
    <s v="CH"/>
    <x v="0"/>
    <n v="231286.75"/>
    <n v="228994"/>
    <m/>
    <m/>
    <m/>
    <m/>
    <m/>
    <m/>
    <m/>
    <m/>
    <m/>
    <m/>
    <m/>
    <m/>
    <m/>
    <m/>
    <m/>
    <m/>
    <m/>
    <m/>
    <m/>
    <m/>
    <m/>
    <m/>
    <m/>
    <m/>
    <m/>
    <m/>
    <m/>
    <m/>
    <m/>
    <m/>
    <m/>
    <m/>
    <m/>
    <m/>
    <m/>
    <n v="751124735.29999995"/>
    <n v="-10168279.07"/>
    <n v="0"/>
    <n v="128792048.73999999"/>
    <n v="0"/>
    <n v="0"/>
    <n v="-555117.6"/>
    <n v="0"/>
    <n v="-128792048.73999999"/>
    <n v="-786400801.88"/>
    <n v="76828554.829999998"/>
    <n v="37491766.960000001"/>
    <n v="3952163.7"/>
    <n v="0"/>
    <n v="0"/>
    <n v="-4428000"/>
    <m/>
    <m/>
    <n v="-7557000"/>
    <n v="-99702795.5"/>
    <n v="34895850.5"/>
    <n v="6393174"/>
    <n v="-1682466.22"/>
    <n v="-679521.41"/>
    <n v="-459690.9"/>
    <n v="0"/>
    <m/>
    <n v="-24432595.510000002"/>
    <n v="0"/>
    <n v="-4072737.88"/>
    <n v="-1254095.43"/>
    <n v="-340335.35999999999"/>
    <n v="0"/>
    <n v="2292972.17"/>
    <n v="-7375.73"/>
    <m/>
    <n v="1020193.8"/>
    <n v="0"/>
    <n v="0"/>
    <m/>
    <m/>
    <m/>
    <n v="129714484.31534168"/>
    <n v="112806097.08445586"/>
    <m/>
    <n v="253993767.78"/>
    <m/>
    <m/>
    <m/>
    <m/>
    <m/>
    <m/>
    <m/>
    <m/>
    <m/>
    <m/>
    <m/>
    <m/>
    <m/>
    <m/>
    <n v="58771258.530000001"/>
    <m/>
    <m/>
    <m/>
    <m/>
    <m/>
    <m/>
    <m/>
    <m/>
    <n v="161611000"/>
    <m/>
    <m/>
    <m/>
    <m/>
    <m/>
    <m/>
    <m/>
    <m/>
    <m/>
    <m/>
    <m/>
    <m/>
    <m/>
    <m/>
    <m/>
    <m/>
    <m/>
    <m/>
    <m/>
    <m/>
    <m/>
    <m/>
    <m/>
    <x v="0"/>
    <s v="Groupe Mutuel"/>
    <x v="1"/>
    <s v="Avenir Assurance Maladie SA"/>
  </r>
  <r>
    <s v="neu_ohne Fusionsberechnungen_DJ_Daten_OKP.xlsx"/>
    <x v="3"/>
    <s v="Jahresrechnung definitiv"/>
    <s v="1529"/>
    <x v="14"/>
    <s v="CH"/>
    <x v="0"/>
    <n v="157953.57999999999"/>
    <n v="166696"/>
    <m/>
    <m/>
    <m/>
    <m/>
    <m/>
    <m/>
    <m/>
    <m/>
    <m/>
    <m/>
    <m/>
    <m/>
    <m/>
    <m/>
    <m/>
    <m/>
    <m/>
    <m/>
    <m/>
    <m/>
    <m/>
    <m/>
    <m/>
    <m/>
    <m/>
    <m/>
    <m/>
    <m/>
    <m/>
    <m/>
    <m/>
    <m/>
    <m/>
    <m/>
    <m/>
    <n v="606086310.32000005"/>
    <n v="-4284642.53"/>
    <n v="0"/>
    <n v="80959229.099999994"/>
    <n v="1049046.93"/>
    <n v="0"/>
    <n v="125559.2"/>
    <n v="0"/>
    <n v="-81249990.549999997"/>
    <n v="-691806335.79999995"/>
    <n v="56925634.880000003"/>
    <n v="30805027.539999999"/>
    <n v="3859087.34"/>
    <n v="0"/>
    <n v="-76200.77"/>
    <n v="-1624800"/>
    <m/>
    <m/>
    <n v="0"/>
    <n v="0"/>
    <n v="30376813"/>
    <n v="-8400000"/>
    <n v="0"/>
    <n v="-1120676.08"/>
    <n v="414928.25"/>
    <n v="0"/>
    <m/>
    <n v="0"/>
    <n v="0"/>
    <n v="-30287291.960000001"/>
    <n v="0"/>
    <n v="0"/>
    <n v="0"/>
    <n v="136993.45000000001"/>
    <n v="-52316.9"/>
    <m/>
    <n v="3795125.54"/>
    <n v="5690.29"/>
    <n v="0"/>
    <m/>
    <m/>
    <m/>
    <n v="197956752.13"/>
    <n v="113830172.12345695"/>
    <m/>
    <n v="252740699.88999999"/>
    <m/>
    <m/>
    <m/>
    <m/>
    <m/>
    <m/>
    <m/>
    <m/>
    <m/>
    <m/>
    <m/>
    <m/>
    <m/>
    <m/>
    <n v="183302084.66999999"/>
    <m/>
    <m/>
    <m/>
    <m/>
    <m/>
    <m/>
    <m/>
    <m/>
    <n v="158125000"/>
    <m/>
    <m/>
    <m/>
    <m/>
    <m/>
    <m/>
    <m/>
    <m/>
    <m/>
    <m/>
    <m/>
    <m/>
    <m/>
    <m/>
    <m/>
    <m/>
    <m/>
    <m/>
    <m/>
    <m/>
    <m/>
    <m/>
    <s v="CSS (fus)"/>
    <x v="1"/>
    <m/>
    <x v="0"/>
    <s v="INTRAS Kranken-Versicherung AG"/>
  </r>
  <r>
    <s v="neu_ohne Fusionsberechnungen_DJ_Daten_OKP.xlsx"/>
    <x v="3"/>
    <s v="Jahresrechnung definitiv"/>
    <s v="774"/>
    <x v="15"/>
    <s v="CH"/>
    <x v="0"/>
    <n v="221210.33"/>
    <n v="214407"/>
    <m/>
    <m/>
    <m/>
    <m/>
    <m/>
    <m/>
    <m/>
    <m/>
    <m/>
    <m/>
    <m/>
    <m/>
    <m/>
    <m/>
    <m/>
    <m/>
    <m/>
    <m/>
    <m/>
    <m/>
    <m/>
    <m/>
    <m/>
    <m/>
    <m/>
    <m/>
    <m/>
    <m/>
    <m/>
    <m/>
    <m/>
    <m/>
    <m/>
    <m/>
    <m/>
    <n v="702923728.79999995"/>
    <n v="-9493522.7699999996"/>
    <n v="0"/>
    <n v="129730838.48999999"/>
    <n v="0"/>
    <n v="0"/>
    <n v="-530968.80000000005"/>
    <n v="0"/>
    <n v="-129730838.48999999"/>
    <n v="-699187144.88999999"/>
    <n v="71799522.969999999"/>
    <n v="34000865.939999998"/>
    <n v="3499990.11"/>
    <n v="0"/>
    <n v="0"/>
    <n v="-7811000"/>
    <m/>
    <m/>
    <n v="0"/>
    <n v="-126050041"/>
    <n v="13570771"/>
    <n v="14003690"/>
    <n v="-995360.94"/>
    <n v="-908354.84"/>
    <n v="-356907.78"/>
    <n v="0"/>
    <m/>
    <n v="-22574953.739999998"/>
    <n v="0"/>
    <n v="-3186156.27"/>
    <n v="-1121720.5900000001"/>
    <n v="-220858.7"/>
    <n v="0"/>
    <n v="1725232.56"/>
    <n v="-10588.55"/>
    <m/>
    <n v="365044.63"/>
    <n v="0"/>
    <n v="0"/>
    <m/>
    <m/>
    <m/>
    <n v="91459849.421353489"/>
    <n v="91364288.616432011"/>
    <m/>
    <n v="178195681"/>
    <m/>
    <m/>
    <m/>
    <m/>
    <m/>
    <m/>
    <m/>
    <m/>
    <m/>
    <m/>
    <m/>
    <m/>
    <m/>
    <m/>
    <n v="49834818.659999996"/>
    <m/>
    <m/>
    <m/>
    <m/>
    <m/>
    <m/>
    <m/>
    <m/>
    <n v="149178000"/>
    <m/>
    <m/>
    <m/>
    <m/>
    <m/>
    <m/>
    <m/>
    <m/>
    <m/>
    <m/>
    <m/>
    <m/>
    <m/>
    <m/>
    <m/>
    <m/>
    <m/>
    <m/>
    <m/>
    <m/>
    <m/>
    <m/>
    <m/>
    <x v="0"/>
    <s v="Groupe Mutuel"/>
    <x v="1"/>
    <s v="Easy Sana Assurance Maladie SA"/>
  </r>
  <r>
    <s v="neu_ohne Fusionsberechnungen_DJ_Daten_OKP.xlsx"/>
    <x v="3"/>
    <s v="Jahresrechnung definitiv"/>
    <s v="455"/>
    <x v="16"/>
    <s v="CH"/>
    <x v="0"/>
    <n v="154326.16"/>
    <n v="152806"/>
    <m/>
    <m/>
    <m/>
    <m/>
    <m/>
    <m/>
    <m/>
    <m/>
    <m/>
    <m/>
    <m/>
    <m/>
    <m/>
    <m/>
    <m/>
    <m/>
    <m/>
    <m/>
    <m/>
    <m/>
    <m/>
    <m/>
    <m/>
    <m/>
    <m/>
    <m/>
    <m/>
    <m/>
    <m/>
    <m/>
    <m/>
    <m/>
    <m/>
    <m/>
    <m/>
    <n v="461084897.83999997"/>
    <n v="536381.28"/>
    <n v="0"/>
    <n v="66632455.299999997"/>
    <n v="0"/>
    <n v="0"/>
    <n v="-362879.96"/>
    <n v="0"/>
    <n v="-66632455.299999997"/>
    <n v="-475536637.39999998"/>
    <n v="43498980.299999997"/>
    <n v="23408305.25"/>
    <n v="2606531.9500000002"/>
    <n v="0"/>
    <n v="-152220.78"/>
    <n v="-913000"/>
    <m/>
    <m/>
    <n v="0"/>
    <n v="-26829261.02"/>
    <n v="4615.08"/>
    <n v="311005.33"/>
    <n v="-5735880.1699999999"/>
    <n v="-374508.25"/>
    <n v="-498035.75"/>
    <n v="0"/>
    <m/>
    <n v="-16117111.390000001"/>
    <n v="-150867.46"/>
    <n v="-8824387.4499999993"/>
    <n v="-1988623"/>
    <n v="-2815584.37"/>
    <n v="-2375619.46"/>
    <n v="4760967.4800000004"/>
    <n v="-770850.93"/>
    <m/>
    <n v="1413572.34"/>
    <n v="1244291.18"/>
    <n v="0"/>
    <m/>
    <m/>
    <m/>
    <n v="90945736.850000009"/>
    <n v="84583348.280443683"/>
    <m/>
    <n v="278177904.84999996"/>
    <m/>
    <m/>
    <m/>
    <m/>
    <m/>
    <m/>
    <m/>
    <m/>
    <m/>
    <m/>
    <m/>
    <m/>
    <m/>
    <m/>
    <n v="59072730.18"/>
    <m/>
    <m/>
    <m/>
    <m/>
    <m/>
    <m/>
    <m/>
    <m/>
    <n v="87882000"/>
    <m/>
    <m/>
    <m/>
    <m/>
    <m/>
    <m/>
    <m/>
    <m/>
    <m/>
    <m/>
    <m/>
    <m/>
    <m/>
    <m/>
    <m/>
    <m/>
    <m/>
    <m/>
    <m/>
    <m/>
    <m/>
    <m/>
    <s v="öKK (fus)"/>
    <x v="1"/>
    <m/>
    <x v="0"/>
    <s v="ÖKK Kranken- und Unfallversicherungen AG"/>
  </r>
  <r>
    <s v="neu_ohne Fusionsberechnungen_DJ_Daten_OKP.xlsx"/>
    <x v="3"/>
    <s v="Jahresrechnung definitiv"/>
    <s v="509"/>
    <x v="17"/>
    <s v="CH"/>
    <x v="0"/>
    <n v="153340.07"/>
    <n v="146048"/>
    <m/>
    <m/>
    <m/>
    <m/>
    <m/>
    <m/>
    <m/>
    <m/>
    <m/>
    <m/>
    <m/>
    <m/>
    <m/>
    <m/>
    <m/>
    <m/>
    <m/>
    <m/>
    <m/>
    <m/>
    <m/>
    <m/>
    <m/>
    <m/>
    <m/>
    <m/>
    <m/>
    <m/>
    <m/>
    <m/>
    <m/>
    <m/>
    <m/>
    <m/>
    <m/>
    <n v="597283221.50999999"/>
    <n v="-1697465.46"/>
    <n v="0"/>
    <n v="96092235.260000005"/>
    <n v="0"/>
    <n v="0"/>
    <n v="368016.23"/>
    <n v="0"/>
    <n v="-96092235.260000005"/>
    <n v="-646730614.67999995"/>
    <n v="44820406.530000001"/>
    <n v="28841670.300000001"/>
    <n v="4038808.72"/>
    <n v="0"/>
    <n v="-1753682.83"/>
    <n v="-6566289.96"/>
    <m/>
    <m/>
    <n v="280000"/>
    <n v="-55398694.759999998"/>
    <n v="76372062.980000004"/>
    <n v="-11040385.48"/>
    <n v="0"/>
    <n v="0"/>
    <n v="-1677286.66"/>
    <n v="0"/>
    <m/>
    <n v="-11765523.449999999"/>
    <n v="-122175.42"/>
    <n v="-22368052.030000001"/>
    <n v="0"/>
    <n v="-799716.9"/>
    <n v="0"/>
    <n v="210813.73"/>
    <n v="-10731.89"/>
    <m/>
    <n v="1653864.26"/>
    <n v="1080769.6200000001"/>
    <n v="0"/>
    <m/>
    <m/>
    <m/>
    <n v="152030128.79999995"/>
    <n v="95251259.501772687"/>
    <m/>
    <n v="361237147.10000002"/>
    <m/>
    <m/>
    <m/>
    <m/>
    <m/>
    <m/>
    <m/>
    <m/>
    <m/>
    <m/>
    <m/>
    <m/>
    <m/>
    <m/>
    <n v="103965464.5"/>
    <m/>
    <m/>
    <m/>
    <m/>
    <m/>
    <m/>
    <m/>
    <m/>
    <n v="137475056.81999999"/>
    <m/>
    <m/>
    <m/>
    <m/>
    <m/>
    <m/>
    <m/>
    <m/>
    <m/>
    <m/>
    <m/>
    <m/>
    <m/>
    <m/>
    <m/>
    <m/>
    <m/>
    <m/>
    <m/>
    <m/>
    <m/>
    <m/>
    <s v="Vivao (fus)"/>
    <x v="1"/>
    <m/>
    <x v="0"/>
    <s v="Vivao Sympany AG"/>
  </r>
  <r>
    <s v="neu_ohne Fusionsberechnungen_DJ_Daten_OKP.xlsx"/>
    <x v="3"/>
    <s v="Jahresrechnung definitiv"/>
    <s v="1560"/>
    <x v="18"/>
    <s v="CH"/>
    <x v="0"/>
    <n v="128263"/>
    <n v="130032"/>
    <m/>
    <m/>
    <m/>
    <m/>
    <m/>
    <m/>
    <m/>
    <m/>
    <m/>
    <m/>
    <m/>
    <m/>
    <m/>
    <m/>
    <m/>
    <m/>
    <m/>
    <m/>
    <m/>
    <m/>
    <m/>
    <m/>
    <m/>
    <m/>
    <m/>
    <m/>
    <m/>
    <m/>
    <m/>
    <m/>
    <m/>
    <m/>
    <m/>
    <m/>
    <m/>
    <n v="330181146.30000001"/>
    <n v="-3929668.93"/>
    <n v="0"/>
    <n v="51384135.649999999"/>
    <n v="-325874.59999999998"/>
    <n v="0"/>
    <n v="-260854.45"/>
    <n v="0"/>
    <n v="-51384135.649999999"/>
    <n v="-305787426.99000001"/>
    <n v="35156596.189999998"/>
    <n v="14500757.18"/>
    <n v="1623025"/>
    <n v="0"/>
    <n v="-1287.56"/>
    <n v="-7391454"/>
    <m/>
    <m/>
    <n v="-4291056"/>
    <n v="-56758498"/>
    <n v="0"/>
    <n v="3092799"/>
    <n v="0"/>
    <n v="-483364.55"/>
    <n v="-1867823.62"/>
    <n v="0"/>
    <m/>
    <n v="-8111413.6600000001"/>
    <n v="0"/>
    <n v="-2057317.59"/>
    <n v="-713955.64"/>
    <n v="-6506892.7999999998"/>
    <n v="-405520.1"/>
    <n v="265298.23"/>
    <n v="-88421.56"/>
    <m/>
    <n v="5394659.4199999999"/>
    <n v="0"/>
    <n v="0"/>
    <m/>
    <m/>
    <m/>
    <n v="145396657.72"/>
    <n v="89880474.666485459"/>
    <m/>
    <n v="283182633.70999998"/>
    <m/>
    <m/>
    <m/>
    <m/>
    <m/>
    <m/>
    <m/>
    <m/>
    <m/>
    <m/>
    <m/>
    <m/>
    <m/>
    <m/>
    <n v="125721251.68000001"/>
    <m/>
    <m/>
    <m/>
    <m/>
    <m/>
    <m/>
    <m/>
    <m/>
    <n v="67652085"/>
    <m/>
    <m/>
    <m/>
    <m/>
    <m/>
    <m/>
    <m/>
    <m/>
    <m/>
    <m/>
    <m/>
    <m/>
    <m/>
    <m/>
    <m/>
    <m/>
    <m/>
    <m/>
    <m/>
    <m/>
    <m/>
    <m/>
    <m/>
    <x v="0"/>
    <m/>
    <x v="0"/>
    <s v="Agrisano Krankenkasse AG"/>
  </r>
  <r>
    <s v="neu_ohne Fusionsberechnungen_DJ_Daten_OKP.xlsx"/>
    <x v="3"/>
    <s v="Jahresrechnung definitiv"/>
    <s v="62"/>
    <x v="19"/>
    <s v="CH"/>
    <x v="0"/>
    <n v="78722"/>
    <n v="150966"/>
    <m/>
    <m/>
    <m/>
    <m/>
    <m/>
    <m/>
    <m/>
    <m/>
    <m/>
    <m/>
    <m/>
    <m/>
    <m/>
    <m/>
    <m/>
    <m/>
    <m/>
    <m/>
    <m/>
    <m/>
    <m/>
    <m/>
    <m/>
    <m/>
    <m/>
    <m/>
    <m/>
    <m/>
    <m/>
    <m/>
    <m/>
    <m/>
    <m/>
    <m/>
    <m/>
    <n v="255687591.40000001"/>
    <n v="-1246599.95"/>
    <n v="0"/>
    <n v="35207634.450000003"/>
    <n v="0"/>
    <n v="0"/>
    <n v="-188940.01"/>
    <n v="0"/>
    <n v="-35207634.450000003"/>
    <n v="-310510688.42000002"/>
    <n v="24281617.27"/>
    <n v="13640366.130000001"/>
    <n v="1641350"/>
    <n v="0"/>
    <n v="0"/>
    <n v="-3608042"/>
    <m/>
    <m/>
    <n v="-4482000"/>
    <n v="-28841185.199999999"/>
    <n v="45444116.200000003"/>
    <n v="-2169456"/>
    <n v="0"/>
    <n v="-25127.05"/>
    <n v="-217796.33"/>
    <n v="0"/>
    <m/>
    <n v="-9607405.7100000009"/>
    <n v="0"/>
    <n v="-5061147.3899999997"/>
    <n v="-622777.42000000004"/>
    <n v="-1474848.63"/>
    <n v="-133793.35"/>
    <n v="1040445.45"/>
    <n v="-23463.3"/>
    <m/>
    <n v="3342717.33"/>
    <n v="2610"/>
    <n v="0"/>
    <m/>
    <m/>
    <m/>
    <n v="138821501.86484188"/>
    <n v="77700000"/>
    <m/>
    <n v="200629341.80000001"/>
    <m/>
    <m/>
    <m/>
    <m/>
    <m/>
    <m/>
    <m/>
    <m/>
    <m/>
    <m/>
    <m/>
    <m/>
    <m/>
    <m/>
    <n v="115505715.16"/>
    <m/>
    <m/>
    <m/>
    <m/>
    <m/>
    <m/>
    <m/>
    <m/>
    <n v="80500000"/>
    <m/>
    <m/>
    <m/>
    <m/>
    <m/>
    <m/>
    <m/>
    <m/>
    <m/>
    <m/>
    <m/>
    <m/>
    <m/>
    <m/>
    <m/>
    <m/>
    <m/>
    <m/>
    <m/>
    <m/>
    <m/>
    <m/>
    <m/>
    <x v="0"/>
    <s v="Groupe Mutuel"/>
    <x v="1"/>
    <s v="SUPRA-1846 SA"/>
  </r>
  <r>
    <s v="neu_ohne Fusionsberechnungen_DJ_Daten_OKP.xlsx"/>
    <x v="3"/>
    <s v="Jahresrechnung definitiv"/>
    <s v="1577"/>
    <x v="20"/>
    <s v="CH"/>
    <x v="0"/>
    <n v="73415.460000000006"/>
    <n v="92061"/>
    <m/>
    <m/>
    <m/>
    <m/>
    <m/>
    <m/>
    <m/>
    <m/>
    <m/>
    <m/>
    <m/>
    <m/>
    <m/>
    <m/>
    <m/>
    <m/>
    <m/>
    <m/>
    <m/>
    <m/>
    <m/>
    <m/>
    <m/>
    <m/>
    <m/>
    <m/>
    <m/>
    <m/>
    <m/>
    <m/>
    <m/>
    <m/>
    <m/>
    <m/>
    <m/>
    <n v="161324599.80000001"/>
    <n v="-506529.06"/>
    <n v="0"/>
    <n v="17009670.699999999"/>
    <n v="0"/>
    <n v="0"/>
    <n v="-170296"/>
    <n v="0"/>
    <n v="-17009670.699999999"/>
    <n v="-104784986.95"/>
    <n v="16964663.25"/>
    <n v="4778426.7"/>
    <n v="484377.8"/>
    <n v="0"/>
    <n v="-10854.29"/>
    <n v="-3500000"/>
    <m/>
    <m/>
    <n v="0"/>
    <n v="-79137891"/>
    <n v="0"/>
    <n v="6600000"/>
    <n v="-345808"/>
    <n v="-1760313.15"/>
    <n v="618119.93000000005"/>
    <n v="0"/>
    <m/>
    <n v="0"/>
    <n v="0"/>
    <n v="-5006528.96"/>
    <n v="0"/>
    <n v="0"/>
    <n v="0"/>
    <n v="187205.2"/>
    <n v="-10645"/>
    <m/>
    <n v="0"/>
    <n v="0"/>
    <n v="0"/>
    <m/>
    <m/>
    <m/>
    <n v="29595948.189999983"/>
    <n v="24663663.298437402"/>
    <m/>
    <n v="0"/>
    <m/>
    <m/>
    <m/>
    <m/>
    <m/>
    <m/>
    <m/>
    <m/>
    <m/>
    <m/>
    <m/>
    <m/>
    <m/>
    <m/>
    <n v="25177788.460000001"/>
    <m/>
    <m/>
    <m/>
    <m/>
    <m/>
    <m/>
    <m/>
    <m/>
    <n v="27700000"/>
    <m/>
    <m/>
    <m/>
    <m/>
    <m/>
    <m/>
    <m/>
    <m/>
    <m/>
    <m/>
    <m/>
    <m/>
    <m/>
    <m/>
    <m/>
    <m/>
    <m/>
    <m/>
    <m/>
    <m/>
    <m/>
    <m/>
    <s v="CSS (fus)"/>
    <x v="1"/>
    <m/>
    <x v="0"/>
    <s v="Sanagate AG"/>
  </r>
  <r>
    <s v="neu_ohne Fusionsberechnungen_DJ_Daten_OKP.xlsx"/>
    <x v="3"/>
    <s v="Jahresrechnung definitiv"/>
    <s v="881"/>
    <x v="21"/>
    <s v="CH"/>
    <x v="0"/>
    <n v="97500"/>
    <n v="89876"/>
    <m/>
    <m/>
    <m/>
    <m/>
    <m/>
    <m/>
    <m/>
    <m/>
    <m/>
    <m/>
    <m/>
    <m/>
    <m/>
    <m/>
    <m/>
    <m/>
    <m/>
    <m/>
    <m/>
    <m/>
    <m/>
    <m/>
    <m/>
    <m/>
    <m/>
    <m/>
    <m/>
    <m/>
    <m/>
    <m/>
    <m/>
    <m/>
    <m/>
    <m/>
    <m/>
    <n v="336697054.80000001"/>
    <n v="-1803860.43"/>
    <n v="-33733789"/>
    <n v="43283272.600000001"/>
    <n v="6084070.2999999998"/>
    <n v="0"/>
    <n v="-2319.1999999999998"/>
    <n v="0"/>
    <n v="-49072610.590000004"/>
    <n v="-373531868.10000002"/>
    <n v="31797841.149999999"/>
    <n v="16801967.550000001"/>
    <n v="2166761.7000000002"/>
    <n v="0"/>
    <n v="30598.240000000002"/>
    <n v="11902678.75"/>
    <m/>
    <m/>
    <n v="0"/>
    <n v="-2688209.04"/>
    <n v="27080898.039999999"/>
    <n v="-11848009.800000001"/>
    <n v="-861944.2"/>
    <n v="-398500.6"/>
    <n v="-1105416.29"/>
    <n v="24928002"/>
    <m/>
    <n v="-14149651.02"/>
    <n v="-83755"/>
    <n v="-8465177.5099999998"/>
    <n v="0"/>
    <n v="0"/>
    <n v="-2278319.64"/>
    <n v="2236.46"/>
    <n v="-202479.98"/>
    <m/>
    <n v="905238.94"/>
    <n v="99892.83"/>
    <n v="0"/>
    <m/>
    <m/>
    <m/>
    <n v="41609702.733340994"/>
    <n v="41512757.212831452"/>
    <m/>
    <n v="87009797.099999994"/>
    <m/>
    <m/>
    <m/>
    <m/>
    <m/>
    <m/>
    <m/>
    <m/>
    <m/>
    <m/>
    <m/>
    <m/>
    <m/>
    <m/>
    <n v="37649821.600000001"/>
    <m/>
    <m/>
    <m/>
    <m/>
    <m/>
    <m/>
    <m/>
    <m/>
    <n v="59207350.25"/>
    <m/>
    <m/>
    <m/>
    <m/>
    <m/>
    <m/>
    <m/>
    <m/>
    <m/>
    <m/>
    <m/>
    <m/>
    <m/>
    <m/>
    <m/>
    <m/>
    <m/>
    <m/>
    <m/>
    <m/>
    <m/>
    <m/>
    <m/>
    <x v="0"/>
    <m/>
    <x v="0"/>
    <s v="EGK Grundversicherungen AG"/>
  </r>
  <r>
    <s v="neu_ohne Fusionsberechnungen_DJ_Daten_OKP.xlsx"/>
    <x v="3"/>
    <s v="Jahresrechnung definitiv"/>
    <s v="182"/>
    <x v="22"/>
    <s v="CH"/>
    <x v="0"/>
    <n v="54966.58"/>
    <n v="65419"/>
    <m/>
    <m/>
    <m/>
    <m/>
    <m/>
    <m/>
    <m/>
    <m/>
    <m/>
    <m/>
    <m/>
    <m/>
    <m/>
    <m/>
    <m/>
    <m/>
    <m/>
    <m/>
    <m/>
    <m/>
    <m/>
    <m/>
    <m/>
    <m/>
    <m/>
    <m/>
    <m/>
    <m/>
    <m/>
    <m/>
    <m/>
    <m/>
    <m/>
    <m/>
    <m/>
    <n v="173185251"/>
    <n v="-488654.84"/>
    <n v="0"/>
    <n v="18608496.300000001"/>
    <n v="0"/>
    <n v="0"/>
    <n v="-163273.20000000001"/>
    <n v="0"/>
    <n v="-18608496.300000001"/>
    <n v="-187595453"/>
    <n v="18306535.27"/>
    <n v="8904367.0299999993"/>
    <n v="1003576.1"/>
    <n v="38970.85"/>
    <n v="-28824.42"/>
    <n v="-384676"/>
    <m/>
    <m/>
    <n v="-346368"/>
    <n v="-4944764"/>
    <n v="0"/>
    <n v="2244145.4"/>
    <n v="-1315276"/>
    <n v="-96021.65"/>
    <n v="-162871.04999999999"/>
    <n v="0"/>
    <m/>
    <n v="-5048445.04"/>
    <n v="-671131.96"/>
    <n v="-1262160.3500000001"/>
    <n v="-316259.17"/>
    <n v="-497849.24"/>
    <n v="-71909.23"/>
    <n v="56162.15"/>
    <n v="0"/>
    <m/>
    <n v="407800.2"/>
    <n v="35227.480000000003"/>
    <n v="0"/>
    <m/>
    <m/>
    <m/>
    <n v="28120269.749999985"/>
    <n v="23256546.722758692"/>
    <m/>
    <n v="53964126.229999997"/>
    <m/>
    <m/>
    <m/>
    <m/>
    <m/>
    <m/>
    <m/>
    <m/>
    <m/>
    <m/>
    <m/>
    <m/>
    <m/>
    <m/>
    <n v="27256233.350000001"/>
    <m/>
    <m/>
    <m/>
    <m/>
    <m/>
    <m/>
    <m/>
    <m/>
    <n v="28781408"/>
    <m/>
    <m/>
    <m/>
    <m/>
    <m/>
    <m/>
    <m/>
    <m/>
    <m/>
    <m/>
    <m/>
    <m/>
    <m/>
    <m/>
    <m/>
    <m/>
    <m/>
    <m/>
    <m/>
    <m/>
    <m/>
    <m/>
    <s v="SWICA (fus)"/>
    <x v="1"/>
    <m/>
    <x v="0"/>
    <s v="PROVITA Gesundheitsversicherung AG"/>
  </r>
  <r>
    <s v="neu_ohne Fusionsberechnungen_DJ_Daten_OKP.xlsx"/>
    <x v="3"/>
    <s v="Jahresrechnung definitiv"/>
    <s v="1568"/>
    <x v="23"/>
    <s v="CH"/>
    <x v="0"/>
    <n v="69020"/>
    <n v="59800"/>
    <m/>
    <m/>
    <m/>
    <m/>
    <m/>
    <m/>
    <m/>
    <m/>
    <m/>
    <m/>
    <m/>
    <m/>
    <m/>
    <m/>
    <m/>
    <m/>
    <m/>
    <m/>
    <m/>
    <m/>
    <m/>
    <m/>
    <m/>
    <m/>
    <m/>
    <m/>
    <m/>
    <m/>
    <m/>
    <m/>
    <m/>
    <m/>
    <m/>
    <m/>
    <m/>
    <n v="217885142.96000001"/>
    <n v="-1385576.18"/>
    <n v="-556510"/>
    <n v="36969900.350000001"/>
    <n v="119520.05"/>
    <n v="0"/>
    <n v="-165422.35999999999"/>
    <n v="0"/>
    <n v="-36969900.350000001"/>
    <n v="-184105092.09999999"/>
    <n v="20313949.350000001"/>
    <n v="9173037.25"/>
    <n v="706785.25"/>
    <n v="-31270.05"/>
    <n v="-112041.8"/>
    <n v="6500000"/>
    <m/>
    <m/>
    <n v="-2000000"/>
    <n v="-87455253"/>
    <n v="0"/>
    <n v="40056291"/>
    <n v="0"/>
    <n v="-62478"/>
    <n v="-381571.93"/>
    <n v="824110"/>
    <m/>
    <n v="-4945657.1399999997"/>
    <n v="-135945.96"/>
    <n v="-791898.33"/>
    <n v="-482221.87"/>
    <n v="0"/>
    <n v="-34968.269999999997"/>
    <n v="426885.38"/>
    <n v="-57685.14"/>
    <m/>
    <n v="0"/>
    <n v="10000000"/>
    <n v="0"/>
    <m/>
    <m/>
    <m/>
    <n v="53361674.710000016"/>
    <n v="34204367.057209186"/>
    <m/>
    <n v="0"/>
    <m/>
    <m/>
    <m/>
    <m/>
    <m/>
    <m/>
    <m/>
    <m/>
    <m/>
    <m/>
    <m/>
    <m/>
    <m/>
    <m/>
    <n v="76563803.819999993"/>
    <m/>
    <m/>
    <m/>
    <m/>
    <m/>
    <m/>
    <m/>
    <m/>
    <n v="33500000"/>
    <m/>
    <m/>
    <m/>
    <m/>
    <m/>
    <m/>
    <m/>
    <m/>
    <m/>
    <m/>
    <m/>
    <m/>
    <m/>
    <m/>
    <m/>
    <m/>
    <m/>
    <m/>
    <m/>
    <m/>
    <m/>
    <m/>
    <m/>
    <x v="0"/>
    <s v="Visana Gruppe"/>
    <x v="1"/>
    <s v="sana24 AG"/>
  </r>
  <r>
    <s v="neu_ohne Fusionsberechnungen_DJ_Daten_OKP.xlsx"/>
    <x v="3"/>
    <s v="Jahresrechnung definitiv"/>
    <s v="1570"/>
    <x v="24"/>
    <s v="CH"/>
    <x v="0"/>
    <n v="50292"/>
    <n v="49500"/>
    <m/>
    <m/>
    <m/>
    <m/>
    <m/>
    <m/>
    <m/>
    <m/>
    <m/>
    <m/>
    <m/>
    <m/>
    <m/>
    <m/>
    <m/>
    <m/>
    <m/>
    <m/>
    <m/>
    <m/>
    <m/>
    <m/>
    <m/>
    <m/>
    <m/>
    <m/>
    <m/>
    <m/>
    <m/>
    <m/>
    <m/>
    <m/>
    <m/>
    <m/>
    <m/>
    <n v="170831081.52000001"/>
    <n v="-870499.01"/>
    <n v="0"/>
    <n v="23774708.300000001"/>
    <n v="60777.02"/>
    <n v="0"/>
    <n v="-120320.53"/>
    <n v="0"/>
    <n v="-23774708.300000001"/>
    <n v="-178474848.08000001"/>
    <n v="15921438.5"/>
    <n v="8346208.8499999996"/>
    <n v="792419.6"/>
    <n v="8952.35"/>
    <n v="-47355.15"/>
    <n v="5500000"/>
    <m/>
    <m/>
    <n v="-1600000"/>
    <n v="-32906247"/>
    <n v="0"/>
    <n v="22533347"/>
    <n v="0"/>
    <n v="-43254"/>
    <n v="-191160.27"/>
    <n v="0"/>
    <m/>
    <n v="-4253624.9400000004"/>
    <n v="-116923.41"/>
    <n v="-681090.18"/>
    <n v="-414745.88"/>
    <n v="0"/>
    <n v="-30075.26"/>
    <n v="316102.46000000002"/>
    <n v="-23877.61"/>
    <m/>
    <n v="0"/>
    <n v="5000000"/>
    <n v="0"/>
    <m/>
    <m/>
    <m/>
    <n v="60384628.680000022"/>
    <n v="30192698.425474193"/>
    <m/>
    <n v="0"/>
    <m/>
    <m/>
    <m/>
    <m/>
    <m/>
    <m/>
    <m/>
    <m/>
    <m/>
    <m/>
    <m/>
    <m/>
    <m/>
    <m/>
    <n v="68239239.939999998"/>
    <m/>
    <m/>
    <m/>
    <m/>
    <m/>
    <m/>
    <m/>
    <m/>
    <n v="33100000"/>
    <m/>
    <m/>
    <m/>
    <m/>
    <m/>
    <m/>
    <m/>
    <m/>
    <m/>
    <m/>
    <m/>
    <m/>
    <m/>
    <m/>
    <m/>
    <m/>
    <m/>
    <m/>
    <m/>
    <m/>
    <m/>
    <m/>
    <m/>
    <x v="0"/>
    <s v="Visana Gruppe"/>
    <x v="1"/>
    <s v="vivacare AG"/>
  </r>
  <r>
    <s v="neu_ohne Fusionsberechnungen_DJ_Daten_OKP.xlsx"/>
    <x v="3"/>
    <s v="Jahresrechnung definitiv"/>
    <s v="1575"/>
    <x v="25"/>
    <s v="CH"/>
    <x v="0"/>
    <n v="29268.67"/>
    <n v="38761"/>
    <m/>
    <m/>
    <m/>
    <m/>
    <m/>
    <m/>
    <m/>
    <m/>
    <m/>
    <m/>
    <m/>
    <m/>
    <m/>
    <m/>
    <m/>
    <m/>
    <m/>
    <m/>
    <m/>
    <m/>
    <m/>
    <m/>
    <m/>
    <m/>
    <m/>
    <m/>
    <m/>
    <m/>
    <m/>
    <m/>
    <m/>
    <m/>
    <m/>
    <m/>
    <m/>
    <n v="78614820.200000003"/>
    <n v="-263449.45"/>
    <n v="-38379"/>
    <n v="6755403.3499999996"/>
    <n v="59972"/>
    <n v="0"/>
    <n v="-11013.6"/>
    <n v="0"/>
    <n v="-6815375.3499999996"/>
    <n v="-45560201.289999999"/>
    <n v="8290647.3700000001"/>
    <n v="2139894.9300000002"/>
    <n v="162904.35"/>
    <n v="0"/>
    <n v="-43080.77"/>
    <n v="-1459050"/>
    <m/>
    <m/>
    <n v="0"/>
    <n v="-34694350.399999999"/>
    <n v="0"/>
    <n v="0"/>
    <n v="0"/>
    <n v="-1224844.6000000001"/>
    <n v="-185841.02"/>
    <n v="0"/>
    <m/>
    <n v="-2143308.2999999998"/>
    <n v="-2400"/>
    <n v="-2744627.33"/>
    <n v="0"/>
    <n v="-410058.1"/>
    <n v="0"/>
    <n v="24656.92"/>
    <n v="-47372.15"/>
    <m/>
    <n v="134115.32"/>
    <n v="0"/>
    <n v="-1235.9000000000001"/>
    <m/>
    <m/>
    <m/>
    <n v="31210812.703997448"/>
    <n v="8700000"/>
    <m/>
    <n v="51201159.659999996"/>
    <m/>
    <m/>
    <m/>
    <m/>
    <m/>
    <m/>
    <m/>
    <m/>
    <m/>
    <m/>
    <m/>
    <m/>
    <m/>
    <m/>
    <n v="31482185.32"/>
    <m/>
    <m/>
    <m/>
    <m/>
    <m/>
    <m/>
    <m/>
    <m/>
    <n v="10563669"/>
    <m/>
    <m/>
    <m/>
    <m/>
    <m/>
    <m/>
    <m/>
    <m/>
    <m/>
    <m/>
    <m/>
    <m/>
    <m/>
    <m/>
    <m/>
    <m/>
    <m/>
    <m/>
    <m/>
    <m/>
    <m/>
    <m/>
    <s v="Sanitas (fus)"/>
    <x v="1"/>
    <m/>
    <x v="0"/>
    <s v="Compact Grundversicherungen AG"/>
  </r>
  <r>
    <s v="neu_ohne Fusionsberechnungen_DJ_Daten_OKP.xlsx"/>
    <x v="3"/>
    <s v="Jahresrechnung definitiv"/>
    <s v="32"/>
    <x v="26"/>
    <s v="CH"/>
    <x v="0"/>
    <n v="44305"/>
    <n v="43407"/>
    <m/>
    <m/>
    <m/>
    <m/>
    <m/>
    <m/>
    <m/>
    <m/>
    <m/>
    <m/>
    <m/>
    <m/>
    <m/>
    <m/>
    <m/>
    <m/>
    <m/>
    <m/>
    <m/>
    <m/>
    <m/>
    <m/>
    <m/>
    <m/>
    <m/>
    <m/>
    <m/>
    <m/>
    <m/>
    <m/>
    <m/>
    <m/>
    <m/>
    <m/>
    <m/>
    <n v="143978257.09999999"/>
    <n v="-216159.24"/>
    <n v="-734289.11"/>
    <n v="18733588.600000001"/>
    <n v="0"/>
    <n v="0"/>
    <n v="-225688.07"/>
    <n v="0"/>
    <n v="-18733588.600000001"/>
    <n v="-160546706.19999999"/>
    <n v="13771702.75"/>
    <n v="7634965.75"/>
    <n v="846862.6"/>
    <n v="0"/>
    <n v="-45312.17"/>
    <n v="600000"/>
    <m/>
    <m/>
    <n v="-9801"/>
    <n v="-4222428.5999999996"/>
    <n v="3751014.17"/>
    <n v="425994.1"/>
    <n v="-429216.21"/>
    <n v="-126572.5"/>
    <n v="-141815.75"/>
    <n v="170661.9"/>
    <m/>
    <n v="-2632686.35"/>
    <n v="0"/>
    <n v="-2989110.18"/>
    <n v="-438438.22"/>
    <n v="0"/>
    <n v="-230969.13"/>
    <n v="168972.3"/>
    <n v="0"/>
    <m/>
    <n v="2061132.37"/>
    <n v="0"/>
    <n v="0"/>
    <m/>
    <m/>
    <m/>
    <n v="42812998.999999978"/>
    <n v="27439969.949657783"/>
    <m/>
    <n v="84431191.980000004"/>
    <m/>
    <m/>
    <m/>
    <m/>
    <m/>
    <m/>
    <m/>
    <m/>
    <m/>
    <m/>
    <m/>
    <m/>
    <m/>
    <m/>
    <n v="30547366.039999999"/>
    <m/>
    <m/>
    <m/>
    <m/>
    <m/>
    <m/>
    <m/>
    <m/>
    <n v="25950000"/>
    <m/>
    <m/>
    <m/>
    <m/>
    <m/>
    <m/>
    <m/>
    <m/>
    <m/>
    <m/>
    <m/>
    <m/>
    <m/>
    <m/>
    <m/>
    <m/>
    <m/>
    <m/>
    <m/>
    <m/>
    <m/>
    <m/>
    <m/>
    <x v="0"/>
    <m/>
    <x v="0"/>
    <s v="Aquilana Versicherungen"/>
  </r>
  <r>
    <s v="neu_ohne Fusionsberechnungen_DJ_Daten_OKP.xlsx"/>
    <x v="3"/>
    <s v="Jahresrechnung definitiv"/>
    <s v="941"/>
    <x v="27"/>
    <s v="CH"/>
    <x v="0"/>
    <n v="34195"/>
    <n v="34654"/>
    <m/>
    <m/>
    <m/>
    <m/>
    <m/>
    <m/>
    <m/>
    <m/>
    <m/>
    <m/>
    <m/>
    <m/>
    <m/>
    <m/>
    <m/>
    <m/>
    <m/>
    <m/>
    <m/>
    <m/>
    <m/>
    <m/>
    <m/>
    <m/>
    <m/>
    <m/>
    <m/>
    <m/>
    <m/>
    <m/>
    <m/>
    <m/>
    <m/>
    <m/>
    <m/>
    <n v="100102936.09999999"/>
    <n v="-302802.86"/>
    <n v="-356978.75"/>
    <n v="11606170.43"/>
    <n v="0"/>
    <n v="0"/>
    <n v="0"/>
    <n v="0"/>
    <n v="-11606170.43"/>
    <n v="-108655244.40000001"/>
    <n v="9263538"/>
    <n v="5571947.2000000002"/>
    <n v="618321"/>
    <n v="171300"/>
    <n v="-29400.74"/>
    <n v="-397010.75"/>
    <m/>
    <m/>
    <n v="0"/>
    <n v="-2560023"/>
    <n v="0"/>
    <n v="-452591"/>
    <n v="0"/>
    <n v="0"/>
    <n v="-895674.5"/>
    <n v="728816.59"/>
    <m/>
    <n v="-1620357.35"/>
    <n v="-23355.45"/>
    <n v="-1084821.1499999999"/>
    <n v="-98239.65"/>
    <n v="-79883.05"/>
    <n v="-44047.85"/>
    <n v="0"/>
    <n v="0"/>
    <m/>
    <n v="119101.51"/>
    <n v="615199.81999999995"/>
    <n v="0"/>
    <m/>
    <m/>
    <m/>
    <n v="48255738.230000027"/>
    <n v="19200000"/>
    <m/>
    <n v="69216349.050000012"/>
    <m/>
    <m/>
    <m/>
    <m/>
    <m/>
    <m/>
    <m/>
    <m/>
    <m/>
    <m/>
    <m/>
    <m/>
    <m/>
    <m/>
    <n v="44025800.670000002"/>
    <m/>
    <m/>
    <m/>
    <m/>
    <m/>
    <m/>
    <m/>
    <m/>
    <n v="23401272"/>
    <m/>
    <m/>
    <m/>
    <m/>
    <m/>
    <m/>
    <m/>
    <m/>
    <m/>
    <m/>
    <m/>
    <m/>
    <m/>
    <m/>
    <m/>
    <m/>
    <m/>
    <m/>
    <m/>
    <m/>
    <m/>
    <m/>
    <s v="Sodalis (fus)"/>
    <x v="1"/>
    <m/>
    <x v="0"/>
    <s v="Sodalis Gesundheitsgruppe"/>
  </r>
  <r>
    <s v="neu_ohne Fusionsberechnungen_DJ_Daten_OKP.xlsx"/>
    <x v="3"/>
    <s v="Jahresrechnung definitiv"/>
    <s v="360"/>
    <x v="28"/>
    <s v="CH"/>
    <x v="0"/>
    <n v="23166"/>
    <n v="24774"/>
    <m/>
    <m/>
    <m/>
    <m/>
    <m/>
    <m/>
    <m/>
    <m/>
    <m/>
    <m/>
    <m/>
    <m/>
    <m/>
    <m/>
    <m/>
    <m/>
    <m/>
    <m/>
    <m/>
    <m/>
    <m/>
    <m/>
    <m/>
    <m/>
    <m/>
    <m/>
    <m/>
    <m/>
    <m/>
    <m/>
    <m/>
    <m/>
    <m/>
    <m/>
    <m/>
    <n v="62871694.149999999"/>
    <n v="-47826.83"/>
    <n v="-339462.1"/>
    <n v="9321047.6500000004"/>
    <n v="0"/>
    <n v="0"/>
    <n v="-56198.400000000001"/>
    <n v="0"/>
    <n v="-9321047.6500000004"/>
    <n v="-68526546.450000003"/>
    <n v="6594043.3499999996"/>
    <n v="3249848.75"/>
    <n v="405536.85"/>
    <n v="0"/>
    <n v="-1443.07"/>
    <n v="-500000"/>
    <m/>
    <m/>
    <n v="0"/>
    <n v="-2178885"/>
    <n v="0"/>
    <n v="-912125"/>
    <n v="-177254.6"/>
    <n v="0"/>
    <n v="383899.5"/>
    <n v="454139.15"/>
    <m/>
    <n v="-1293898.05"/>
    <n v="0"/>
    <n v="-530660.30000000005"/>
    <n v="-8696.4500000000007"/>
    <n v="0"/>
    <n v="-73483.600000000006"/>
    <n v="16477.45"/>
    <n v="0"/>
    <m/>
    <n v="334480.87"/>
    <n v="467990.8"/>
    <n v="0"/>
    <m/>
    <m/>
    <m/>
    <n v="31278430.809999995"/>
    <n v="10323025.945898132"/>
    <m/>
    <n v="47105405.390000001"/>
    <m/>
    <m/>
    <m/>
    <m/>
    <m/>
    <m/>
    <m/>
    <m/>
    <m/>
    <m/>
    <m/>
    <m/>
    <m/>
    <m/>
    <n v="29068163.789999999"/>
    <m/>
    <m/>
    <m/>
    <m/>
    <m/>
    <m/>
    <m/>
    <m/>
    <n v="10950000"/>
    <m/>
    <m/>
    <m/>
    <m/>
    <m/>
    <m/>
    <m/>
    <m/>
    <m/>
    <m/>
    <m/>
    <m/>
    <m/>
    <m/>
    <m/>
    <m/>
    <m/>
    <m/>
    <m/>
    <m/>
    <m/>
    <m/>
    <m/>
    <x v="0"/>
    <m/>
    <x v="0"/>
    <s v="Krankenkasse Luzerner Hinterland"/>
  </r>
  <r>
    <s v="neu_ohne Fusionsberechnungen_DJ_Daten_OKP.xlsx"/>
    <x v="3"/>
    <s v="Jahresrechnung definitiv"/>
    <s v="194"/>
    <x v="29"/>
    <s v="CH"/>
    <x v="0"/>
    <n v="19576.84"/>
    <n v="22935"/>
    <m/>
    <m/>
    <m/>
    <m/>
    <m/>
    <m/>
    <m/>
    <m/>
    <m/>
    <m/>
    <m/>
    <m/>
    <m/>
    <m/>
    <m/>
    <m/>
    <m/>
    <m/>
    <m/>
    <m/>
    <m/>
    <m/>
    <m/>
    <m/>
    <m/>
    <m/>
    <m/>
    <m/>
    <m/>
    <m/>
    <m/>
    <m/>
    <m/>
    <m/>
    <m/>
    <n v="55567501.100000001"/>
    <n v="-148528.5"/>
    <n v="-491389.05"/>
    <n v="5639828.5999999996"/>
    <n v="0"/>
    <n v="0"/>
    <n v="-42681.599999999999"/>
    <n v="0"/>
    <n v="-5639828.5999999996"/>
    <n v="-53665821.850000001"/>
    <n v="5680917.75"/>
    <n v="2646136.85"/>
    <n v="219637.65"/>
    <n v="0"/>
    <n v="-6697.29"/>
    <n v="500000"/>
    <m/>
    <m/>
    <n v="-113652"/>
    <n v="-6159182"/>
    <n v="0"/>
    <n v="-100000"/>
    <n v="-389734.05"/>
    <n v="-125895.9"/>
    <n v="-204083.7"/>
    <n v="302177.5"/>
    <m/>
    <n v="-1393351.33"/>
    <n v="-1650"/>
    <n v="-443237.28"/>
    <n v="-8078.09"/>
    <n v="-7255"/>
    <n v="-38314.44"/>
    <n v="79885.759999999995"/>
    <n v="-46845.47"/>
    <m/>
    <n v="278176.25"/>
    <n v="0"/>
    <n v="0"/>
    <m/>
    <m/>
    <m/>
    <n v="15731050.029999999"/>
    <n v="9012507.9506725557"/>
    <m/>
    <n v="22724364.170000002"/>
    <m/>
    <m/>
    <m/>
    <m/>
    <m/>
    <m/>
    <m/>
    <m/>
    <m/>
    <m/>
    <m/>
    <m/>
    <m/>
    <m/>
    <n v="15159093.41"/>
    <m/>
    <m/>
    <m/>
    <m/>
    <m/>
    <m/>
    <m/>
    <m/>
    <n v="11523142"/>
    <m/>
    <m/>
    <m/>
    <m/>
    <m/>
    <m/>
    <m/>
    <m/>
    <m/>
    <m/>
    <m/>
    <m/>
    <m/>
    <m/>
    <m/>
    <m/>
    <m/>
    <m/>
    <m/>
    <m/>
    <m/>
    <m/>
    <m/>
    <x v="0"/>
    <m/>
    <x v="0"/>
    <s v="Sumiswalder Krankenkasse"/>
  </r>
  <r>
    <s v="neu_ohne Fusionsberechnungen_DJ_Daten_OKP.xlsx"/>
    <x v="3"/>
    <s v="Jahresrechnung definitiv"/>
    <s v="923"/>
    <x v="30"/>
    <s v="CH"/>
    <x v="0"/>
    <n v="13222.05"/>
    <n v="19400"/>
    <m/>
    <m/>
    <m/>
    <m/>
    <m/>
    <m/>
    <m/>
    <m/>
    <m/>
    <m/>
    <m/>
    <m/>
    <m/>
    <m/>
    <m/>
    <m/>
    <m/>
    <m/>
    <m/>
    <m/>
    <m/>
    <m/>
    <m/>
    <m/>
    <m/>
    <m/>
    <m/>
    <m/>
    <m/>
    <m/>
    <m/>
    <m/>
    <m/>
    <m/>
    <m/>
    <n v="38602795.700000003"/>
    <n v="-296124"/>
    <n v="66667"/>
    <n v="3661038.15"/>
    <n v="0"/>
    <n v="0"/>
    <n v="-26846.400000000001"/>
    <n v="0"/>
    <n v="-3661038.15"/>
    <n v="-51416627.799999997"/>
    <n v="4322792.45"/>
    <n v="2312620.2999999998"/>
    <n v="263237.05"/>
    <n v="0"/>
    <n v="-4271.37"/>
    <n v="1290000"/>
    <m/>
    <m/>
    <n v="-110550"/>
    <n v="0"/>
    <n v="2970811"/>
    <n v="2900000"/>
    <n v="0"/>
    <n v="-190769.05"/>
    <n v="-49025.11"/>
    <n v="0"/>
    <m/>
    <n v="-1414487.21"/>
    <n v="0"/>
    <n v="-862084"/>
    <n v="-13703.2"/>
    <n v="10000"/>
    <n v="-35620.42"/>
    <n v="28928.240000000002"/>
    <n v="-45143.09"/>
    <m/>
    <n v="570319.11"/>
    <n v="0"/>
    <n v="0"/>
    <m/>
    <m/>
    <m/>
    <n v="32609023.850000001"/>
    <n v="9449270.6560479663"/>
    <m/>
    <n v="43324397.850000001"/>
    <m/>
    <m/>
    <m/>
    <m/>
    <m/>
    <m/>
    <m/>
    <m/>
    <m/>
    <m/>
    <m/>
    <m/>
    <m/>
    <m/>
    <n v="28428385.760000002"/>
    <m/>
    <m/>
    <m/>
    <m/>
    <m/>
    <m/>
    <m/>
    <m/>
    <n v="10300000"/>
    <m/>
    <m/>
    <m/>
    <m/>
    <m/>
    <m/>
    <m/>
    <m/>
    <m/>
    <m/>
    <m/>
    <m/>
    <m/>
    <m/>
    <m/>
    <m/>
    <m/>
    <m/>
    <m/>
    <m/>
    <m/>
    <m/>
    <m/>
    <x v="0"/>
    <m/>
    <x v="0"/>
    <s v="Genossenschaft KRANKENKASSE SLKK"/>
  </r>
  <r>
    <s v="neu_ohne Fusionsberechnungen_DJ_Daten_OKP.xlsx"/>
    <x v="3"/>
    <s v="Jahresrechnung definitiv"/>
    <s v="762"/>
    <x v="31"/>
    <s v="CH"/>
    <x v="0"/>
    <n v="18319"/>
    <n v="16523"/>
    <m/>
    <m/>
    <m/>
    <m/>
    <m/>
    <m/>
    <m/>
    <m/>
    <m/>
    <m/>
    <m/>
    <m/>
    <m/>
    <m/>
    <m/>
    <m/>
    <m/>
    <m/>
    <m/>
    <m/>
    <m/>
    <m/>
    <m/>
    <m/>
    <m/>
    <m/>
    <m/>
    <m/>
    <m/>
    <m/>
    <m/>
    <m/>
    <m/>
    <m/>
    <m/>
    <n v="62622420.200000003"/>
    <n v="-81066.12"/>
    <n v="0"/>
    <n v="8484955.1999999993"/>
    <n v="0"/>
    <n v="0"/>
    <n v="-39849.599999999999"/>
    <n v="0"/>
    <n v="-8484955.1999999993"/>
    <n v="-80838644.349999994"/>
    <n v="6033732.0499999998"/>
    <n v="3571866.35"/>
    <n v="480697.2"/>
    <n v="0"/>
    <n v="-28569.22"/>
    <n v="2261900"/>
    <m/>
    <m/>
    <n v="0"/>
    <n v="0"/>
    <n v="8142254"/>
    <n v="-3566477"/>
    <n v="-84313.2"/>
    <n v="-51853.4"/>
    <n v="45538.23"/>
    <n v="0"/>
    <m/>
    <n v="-3396994.48"/>
    <n v="0"/>
    <n v="-1398982.66"/>
    <n v="-284431.08"/>
    <n v="-140616.66"/>
    <n v="-60823.31"/>
    <n v="27733.9"/>
    <n v="-383.62"/>
    <m/>
    <n v="-163918.01"/>
    <n v="33643.629999999997"/>
    <n v="0"/>
    <m/>
    <m/>
    <m/>
    <n v="8700000"/>
    <n v="11700000"/>
    <m/>
    <n v="17996049.449999999"/>
    <m/>
    <m/>
    <m/>
    <m/>
    <m/>
    <m/>
    <m/>
    <m/>
    <m/>
    <m/>
    <m/>
    <m/>
    <m/>
    <m/>
    <n v="4828446.5"/>
    <m/>
    <m/>
    <m/>
    <m/>
    <m/>
    <m/>
    <m/>
    <m/>
    <n v="17800000"/>
    <m/>
    <m/>
    <m/>
    <m/>
    <m/>
    <m/>
    <m/>
    <m/>
    <m/>
    <m/>
    <m/>
    <m/>
    <m/>
    <m/>
    <m/>
    <m/>
    <m/>
    <m/>
    <m/>
    <m/>
    <m/>
    <m/>
    <s v="Vivao (fus)"/>
    <x v="1"/>
    <m/>
    <x v="0"/>
    <s v="Kolping Krankenkasse AG"/>
  </r>
  <r>
    <s v="neu_ohne Fusionsberechnungen_DJ_Daten_OKP.xlsx"/>
    <x v="3"/>
    <s v="Jahresrechnung definitiv"/>
    <s v="1386"/>
    <x v="32"/>
    <s v="CH"/>
    <x v="0"/>
    <n v="9547"/>
    <n v="11324"/>
    <m/>
    <m/>
    <m/>
    <m/>
    <m/>
    <m/>
    <m/>
    <m/>
    <m/>
    <m/>
    <m/>
    <m/>
    <m/>
    <m/>
    <m/>
    <m/>
    <m/>
    <m/>
    <m/>
    <m/>
    <m/>
    <m/>
    <m/>
    <m/>
    <m/>
    <m/>
    <m/>
    <m/>
    <m/>
    <m/>
    <m/>
    <m/>
    <m/>
    <m/>
    <m/>
    <n v="37082389.600000001"/>
    <n v="-31077.48"/>
    <n v="-70000"/>
    <n v="4275342.8"/>
    <n v="0"/>
    <n v="0"/>
    <n v="-20431.2"/>
    <n v="0"/>
    <n v="-4275342.8"/>
    <n v="-55726096.200000003"/>
    <n v="3573546.45"/>
    <n v="2392086.9500000002"/>
    <n v="356673.5"/>
    <n v="0"/>
    <n v="-22246.41"/>
    <n v="-562658.1"/>
    <m/>
    <m/>
    <n v="-56562"/>
    <n v="-2747"/>
    <n v="13975559"/>
    <n v="1267908"/>
    <n v="0"/>
    <n v="-38512.400000000001"/>
    <n v="-171177.97"/>
    <n v="58158.1"/>
    <m/>
    <n v="-1095223.22"/>
    <n v="0"/>
    <n v="-722353.6"/>
    <n v="-146475.88"/>
    <n v="-4170"/>
    <n v="-18641.57"/>
    <n v="14301.73"/>
    <n v="-31505.52"/>
    <m/>
    <n v="43978.77"/>
    <n v="0"/>
    <n v="0"/>
    <m/>
    <m/>
    <m/>
    <n v="13801015.609999999"/>
    <n v="10420214.759682773"/>
    <m/>
    <n v="22044177.359999999"/>
    <m/>
    <m/>
    <m/>
    <m/>
    <m/>
    <m/>
    <m/>
    <m/>
    <m/>
    <m/>
    <m/>
    <m/>
    <m/>
    <m/>
    <n v="13234630.82"/>
    <m/>
    <m/>
    <m/>
    <m/>
    <m/>
    <m/>
    <m/>
    <m/>
    <n v="13245658.1"/>
    <m/>
    <m/>
    <m/>
    <m/>
    <m/>
    <m/>
    <m/>
    <m/>
    <m/>
    <m/>
    <m/>
    <m/>
    <m/>
    <m/>
    <m/>
    <m/>
    <m/>
    <m/>
    <m/>
    <m/>
    <m/>
    <m/>
    <m/>
    <x v="0"/>
    <s v="Visana Gruppe"/>
    <x v="1"/>
    <s v="Galenos AG"/>
  </r>
  <r>
    <s v="neu_ohne Fusionsberechnungen_DJ_Daten_OKP.xlsx"/>
    <x v="3"/>
    <s v="Jahresrechnung definitiv"/>
    <s v="57"/>
    <x v="33"/>
    <s v="CH"/>
    <x v="0"/>
    <n v="5658.17"/>
    <n v="6136"/>
    <m/>
    <m/>
    <m/>
    <m/>
    <m/>
    <m/>
    <m/>
    <m/>
    <m/>
    <m/>
    <m/>
    <m/>
    <m/>
    <m/>
    <m/>
    <m/>
    <m/>
    <m/>
    <m/>
    <m/>
    <m/>
    <m/>
    <m/>
    <m/>
    <m/>
    <m/>
    <m/>
    <m/>
    <m/>
    <m/>
    <m/>
    <m/>
    <m/>
    <m/>
    <m/>
    <n v="23838938.899999999"/>
    <n v="-518902.79"/>
    <n v="0"/>
    <n v="3619329.54"/>
    <n v="0"/>
    <n v="0"/>
    <n v="13579.43"/>
    <n v="0"/>
    <n v="-3619329.54"/>
    <n v="-26904625.550000001"/>
    <n v="1813647.2"/>
    <n v="1148197.8999999999"/>
    <n v="159398.5"/>
    <n v="0"/>
    <n v="-139629.95000000001"/>
    <n v="-259362"/>
    <m/>
    <m/>
    <n v="0"/>
    <n v="-2446063.2799999998"/>
    <n v="4348458.58"/>
    <n v="-553912.01"/>
    <n v="0"/>
    <n v="0"/>
    <n v="-20721.169999999998"/>
    <n v="0"/>
    <m/>
    <n v="-570810.14"/>
    <n v="0"/>
    <n v="-736827.82"/>
    <n v="0"/>
    <n v="0"/>
    <n v="0"/>
    <n v="-7476.6"/>
    <n v="0"/>
    <m/>
    <n v="2392.29"/>
    <n v="0"/>
    <n v="0"/>
    <m/>
    <m/>
    <m/>
    <n v="56048464.169999994"/>
    <n v="11538498.630336003"/>
    <m/>
    <n v="54045306.950000003"/>
    <m/>
    <m/>
    <m/>
    <m/>
    <m/>
    <m/>
    <m/>
    <m/>
    <m/>
    <m/>
    <m/>
    <m/>
    <m/>
    <m/>
    <n v="10712857.65"/>
    <m/>
    <m/>
    <m/>
    <m/>
    <m/>
    <m/>
    <m/>
    <m/>
    <n v="7460550.9900000002"/>
    <m/>
    <m/>
    <m/>
    <m/>
    <m/>
    <m/>
    <m/>
    <m/>
    <m/>
    <m/>
    <m/>
    <m/>
    <m/>
    <m/>
    <m/>
    <m/>
    <m/>
    <m/>
    <m/>
    <m/>
    <m/>
    <m/>
    <s v="Vivao (fus)"/>
    <x v="1"/>
    <m/>
    <x v="0"/>
    <s v="Moove Sympany AG"/>
  </r>
  <r>
    <s v="neu_ohne Fusionsberechnungen_DJ_Daten_OKP.xlsx"/>
    <x v="3"/>
    <s v="Jahresrechnung definitiv"/>
    <s v="1318"/>
    <x v="34"/>
    <s v="CH"/>
    <x v="0"/>
    <n v="8962"/>
    <n v="10544"/>
    <m/>
    <m/>
    <m/>
    <m/>
    <m/>
    <m/>
    <m/>
    <m/>
    <m/>
    <m/>
    <m/>
    <m/>
    <m/>
    <m/>
    <m/>
    <m/>
    <m/>
    <m/>
    <m/>
    <m/>
    <m/>
    <m/>
    <m/>
    <m/>
    <m/>
    <m/>
    <m/>
    <m/>
    <m/>
    <m/>
    <m/>
    <m/>
    <m/>
    <m/>
    <m/>
    <n v="25020637.199999999"/>
    <n v="42313.66"/>
    <n v="-156493.45000000001"/>
    <n v="3483327.15"/>
    <n v="0"/>
    <n v="0"/>
    <n v="-21508.799999999999"/>
    <n v="0"/>
    <n v="-3483327.15"/>
    <n v="-27352919.379999999"/>
    <n v="3358774.26"/>
    <n v="1265380.3500000001"/>
    <n v="141075"/>
    <n v="0"/>
    <n v="-2728.48"/>
    <n v="100000"/>
    <m/>
    <m/>
    <n v="-349000"/>
    <n v="-1892188.5"/>
    <n v="24240.5"/>
    <n v="1036622"/>
    <n v="-162125.15"/>
    <n v="0"/>
    <n v="-3699.54"/>
    <n v="0"/>
    <m/>
    <n v="-816677.44"/>
    <n v="0"/>
    <n v="-570991.15"/>
    <n v="-9446.68"/>
    <n v="0"/>
    <n v="0"/>
    <n v="380628.5"/>
    <n v="0"/>
    <m/>
    <n v="45850.52"/>
    <n v="51352.82"/>
    <n v="0"/>
    <m/>
    <m/>
    <m/>
    <n v="19264496.890000004"/>
    <n v="7588207.63278565"/>
    <m/>
    <n v="29069711.960000001"/>
    <m/>
    <m/>
    <m/>
    <m/>
    <m/>
    <m/>
    <m/>
    <m/>
    <m/>
    <m/>
    <m/>
    <m/>
    <m/>
    <m/>
    <n v="18973201.32"/>
    <m/>
    <m/>
    <m/>
    <m/>
    <m/>
    <m/>
    <m/>
    <m/>
    <n v="5800000"/>
    <m/>
    <m/>
    <m/>
    <m/>
    <m/>
    <m/>
    <m/>
    <m/>
    <m/>
    <m/>
    <m/>
    <m/>
    <m/>
    <m/>
    <m/>
    <m/>
    <m/>
    <m/>
    <m/>
    <m/>
    <m/>
    <m/>
    <m/>
    <x v="0"/>
    <m/>
    <x v="0"/>
    <s v="Stiftung Krankenkasse Wädenswil"/>
  </r>
  <r>
    <s v="neu_ohne Fusionsberechnungen_DJ_Daten_OKP.xlsx"/>
    <x v="3"/>
    <s v="Jahresrechnung definitiv"/>
    <s v="1401"/>
    <x v="35"/>
    <s v="CH"/>
    <x v="0"/>
    <n v="9856"/>
    <n v="9437"/>
    <m/>
    <m/>
    <m/>
    <m/>
    <m/>
    <m/>
    <m/>
    <m/>
    <m/>
    <m/>
    <m/>
    <m/>
    <m/>
    <m/>
    <m/>
    <m/>
    <m/>
    <m/>
    <m/>
    <m/>
    <m/>
    <m/>
    <m/>
    <m/>
    <m/>
    <m/>
    <m/>
    <m/>
    <m/>
    <m/>
    <m/>
    <m/>
    <m/>
    <m/>
    <m/>
    <n v="29696933.149999999"/>
    <n v="-111606.19"/>
    <n v="-267272.40000000002"/>
    <n v="2019535.1"/>
    <n v="0"/>
    <n v="0"/>
    <n v="-24633.599999999999"/>
    <n v="0"/>
    <n v="-2019535.1"/>
    <n v="-32377296.760000002"/>
    <n v="3019525.55"/>
    <n v="1536057"/>
    <n v="179535.8"/>
    <n v="0"/>
    <n v="0"/>
    <n v="0"/>
    <m/>
    <m/>
    <n v="0"/>
    <n v="-918151"/>
    <n v="0"/>
    <n v="50000"/>
    <n v="0"/>
    <n v="0"/>
    <n v="-278352.05"/>
    <n v="110438"/>
    <m/>
    <n v="-839367.29"/>
    <n v="0"/>
    <n v="-412090.17"/>
    <n v="-99698.559999999998"/>
    <n v="0"/>
    <n v="-48036.67"/>
    <n v="70401.47"/>
    <n v="-16176.14"/>
    <m/>
    <n v="266535"/>
    <n v="0"/>
    <n v="0"/>
    <m/>
    <m/>
    <m/>
    <n v="7600000"/>
    <n v="5700000"/>
    <m/>
    <n v="16319039.9"/>
    <m/>
    <m/>
    <m/>
    <m/>
    <m/>
    <m/>
    <m/>
    <m/>
    <m/>
    <m/>
    <m/>
    <m/>
    <m/>
    <m/>
    <n v="6900371.5"/>
    <m/>
    <m/>
    <m/>
    <m/>
    <m/>
    <m/>
    <m/>
    <m/>
    <n v="4405769"/>
    <m/>
    <m/>
    <m/>
    <m/>
    <m/>
    <m/>
    <m/>
    <m/>
    <m/>
    <m/>
    <m/>
    <m/>
    <m/>
    <m/>
    <m/>
    <m/>
    <m/>
    <m/>
    <m/>
    <m/>
    <m/>
    <m/>
    <s v="rhenu (fus)"/>
    <x v="1"/>
    <m/>
    <x v="0"/>
    <s v="rhenusana"/>
  </r>
  <r>
    <s v="neu_ohne Fusionsberechnungen_DJ_Daten_OKP.xlsx"/>
    <x v="3"/>
    <s v="Jahresrechnung definitiv"/>
    <s v="558"/>
    <x v="36"/>
    <s v="CH"/>
    <x v="0"/>
    <n v="5098.5"/>
    <n v="10576"/>
    <m/>
    <m/>
    <m/>
    <m/>
    <m/>
    <m/>
    <m/>
    <m/>
    <m/>
    <m/>
    <m/>
    <m/>
    <m/>
    <m/>
    <m/>
    <m/>
    <m/>
    <m/>
    <m/>
    <m/>
    <m/>
    <m/>
    <m/>
    <m/>
    <m/>
    <m/>
    <m/>
    <m/>
    <m/>
    <m/>
    <m/>
    <m/>
    <m/>
    <m/>
    <m/>
    <n v="13117753.800000001"/>
    <n v="-55130.5"/>
    <n v="0"/>
    <n v="1534093.95"/>
    <n v="0"/>
    <n v="0"/>
    <n v="-11618.4"/>
    <n v="0"/>
    <n v="-1534093.95"/>
    <n v="-12196643.35"/>
    <n v="1517272.45"/>
    <n v="607211.53"/>
    <n v="51237.62"/>
    <n v="0"/>
    <n v="-4185.07"/>
    <n v="236000"/>
    <m/>
    <m/>
    <n v="-349008"/>
    <n v="-1296936.45"/>
    <n v="435"/>
    <n v="-736000"/>
    <n v="-60937"/>
    <n v="-34051.35"/>
    <n v="-29720.83"/>
    <n v="0"/>
    <m/>
    <n v="0"/>
    <n v="0"/>
    <n v="-869010.24"/>
    <n v="0"/>
    <n v="0"/>
    <n v="0"/>
    <n v="27885.99"/>
    <n v="-9221.9500000000007"/>
    <m/>
    <n v="108305.54"/>
    <n v="3331.26"/>
    <n v="0"/>
    <m/>
    <m/>
    <m/>
    <n v="6331068.5500000007"/>
    <n v="2661244.3115967647"/>
    <m/>
    <n v="10553460"/>
    <m/>
    <m/>
    <m/>
    <m/>
    <m/>
    <m/>
    <m/>
    <m/>
    <m/>
    <m/>
    <m/>
    <m/>
    <m/>
    <m/>
    <n v="6062097.54"/>
    <m/>
    <m/>
    <m/>
    <m/>
    <m/>
    <m/>
    <m/>
    <m/>
    <n v="2794000"/>
    <m/>
    <m/>
    <m/>
    <m/>
    <m/>
    <m/>
    <m/>
    <m/>
    <m/>
    <m/>
    <m/>
    <m/>
    <m/>
    <m/>
    <m/>
    <m/>
    <m/>
    <m/>
    <m/>
    <m/>
    <m/>
    <m/>
    <s v="öKK (fus)"/>
    <x v="1"/>
    <m/>
    <x v="0"/>
    <s v="KVF Krankenversicherung AG"/>
  </r>
  <r>
    <s v="neu_ohne Fusionsberechnungen_DJ_Daten_OKP.xlsx"/>
    <x v="3"/>
    <s v="Jahresrechnung definitiv"/>
    <s v="780"/>
    <x v="37"/>
    <s v="CH"/>
    <x v="0"/>
    <n v="7537"/>
    <n v="8339"/>
    <m/>
    <m/>
    <m/>
    <m/>
    <m/>
    <m/>
    <m/>
    <m/>
    <m/>
    <m/>
    <m/>
    <m/>
    <m/>
    <m/>
    <m/>
    <m/>
    <m/>
    <m/>
    <m/>
    <m/>
    <m/>
    <m/>
    <m/>
    <m/>
    <m/>
    <m/>
    <m/>
    <m/>
    <m/>
    <m/>
    <m/>
    <m/>
    <m/>
    <m/>
    <m/>
    <n v="17961802.5"/>
    <n v="-97894.95"/>
    <n v="-87116.35"/>
    <n v="1965562.73"/>
    <n v="0"/>
    <n v="0"/>
    <n v="-16382.4"/>
    <n v="0"/>
    <n v="-1965562.73"/>
    <n v="-17791033.300000001"/>
    <n v="2334065.65"/>
    <n v="861723.7"/>
    <n v="88590"/>
    <n v="0"/>
    <n v="-2544.52"/>
    <n v="-550000"/>
    <m/>
    <m/>
    <n v="0"/>
    <n v="-2277579.85"/>
    <n v="0"/>
    <n v="-457000"/>
    <n v="0"/>
    <n v="-18329.2"/>
    <n v="-188077.7"/>
    <n v="4993.8"/>
    <m/>
    <n v="-956310.63"/>
    <n v="0"/>
    <n v="-203334.76"/>
    <n v="-70530.03"/>
    <n v="-6240"/>
    <n v="-30274.1"/>
    <n v="109691.05"/>
    <n v="-13982.67"/>
    <m/>
    <n v="-34506.36"/>
    <n v="0"/>
    <n v="0"/>
    <m/>
    <m/>
    <m/>
    <n v="4905834.4299999978"/>
    <n v="3173201.4257956394"/>
    <m/>
    <n v="6979791.4399999995"/>
    <m/>
    <m/>
    <m/>
    <m/>
    <m/>
    <m/>
    <m/>
    <m/>
    <m/>
    <m/>
    <m/>
    <m/>
    <m/>
    <m/>
    <n v="3384825.38"/>
    <m/>
    <m/>
    <m/>
    <m/>
    <m/>
    <m/>
    <m/>
    <m/>
    <n v="3700000"/>
    <m/>
    <m/>
    <m/>
    <m/>
    <m/>
    <m/>
    <m/>
    <m/>
    <m/>
    <m/>
    <m/>
    <m/>
    <m/>
    <m/>
    <m/>
    <m/>
    <m/>
    <m/>
    <m/>
    <m/>
    <m/>
    <m/>
    <m/>
    <x v="0"/>
    <m/>
    <x v="0"/>
    <s v="Genossenschaft Glarner Krankenversicherung"/>
  </r>
  <r>
    <s v="neu_ohne Fusionsberechnungen_DJ_Daten_OKP.xlsx"/>
    <x v="3"/>
    <s v="Jahresrechnung definitiv"/>
    <s v="1507"/>
    <x v="38"/>
    <s v="CH"/>
    <x v="0"/>
    <n v="11928"/>
    <n v="12550"/>
    <m/>
    <m/>
    <m/>
    <m/>
    <m/>
    <m/>
    <m/>
    <m/>
    <m/>
    <m/>
    <m/>
    <m/>
    <m/>
    <m/>
    <m/>
    <m/>
    <m/>
    <m/>
    <m/>
    <m/>
    <m/>
    <m/>
    <m/>
    <m/>
    <m/>
    <m/>
    <m/>
    <m/>
    <m/>
    <m/>
    <m/>
    <m/>
    <m/>
    <m/>
    <m/>
    <n v="31974415.899999999"/>
    <n v="-134126.41"/>
    <n v="-639488.30000000005"/>
    <n v="4804279.4000000004"/>
    <n v="0"/>
    <n v="0"/>
    <n v="-28531.200000000001"/>
    <n v="0"/>
    <n v="-4804279.4000000004"/>
    <n v="-30830657.550000001"/>
    <n v="3133890.36"/>
    <n v="1575448.17"/>
    <n v="150705"/>
    <n v="0"/>
    <n v="0"/>
    <n v="-1330000"/>
    <m/>
    <m/>
    <n v="-415000"/>
    <n v="-4015358"/>
    <n v="8990"/>
    <n v="-63281"/>
    <n v="0"/>
    <n v="-27391.85"/>
    <n v="-29799.27"/>
    <n v="994919.31"/>
    <m/>
    <n v="-1154433.3700000001"/>
    <n v="0"/>
    <n v="-356668.68"/>
    <n v="-74007.149999999994"/>
    <n v="-12386.91"/>
    <n v="0"/>
    <n v="49433.85"/>
    <n v="-3360.87"/>
    <m/>
    <n v="91851.95"/>
    <n v="365444.5"/>
    <n v="0"/>
    <m/>
    <m/>
    <m/>
    <n v="14925826.311565962"/>
    <n v="6365649.2641790025"/>
    <m/>
    <n v="18493535.280000001"/>
    <m/>
    <m/>
    <m/>
    <m/>
    <m/>
    <m/>
    <m/>
    <m/>
    <m/>
    <m/>
    <m/>
    <m/>
    <m/>
    <m/>
    <n v="10898585.550000001"/>
    <m/>
    <m/>
    <m/>
    <m/>
    <m/>
    <m/>
    <m/>
    <m/>
    <n v="7930000"/>
    <m/>
    <m/>
    <m/>
    <m/>
    <m/>
    <m/>
    <m/>
    <m/>
    <m/>
    <m/>
    <m/>
    <m/>
    <m/>
    <m/>
    <m/>
    <m/>
    <m/>
    <m/>
    <m/>
    <m/>
    <m/>
    <m/>
    <m/>
    <x v="0"/>
    <s v="Groupe Mutuel"/>
    <x v="1"/>
    <s v="AMB Assurances SA"/>
  </r>
  <r>
    <s v="neu_ohne Fusionsberechnungen_DJ_Daten_OKP.xlsx"/>
    <x v="3"/>
    <s v="Jahresrechnung definitiv"/>
    <s v="829"/>
    <x v="39"/>
    <s v="CH"/>
    <x v="0"/>
    <n v="17465.25"/>
    <n v="8324"/>
    <m/>
    <m/>
    <m/>
    <m/>
    <m/>
    <m/>
    <m/>
    <m/>
    <m/>
    <m/>
    <m/>
    <m/>
    <m/>
    <m/>
    <m/>
    <m/>
    <m/>
    <m/>
    <m/>
    <m/>
    <m/>
    <m/>
    <m/>
    <m/>
    <m/>
    <m/>
    <m/>
    <m/>
    <m/>
    <m/>
    <m/>
    <m/>
    <m/>
    <m/>
    <m/>
    <n v="39967467.350000001"/>
    <n v="-62270.400000000001"/>
    <n v="-107911.8"/>
    <n v="5818628.6500000004"/>
    <n v="99906.9"/>
    <n v="0"/>
    <n v="-41978.400000000001"/>
    <n v="0"/>
    <n v="-5818628.6500000004"/>
    <n v="-49007177.5"/>
    <n v="5164093.4000000004"/>
    <n v="2383360.5"/>
    <n v="233922.4"/>
    <n v="0"/>
    <n v="0"/>
    <n v="-1220000"/>
    <m/>
    <m/>
    <n v="0"/>
    <n v="-231245"/>
    <n v="0"/>
    <n v="-7661"/>
    <n v="0"/>
    <n v="0"/>
    <n v="-74533.350000000006"/>
    <n v="0"/>
    <m/>
    <n v="-1359971.25"/>
    <n v="0"/>
    <n v="-15071"/>
    <n v="0"/>
    <n v="0"/>
    <n v="-19163.650000000001"/>
    <n v="16919.04"/>
    <n v="0"/>
    <m/>
    <n v="384790.62"/>
    <n v="0"/>
    <n v="0"/>
    <m/>
    <m/>
    <m/>
    <n v="7552283.4199999981"/>
    <n v="9200000"/>
    <m/>
    <n v="14466806.220000001"/>
    <m/>
    <m/>
    <m/>
    <m/>
    <m/>
    <m/>
    <m/>
    <m/>
    <m/>
    <m/>
    <m/>
    <m/>
    <m/>
    <m/>
    <n v="2478086.04"/>
    <m/>
    <m/>
    <m/>
    <m/>
    <m/>
    <m/>
    <m/>
    <m/>
    <n v="8200000"/>
    <m/>
    <m/>
    <m/>
    <m/>
    <m/>
    <m/>
    <m/>
    <m/>
    <m/>
    <m/>
    <m/>
    <m/>
    <m/>
    <m/>
    <m/>
    <m/>
    <m/>
    <m/>
    <m/>
    <m/>
    <m/>
    <m/>
    <m/>
    <x v="0"/>
    <m/>
    <x v="0"/>
    <s v="KLuG Krankenversicherung"/>
  </r>
  <r>
    <s v="neu_ohne Fusionsberechnungen_DJ_Daten_OKP.xlsx"/>
    <x v="3"/>
    <s v="Jahresrechnung definitiv"/>
    <s v="246"/>
    <x v="40"/>
    <s v="CH"/>
    <x v="0"/>
    <n v="6363.43"/>
    <n v="6924"/>
    <m/>
    <m/>
    <m/>
    <m/>
    <m/>
    <m/>
    <m/>
    <m/>
    <m/>
    <m/>
    <m/>
    <m/>
    <m/>
    <m/>
    <m/>
    <m/>
    <m/>
    <m/>
    <m/>
    <m/>
    <m/>
    <m/>
    <m/>
    <m/>
    <m/>
    <m/>
    <m/>
    <m/>
    <m/>
    <m/>
    <m/>
    <m/>
    <m/>
    <m/>
    <m/>
    <n v="18242586.100000001"/>
    <n v="-58334.61"/>
    <n v="-149536.75"/>
    <n v="2247592.1"/>
    <n v="0"/>
    <n v="0"/>
    <n v="-5188.8"/>
    <n v="0"/>
    <n v="-2247592.1"/>
    <n v="-16062913.4"/>
    <n v="1765903.6"/>
    <n v="801788.9"/>
    <n v="81959.850000000006"/>
    <n v="0"/>
    <n v="-1700.95"/>
    <n v="600000"/>
    <m/>
    <m/>
    <n v="200000"/>
    <n v="-177947"/>
    <n v="269183"/>
    <n v="-4319351.6500000004"/>
    <n v="-24890.05"/>
    <n v="-70562.350000000006"/>
    <n v="-165878.85"/>
    <n v="9638.5499999999993"/>
    <m/>
    <n v="-600220.92000000004"/>
    <n v="-1075"/>
    <n v="-267664.58"/>
    <n v="-8421"/>
    <n v="-4037.5"/>
    <n v="-17468.55"/>
    <n v="649.66999999999996"/>
    <n v="-8119.86"/>
    <m/>
    <n v="-490.65"/>
    <n v="159.66999999999999"/>
    <n v="-0.25"/>
    <m/>
    <m/>
    <m/>
    <n v="5412569.3600000013"/>
    <n v="3183542.6475129933"/>
    <m/>
    <n v="11180998.560000001"/>
    <m/>
    <m/>
    <m/>
    <m/>
    <m/>
    <m/>
    <m/>
    <m/>
    <m/>
    <m/>
    <m/>
    <m/>
    <m/>
    <m/>
    <n v="5298073.82"/>
    <m/>
    <m/>
    <m/>
    <m/>
    <m/>
    <m/>
    <m/>
    <m/>
    <n v="4000000"/>
    <m/>
    <m/>
    <m/>
    <m/>
    <m/>
    <m/>
    <m/>
    <m/>
    <m/>
    <m/>
    <m/>
    <m/>
    <m/>
    <m/>
    <m/>
    <m/>
    <m/>
    <m/>
    <m/>
    <m/>
    <m/>
    <m/>
    <m/>
    <x v="0"/>
    <m/>
    <x v="0"/>
    <s v="Genossenschaft Krankenkasse Steffisburg"/>
  </r>
  <r>
    <s v="neu_ohne Fusionsberechnungen_DJ_Daten_OKP.xlsx"/>
    <x v="3"/>
    <s v="Jahresrechnung definitiv"/>
    <s v="134"/>
    <x v="41"/>
    <s v="CH"/>
    <x v="0"/>
    <n v="3712.84"/>
    <n v="3817"/>
    <m/>
    <m/>
    <m/>
    <m/>
    <m/>
    <m/>
    <m/>
    <m/>
    <m/>
    <m/>
    <m/>
    <m/>
    <m/>
    <m/>
    <m/>
    <m/>
    <m/>
    <m/>
    <m/>
    <m/>
    <m/>
    <m/>
    <m/>
    <m/>
    <m/>
    <m/>
    <m/>
    <m/>
    <m/>
    <m/>
    <m/>
    <m/>
    <m/>
    <m/>
    <m/>
    <n v="10655248"/>
    <n v="-83406.460000000006"/>
    <n v="-232284.4"/>
    <n v="1614959.65"/>
    <n v="0"/>
    <n v="0"/>
    <n v="-10944.2"/>
    <n v="0"/>
    <n v="-1614959.65"/>
    <n v="-12531731.699999999"/>
    <n v="1072554"/>
    <n v="582050.69999999995"/>
    <n v="70080"/>
    <n v="0"/>
    <n v="-3375.95"/>
    <n v="0"/>
    <m/>
    <m/>
    <n v="-85961"/>
    <n v="0"/>
    <n v="309676"/>
    <n v="140000"/>
    <n v="0"/>
    <n v="0"/>
    <n v="-36689.699999999997"/>
    <n v="203281.2"/>
    <m/>
    <n v="-392750.45"/>
    <n v="0"/>
    <n v="-57332.4"/>
    <n v="-2724.3"/>
    <n v="0"/>
    <n v="-5631.95"/>
    <n v="194870.9"/>
    <n v="0"/>
    <m/>
    <n v="37154"/>
    <n v="229022.45"/>
    <n v="0"/>
    <m/>
    <m/>
    <m/>
    <n v="6691450"/>
    <n v="2546363.6542087784"/>
    <m/>
    <n v="8519969.370000001"/>
    <m/>
    <m/>
    <m/>
    <m/>
    <m/>
    <m/>
    <m/>
    <m/>
    <m/>
    <m/>
    <m/>
    <m/>
    <m/>
    <m/>
    <n v="6263177.8499999996"/>
    <m/>
    <m/>
    <m/>
    <m/>
    <m/>
    <m/>
    <m/>
    <m/>
    <n v="2300000"/>
    <m/>
    <m/>
    <m/>
    <m/>
    <m/>
    <m/>
    <m/>
    <m/>
    <m/>
    <m/>
    <m/>
    <m/>
    <m/>
    <m/>
    <m/>
    <m/>
    <m/>
    <m/>
    <m/>
    <m/>
    <m/>
    <m/>
    <s v="Einsiedler (fus)"/>
    <x v="1"/>
    <m/>
    <x v="0"/>
    <s v="Einsiedler Krankenkasse"/>
  </r>
  <r>
    <s v="neu_ohne Fusionsberechnungen_DJ_Daten_OKP.xlsx"/>
    <x v="3"/>
    <s v="Jahresrechnung definitiv"/>
    <s v="1113"/>
    <x v="42"/>
    <s v="CH"/>
    <x v="0"/>
    <n v="6606"/>
    <n v="6195"/>
    <m/>
    <m/>
    <m/>
    <m/>
    <m/>
    <m/>
    <m/>
    <m/>
    <m/>
    <m/>
    <m/>
    <m/>
    <m/>
    <m/>
    <m/>
    <m/>
    <m/>
    <m/>
    <m/>
    <m/>
    <m/>
    <m/>
    <m/>
    <m/>
    <m/>
    <m/>
    <m/>
    <m/>
    <m/>
    <m/>
    <m/>
    <m/>
    <m/>
    <m/>
    <m/>
    <n v="19829560.300000001"/>
    <n v="-57206.09"/>
    <n v="-297443.40000000002"/>
    <n v="3847065.85"/>
    <n v="0"/>
    <n v="0"/>
    <n v="-15852"/>
    <n v="0"/>
    <n v="-3847065.85"/>
    <n v="-20316898.789999999"/>
    <n v="1785646.26"/>
    <n v="965343.82"/>
    <n v="131276.73000000001"/>
    <n v="0"/>
    <n v="-448.61"/>
    <n v="300000"/>
    <m/>
    <m/>
    <n v="0"/>
    <n v="-2469976"/>
    <n v="0"/>
    <n v="905136"/>
    <n v="0"/>
    <n v="0"/>
    <n v="-19969.95"/>
    <n v="257005.19"/>
    <m/>
    <n v="-36669.449999999997"/>
    <n v="0"/>
    <n v="-1048809.05"/>
    <n v="-16953.900000000001"/>
    <n v="0"/>
    <n v="0"/>
    <n v="94143.02"/>
    <n v="-2432.84"/>
    <m/>
    <n v="49009.27"/>
    <n v="0"/>
    <n v="-45420.65"/>
    <m/>
    <m/>
    <m/>
    <n v="2627282.2433687323"/>
    <n v="2833092.1338097188"/>
    <m/>
    <n v="5187922.0399999991"/>
    <m/>
    <m/>
    <m/>
    <m/>
    <m/>
    <m/>
    <m/>
    <m/>
    <m/>
    <m/>
    <m/>
    <m/>
    <m/>
    <m/>
    <n v="2616095.15"/>
    <m/>
    <m/>
    <m/>
    <m/>
    <m/>
    <m/>
    <m/>
    <m/>
    <n v="4390000"/>
    <m/>
    <m/>
    <m/>
    <m/>
    <m/>
    <m/>
    <m/>
    <m/>
    <m/>
    <m/>
    <m/>
    <m/>
    <m/>
    <m/>
    <m/>
    <m/>
    <m/>
    <m/>
    <m/>
    <m/>
    <m/>
    <m/>
    <m/>
    <x v="0"/>
    <m/>
    <x v="0"/>
    <s v="Caisse-maladie de la vallée d’Entremont société coopérative"/>
  </r>
  <r>
    <s v="neu_ohne Fusionsberechnungen_DJ_Daten_OKP.xlsx"/>
    <x v="3"/>
    <s v="Jahresrechnung definitiv"/>
    <s v="1040"/>
    <x v="43"/>
    <s v="CH"/>
    <x v="0"/>
    <n v="3906.75"/>
    <n v="4032"/>
    <m/>
    <m/>
    <m/>
    <m/>
    <m/>
    <m/>
    <m/>
    <m/>
    <m/>
    <m/>
    <m/>
    <m/>
    <m/>
    <m/>
    <m/>
    <m/>
    <m/>
    <m/>
    <m/>
    <m/>
    <m/>
    <m/>
    <m/>
    <m/>
    <m/>
    <m/>
    <m/>
    <m/>
    <m/>
    <m/>
    <m/>
    <m/>
    <m/>
    <m/>
    <m/>
    <n v="10219994.6"/>
    <n v="-3154.61"/>
    <n v="-115986.75"/>
    <n v="984075.3"/>
    <n v="0"/>
    <n v="0"/>
    <n v="-9367.2000000000007"/>
    <n v="0"/>
    <n v="-984075.3"/>
    <n v="-8564235.3000000007"/>
    <n v="1051953.55"/>
    <n v="476144.25"/>
    <n v="34127.949999999997"/>
    <n v="0"/>
    <n v="-12.15"/>
    <n v="250000"/>
    <m/>
    <m/>
    <n v="0"/>
    <n v="-1033356.05"/>
    <n v="0"/>
    <n v="40000"/>
    <n v="0"/>
    <n v="-19724.05"/>
    <n v="-31263.45"/>
    <n v="0"/>
    <m/>
    <n v="-299625.15000000002"/>
    <n v="0"/>
    <n v="-31222.45"/>
    <n v="0"/>
    <n v="0"/>
    <n v="0"/>
    <n v="4776.7299999999996"/>
    <n v="-10813.02"/>
    <m/>
    <n v="33012.15"/>
    <n v="208584.01"/>
    <n v="-17648.32"/>
    <m/>
    <m/>
    <m/>
    <n v="6195619"/>
    <n v="1365167.8392257169"/>
    <m/>
    <n v="10181633.65"/>
    <m/>
    <m/>
    <m/>
    <m/>
    <m/>
    <m/>
    <m/>
    <m/>
    <m/>
    <m/>
    <m/>
    <m/>
    <m/>
    <m/>
    <n v="7632472.6200000001"/>
    <m/>
    <m/>
    <m/>
    <m/>
    <m/>
    <m/>
    <m/>
    <m/>
    <n v="2060000"/>
    <m/>
    <m/>
    <m/>
    <m/>
    <m/>
    <m/>
    <m/>
    <m/>
    <m/>
    <m/>
    <m/>
    <m/>
    <m/>
    <m/>
    <m/>
    <m/>
    <m/>
    <m/>
    <m/>
    <m/>
    <m/>
    <m/>
    <s v="Visper (fus)"/>
    <x v="1"/>
    <m/>
    <x v="0"/>
    <s v="Verein Krankenkasse Visperterminen"/>
  </r>
  <r>
    <s v="neu_ohne Fusionsberechnungen_DJ_Daten_OKP.xlsx"/>
    <x v="3"/>
    <s v="Jahresrechnung definitiv"/>
    <s v="901"/>
    <x v="44"/>
    <s v="CH"/>
    <x v="0"/>
    <n v="2599.77"/>
    <n v="2749"/>
    <m/>
    <m/>
    <m/>
    <m/>
    <m/>
    <m/>
    <m/>
    <m/>
    <m/>
    <m/>
    <m/>
    <m/>
    <m/>
    <m/>
    <m/>
    <m/>
    <m/>
    <m/>
    <m/>
    <m/>
    <m/>
    <m/>
    <m/>
    <m/>
    <m/>
    <m/>
    <m/>
    <m/>
    <m/>
    <m/>
    <m/>
    <m/>
    <m/>
    <m/>
    <m/>
    <n v="6263365.5499999998"/>
    <n v="-16073.92"/>
    <n v="-30690.5"/>
    <n v="880346.05"/>
    <n v="0"/>
    <n v="0"/>
    <n v="-6372"/>
    <n v="0"/>
    <n v="-880346.05"/>
    <n v="-6537817.7999999998"/>
    <n v="770487.25"/>
    <n v="334923.90000000002"/>
    <n v="42600"/>
    <n v="0"/>
    <n v="-1634.05"/>
    <n v="-200000"/>
    <m/>
    <m/>
    <n v="-90915"/>
    <n v="-307145"/>
    <n v="0"/>
    <n v="-125000"/>
    <n v="-22446.65"/>
    <n v="0"/>
    <n v="-21697.05"/>
    <n v="0"/>
    <m/>
    <n v="-199799.05"/>
    <n v="0"/>
    <n v="-122107.4"/>
    <n v="-3919.85"/>
    <n v="0"/>
    <n v="-11066.15"/>
    <n v="278142.99"/>
    <n v="-104.8"/>
    <m/>
    <n v="142262.01"/>
    <n v="0"/>
    <n v="0"/>
    <m/>
    <m/>
    <m/>
    <n v="8693356.6900000013"/>
    <n v="2332012.0059741526"/>
    <m/>
    <n v="11346695.740000002"/>
    <m/>
    <m/>
    <m/>
    <m/>
    <m/>
    <m/>
    <m/>
    <m/>
    <m/>
    <m/>
    <m/>
    <m/>
    <m/>
    <m/>
    <n v="7683202.3200000003"/>
    <m/>
    <m/>
    <m/>
    <m/>
    <m/>
    <m/>
    <m/>
    <m/>
    <n v="1100000"/>
    <m/>
    <m/>
    <m/>
    <m/>
    <m/>
    <m/>
    <m/>
    <m/>
    <m/>
    <m/>
    <m/>
    <m/>
    <m/>
    <m/>
    <m/>
    <m/>
    <m/>
    <m/>
    <m/>
    <m/>
    <m/>
    <m/>
    <m/>
    <x v="0"/>
    <m/>
    <x v="0"/>
    <s v="sanavals Gesundheitskasse"/>
  </r>
  <r>
    <s v="neu_ohne Fusionsberechnungen_DJ_Daten_OKP.xlsx"/>
    <x v="3"/>
    <s v="Jahresrechnung definitiv"/>
    <s v="966"/>
    <x v="45"/>
    <s v="CH"/>
    <x v="0"/>
    <n v="3315"/>
    <n v="3252"/>
    <m/>
    <m/>
    <m/>
    <m/>
    <m/>
    <m/>
    <m/>
    <m/>
    <m/>
    <m/>
    <m/>
    <m/>
    <m/>
    <m/>
    <m/>
    <m/>
    <m/>
    <m/>
    <m/>
    <m/>
    <m/>
    <m/>
    <m/>
    <m/>
    <m/>
    <m/>
    <m/>
    <m/>
    <m/>
    <m/>
    <m/>
    <m/>
    <m/>
    <m/>
    <m/>
    <n v="9666216.0500000007"/>
    <n v="-19396.3"/>
    <n v="-40513.9"/>
    <n v="1393819.4"/>
    <n v="0"/>
    <n v="0"/>
    <n v="-1332"/>
    <n v="0"/>
    <n v="-1401872.45"/>
    <n v="-10870032.5"/>
    <n v="884572.45"/>
    <n v="514867.20000000001"/>
    <n v="69200"/>
    <n v="0"/>
    <n v="-2508.85"/>
    <n v="0"/>
    <m/>
    <m/>
    <n v="3796"/>
    <n v="-1374441.48"/>
    <n v="2152297.7799999998"/>
    <n v="-250000"/>
    <n v="-16342.1"/>
    <n v="0"/>
    <n v="119061.2"/>
    <n v="105196.45"/>
    <m/>
    <n v="-416805.37"/>
    <n v="0"/>
    <n v="-171687.88"/>
    <n v="-20683.080000000002"/>
    <n v="0"/>
    <n v="-31203.35"/>
    <n v="44165.25"/>
    <n v="-94.91"/>
    <m/>
    <n v="-1330.36"/>
    <n v="0"/>
    <n v="0"/>
    <m/>
    <m/>
    <m/>
    <n v="4657461.9999999991"/>
    <n v="2610456.990865997"/>
    <m/>
    <n v="10515304.9"/>
    <m/>
    <m/>
    <m/>
    <m/>
    <m/>
    <m/>
    <m/>
    <m/>
    <m/>
    <m/>
    <m/>
    <m/>
    <m/>
    <m/>
    <n v="4460991.58"/>
    <m/>
    <m/>
    <m/>
    <m/>
    <m/>
    <m/>
    <m/>
    <m/>
    <n v="1700000"/>
    <m/>
    <m/>
    <m/>
    <m/>
    <m/>
    <m/>
    <m/>
    <m/>
    <m/>
    <m/>
    <m/>
    <m/>
    <m/>
    <m/>
    <m/>
    <m/>
    <m/>
    <m/>
    <m/>
    <m/>
    <m/>
    <m/>
    <m/>
    <x v="0"/>
    <m/>
    <x v="0"/>
    <s v="vita surselva"/>
  </r>
  <r>
    <s v="neu_ohne Fusionsberechnungen_DJ_Daten_OKP.xlsx"/>
    <x v="3"/>
    <s v="Jahresrechnung definitiv"/>
    <s v="1322"/>
    <x v="46"/>
    <s v="CH"/>
    <x v="0"/>
    <n v="10048.5"/>
    <n v="12229"/>
    <m/>
    <m/>
    <m/>
    <m/>
    <m/>
    <m/>
    <m/>
    <m/>
    <m/>
    <m/>
    <m/>
    <m/>
    <m/>
    <m/>
    <m/>
    <m/>
    <m/>
    <m/>
    <m/>
    <m/>
    <m/>
    <m/>
    <m/>
    <m/>
    <m/>
    <m/>
    <m/>
    <m/>
    <m/>
    <m/>
    <m/>
    <m/>
    <m/>
    <m/>
    <m/>
    <n v="26541250.300000001"/>
    <n v="-95522.34"/>
    <n v="-194414.75"/>
    <n v="3437853.15"/>
    <n v="0"/>
    <n v="0"/>
    <n v="-24549.9"/>
    <n v="0"/>
    <n v="-3437853.15"/>
    <n v="-29381933.379999999"/>
    <n v="3064083.3"/>
    <n v="1451244.5"/>
    <n v="136233.65"/>
    <n v="0"/>
    <n v="1205.44"/>
    <n v="-1100000"/>
    <m/>
    <m/>
    <n v="0"/>
    <n v="-449051.47"/>
    <n v="0"/>
    <n v="0"/>
    <n v="-277074.40000000002"/>
    <n v="-43616.25"/>
    <n v="-156016.1"/>
    <n v="469285.2"/>
    <m/>
    <n v="-910481.3"/>
    <n v="0"/>
    <n v="-439528.12"/>
    <n v="-168115.71"/>
    <n v="0"/>
    <n v="-41001.300000000003"/>
    <n v="183876.7"/>
    <n v="-16421.88"/>
    <m/>
    <n v="149403.69"/>
    <n v="0"/>
    <n v="0"/>
    <m/>
    <m/>
    <m/>
    <n v="4956051.9799999977"/>
    <n v="4003373.8566997498"/>
    <m/>
    <n v="12507341.550000001"/>
    <m/>
    <m/>
    <m/>
    <m/>
    <m/>
    <m/>
    <m/>
    <m/>
    <m/>
    <m/>
    <m/>
    <m/>
    <m/>
    <m/>
    <n v="3390740.79"/>
    <m/>
    <m/>
    <m/>
    <m/>
    <m/>
    <m/>
    <m/>
    <m/>
    <n v="7200000"/>
    <m/>
    <m/>
    <m/>
    <m/>
    <m/>
    <m/>
    <m/>
    <m/>
    <m/>
    <m/>
    <m/>
    <m/>
    <m/>
    <m/>
    <m/>
    <m/>
    <m/>
    <m/>
    <m/>
    <m/>
    <m/>
    <m/>
    <m/>
    <x v="0"/>
    <m/>
    <x v="0"/>
    <s v="Krankenkasse Birchmeier"/>
  </r>
  <r>
    <s v="neu_ohne Fusionsberechnungen_DJ_Daten_OKP.xlsx"/>
    <x v="3"/>
    <s v="Jahresrechnung definitiv"/>
    <s v="820"/>
    <x v="47"/>
    <s v="CH"/>
    <x v="0"/>
    <n v="2512.14"/>
    <n v="2535"/>
    <m/>
    <m/>
    <m/>
    <m/>
    <m/>
    <m/>
    <m/>
    <m/>
    <m/>
    <m/>
    <m/>
    <m/>
    <m/>
    <m/>
    <m/>
    <m/>
    <m/>
    <m/>
    <m/>
    <m/>
    <m/>
    <m/>
    <m/>
    <m/>
    <m/>
    <m/>
    <m/>
    <m/>
    <m/>
    <m/>
    <m/>
    <m/>
    <m/>
    <m/>
    <m/>
    <n v="6499646.4000000004"/>
    <n v="764.35"/>
    <n v="-28598.45"/>
    <n v="1027057.2"/>
    <n v="0"/>
    <n v="0"/>
    <n v="-6180"/>
    <n v="0"/>
    <n v="-1027057.2"/>
    <n v="-8233877.3499999996"/>
    <n v="690852.15"/>
    <n v="404511.4"/>
    <n v="49776"/>
    <n v="0"/>
    <n v="-997.05"/>
    <n v="21940"/>
    <m/>
    <m/>
    <n v="-792"/>
    <n v="-17"/>
    <n v="238594"/>
    <n v="80000"/>
    <n v="-10539"/>
    <n v="0"/>
    <n v="63537.3"/>
    <n v="0"/>
    <m/>
    <n v="-143024.45000000001"/>
    <n v="0"/>
    <n v="-121247.91"/>
    <n v="-1222.3"/>
    <n v="0"/>
    <n v="0"/>
    <n v="69039.3"/>
    <n v="-8675.2999999999993"/>
    <m/>
    <n v="13125.01"/>
    <n v="0"/>
    <n v="0"/>
    <m/>
    <m/>
    <m/>
    <n v="5733998.3699999992"/>
    <n v="2067590.3664893056"/>
    <m/>
    <n v="4954560.6900000004"/>
    <m/>
    <m/>
    <m/>
    <m/>
    <m/>
    <m/>
    <m/>
    <m/>
    <m/>
    <m/>
    <m/>
    <m/>
    <m/>
    <m/>
    <n v="4680500.45"/>
    <m/>
    <m/>
    <m/>
    <m/>
    <m/>
    <m/>
    <m/>
    <m/>
    <n v="1046800"/>
    <m/>
    <m/>
    <m/>
    <m/>
    <m/>
    <m/>
    <m/>
    <m/>
    <m/>
    <m/>
    <m/>
    <m/>
    <m/>
    <m/>
    <m/>
    <m/>
    <m/>
    <m/>
    <m/>
    <m/>
    <m/>
    <m/>
    <m/>
    <x v="0"/>
    <m/>
    <x v="0"/>
    <s v="Cassa da malsauns LUMNEZIANA"/>
  </r>
  <r>
    <s v="neu_ohne Fusionsberechnungen_DJ_Daten_OKP.xlsx"/>
    <x v="3"/>
    <s v="Jahresrechnung definitiv"/>
    <s v="1331"/>
    <x v="48"/>
    <s v="CH"/>
    <x v="0"/>
    <n v="1402"/>
    <n v="1264"/>
    <m/>
    <m/>
    <m/>
    <m/>
    <m/>
    <m/>
    <m/>
    <m/>
    <m/>
    <m/>
    <m/>
    <m/>
    <m/>
    <m/>
    <m/>
    <m/>
    <m/>
    <m/>
    <m/>
    <m/>
    <m/>
    <m/>
    <m/>
    <m/>
    <m/>
    <m/>
    <m/>
    <m/>
    <m/>
    <m/>
    <m/>
    <m/>
    <m/>
    <m/>
    <m/>
    <n v="3936672.9"/>
    <n v="-1383.71"/>
    <n v="-152040.04999999999"/>
    <n v="549777.35"/>
    <n v="0"/>
    <n v="0"/>
    <n v="-3746.4"/>
    <n v="0"/>
    <n v="-535126.30000000005"/>
    <n v="-4200031.25"/>
    <n v="407623.6"/>
    <n v="211558.15"/>
    <n v="22755"/>
    <n v="0"/>
    <n v="-2.02"/>
    <n v="70000"/>
    <m/>
    <m/>
    <n v="0"/>
    <n v="-168372"/>
    <n v="0"/>
    <n v="195000"/>
    <n v="-57614.45"/>
    <n v="0"/>
    <n v="-31106.85"/>
    <n v="217819.65"/>
    <m/>
    <n v="-136961.1"/>
    <n v="0"/>
    <n v="-70438"/>
    <n v="-2350"/>
    <n v="0"/>
    <n v="-10999"/>
    <n v="1338.13"/>
    <n v="-14804.43"/>
    <m/>
    <n v="3000.8"/>
    <n v="34151.699999999997"/>
    <n v="0"/>
    <m/>
    <m/>
    <m/>
    <n v="1031431.0000000002"/>
    <n v="967659.65795401507"/>
    <m/>
    <n v="1573306.97"/>
    <m/>
    <m/>
    <m/>
    <m/>
    <m/>
    <m/>
    <m/>
    <m/>
    <m/>
    <m/>
    <m/>
    <m/>
    <m/>
    <m/>
    <n v="650186.02"/>
    <m/>
    <m/>
    <m/>
    <m/>
    <m/>
    <m/>
    <m/>
    <m/>
    <n v="880000"/>
    <m/>
    <m/>
    <m/>
    <m/>
    <m/>
    <m/>
    <m/>
    <m/>
    <m/>
    <m/>
    <m/>
    <m/>
    <m/>
    <m/>
    <m/>
    <m/>
    <m/>
    <m/>
    <m/>
    <m/>
    <m/>
    <m/>
    <s v="rhenu (fus)"/>
    <x v="1"/>
    <m/>
    <x v="0"/>
    <s v="Krankenkasse Stoffel, Mels"/>
  </r>
  <r>
    <s v="neu_ohne Fusionsberechnungen_DJ_Daten_OKP.xlsx"/>
    <x v="3"/>
    <s v="Jahresrechnung definitiv"/>
    <s v="1142"/>
    <x v="49"/>
    <s v="CH"/>
    <x v="0"/>
    <n v="706.75"/>
    <n v="682"/>
    <m/>
    <m/>
    <m/>
    <m/>
    <m/>
    <m/>
    <m/>
    <m/>
    <m/>
    <m/>
    <m/>
    <m/>
    <m/>
    <m/>
    <m/>
    <m/>
    <m/>
    <m/>
    <m/>
    <m/>
    <m/>
    <m/>
    <m/>
    <m/>
    <m/>
    <m/>
    <m/>
    <m/>
    <m/>
    <m/>
    <m/>
    <m/>
    <m/>
    <m/>
    <m/>
    <n v="3117744.7"/>
    <n v="-61863.95"/>
    <n v="-15276.95"/>
    <n v="1436949.6"/>
    <n v="0"/>
    <n v="0"/>
    <n v="-1706.4"/>
    <n v="0"/>
    <n v="-1436949.6"/>
    <n v="-8010785.8499999996"/>
    <n v="204839.85"/>
    <n v="297675.09999999998"/>
    <n v="24705"/>
    <n v="0"/>
    <n v="0"/>
    <n v="308000"/>
    <m/>
    <m/>
    <n v="3494"/>
    <n v="0"/>
    <n v="4710929"/>
    <n v="-75046"/>
    <n v="0"/>
    <n v="0"/>
    <n v="-12674.2"/>
    <n v="0"/>
    <m/>
    <n v="-44174.400000000001"/>
    <n v="0"/>
    <n v="-281045.02"/>
    <n v="0"/>
    <n v="0"/>
    <n v="-6673.5"/>
    <n v="1386.4"/>
    <n v="-378.5"/>
    <m/>
    <n v="169069.11"/>
    <n v="0"/>
    <n v="0"/>
    <m/>
    <m/>
    <m/>
    <n v="18586155"/>
    <n v="4222120.5183139788"/>
    <m/>
    <n v="18196239.459999997"/>
    <m/>
    <m/>
    <m/>
    <m/>
    <m/>
    <m/>
    <m/>
    <m/>
    <m/>
    <m/>
    <m/>
    <m/>
    <m/>
    <m/>
    <n v="18914373.379999999"/>
    <m/>
    <m/>
    <m/>
    <m/>
    <m/>
    <m/>
    <m/>
    <m/>
    <n v="1577000"/>
    <m/>
    <m/>
    <m/>
    <m/>
    <m/>
    <m/>
    <m/>
    <m/>
    <m/>
    <m/>
    <m/>
    <m/>
    <m/>
    <m/>
    <m/>
    <m/>
    <m/>
    <m/>
    <m/>
    <m/>
    <m/>
    <m/>
    <s v="Einsiedler (fus)"/>
    <x v="1"/>
    <m/>
    <x v="0"/>
    <s v="Krankenkasse Institut Ingenbohl"/>
  </r>
  <r>
    <s v="neu_ohne Fusionsberechnungen_DJ_Daten_OKP.xlsx"/>
    <x v="3"/>
    <s v="Jahresrechnung definitiv"/>
    <s v="1362"/>
    <x v="50"/>
    <s v="CH"/>
    <x v="0"/>
    <n v="955"/>
    <n v="954"/>
    <m/>
    <m/>
    <m/>
    <m/>
    <m/>
    <m/>
    <m/>
    <m/>
    <m/>
    <m/>
    <m/>
    <m/>
    <m/>
    <m/>
    <m/>
    <m/>
    <m/>
    <m/>
    <m/>
    <m/>
    <m/>
    <m/>
    <m/>
    <m/>
    <m/>
    <m/>
    <m/>
    <m/>
    <m/>
    <m/>
    <m/>
    <m/>
    <m/>
    <m/>
    <m/>
    <n v="2681822.65"/>
    <n v="-700.8"/>
    <n v="-87561.45"/>
    <n v="313441.7"/>
    <n v="68890"/>
    <n v="0"/>
    <n v="-2253.6"/>
    <n v="0"/>
    <n v="-372331.7"/>
    <n v="-2721772.85"/>
    <n v="194368.6"/>
    <n v="151601.20000000001"/>
    <n v="16050"/>
    <n v="0"/>
    <n v="0"/>
    <n v="-34000"/>
    <m/>
    <m/>
    <n v="0"/>
    <n v="-83017"/>
    <n v="0"/>
    <n v="-15000"/>
    <n v="0"/>
    <n v="0"/>
    <n v="-8280"/>
    <n v="12477.65"/>
    <m/>
    <n v="-39605.919999999998"/>
    <n v="0"/>
    <n v="-58084.85"/>
    <n v="0"/>
    <n v="0"/>
    <n v="-3600"/>
    <n v="6989.6"/>
    <n v="0"/>
    <m/>
    <n v="-657.48"/>
    <n v="15609.23"/>
    <n v="-4122.6000000000004"/>
    <m/>
    <m/>
    <m/>
    <n v="2047602.0000000005"/>
    <n v="686977.48317776422"/>
    <m/>
    <n v="1090917.75"/>
    <m/>
    <m/>
    <m/>
    <m/>
    <m/>
    <m/>
    <m/>
    <m/>
    <m/>
    <m/>
    <m/>
    <m/>
    <m/>
    <m/>
    <n v="2077461.9"/>
    <m/>
    <m/>
    <m/>
    <m/>
    <m/>
    <m/>
    <m/>
    <m/>
    <n v="559000"/>
    <m/>
    <m/>
    <m/>
    <m/>
    <m/>
    <m/>
    <m/>
    <m/>
    <m/>
    <m/>
    <m/>
    <m/>
    <m/>
    <m/>
    <m/>
    <m/>
    <m/>
    <m/>
    <m/>
    <m/>
    <m/>
    <m/>
    <s v="Sodalis (fus)"/>
    <x v="1"/>
    <m/>
    <x v="0"/>
    <s v="Krankenkasse Simplon"/>
  </r>
  <r>
    <s v="neu_ohne Fusionsberechnungen_DJ_Daten_OKP.xlsx"/>
    <x v="3"/>
    <s v="Jahresrechnung definitiv"/>
    <s v="1147"/>
    <x v="51"/>
    <s v="CH"/>
    <x v="0"/>
    <n v="425"/>
    <n v="425"/>
    <m/>
    <m/>
    <m/>
    <m/>
    <m/>
    <m/>
    <m/>
    <m/>
    <m/>
    <m/>
    <m/>
    <m/>
    <m/>
    <m/>
    <m/>
    <m/>
    <m/>
    <m/>
    <m/>
    <m/>
    <m/>
    <m/>
    <m/>
    <m/>
    <m/>
    <m/>
    <m/>
    <m/>
    <m/>
    <m/>
    <m/>
    <m/>
    <m/>
    <m/>
    <m/>
    <n v="1103314"/>
    <n v="-4372.1000000000004"/>
    <n v="-6686.4"/>
    <n v="0"/>
    <n v="0"/>
    <n v="0"/>
    <n v="-1072.8"/>
    <n v="0"/>
    <n v="0"/>
    <n v="-1385185.95"/>
    <n v="0"/>
    <n v="0"/>
    <n v="0"/>
    <n v="169578.05"/>
    <n v="0"/>
    <n v="0"/>
    <m/>
    <m/>
    <n v="0"/>
    <n v="0"/>
    <n v="172385"/>
    <n v="0"/>
    <n v="0"/>
    <n v="0"/>
    <n v="0"/>
    <n v="0"/>
    <m/>
    <n v="-54800"/>
    <n v="0"/>
    <n v="-44981.2"/>
    <n v="0"/>
    <n v="0"/>
    <n v="0"/>
    <n v="599.04999999999995"/>
    <n v="0"/>
    <m/>
    <n v="13568.15"/>
    <n v="0"/>
    <n v="0"/>
    <m/>
    <m/>
    <m/>
    <n v="1918834"/>
    <n v="500000"/>
    <m/>
    <n v="1951878.9"/>
    <m/>
    <m/>
    <m/>
    <m/>
    <m/>
    <m/>
    <m/>
    <m/>
    <m/>
    <m/>
    <m/>
    <m/>
    <m/>
    <m/>
    <n v="1644397"/>
    <m/>
    <m/>
    <m/>
    <m/>
    <m/>
    <m/>
    <m/>
    <m/>
    <n v="650000"/>
    <m/>
    <m/>
    <m/>
    <m/>
    <m/>
    <m/>
    <m/>
    <m/>
    <m/>
    <m/>
    <m/>
    <m/>
    <m/>
    <m/>
    <m/>
    <m/>
    <m/>
    <m/>
    <m/>
    <m/>
    <m/>
    <m/>
    <s v="öKK (fus)"/>
    <x v="1"/>
    <m/>
    <x v="0"/>
    <s v="Gemeindekrankenkasse Turbenthal"/>
  </r>
  <r>
    <s v="neu_ohne Fusionsberechnungen_DJ_Daten_OKP.xlsx"/>
    <x v="3"/>
    <s v="Jahresrechnung definitiv"/>
    <s v="1566"/>
    <x v="52"/>
    <s v="CH"/>
    <x v="0"/>
    <n v="212157"/>
    <n v="211684"/>
    <m/>
    <m/>
    <m/>
    <m/>
    <m/>
    <m/>
    <m/>
    <m/>
    <m/>
    <m/>
    <m/>
    <m/>
    <m/>
    <m/>
    <m/>
    <m/>
    <m/>
    <m/>
    <m/>
    <m/>
    <m/>
    <m/>
    <m/>
    <m/>
    <m/>
    <m/>
    <m/>
    <m/>
    <m/>
    <m/>
    <m/>
    <m/>
    <m/>
    <m/>
    <m/>
    <n v="603850277.79999995"/>
    <n v="-1606711.42"/>
    <n v="0"/>
    <n v="86233301.430000007"/>
    <n v="18000010"/>
    <n v="0"/>
    <n v="-594643.19999999995"/>
    <n v="0"/>
    <n v="-86056491.549999997"/>
    <n v="-592572876.28999996"/>
    <n v="59321318.100000001"/>
    <n v="29486058.870000001"/>
    <n v="2538715.3199999998"/>
    <n v="0"/>
    <n v="-265915.78000000003"/>
    <n v="-8325517"/>
    <m/>
    <m/>
    <n v="0"/>
    <n v="-87632155"/>
    <n v="0"/>
    <n v="8297340"/>
    <n v="-5977972.9000000004"/>
    <n v="-232143.15"/>
    <n v="-709466.7"/>
    <n v="0"/>
    <m/>
    <n v="0"/>
    <n v="0"/>
    <n v="-35166775.310000002"/>
    <n v="0"/>
    <n v="-606311.21"/>
    <n v="0"/>
    <n v="638186.49"/>
    <n v="-190596.49"/>
    <m/>
    <n v="3923971.25"/>
    <n v="243694.07"/>
    <n v="-53309.77"/>
    <m/>
    <m/>
    <m/>
    <n v="92659409.000000045"/>
    <n v="88337834.668756217"/>
    <m/>
    <n v="189535569.84999999"/>
    <m/>
    <m/>
    <m/>
    <m/>
    <m/>
    <m/>
    <m/>
    <m/>
    <m/>
    <m/>
    <m/>
    <m/>
    <m/>
    <m/>
    <n v="83475417.450000003"/>
    <m/>
    <m/>
    <m/>
    <m/>
    <m/>
    <m/>
    <m/>
    <m/>
    <n v="87009270"/>
    <m/>
    <m/>
    <m/>
    <m/>
    <m/>
    <m/>
    <m/>
    <m/>
    <m/>
    <m/>
    <m/>
    <m/>
    <m/>
    <m/>
    <m/>
    <m/>
    <m/>
    <m/>
    <m/>
    <m/>
    <m/>
    <m/>
    <s v="Helsana (fus)"/>
    <x v="1"/>
    <m/>
    <x v="0"/>
    <s v="Sansan Versicherungen AG"/>
  </r>
  <r>
    <s v="neu_ohne Fusionsberechnungen_DJ_Daten_OKP.xlsx"/>
    <x v="3"/>
    <s v="Jahresrechnung definitiv"/>
    <s v="1565"/>
    <x v="53"/>
    <s v="CH"/>
    <x v="0"/>
    <n v="209679"/>
    <n v="195833"/>
    <m/>
    <m/>
    <m/>
    <m/>
    <m/>
    <m/>
    <m/>
    <m/>
    <m/>
    <m/>
    <m/>
    <m/>
    <m/>
    <m/>
    <m/>
    <m/>
    <m/>
    <m/>
    <m/>
    <m/>
    <m/>
    <m/>
    <m/>
    <m/>
    <m/>
    <m/>
    <m/>
    <m/>
    <m/>
    <m/>
    <m/>
    <m/>
    <m/>
    <m/>
    <m/>
    <n v="709775465.5"/>
    <n v="-2061038.68"/>
    <n v="0"/>
    <n v="85977865.400000006"/>
    <n v="22000549.969999999"/>
    <n v="0"/>
    <n v="-550046.4"/>
    <n v="0"/>
    <n v="-85851479.299999997"/>
    <n v="-719600931.25"/>
    <n v="73930288.769999996"/>
    <n v="34270910.18"/>
    <n v="3386679.58"/>
    <n v="0"/>
    <n v="-350727.38"/>
    <n v="-10787380"/>
    <m/>
    <m/>
    <n v="0"/>
    <n v="-97494670"/>
    <n v="0"/>
    <n v="17892942"/>
    <n v="-5171212.25"/>
    <n v="-491895.25"/>
    <n v="-600997.43000000005"/>
    <n v="0"/>
    <m/>
    <n v="0"/>
    <n v="0"/>
    <n v="-36807413.640000001"/>
    <n v="0"/>
    <n v="-427514.1"/>
    <n v="0"/>
    <n v="726936.09"/>
    <n v="-250138.02"/>
    <m/>
    <n v="3802749.6"/>
    <n v="7248399.7999999998"/>
    <n v="-7013828.46"/>
    <m/>
    <m/>
    <m/>
    <n v="96953773.999999985"/>
    <n v="95894059.933224484"/>
    <m/>
    <n v="170907284.19999999"/>
    <m/>
    <m/>
    <m/>
    <m/>
    <m/>
    <m/>
    <m/>
    <m/>
    <m/>
    <m/>
    <m/>
    <m/>
    <m/>
    <m/>
    <n v="87167535.75"/>
    <m/>
    <m/>
    <m/>
    <m/>
    <m/>
    <m/>
    <m/>
    <m/>
    <n v="104576702"/>
    <m/>
    <m/>
    <m/>
    <m/>
    <m/>
    <m/>
    <m/>
    <m/>
    <m/>
    <m/>
    <m/>
    <m/>
    <m/>
    <m/>
    <m/>
    <m/>
    <m/>
    <m/>
    <m/>
    <m/>
    <m/>
    <m/>
    <s v="Helsana (fus)"/>
    <x v="1"/>
    <m/>
    <x v="0"/>
    <s v="Avanex Versicherungen AG"/>
  </r>
  <r>
    <s v="neu_ohne Fusionsberechnungen_DJ_Daten_OKP.xlsx"/>
    <x v="3"/>
    <s v="Jahresrechnung definitiv"/>
    <s v="1060"/>
    <x v="54"/>
    <s v="CH"/>
    <x v="0"/>
    <n v="142846.5"/>
    <n v="130641"/>
    <m/>
    <m/>
    <m/>
    <m/>
    <m/>
    <m/>
    <m/>
    <m/>
    <m/>
    <m/>
    <m/>
    <m/>
    <m/>
    <m/>
    <m/>
    <m/>
    <m/>
    <m/>
    <m/>
    <m/>
    <m/>
    <m/>
    <m/>
    <m/>
    <m/>
    <m/>
    <m/>
    <m/>
    <m/>
    <m/>
    <m/>
    <m/>
    <m/>
    <m/>
    <m/>
    <n v="584546256.04999995"/>
    <n v="-2643979.81"/>
    <n v="-292273"/>
    <n v="74571174.700000003"/>
    <n v="202404.8"/>
    <n v="0"/>
    <n v="-298149.42"/>
    <n v="0"/>
    <n v="-74773579.5"/>
    <n v="-829477318.35000002"/>
    <n v="48445155.560000002"/>
    <n v="36395581.32"/>
    <n v="4900324.2699999996"/>
    <n v="0"/>
    <n v="-296551.13"/>
    <n v="3466962"/>
    <m/>
    <m/>
    <n v="0"/>
    <n v="0"/>
    <n v="175251084.59999999"/>
    <n v="0"/>
    <n v="-232476.91"/>
    <n v="-412690.07"/>
    <n v="-1795842.68"/>
    <n v="0"/>
    <m/>
    <n v="-21259248.620000001"/>
    <n v="-400"/>
    <n v="-11532274.5"/>
    <n v="-1720652.66"/>
    <n v="-189321.96"/>
    <n v="-1226863.32"/>
    <n v="183908.33"/>
    <n v="-79201.820000000007"/>
    <m/>
    <n v="-8704154.3399999999"/>
    <n v="34560"/>
    <n v="0"/>
    <m/>
    <m/>
    <m/>
    <n v="173163636.17597875"/>
    <n v="121300000"/>
    <m/>
    <n v="393449843.02999997"/>
    <m/>
    <m/>
    <m/>
    <m/>
    <m/>
    <m/>
    <m/>
    <m/>
    <m/>
    <m/>
    <m/>
    <m/>
    <m/>
    <m/>
    <n v="128422046.92"/>
    <m/>
    <m/>
    <m/>
    <m/>
    <m/>
    <m/>
    <m/>
    <m/>
    <n v="130938069"/>
    <m/>
    <m/>
    <m/>
    <m/>
    <m/>
    <m/>
    <m/>
    <m/>
    <m/>
    <m/>
    <m/>
    <m/>
    <m/>
    <m/>
    <m/>
    <m/>
    <m/>
    <m/>
    <m/>
    <m/>
    <m/>
    <m/>
    <s v="Sanitas (fus)"/>
    <x v="1"/>
    <m/>
    <x v="0"/>
    <s v="Wincare Versicherungen"/>
  </r>
  <r>
    <s v="neu_ohne Fusionsberechnungen_DJ_Daten_OKP.xlsx"/>
    <x v="3"/>
    <s v="Jahresrechnung definitiv"/>
    <s v="1328"/>
    <x v="55"/>
    <s v="CH"/>
    <x v="0"/>
    <n v="6775"/>
    <n v="6458"/>
    <m/>
    <m/>
    <m/>
    <m/>
    <m/>
    <m/>
    <m/>
    <m/>
    <m/>
    <m/>
    <m/>
    <m/>
    <m/>
    <m/>
    <m/>
    <m/>
    <m/>
    <m/>
    <m/>
    <m/>
    <m/>
    <m/>
    <m/>
    <m/>
    <m/>
    <m/>
    <m/>
    <m/>
    <m/>
    <m/>
    <m/>
    <m/>
    <m/>
    <m/>
    <m/>
    <n v="21630094.100000001"/>
    <n v="-53751.56"/>
    <n v="-328402.90000000002"/>
    <n v="2364187.4"/>
    <n v="0"/>
    <n v="0"/>
    <n v="-12652.8"/>
    <n v="0"/>
    <n v="-2364187.4"/>
    <n v="-28466159.030000001"/>
    <n v="2010873.4"/>
    <n v="1291876.8"/>
    <n v="149409.4"/>
    <n v="0"/>
    <n v="-5337.42"/>
    <n v="-1147000"/>
    <m/>
    <m/>
    <n v="-213114"/>
    <n v="0"/>
    <n v="2872138"/>
    <n v="230000"/>
    <n v="-140404.1"/>
    <n v="0"/>
    <n v="-121266.2"/>
    <n v="244830.4"/>
    <m/>
    <n v="-1230187.18"/>
    <n v="0"/>
    <n v="-36523.08"/>
    <n v="-215230.55"/>
    <n v="0"/>
    <n v="-25299.19"/>
    <n v="724907.99"/>
    <n v="-45712.44"/>
    <m/>
    <n v="323184.8"/>
    <n v="-105.69"/>
    <n v="-173974.79"/>
    <m/>
    <m/>
    <m/>
    <n v="6978738.9000000032"/>
    <n v="5300000"/>
    <m/>
    <n v="10886696.699999999"/>
    <m/>
    <m/>
    <m/>
    <m/>
    <m/>
    <m/>
    <m/>
    <m/>
    <m/>
    <m/>
    <m/>
    <m/>
    <m/>
    <m/>
    <n v="3608036.7"/>
    <m/>
    <m/>
    <m/>
    <m/>
    <m/>
    <m/>
    <m/>
    <m/>
    <n v="7294022"/>
    <m/>
    <m/>
    <m/>
    <m/>
    <m/>
    <m/>
    <m/>
    <m/>
    <m/>
    <m/>
    <m/>
    <m/>
    <m/>
    <m/>
    <m/>
    <m/>
    <m/>
    <m/>
    <m/>
    <m/>
    <m/>
    <m/>
    <s v="öKK (fus)"/>
    <x v="1"/>
    <m/>
    <x v="0"/>
    <s v="kmu-Krankenversicherung Winterthur"/>
  </r>
  <r>
    <s v="neu_ohne Fusionsberechnungen_DJ_Daten_OKP.xlsx"/>
    <x v="3"/>
    <s v="Jahresrechnung definitiv"/>
    <s v="1574"/>
    <x v="56"/>
    <s v="CH"/>
    <x v="0"/>
    <n v="729"/>
    <n v="0"/>
    <m/>
    <m/>
    <m/>
    <m/>
    <m/>
    <m/>
    <m/>
    <m/>
    <m/>
    <m/>
    <m/>
    <m/>
    <m/>
    <m/>
    <m/>
    <m/>
    <m/>
    <m/>
    <m/>
    <m/>
    <m/>
    <m/>
    <m/>
    <m/>
    <m/>
    <m/>
    <m/>
    <m/>
    <m/>
    <m/>
    <m/>
    <m/>
    <m/>
    <m/>
    <m/>
    <n v="3176035.2"/>
    <n v="-68995.929999999993"/>
    <n v="0"/>
    <n v="326930.25"/>
    <n v="0.1"/>
    <n v="0"/>
    <n v="-2582.4"/>
    <n v="0"/>
    <n v="-317946.25"/>
    <n v="-3514624.21"/>
    <n v="237892.05"/>
    <n v="156565.25"/>
    <n v="15255"/>
    <n v="0"/>
    <n v="-4720.16"/>
    <n v="156547"/>
    <m/>
    <m/>
    <n v="0"/>
    <n v="0"/>
    <n v="119670"/>
    <n v="-213458"/>
    <n v="-40015.800000000003"/>
    <n v="0"/>
    <n v="-99.18"/>
    <n v="0"/>
    <m/>
    <n v="0"/>
    <n v="0"/>
    <n v="-233862.28"/>
    <n v="0"/>
    <n v="0"/>
    <n v="0"/>
    <n v="22663.74"/>
    <n v="-37364.29"/>
    <m/>
    <n v="91275.09"/>
    <n v="2361.62"/>
    <n v="0"/>
    <m/>
    <m/>
    <m/>
    <n v="9522631"/>
    <n v="3337179.5068620946"/>
    <m/>
    <n v="10896243.039999999"/>
    <m/>
    <m/>
    <m/>
    <m/>
    <m/>
    <m/>
    <m/>
    <m/>
    <m/>
    <m/>
    <m/>
    <m/>
    <m/>
    <m/>
    <n v="9291966.4299999997"/>
    <m/>
    <m/>
    <m/>
    <m/>
    <m/>
    <m/>
    <m/>
    <m/>
    <n v="678148"/>
    <m/>
    <m/>
    <m/>
    <m/>
    <m/>
    <m/>
    <m/>
    <m/>
    <m/>
    <m/>
    <m/>
    <m/>
    <m/>
    <m/>
    <m/>
    <m/>
    <m/>
    <m/>
    <m/>
    <m/>
    <m/>
    <m/>
    <s v="Helsana (fus)"/>
    <x v="1"/>
    <m/>
    <x v="0"/>
    <s v="maxi"/>
  </r>
  <r>
    <s v="neu_ohne Fusionsberechnungen_DJ_Daten_OKP.xlsx"/>
    <x v="3"/>
    <s v="Jahresrechnung definitiv"/>
    <s v="1003"/>
    <x v="57"/>
    <s v="CH"/>
    <x v="0"/>
    <n v="148.41999999999999"/>
    <n v="0"/>
    <m/>
    <m/>
    <m/>
    <m/>
    <m/>
    <m/>
    <m/>
    <m/>
    <m/>
    <m/>
    <m/>
    <m/>
    <m/>
    <m/>
    <m/>
    <m/>
    <m/>
    <m/>
    <m/>
    <m/>
    <m/>
    <m/>
    <m/>
    <m/>
    <m/>
    <m/>
    <m/>
    <m/>
    <m/>
    <m/>
    <m/>
    <m/>
    <m/>
    <m/>
    <m/>
    <n v="454562.1"/>
    <n v="0"/>
    <n v="-29040.799999999999"/>
    <n v="42701.95"/>
    <n v="0"/>
    <n v="0"/>
    <n v="-372"/>
    <n v="0"/>
    <n v="-42701.95"/>
    <n v="-423989.05"/>
    <n v="33648.800000000003"/>
    <n v="23050.2"/>
    <n v="1305"/>
    <n v="0"/>
    <n v="0"/>
    <n v="30000"/>
    <m/>
    <m/>
    <n v="0"/>
    <n v="0"/>
    <n v="156132.20000000001"/>
    <n v="72000"/>
    <n v="0"/>
    <n v="0"/>
    <n v="-2620.6"/>
    <n v="0"/>
    <m/>
    <n v="-41554"/>
    <n v="0"/>
    <n v="-33098.949999999997"/>
    <n v="0"/>
    <n v="0"/>
    <n v="0"/>
    <n v="1029"/>
    <n v="-1175.4000000000001"/>
    <m/>
    <n v="2696.17"/>
    <n v="4974.5"/>
    <n v="-1503"/>
    <m/>
    <m/>
    <m/>
    <n v="1804235"/>
    <n v="237876.76949772105"/>
    <m/>
    <n v="958105.75"/>
    <m/>
    <m/>
    <m/>
    <m/>
    <m/>
    <m/>
    <m/>
    <m/>
    <m/>
    <m/>
    <m/>
    <m/>
    <m/>
    <m/>
    <n v="2044581.43"/>
    <m/>
    <m/>
    <m/>
    <m/>
    <m/>
    <m/>
    <m/>
    <m/>
    <n v="130000"/>
    <m/>
    <m/>
    <m/>
    <m/>
    <m/>
    <m/>
    <m/>
    <m/>
    <m/>
    <m/>
    <m/>
    <m/>
    <m/>
    <m/>
    <m/>
    <m/>
    <m/>
    <m/>
    <m/>
    <m/>
    <m/>
    <m/>
    <s v="Visper (fus)"/>
    <x v="1"/>
    <m/>
    <x v="0"/>
    <s v="Krankenkasse Zeneggen"/>
  </r>
  <r>
    <s v="neu_ohne Fusionsberechnungen_DJ_Daten_OKP.xlsx"/>
    <x v="3"/>
    <s v="Jahresrechnung definitiv"/>
    <s v="1423"/>
    <x v="58"/>
    <s v="CH"/>
    <x v="0"/>
    <n v="0"/>
    <n v="0"/>
    <m/>
    <m/>
    <m/>
    <m/>
    <m/>
    <m/>
    <m/>
    <m/>
    <m/>
    <m/>
    <m/>
    <m/>
    <m/>
    <m/>
    <m/>
    <m/>
    <m/>
    <m/>
    <m/>
    <m/>
    <m/>
    <m/>
    <m/>
    <m/>
    <m/>
    <m/>
    <m/>
    <m/>
    <m/>
    <m/>
    <m/>
    <m/>
    <m/>
    <m/>
    <m/>
    <n v="0"/>
    <n v="0"/>
    <n v="0"/>
    <n v="0"/>
    <n v="0"/>
    <n v="0"/>
    <n v="0"/>
    <n v="0"/>
    <n v="0"/>
    <n v="0"/>
    <n v="0"/>
    <n v="0"/>
    <n v="0"/>
    <n v="0"/>
    <n v="0"/>
    <n v="0"/>
    <m/>
    <m/>
    <n v="0"/>
    <n v="0"/>
    <n v="0"/>
    <n v="0"/>
    <n v="0"/>
    <n v="0"/>
    <n v="0"/>
    <n v="0"/>
    <m/>
    <n v="0"/>
    <n v="0"/>
    <n v="0"/>
    <n v="0"/>
    <n v="0"/>
    <n v="0"/>
    <n v="0"/>
    <n v="0"/>
    <m/>
    <n v="0"/>
    <n v="0"/>
    <n v="0"/>
    <m/>
    <m/>
    <m/>
    <n v="0"/>
    <n v="0"/>
    <m/>
    <n v="0"/>
    <m/>
    <m/>
    <m/>
    <m/>
    <m/>
    <m/>
    <m/>
    <m/>
    <m/>
    <m/>
    <m/>
    <m/>
    <m/>
    <m/>
    <n v="0"/>
    <m/>
    <m/>
    <m/>
    <m/>
    <m/>
    <m/>
    <m/>
    <m/>
    <n v="0"/>
    <m/>
    <m/>
    <m/>
    <m/>
    <m/>
    <m/>
    <m/>
    <m/>
    <m/>
    <m/>
    <m/>
    <m/>
    <m/>
    <m/>
    <m/>
    <m/>
    <m/>
    <m/>
    <m/>
    <m/>
    <m/>
    <m/>
    <s v="KPT (fus)"/>
    <x v="1"/>
    <m/>
    <x v="0"/>
    <s v="Publisana"/>
  </r>
  <r>
    <s v="neu_ohne Fusionsberechnungen_DJ_Daten_OKP.xlsx"/>
    <x v="3"/>
    <s v="Jahresrechnung definitiv"/>
    <s v="294"/>
    <x v="59"/>
    <s v="CH"/>
    <x v="0"/>
    <n v="0"/>
    <n v="0"/>
    <m/>
    <m/>
    <m/>
    <m/>
    <m/>
    <m/>
    <m/>
    <m/>
    <m/>
    <m/>
    <m/>
    <m/>
    <m/>
    <m/>
    <m/>
    <m/>
    <m/>
    <m/>
    <m/>
    <m/>
    <m/>
    <m/>
    <m/>
    <m/>
    <m/>
    <m/>
    <m/>
    <m/>
    <m/>
    <m/>
    <m/>
    <m/>
    <m/>
    <m/>
    <m/>
    <n v="0"/>
    <n v="0"/>
    <n v="0"/>
    <n v="0"/>
    <n v="0"/>
    <n v="0"/>
    <n v="0"/>
    <n v="0"/>
    <n v="0"/>
    <n v="0"/>
    <n v="0"/>
    <n v="0"/>
    <n v="0"/>
    <n v="0"/>
    <n v="0"/>
    <n v="0"/>
    <m/>
    <m/>
    <n v="0"/>
    <n v="0"/>
    <n v="0"/>
    <n v="0"/>
    <n v="0"/>
    <n v="0"/>
    <n v="0"/>
    <n v="0"/>
    <m/>
    <n v="0"/>
    <n v="0"/>
    <n v="0"/>
    <n v="0"/>
    <n v="0"/>
    <n v="0"/>
    <n v="0"/>
    <n v="0"/>
    <m/>
    <n v="0"/>
    <n v="0"/>
    <n v="0"/>
    <m/>
    <m/>
    <m/>
    <n v="0"/>
    <n v="0"/>
    <m/>
    <n v="0"/>
    <m/>
    <m/>
    <m/>
    <m/>
    <m/>
    <m/>
    <m/>
    <m/>
    <m/>
    <m/>
    <m/>
    <m/>
    <m/>
    <m/>
    <n v="0"/>
    <m/>
    <m/>
    <m/>
    <m/>
    <m/>
    <m/>
    <m/>
    <m/>
    <n v="0"/>
    <m/>
    <m/>
    <m/>
    <m/>
    <m/>
    <m/>
    <m/>
    <m/>
    <m/>
    <m/>
    <m/>
    <m/>
    <m/>
    <m/>
    <m/>
    <m/>
    <m/>
    <m/>
    <m/>
    <m/>
    <m/>
    <m/>
    <s v="KPT (fus)"/>
    <x v="1"/>
    <m/>
    <x v="0"/>
    <s v="Agilia"/>
  </r>
  <r>
    <s v="neu_ohne Fusionsberechnungen_DJ_Daten_OKP.xlsx"/>
    <x v="3"/>
    <s v="Jahresrechnung definitiv"/>
    <s v="1573"/>
    <x v="60"/>
    <s v="CH"/>
    <x v="0"/>
    <n v="0"/>
    <n v="0"/>
    <m/>
    <m/>
    <m/>
    <m/>
    <m/>
    <m/>
    <m/>
    <m/>
    <m/>
    <m/>
    <m/>
    <m/>
    <m/>
    <m/>
    <m/>
    <m/>
    <m/>
    <m/>
    <m/>
    <m/>
    <m/>
    <m/>
    <m/>
    <m/>
    <m/>
    <m/>
    <m/>
    <m/>
    <m/>
    <m/>
    <m/>
    <m/>
    <m/>
    <m/>
    <m/>
    <n v="0"/>
    <n v="0"/>
    <n v="0"/>
    <n v="0"/>
    <n v="0"/>
    <n v="0"/>
    <n v="0"/>
    <n v="0"/>
    <n v="0"/>
    <n v="0"/>
    <n v="0"/>
    <n v="0"/>
    <n v="0"/>
    <n v="0"/>
    <n v="0"/>
    <n v="0"/>
    <m/>
    <m/>
    <n v="0"/>
    <n v="0"/>
    <n v="0"/>
    <n v="0"/>
    <n v="0"/>
    <n v="0"/>
    <n v="0"/>
    <n v="0"/>
    <m/>
    <n v="0"/>
    <n v="0"/>
    <n v="-7679.49"/>
    <n v="0"/>
    <n v="0"/>
    <n v="0"/>
    <n v="21725.06"/>
    <n v="-0.1"/>
    <m/>
    <n v="0"/>
    <n v="0"/>
    <n v="0"/>
    <m/>
    <m/>
    <m/>
    <n v="0"/>
    <n v="0"/>
    <m/>
    <n v="0"/>
    <m/>
    <m/>
    <m/>
    <m/>
    <m/>
    <m/>
    <m/>
    <m/>
    <m/>
    <m/>
    <m/>
    <m/>
    <m/>
    <m/>
    <n v="9447207.0299999993"/>
    <m/>
    <m/>
    <m/>
    <m/>
    <m/>
    <m/>
    <m/>
    <m/>
    <n v="0"/>
    <m/>
    <m/>
    <m/>
    <m/>
    <m/>
    <m/>
    <m/>
    <m/>
    <m/>
    <m/>
    <m/>
    <m/>
    <m/>
    <m/>
    <m/>
    <m/>
    <m/>
    <m/>
    <m/>
    <m/>
    <m/>
    <m/>
    <s v="Helsana (fus)"/>
    <x v="1"/>
    <m/>
    <x v="0"/>
    <s v="indivo"/>
  </r>
  <r>
    <s v="neu_ohne Fusionsberechnungen_DJ_Daten_OKP.xlsx"/>
    <x v="4"/>
    <s v="Jahresrechnung definitiv"/>
    <s v="1542"/>
    <x v="0"/>
    <s v="CH"/>
    <x v="0"/>
    <n v="904816.17"/>
    <n v="941337"/>
    <m/>
    <m/>
    <m/>
    <m/>
    <m/>
    <m/>
    <m/>
    <m/>
    <m/>
    <m/>
    <m/>
    <m/>
    <m/>
    <m/>
    <m/>
    <m/>
    <m/>
    <m/>
    <m/>
    <m/>
    <m/>
    <m/>
    <m/>
    <m/>
    <m/>
    <m/>
    <m/>
    <m/>
    <m/>
    <m/>
    <m/>
    <m/>
    <m/>
    <m/>
    <m/>
    <n v="2731815488.4499998"/>
    <n v="-11726233.52"/>
    <n v="0"/>
    <n v="318740896.94999999"/>
    <n v="0"/>
    <n v="0"/>
    <n v="-2522202.31"/>
    <n v="0"/>
    <n v="-318740926.94999999"/>
    <n v="-2188251958.1100001"/>
    <n v="371888559.13999999"/>
    <n v="0"/>
    <n v="0"/>
    <n v="0"/>
    <n v="-834016.91"/>
    <n v="-37133281"/>
    <m/>
    <m/>
    <n v="873906"/>
    <n v="-772808462.64999998"/>
    <n v="0"/>
    <n v="68200534.599999994"/>
    <n v="-3667.5"/>
    <n v="0"/>
    <n v="-1093494.98"/>
    <n v="0"/>
    <m/>
    <n v="-30262077.219999999"/>
    <n v="0"/>
    <n v="-102013125.86"/>
    <n v="-1283724.49"/>
    <n v="-3287307.12"/>
    <n v="-149697.17000000001"/>
    <n v="1582809.42"/>
    <n v="-1816560.12"/>
    <m/>
    <n v="18595269.079999998"/>
    <n v="802327.81"/>
    <n v="0"/>
    <m/>
    <m/>
    <m/>
    <n v="499800000"/>
    <n v="440700000"/>
    <m/>
    <n v="1430080597.9400001"/>
    <m/>
    <m/>
    <m/>
    <m/>
    <m/>
    <m/>
    <m/>
    <m/>
    <m/>
    <m/>
    <m/>
    <m/>
    <m/>
    <m/>
    <n v="539625006.55999994"/>
    <m/>
    <m/>
    <m/>
    <m/>
    <m/>
    <m/>
    <m/>
    <m/>
    <n v="675580598"/>
    <m/>
    <m/>
    <m/>
    <m/>
    <m/>
    <m/>
    <m/>
    <m/>
    <m/>
    <m/>
    <m/>
    <m/>
    <m/>
    <m/>
    <m/>
    <m/>
    <m/>
    <m/>
    <m/>
    <m/>
    <m/>
    <m/>
    <m/>
    <x v="0"/>
    <m/>
    <x v="0"/>
    <s v="Assura-Basis SA"/>
  </r>
  <r>
    <s v="neu_ohne Fusionsberechnungen_DJ_Daten_OKP.xlsx"/>
    <x v="4"/>
    <s v="Jahresrechnung definitiv"/>
    <s v="1562"/>
    <x v="1"/>
    <s v="CH"/>
    <x v="0"/>
    <n v="553662.26"/>
    <n v="724521"/>
    <m/>
    <m/>
    <m/>
    <m/>
    <m/>
    <m/>
    <m/>
    <m/>
    <m/>
    <m/>
    <m/>
    <m/>
    <m/>
    <m/>
    <m/>
    <m/>
    <m/>
    <m/>
    <m/>
    <m/>
    <m/>
    <m/>
    <m/>
    <m/>
    <m/>
    <m/>
    <m/>
    <m/>
    <m/>
    <m/>
    <m/>
    <m/>
    <m/>
    <m/>
    <m/>
    <n v="2252794252.5799999"/>
    <n v="-7965666.9500000002"/>
    <n v="0"/>
    <n v="345625142.05000001"/>
    <n v="231324.45"/>
    <n v="0"/>
    <n v="-1397208"/>
    <n v="0"/>
    <n v="-345593401.44999999"/>
    <n v="-3161241827.79"/>
    <n v="334646387.35000002"/>
    <n v="0"/>
    <n v="0"/>
    <n v="0"/>
    <n v="-1294084.44"/>
    <n v="58693074.350000001"/>
    <m/>
    <m/>
    <n v="0"/>
    <n v="607707084"/>
    <n v="0"/>
    <n v="13328923"/>
    <n v="-7476705.79"/>
    <n v="-428361.39"/>
    <n v="-1597192.32"/>
    <n v="0"/>
    <m/>
    <n v="-316334778.06999999"/>
    <n v="-98797"/>
    <n v="200799743.55000001"/>
    <n v="-4856282.7"/>
    <n v="-911711.62"/>
    <n v="-11891189.470000001"/>
    <n v="4357386.4400000004"/>
    <n v="-2251962.48"/>
    <m/>
    <n v="45671406.869999997"/>
    <n v="211578.23"/>
    <n v="-408274.91"/>
    <m/>
    <m/>
    <m/>
    <n v="878300000"/>
    <n v="605900000"/>
    <m/>
    <n v="1555771863.47"/>
    <m/>
    <m/>
    <m/>
    <m/>
    <m/>
    <m/>
    <m/>
    <m/>
    <m/>
    <m/>
    <m/>
    <m/>
    <m/>
    <m/>
    <n v="550592387.96000004"/>
    <m/>
    <m/>
    <m/>
    <m/>
    <m/>
    <m/>
    <m/>
    <m/>
    <n v="425131179.64999998"/>
    <m/>
    <m/>
    <m/>
    <m/>
    <m/>
    <m/>
    <m/>
    <m/>
    <m/>
    <m/>
    <m/>
    <m/>
    <m/>
    <m/>
    <m/>
    <m/>
    <m/>
    <m/>
    <m/>
    <m/>
    <m/>
    <m/>
    <s v="Helsana (fus)"/>
    <x v="1"/>
    <m/>
    <x v="0"/>
    <s v="Helsana Versicherungen AG"/>
  </r>
  <r>
    <s v="neu_ohne Fusionsberechnungen_DJ_Daten_OKP.xlsx"/>
    <x v="4"/>
    <s v="Jahresrechnung definitiv"/>
    <s v="8"/>
    <x v="2"/>
    <s v="CH"/>
    <x v="0"/>
    <n v="807333.2"/>
    <n v="807337"/>
    <m/>
    <m/>
    <m/>
    <m/>
    <m/>
    <m/>
    <m/>
    <m/>
    <m/>
    <m/>
    <m/>
    <m/>
    <m/>
    <m/>
    <m/>
    <m/>
    <m/>
    <m/>
    <m/>
    <m/>
    <m/>
    <m/>
    <m/>
    <m/>
    <m/>
    <m/>
    <m/>
    <m/>
    <m/>
    <m/>
    <m/>
    <m/>
    <m/>
    <m/>
    <m/>
    <n v="2872683123.29"/>
    <n v="-7342795.7800000003"/>
    <n v="0"/>
    <n v="438754225.25"/>
    <n v="62377.48"/>
    <n v="0"/>
    <n v="-2060426.4"/>
    <n v="0"/>
    <n v="-438809056.75"/>
    <n v="-3435292636.1999998"/>
    <n v="436437680.54000002"/>
    <n v="0"/>
    <n v="0"/>
    <n v="0"/>
    <n v="-137621.29"/>
    <n v="-26800000"/>
    <m/>
    <m/>
    <n v="0"/>
    <n v="257963134"/>
    <n v="0"/>
    <n v="63500000"/>
    <n v="-13828158.6"/>
    <n v="-4181867.42"/>
    <n v="7686773.2300000004"/>
    <n v="0"/>
    <m/>
    <n v="-288928250.06999999"/>
    <n v="-534955"/>
    <n v="193907346.68000001"/>
    <n v="-389282.22"/>
    <n v="-2472592.4"/>
    <n v="-9758697.5099999998"/>
    <n v="29027350.949999999"/>
    <n v="-160887.29999999999"/>
    <m/>
    <n v="26074582.550000001"/>
    <n v="0"/>
    <n v="-96"/>
    <m/>
    <m/>
    <m/>
    <n v="488600000"/>
    <n v="418200000"/>
    <m/>
    <n v="1042514277.67"/>
    <m/>
    <m/>
    <m/>
    <m/>
    <m/>
    <m/>
    <m/>
    <m/>
    <m/>
    <m/>
    <m/>
    <m/>
    <m/>
    <m/>
    <n v="581805262.88999999"/>
    <m/>
    <m/>
    <m/>
    <m/>
    <m/>
    <m/>
    <m/>
    <m/>
    <n v="764200000"/>
    <m/>
    <m/>
    <m/>
    <m/>
    <m/>
    <m/>
    <m/>
    <m/>
    <m/>
    <m/>
    <m/>
    <m/>
    <m/>
    <m/>
    <m/>
    <m/>
    <m/>
    <m/>
    <m/>
    <m/>
    <m/>
    <m/>
    <s v="CSS (fus)"/>
    <x v="1"/>
    <m/>
    <x v="0"/>
    <s v="CSS Kranken-Versicherung AG"/>
  </r>
  <r>
    <s v="neu_ohne Fusionsberechnungen_DJ_Daten_OKP.xlsx"/>
    <x v="4"/>
    <s v="Jahresrechnung definitiv"/>
    <s v="1384"/>
    <x v="3"/>
    <s v="CH"/>
    <x v="0"/>
    <n v="642789"/>
    <n v="673400"/>
    <m/>
    <m/>
    <m/>
    <m/>
    <m/>
    <m/>
    <m/>
    <m/>
    <m/>
    <m/>
    <m/>
    <m/>
    <m/>
    <m/>
    <m/>
    <m/>
    <m/>
    <m/>
    <m/>
    <m/>
    <m/>
    <m/>
    <m/>
    <m/>
    <m/>
    <m/>
    <m/>
    <m/>
    <m/>
    <m/>
    <m/>
    <m/>
    <m/>
    <m/>
    <m/>
    <n v="2136761258.5899999"/>
    <n v="-1695175.54"/>
    <n v="0"/>
    <n v="236467681.69999999"/>
    <n v="0"/>
    <n v="0"/>
    <n v="-1512771.6"/>
    <n v="0"/>
    <n v="-236467681.69999999"/>
    <n v="-2314382025.0799999"/>
    <n v="348553333.85000002"/>
    <n v="0"/>
    <n v="0"/>
    <n v="0"/>
    <n v="-584925.81999999995"/>
    <n v="-105760"/>
    <m/>
    <m/>
    <n v="0"/>
    <n v="-46936807"/>
    <n v="0"/>
    <n v="-9677966.0999999996"/>
    <n v="-12043776.449999999"/>
    <n v="-3302238.65"/>
    <n v="-1991299.95"/>
    <n v="0"/>
    <m/>
    <n v="-77250833.480000004"/>
    <n v="-821998.87"/>
    <n v="-19244119.940000001"/>
    <n v="-5661364.5099999998"/>
    <n v="-490803.20000000001"/>
    <n v="-1252119.95"/>
    <n v="791748.33"/>
    <n v="0"/>
    <m/>
    <n v="11481755.029999999"/>
    <n v="39931.599999999999"/>
    <n v="0"/>
    <m/>
    <m/>
    <m/>
    <n v="405200000"/>
    <n v="304600000"/>
    <m/>
    <n v="836891470.65999997"/>
    <m/>
    <m/>
    <m/>
    <m/>
    <m/>
    <m/>
    <m/>
    <m/>
    <m/>
    <m/>
    <m/>
    <m/>
    <m/>
    <m/>
    <n v="400126841.01999998"/>
    <m/>
    <m/>
    <m/>
    <m/>
    <m/>
    <m/>
    <m/>
    <m/>
    <n v="315520581"/>
    <m/>
    <m/>
    <m/>
    <m/>
    <m/>
    <m/>
    <m/>
    <m/>
    <m/>
    <m/>
    <m/>
    <m/>
    <m/>
    <m/>
    <m/>
    <m/>
    <m/>
    <m/>
    <m/>
    <m/>
    <m/>
    <m/>
    <s v="SWICA (fus)"/>
    <x v="1"/>
    <m/>
    <x v="0"/>
    <s v="SWICA Krankenversicherung AG"/>
  </r>
  <r>
    <s v="neu_ohne Fusionsberechnungen_DJ_Daten_OKP.xlsx"/>
    <x v="4"/>
    <s v="Jahresrechnung definitiv"/>
    <s v="290"/>
    <x v="4"/>
    <s v="CH"/>
    <x v="0"/>
    <n v="546221.07999999996"/>
    <n v="571724"/>
    <m/>
    <m/>
    <m/>
    <m/>
    <m/>
    <m/>
    <m/>
    <m/>
    <m/>
    <m/>
    <m/>
    <m/>
    <m/>
    <m/>
    <m/>
    <m/>
    <m/>
    <m/>
    <m/>
    <m/>
    <m/>
    <m/>
    <m/>
    <m/>
    <m/>
    <m/>
    <m/>
    <m/>
    <m/>
    <m/>
    <m/>
    <m/>
    <m/>
    <m/>
    <m/>
    <n v="1780526943.95"/>
    <n v="-212709.52"/>
    <n v="0"/>
    <n v="250876339.59999999"/>
    <n v="0"/>
    <n v="0"/>
    <n v="-1291931.8799999999"/>
    <n v="0"/>
    <n v="-250911386.80000001"/>
    <n v="-2031244524.1300001"/>
    <n v="270632210.55000001"/>
    <n v="0"/>
    <n v="0"/>
    <n v="0"/>
    <n v="-2212728.92"/>
    <n v="-195808.29"/>
    <m/>
    <m/>
    <n v="34173"/>
    <n v="131484062"/>
    <n v="0"/>
    <n v="4681300"/>
    <n v="-5189620.41"/>
    <n v="-1416754.48"/>
    <n v="-191358.96"/>
    <n v="0"/>
    <m/>
    <n v="-61928944.840000004"/>
    <n v="-16940.93"/>
    <n v="-20287972.649999999"/>
    <n v="-4547218.3499999996"/>
    <n v="0"/>
    <n v="0"/>
    <n v="891949.31"/>
    <n v="-30018714.309999999"/>
    <m/>
    <n v="29321152.300000001"/>
    <n v="0"/>
    <n v="0"/>
    <m/>
    <m/>
    <m/>
    <n v="804500000"/>
    <n v="320700000"/>
    <m/>
    <n v="1235275236.9799998"/>
    <m/>
    <m/>
    <m/>
    <m/>
    <m/>
    <m/>
    <m/>
    <m/>
    <m/>
    <m/>
    <m/>
    <m/>
    <m/>
    <m/>
    <n v="857427060.38"/>
    <m/>
    <m/>
    <m/>
    <m/>
    <m/>
    <m/>
    <m/>
    <m/>
    <n v="459341514.06"/>
    <m/>
    <m/>
    <m/>
    <m/>
    <m/>
    <m/>
    <m/>
    <m/>
    <m/>
    <m/>
    <m/>
    <m/>
    <m/>
    <m/>
    <m/>
    <m/>
    <m/>
    <m/>
    <m/>
    <m/>
    <m/>
    <m/>
    <m/>
    <x v="0"/>
    <m/>
    <x v="0"/>
    <s v="CONCORDIA Schweiz. Kranken- und Unfallversicherung AG"/>
  </r>
  <r>
    <s v="neu_ohne Fusionsberechnungen_DJ_Daten_OKP.xlsx"/>
    <x v="4"/>
    <s v="Jahresrechnung definitiv"/>
    <s v="1509"/>
    <x v="5"/>
    <s v="CH"/>
    <x v="0"/>
    <n v="353137.75"/>
    <n v="483908"/>
    <m/>
    <m/>
    <m/>
    <m/>
    <m/>
    <m/>
    <m/>
    <m/>
    <m/>
    <m/>
    <m/>
    <m/>
    <m/>
    <m/>
    <m/>
    <m/>
    <m/>
    <m/>
    <m/>
    <m/>
    <m/>
    <m/>
    <m/>
    <m/>
    <m/>
    <m/>
    <m/>
    <m/>
    <m/>
    <m/>
    <m/>
    <m/>
    <m/>
    <m/>
    <m/>
    <n v="1246474430.48"/>
    <n v="-3605674.5"/>
    <n v="0"/>
    <n v="130070755.90000001"/>
    <n v="4595336.5999999996"/>
    <n v="0"/>
    <n v="-868466.4"/>
    <n v="0"/>
    <n v="-134666092.5"/>
    <n v="-1343473005.04"/>
    <n v="200544615.75"/>
    <n v="0"/>
    <n v="0"/>
    <n v="0"/>
    <n v="-666492.25"/>
    <n v="6063967"/>
    <m/>
    <m/>
    <n v="0"/>
    <n v="-30288474"/>
    <n v="0"/>
    <n v="19904089.600000001"/>
    <n v="-2222654.4700000002"/>
    <n v="-2269086.15"/>
    <n v="-4482906.92"/>
    <n v="0"/>
    <m/>
    <n v="-36976679.030000001"/>
    <n v="-7288.4"/>
    <n v="-24959882.460000001"/>
    <n v="-2909771.64"/>
    <n v="-1477697.36"/>
    <n v="-1605190.78"/>
    <n v="2292416.2799999998"/>
    <n v="-344619.44"/>
    <m/>
    <n v="5486135.7000000002"/>
    <n v="0"/>
    <n v="-429134.8"/>
    <m/>
    <m/>
    <m/>
    <n v="197300000"/>
    <n v="167800000"/>
    <m/>
    <n v="368009605.73000002"/>
    <m/>
    <m/>
    <m/>
    <m/>
    <m/>
    <m/>
    <m/>
    <m/>
    <m/>
    <m/>
    <m/>
    <m/>
    <m/>
    <m/>
    <n v="204821060.40000001"/>
    <m/>
    <m/>
    <m/>
    <m/>
    <m/>
    <m/>
    <m/>
    <m/>
    <n v="197472137"/>
    <m/>
    <m/>
    <m/>
    <m/>
    <m/>
    <m/>
    <m/>
    <m/>
    <m/>
    <m/>
    <m/>
    <m/>
    <m/>
    <m/>
    <m/>
    <m/>
    <m/>
    <m/>
    <m/>
    <m/>
    <m/>
    <m/>
    <s v="Sanitas (fus)"/>
    <x v="1"/>
    <m/>
    <x v="0"/>
    <s v="Sanitas Grundversicherungen AG"/>
  </r>
  <r>
    <s v="neu_ohne Fusionsberechnungen_DJ_Daten_OKP.xlsx"/>
    <x v="4"/>
    <s v="Jahresrechnung definitiv"/>
    <s v="1555"/>
    <x v="6"/>
    <s v="CH"/>
    <x v="0"/>
    <n v="456328"/>
    <n v="473200"/>
    <m/>
    <m/>
    <m/>
    <m/>
    <m/>
    <m/>
    <m/>
    <m/>
    <m/>
    <m/>
    <m/>
    <m/>
    <m/>
    <m/>
    <m/>
    <m/>
    <m/>
    <m/>
    <m/>
    <m/>
    <m/>
    <m/>
    <m/>
    <m/>
    <m/>
    <m/>
    <m/>
    <m/>
    <m/>
    <m/>
    <m/>
    <m/>
    <m/>
    <m/>
    <m/>
    <n v="1699066361.21"/>
    <n v="-2576483.27"/>
    <n v="0"/>
    <n v="222419623.02000001"/>
    <n v="299592.12"/>
    <n v="0"/>
    <n v="-1096897.08"/>
    <n v="0"/>
    <n v="-222419623.02000001"/>
    <n v="-2200177029.4499998"/>
    <n v="254924315.59999999"/>
    <n v="0"/>
    <n v="0"/>
    <n v="0"/>
    <n v="-139305.63"/>
    <n v="-4049103.3"/>
    <m/>
    <m/>
    <n v="0"/>
    <n v="303812216"/>
    <n v="0"/>
    <n v="-371787"/>
    <n v="0"/>
    <n v="-384141.36"/>
    <n v="-2496926.12"/>
    <n v="0"/>
    <m/>
    <n v="-44245207.07"/>
    <n v="-1345025.52"/>
    <n v="-7820217.1600000001"/>
    <n v="-4457583.71"/>
    <n v="0"/>
    <n v="-337653.69"/>
    <n v="799861.14"/>
    <n v="-561923.4"/>
    <m/>
    <n v="35940715.899999999"/>
    <n v="0"/>
    <n v="0"/>
    <m/>
    <m/>
    <m/>
    <n v="879800000"/>
    <n v="420100000"/>
    <m/>
    <n v="1530464366.8099997"/>
    <m/>
    <m/>
    <m/>
    <m/>
    <m/>
    <m/>
    <m/>
    <m/>
    <m/>
    <m/>
    <m/>
    <m/>
    <m/>
    <m/>
    <n v="856484658.03999996"/>
    <m/>
    <m/>
    <m/>
    <m/>
    <m/>
    <m/>
    <m/>
    <m/>
    <n v="401168916.19999999"/>
    <m/>
    <m/>
    <m/>
    <m/>
    <m/>
    <m/>
    <m/>
    <m/>
    <m/>
    <m/>
    <m/>
    <m/>
    <m/>
    <m/>
    <m/>
    <m/>
    <m/>
    <m/>
    <m/>
    <m/>
    <m/>
    <m/>
    <m/>
    <x v="0"/>
    <s v="Visana Gruppe"/>
    <x v="1"/>
    <s v="Visana AG"/>
  </r>
  <r>
    <s v="neu_ohne Fusionsberechnungen_DJ_Daten_OKP.xlsx"/>
    <x v="4"/>
    <s v="Jahresrechnung definitiv"/>
    <s v="994"/>
    <x v="7"/>
    <s v="CH"/>
    <x v="0"/>
    <n v="195545.83"/>
    <n v="365699"/>
    <m/>
    <m/>
    <m/>
    <m/>
    <m/>
    <m/>
    <m/>
    <m/>
    <m/>
    <m/>
    <m/>
    <m/>
    <m/>
    <m/>
    <m/>
    <m/>
    <m/>
    <m/>
    <m/>
    <m/>
    <m/>
    <m/>
    <m/>
    <m/>
    <m/>
    <m/>
    <m/>
    <m/>
    <m/>
    <m/>
    <m/>
    <m/>
    <m/>
    <m/>
    <m/>
    <n v="674277229.82000005"/>
    <n v="-4676436.41"/>
    <n v="0"/>
    <n v="97974389.75"/>
    <n v="11564.1"/>
    <n v="0"/>
    <n v="-469951.2"/>
    <n v="0"/>
    <n v="-98010214.549999997"/>
    <n v="-670737911.55999994"/>
    <n v="99363852.709999993"/>
    <n v="0"/>
    <n v="0"/>
    <n v="0"/>
    <n v="-404770.55"/>
    <n v="-2521847.5"/>
    <m/>
    <m/>
    <n v="0"/>
    <n v="-63665156"/>
    <n v="0"/>
    <n v="-6324840"/>
    <n v="-3759007.64"/>
    <n v="-148491.12"/>
    <n v="-856198.95"/>
    <n v="0"/>
    <m/>
    <n v="0"/>
    <n v="-80257"/>
    <n v="-31670561.359999999"/>
    <n v="-1692729.08"/>
    <n v="-407805.17"/>
    <n v="0"/>
    <n v="1329501.3500000001"/>
    <n v="-384140.13"/>
    <m/>
    <n v="7944429.0199999996"/>
    <n v="623.49"/>
    <n v="-8135.52"/>
    <m/>
    <m/>
    <m/>
    <n v="179200000"/>
    <n v="143100000"/>
    <m/>
    <n v="341738692.62"/>
    <m/>
    <m/>
    <m/>
    <m/>
    <m/>
    <m/>
    <m/>
    <m/>
    <m/>
    <m/>
    <m/>
    <m/>
    <m/>
    <m/>
    <n v="156646008.81"/>
    <m/>
    <m/>
    <m/>
    <m/>
    <m/>
    <m/>
    <m/>
    <m/>
    <n v="89983967.5"/>
    <m/>
    <m/>
    <m/>
    <m/>
    <m/>
    <m/>
    <m/>
    <m/>
    <m/>
    <m/>
    <m/>
    <m/>
    <m/>
    <m/>
    <m/>
    <m/>
    <m/>
    <m/>
    <m/>
    <m/>
    <m/>
    <m/>
    <s v="Helsana (fus)"/>
    <x v="1"/>
    <m/>
    <x v="0"/>
    <s v="Progrès Versicherungen AG"/>
  </r>
  <r>
    <s v="neu_ohne Fusionsberechnungen_DJ_Daten_OKP.xlsx"/>
    <x v="4"/>
    <s v="Jahresrechnung definitiv"/>
    <s v="376"/>
    <x v="8"/>
    <s v="CH"/>
    <x v="0"/>
    <n v="389280"/>
    <n v="375798"/>
    <m/>
    <m/>
    <m/>
    <m/>
    <m/>
    <m/>
    <m/>
    <m/>
    <m/>
    <m/>
    <m/>
    <m/>
    <m/>
    <m/>
    <m/>
    <m/>
    <m/>
    <m/>
    <m/>
    <m/>
    <m/>
    <m/>
    <m/>
    <m/>
    <m/>
    <m/>
    <m/>
    <m/>
    <m/>
    <m/>
    <m/>
    <m/>
    <m/>
    <m/>
    <m/>
    <n v="1448404071"/>
    <n v="-3445461"/>
    <n v="-1039099"/>
    <n v="146297056"/>
    <n v="114604"/>
    <n v="0"/>
    <n v="-1003929"/>
    <n v="0"/>
    <n v="-146297056"/>
    <n v="-1698301184"/>
    <n v="215746903"/>
    <n v="0"/>
    <n v="0"/>
    <n v="0"/>
    <n v="-568931"/>
    <n v="-25500000"/>
    <m/>
    <m/>
    <n v="0"/>
    <n v="85379385"/>
    <n v="0"/>
    <n v="24000000"/>
    <n v="-1906249"/>
    <n v="-693965"/>
    <n v="4618605"/>
    <n v="108583"/>
    <m/>
    <n v="-30080796"/>
    <n v="-698754"/>
    <n v="-32256743"/>
    <n v="-5112004"/>
    <n v="-716390"/>
    <n v="-92846"/>
    <n v="984327"/>
    <n v="-73092"/>
    <m/>
    <n v="10599082"/>
    <n v="125535"/>
    <n v="-1550034"/>
    <m/>
    <m/>
    <m/>
    <n v="180200000"/>
    <n v="228200000"/>
    <m/>
    <n v="411970157"/>
    <m/>
    <m/>
    <m/>
    <m/>
    <m/>
    <m/>
    <m/>
    <m/>
    <m/>
    <m/>
    <m/>
    <m/>
    <m/>
    <m/>
    <n v="151491758"/>
    <m/>
    <m/>
    <m/>
    <m/>
    <m/>
    <m/>
    <m/>
    <m/>
    <n v="350500000"/>
    <m/>
    <m/>
    <m/>
    <m/>
    <m/>
    <m/>
    <m/>
    <m/>
    <m/>
    <m/>
    <m/>
    <m/>
    <m/>
    <m/>
    <m/>
    <m/>
    <m/>
    <m/>
    <m/>
    <m/>
    <m/>
    <m/>
    <s v="KPT (fus)"/>
    <x v="1"/>
    <m/>
    <x v="0"/>
    <s v="KPT Krankenkasse AG"/>
  </r>
  <r>
    <s v="neu_ohne Fusionsberechnungen_DJ_Daten_OKP.xlsx"/>
    <x v="4"/>
    <s v="Jahresrechnung definitiv"/>
    <s v="1569"/>
    <x v="9"/>
    <s v="CH"/>
    <x v="0"/>
    <n v="250164.58"/>
    <n v="253008"/>
    <m/>
    <m/>
    <m/>
    <m/>
    <m/>
    <m/>
    <m/>
    <m/>
    <m/>
    <m/>
    <m/>
    <m/>
    <m/>
    <m/>
    <m/>
    <m/>
    <m/>
    <m/>
    <m/>
    <m/>
    <m/>
    <m/>
    <m/>
    <m/>
    <m/>
    <m/>
    <m/>
    <m/>
    <m/>
    <m/>
    <m/>
    <m/>
    <m/>
    <m/>
    <m/>
    <n v="738375143.94000006"/>
    <n v="-2676507.11"/>
    <n v="0"/>
    <n v="92982557.450000003"/>
    <n v="3055.97"/>
    <n v="0"/>
    <n v="-599595.19999999995"/>
    <n v="0"/>
    <n v="-92985077.450000003"/>
    <n v="-665921538"/>
    <n v="113647219.70999999"/>
    <n v="0"/>
    <n v="0"/>
    <n v="0"/>
    <n v="-41777.379999999997"/>
    <n v="-15200000"/>
    <m/>
    <m/>
    <n v="0"/>
    <n v="-119791516"/>
    <n v="0"/>
    <n v="-17800000"/>
    <n v="0"/>
    <n v="-7147255.0700000003"/>
    <n v="3659607.45"/>
    <n v="0"/>
    <m/>
    <n v="0"/>
    <n v="-270585.5"/>
    <n v="-34838522.609999999"/>
    <n v="-99957.56"/>
    <n v="-1721093.53"/>
    <n v="0"/>
    <n v="6820272.7400000002"/>
    <n v="-40397.449999999997"/>
    <m/>
    <n v="2727640.18"/>
    <n v="0"/>
    <n v="0"/>
    <m/>
    <m/>
    <m/>
    <n v="95200000"/>
    <n v="104000000"/>
    <m/>
    <n v="157296090.64000002"/>
    <m/>
    <m/>
    <m/>
    <m/>
    <m/>
    <m/>
    <m/>
    <m/>
    <m/>
    <m/>
    <m/>
    <m/>
    <m/>
    <m/>
    <n v="93905809.25"/>
    <m/>
    <m/>
    <m/>
    <m/>
    <m/>
    <m/>
    <m/>
    <m/>
    <n v="140690000"/>
    <m/>
    <m/>
    <m/>
    <m/>
    <m/>
    <m/>
    <m/>
    <m/>
    <m/>
    <m/>
    <m/>
    <m/>
    <m/>
    <m/>
    <m/>
    <m/>
    <m/>
    <m/>
    <m/>
    <m/>
    <m/>
    <m/>
    <s v="CSS (fus)"/>
    <x v="1"/>
    <m/>
    <x v="0"/>
    <s v="Arcosana AG"/>
  </r>
  <r>
    <s v="neu_ohne Fusionsberechnungen_DJ_Daten_OKP.xlsx"/>
    <x v="4"/>
    <s v="Jahresrechnung definitiv"/>
    <s v="1479"/>
    <x v="10"/>
    <s v="CH"/>
    <x v="0"/>
    <n v="386194.99"/>
    <n v="371532"/>
    <m/>
    <m/>
    <m/>
    <m/>
    <m/>
    <m/>
    <m/>
    <m/>
    <m/>
    <m/>
    <m/>
    <m/>
    <m/>
    <m/>
    <m/>
    <m/>
    <m/>
    <m/>
    <m/>
    <m/>
    <m/>
    <m/>
    <m/>
    <m/>
    <m/>
    <m/>
    <m/>
    <m/>
    <m/>
    <m/>
    <m/>
    <m/>
    <m/>
    <m/>
    <m/>
    <n v="1477809945.03"/>
    <n v="-21511454.309999999"/>
    <n v="0"/>
    <n v="290657624.48000002"/>
    <n v="0"/>
    <n v="0"/>
    <n v="-955749.41"/>
    <n v="0"/>
    <n v="-290657624.48000002"/>
    <n v="-1656818405.49"/>
    <n v="224881478.52000001"/>
    <n v="0"/>
    <n v="0"/>
    <n v="0"/>
    <n v="0"/>
    <n v="-11647000"/>
    <m/>
    <m/>
    <n v="0"/>
    <n v="-26155295"/>
    <n v="0"/>
    <n v="23017884"/>
    <n v="-854752.13"/>
    <n v="-1855028.32"/>
    <n v="-896728.04"/>
    <n v="0"/>
    <m/>
    <n v="0"/>
    <n v="0"/>
    <n v="-52468688.939999998"/>
    <n v="-3360433.35"/>
    <n v="-2015773.21"/>
    <n v="0"/>
    <n v="289537.81"/>
    <n v="-95904.6"/>
    <m/>
    <n v="6261373.7199999997"/>
    <n v="0"/>
    <n v="0"/>
    <m/>
    <m/>
    <m/>
    <n v="173400000"/>
    <n v="220900000"/>
    <m/>
    <n v="358399649.54999995"/>
    <m/>
    <m/>
    <m/>
    <m/>
    <m/>
    <m/>
    <m/>
    <m/>
    <m/>
    <m/>
    <m/>
    <m/>
    <m/>
    <m/>
    <n v="43549252.310000002"/>
    <m/>
    <m/>
    <m/>
    <m/>
    <m/>
    <m/>
    <m/>
    <m/>
    <n v="346800000"/>
    <m/>
    <m/>
    <m/>
    <m/>
    <m/>
    <m/>
    <m/>
    <m/>
    <m/>
    <m/>
    <m/>
    <m/>
    <m/>
    <m/>
    <m/>
    <m/>
    <m/>
    <m/>
    <m/>
    <m/>
    <m/>
    <m/>
    <m/>
    <x v="0"/>
    <s v="Groupe Mutuel"/>
    <x v="1"/>
    <s v="Mutuel Assurance Maladie SA"/>
  </r>
  <r>
    <s v="neu_ohne Fusionsberechnungen_DJ_Daten_OKP.xlsx"/>
    <x v="4"/>
    <s v="Jahresrechnung definitiv"/>
    <s v="1535"/>
    <x v="11"/>
    <s v="CH"/>
    <x v="0"/>
    <n v="265999.59999999998"/>
    <n v="259205"/>
    <m/>
    <m/>
    <m/>
    <m/>
    <m/>
    <m/>
    <m/>
    <m/>
    <m/>
    <m/>
    <m/>
    <m/>
    <m/>
    <m/>
    <m/>
    <m/>
    <m/>
    <m/>
    <m/>
    <m/>
    <m/>
    <m/>
    <m/>
    <m/>
    <m/>
    <m/>
    <m/>
    <m/>
    <m/>
    <m/>
    <m/>
    <m/>
    <m/>
    <m/>
    <m/>
    <n v="933932885.91999996"/>
    <n v="-10123323.029999999"/>
    <n v="0"/>
    <n v="169458562.46000001"/>
    <n v="0"/>
    <n v="0"/>
    <n v="-639423.82999999996"/>
    <n v="0"/>
    <n v="-169458562.46000001"/>
    <n v="-1039615145.45"/>
    <n v="140101654.58000001"/>
    <n v="0"/>
    <n v="0"/>
    <n v="0"/>
    <n v="0"/>
    <n v="-3272000"/>
    <m/>
    <m/>
    <n v="0"/>
    <n v="-16108586"/>
    <n v="0"/>
    <n v="10902458"/>
    <n v="-480754.88"/>
    <n v="-1465279.18"/>
    <n v="-464912"/>
    <n v="0"/>
    <m/>
    <n v="0"/>
    <n v="0"/>
    <n v="-33317178.09"/>
    <n v="-2145017.52"/>
    <n v="-508668.68"/>
    <n v="0"/>
    <n v="131743.43"/>
    <n v="-6.2"/>
    <m/>
    <n v="2713797.62"/>
    <n v="0"/>
    <n v="0"/>
    <m/>
    <m/>
    <m/>
    <n v="98600000"/>
    <n v="148700000"/>
    <m/>
    <n v="247238032.91"/>
    <m/>
    <m/>
    <m/>
    <m/>
    <m/>
    <m/>
    <m/>
    <m/>
    <m/>
    <m/>
    <m/>
    <m/>
    <m/>
    <m/>
    <n v="8570970.9600000009"/>
    <m/>
    <m/>
    <m/>
    <m/>
    <m/>
    <m/>
    <m/>
    <m/>
    <n v="222704000"/>
    <m/>
    <m/>
    <m/>
    <m/>
    <m/>
    <m/>
    <m/>
    <m/>
    <m/>
    <m/>
    <m/>
    <m/>
    <m/>
    <m/>
    <m/>
    <m/>
    <m/>
    <m/>
    <m/>
    <m/>
    <m/>
    <m/>
    <m/>
    <x v="0"/>
    <s v="Groupe Mutuel"/>
    <x v="1"/>
    <s v="Philos Assurance Maladie SA"/>
  </r>
  <r>
    <s v="neu_ohne Fusionsberechnungen_DJ_Daten_OKP.xlsx"/>
    <x v="4"/>
    <s v="Jahresrechnung definitiv"/>
    <s v="312"/>
    <x v="12"/>
    <s v="CH"/>
    <x v="0"/>
    <n v="164601"/>
    <n v="185279"/>
    <m/>
    <m/>
    <m/>
    <m/>
    <m/>
    <m/>
    <m/>
    <m/>
    <m/>
    <m/>
    <m/>
    <m/>
    <m/>
    <m/>
    <m/>
    <m/>
    <m/>
    <m/>
    <m/>
    <m/>
    <m/>
    <m/>
    <m/>
    <m/>
    <m/>
    <m/>
    <m/>
    <m/>
    <m/>
    <m/>
    <m/>
    <m/>
    <m/>
    <m/>
    <m/>
    <n v="562226244.91999996"/>
    <n v="-498128.6"/>
    <n v="0"/>
    <n v="62884345.950000003"/>
    <n v="0"/>
    <n v="0"/>
    <n v="-363645.6"/>
    <n v="0"/>
    <n v="-62884345.950000003"/>
    <n v="-613096228.25"/>
    <n v="87286690.799999997"/>
    <n v="0"/>
    <n v="0"/>
    <n v="0"/>
    <n v="-139014.64000000001"/>
    <n v="-7141000"/>
    <m/>
    <m/>
    <n v="-1793223"/>
    <n v="-2366666"/>
    <n v="0"/>
    <n v="-4400000"/>
    <n v="-4876481.3499999996"/>
    <n v="-997191.75"/>
    <n v="441438.71"/>
    <n v="0"/>
    <m/>
    <n v="-9646043.4299999997"/>
    <n v="-556.6"/>
    <n v="-7223155.7800000003"/>
    <n v="-2027594.49"/>
    <n v="-451784.6"/>
    <n v="-693514.03"/>
    <n v="283119.78000000003"/>
    <n v="-1141880.23"/>
    <m/>
    <n v="7220615.6699999999"/>
    <n v="0"/>
    <n v="0"/>
    <m/>
    <m/>
    <m/>
    <n v="115900000"/>
    <n v="92700000"/>
    <m/>
    <n v="249573693.76999995"/>
    <m/>
    <m/>
    <m/>
    <m/>
    <m/>
    <m/>
    <m/>
    <m/>
    <m/>
    <m/>
    <m/>
    <m/>
    <m/>
    <m/>
    <n v="111993272.42"/>
    <m/>
    <m/>
    <m/>
    <m/>
    <m/>
    <m/>
    <m/>
    <m/>
    <n v="126195000"/>
    <m/>
    <m/>
    <m/>
    <m/>
    <m/>
    <m/>
    <m/>
    <m/>
    <m/>
    <m/>
    <m/>
    <m/>
    <m/>
    <m/>
    <m/>
    <m/>
    <m/>
    <m/>
    <m/>
    <m/>
    <m/>
    <m/>
    <m/>
    <x v="0"/>
    <m/>
    <x v="0"/>
    <s v="Atupri Gesundheitsversicherung"/>
  </r>
  <r>
    <s v="neu_ohne Fusionsberechnungen_DJ_Daten_OKP.xlsx"/>
    <x v="4"/>
    <s v="Jahresrechnung definitiv"/>
    <s v="343"/>
    <x v="13"/>
    <s v="CH"/>
    <x v="0"/>
    <n v="228077.88"/>
    <n v="226098"/>
    <m/>
    <m/>
    <m/>
    <m/>
    <m/>
    <m/>
    <m/>
    <m/>
    <m/>
    <m/>
    <m/>
    <m/>
    <m/>
    <m/>
    <m/>
    <m/>
    <m/>
    <m/>
    <m/>
    <m/>
    <m/>
    <m/>
    <m/>
    <m/>
    <m/>
    <m/>
    <m/>
    <m/>
    <m/>
    <m/>
    <m/>
    <m/>
    <m/>
    <m/>
    <m/>
    <n v="789140598.23000002"/>
    <n v="-10775113.439999999"/>
    <n v="0"/>
    <n v="134443771.22999999"/>
    <n v="0"/>
    <n v="0"/>
    <n v="-549524.51"/>
    <n v="0"/>
    <n v="-134443771.22999999"/>
    <n v="-821612373.04999995"/>
    <n v="120526140.69"/>
    <n v="0"/>
    <n v="0"/>
    <n v="0"/>
    <n v="0"/>
    <n v="-13974000"/>
    <m/>
    <m/>
    <n v="0"/>
    <n v="-55186161"/>
    <n v="0"/>
    <n v="6253741"/>
    <n v="-1788239.95"/>
    <n v="-857716.63"/>
    <n v="-513454.18"/>
    <n v="0"/>
    <m/>
    <n v="0"/>
    <n v="0"/>
    <n v="-26207300.960000001"/>
    <n v="-1735465.56"/>
    <n v="-477342.96"/>
    <n v="0"/>
    <n v="59069.33"/>
    <n v="-10669.45"/>
    <m/>
    <n v="3413339.55"/>
    <n v="0"/>
    <n v="0"/>
    <m/>
    <m/>
    <m/>
    <n v="101100000"/>
    <n v="116300000"/>
    <m/>
    <n v="232938652.81999999"/>
    <m/>
    <m/>
    <m/>
    <m/>
    <m/>
    <m/>
    <m/>
    <m/>
    <m/>
    <m/>
    <m/>
    <m/>
    <m/>
    <m/>
    <n v="44476785.640000001"/>
    <m/>
    <m/>
    <m/>
    <m/>
    <m/>
    <m/>
    <m/>
    <m/>
    <n v="175585000"/>
    <m/>
    <m/>
    <m/>
    <m/>
    <m/>
    <m/>
    <m/>
    <m/>
    <m/>
    <m/>
    <m/>
    <m/>
    <m/>
    <m/>
    <m/>
    <m/>
    <m/>
    <m/>
    <m/>
    <m/>
    <m/>
    <m/>
    <m/>
    <x v="0"/>
    <s v="Groupe Mutuel"/>
    <x v="1"/>
    <s v="Avenir Assurance Maladie SA"/>
  </r>
  <r>
    <s v="neu_ohne Fusionsberechnungen_DJ_Daten_OKP.xlsx"/>
    <x v="4"/>
    <s v="Jahresrechnung definitiv"/>
    <s v="1529"/>
    <x v="14"/>
    <s v="CH"/>
    <x v="0"/>
    <n v="167278.39000000001"/>
    <n v="172307"/>
    <m/>
    <m/>
    <m/>
    <m/>
    <m/>
    <m/>
    <m/>
    <m/>
    <m/>
    <m/>
    <m/>
    <m/>
    <m/>
    <m/>
    <m/>
    <m/>
    <m/>
    <m/>
    <m/>
    <m/>
    <m/>
    <m/>
    <m/>
    <m/>
    <m/>
    <m/>
    <m/>
    <m/>
    <m/>
    <m/>
    <m/>
    <m/>
    <m/>
    <m/>
    <m/>
    <n v="649162620.61000001"/>
    <n v="-3832177.16"/>
    <n v="0"/>
    <n v="86640939.950000003"/>
    <n v="258237.81"/>
    <n v="0"/>
    <n v="-401147.2"/>
    <n v="0"/>
    <n v="-86899080.75"/>
    <n v="-731419160.79999995"/>
    <n v="97193045.540000007"/>
    <n v="0"/>
    <n v="0"/>
    <n v="0"/>
    <n v="-36656.19"/>
    <n v="-5295000"/>
    <m/>
    <m/>
    <n v="0"/>
    <n v="24216272"/>
    <n v="0"/>
    <n v="-10400000"/>
    <n v="0"/>
    <n v="-1698617.57"/>
    <n v="1526649.71"/>
    <n v="0"/>
    <m/>
    <n v="0"/>
    <n v="-162777"/>
    <n v="-31508152.949999999"/>
    <n v="-87696.36"/>
    <n v="-683860.67"/>
    <n v="0"/>
    <n v="173.29"/>
    <n v="-32627.91"/>
    <m/>
    <n v="7419596.3499999996"/>
    <n v="0"/>
    <n v="0"/>
    <m/>
    <m/>
    <m/>
    <n v="192900000"/>
    <n v="116400000"/>
    <m/>
    <n v="271265420.69999999"/>
    <m/>
    <m/>
    <m/>
    <m/>
    <m/>
    <m/>
    <m/>
    <m/>
    <m/>
    <m/>
    <m/>
    <m/>
    <m/>
    <m/>
    <n v="177262665.37"/>
    <m/>
    <m/>
    <m/>
    <m/>
    <m/>
    <m/>
    <m/>
    <m/>
    <n v="163420000"/>
    <m/>
    <m/>
    <m/>
    <m/>
    <m/>
    <m/>
    <m/>
    <m/>
    <m/>
    <m/>
    <m/>
    <m/>
    <m/>
    <m/>
    <m/>
    <m/>
    <m/>
    <m/>
    <m/>
    <m/>
    <m/>
    <m/>
    <s v="CSS (fus)"/>
    <x v="1"/>
    <m/>
    <x v="0"/>
    <s v="INTRAS Kranken-Versicherung AG"/>
  </r>
  <r>
    <s v="neu_ohne Fusionsberechnungen_DJ_Daten_OKP.xlsx"/>
    <x v="4"/>
    <s v="Jahresrechnung definitiv"/>
    <s v="774"/>
    <x v="15"/>
    <s v="CH"/>
    <x v="0"/>
    <n v="213517.62"/>
    <n v="202540"/>
    <m/>
    <m/>
    <m/>
    <m/>
    <m/>
    <m/>
    <m/>
    <m/>
    <m/>
    <m/>
    <m/>
    <m/>
    <m/>
    <m/>
    <m/>
    <m/>
    <m/>
    <m/>
    <m/>
    <m/>
    <m/>
    <m/>
    <m/>
    <m/>
    <m/>
    <m/>
    <m/>
    <m/>
    <m/>
    <m/>
    <m/>
    <m/>
    <m/>
    <m/>
    <m/>
    <n v="721839579.17999995"/>
    <n v="-9917483.1899999995"/>
    <n v="0"/>
    <n v="129449402.17"/>
    <n v="0"/>
    <n v="0"/>
    <n v="-513893.21"/>
    <n v="0"/>
    <n v="-129449402.17"/>
    <n v="-721032102.57000005"/>
    <n v="109481246.89"/>
    <n v="0"/>
    <n v="0"/>
    <n v="0"/>
    <n v="0"/>
    <n v="-4953000"/>
    <m/>
    <m/>
    <n v="0"/>
    <n v="-94941079"/>
    <n v="0"/>
    <n v="12819966"/>
    <n v="-667666.93999999994"/>
    <n v="-1073800.53"/>
    <n v="-401954.43"/>
    <n v="0"/>
    <m/>
    <n v="0"/>
    <n v="0"/>
    <n v="-23011089.43"/>
    <n v="-1578591.03"/>
    <n v="-345187.08"/>
    <n v="0"/>
    <n v="70294.31"/>
    <n v="-27883.08"/>
    <m/>
    <n v="2088131.76"/>
    <n v="0"/>
    <n v="0"/>
    <m/>
    <m/>
    <m/>
    <n v="61600000"/>
    <n v="100800000"/>
    <m/>
    <n v="155493487.26000002"/>
    <m/>
    <m/>
    <m/>
    <m/>
    <m/>
    <m/>
    <m/>
    <m/>
    <m/>
    <m/>
    <m/>
    <m/>
    <m/>
    <m/>
    <n v="37670306.310000002"/>
    <m/>
    <m/>
    <m/>
    <m/>
    <m/>
    <m/>
    <m/>
    <m/>
    <n v="154131000"/>
    <m/>
    <m/>
    <m/>
    <m/>
    <m/>
    <m/>
    <m/>
    <m/>
    <m/>
    <m/>
    <m/>
    <m/>
    <m/>
    <m/>
    <m/>
    <m/>
    <m/>
    <m/>
    <m/>
    <m/>
    <m/>
    <m/>
    <m/>
    <x v="0"/>
    <s v="Groupe Mutuel"/>
    <x v="1"/>
    <s v="Easy Sana Assurance Maladie SA"/>
  </r>
  <r>
    <s v="neu_ohne Fusionsberechnungen_DJ_Daten_OKP.xlsx"/>
    <x v="4"/>
    <s v="Jahresrechnung definitiv"/>
    <s v="455"/>
    <x v="16"/>
    <s v="CH"/>
    <x v="0"/>
    <n v="152315.87"/>
    <n v="158383"/>
    <m/>
    <m/>
    <m/>
    <m/>
    <m/>
    <m/>
    <m/>
    <m/>
    <m/>
    <m/>
    <m/>
    <m/>
    <m/>
    <m/>
    <m/>
    <m/>
    <m/>
    <m/>
    <m/>
    <m/>
    <m/>
    <m/>
    <m/>
    <m/>
    <m/>
    <m/>
    <m/>
    <m/>
    <m/>
    <m/>
    <m/>
    <m/>
    <m/>
    <m/>
    <m/>
    <n v="477322672.58999997"/>
    <n v="-4009838.07"/>
    <n v="0"/>
    <n v="71421158"/>
    <n v="0"/>
    <n v="0"/>
    <n v="-360240.48"/>
    <n v="0"/>
    <n v="-71421158"/>
    <n v="-490060304"/>
    <n v="71179069.099999994"/>
    <n v="0"/>
    <n v="0"/>
    <n v="0"/>
    <n v="-94809.15"/>
    <n v="2669000"/>
    <m/>
    <m/>
    <n v="0"/>
    <n v="-29513895.199999999"/>
    <n v="0"/>
    <n v="4688994.67"/>
    <n v="-5476559.5999999996"/>
    <n v="-349458.75"/>
    <n v="-484547.3"/>
    <n v="0"/>
    <m/>
    <n v="-16893445.699999999"/>
    <n v="-175246.99"/>
    <n v="-7933295.4500000002"/>
    <n v="-1833750.3"/>
    <n v="-1804153.4"/>
    <n v="-2001355.7"/>
    <n v="4431165.34"/>
    <n v="-775963.84"/>
    <m/>
    <n v="2917867.13"/>
    <n v="250503.23"/>
    <n v="0"/>
    <m/>
    <m/>
    <m/>
    <n v="88900000"/>
    <n v="74100000"/>
    <m/>
    <n v="302179859"/>
    <m/>
    <m/>
    <m/>
    <m/>
    <m/>
    <m/>
    <m/>
    <m/>
    <m/>
    <m/>
    <m/>
    <m/>
    <m/>
    <m/>
    <n v="60765138.310000002"/>
    <m/>
    <m/>
    <m/>
    <m/>
    <m/>
    <m/>
    <m/>
    <m/>
    <n v="85213000"/>
    <m/>
    <m/>
    <m/>
    <m/>
    <m/>
    <m/>
    <m/>
    <m/>
    <m/>
    <m/>
    <m/>
    <m/>
    <m/>
    <m/>
    <m/>
    <m/>
    <m/>
    <m/>
    <m/>
    <m/>
    <m/>
    <m/>
    <s v="öKK (fus)"/>
    <x v="1"/>
    <m/>
    <x v="0"/>
    <s v="ÖKK Kranken- und Unfallversicherungen AG"/>
  </r>
  <r>
    <s v="neu_ohne Fusionsberechnungen_DJ_Daten_OKP.xlsx"/>
    <x v="4"/>
    <s v="Jahresrechnung definitiv"/>
    <s v="509"/>
    <x v="17"/>
    <s v="CH"/>
    <x v="0"/>
    <n v="147007.67999999999"/>
    <n v="148983"/>
    <m/>
    <m/>
    <m/>
    <m/>
    <m/>
    <m/>
    <m/>
    <m/>
    <m/>
    <m/>
    <m/>
    <m/>
    <m/>
    <m/>
    <m/>
    <m/>
    <m/>
    <m/>
    <m/>
    <m/>
    <m/>
    <m/>
    <m/>
    <m/>
    <m/>
    <m/>
    <m/>
    <m/>
    <m/>
    <m/>
    <m/>
    <m/>
    <m/>
    <m/>
    <m/>
    <n v="600513075.47000003"/>
    <n v="-2996404.69"/>
    <n v="0"/>
    <n v="96226891.75"/>
    <n v="0"/>
    <n v="0"/>
    <n v="352819.24"/>
    <n v="0"/>
    <n v="-96226891.75"/>
    <n v="-661548763.36000001"/>
    <n v="78731954.900000006"/>
    <n v="0"/>
    <n v="0"/>
    <n v="0"/>
    <n v="-1573913.68"/>
    <n v="-1899260.22"/>
    <m/>
    <m/>
    <n v="109690"/>
    <n v="5672382.9900000002"/>
    <n v="0"/>
    <n v="20475350.510000002"/>
    <n v="0"/>
    <n v="0"/>
    <n v="-1042746"/>
    <n v="0"/>
    <m/>
    <n v="0"/>
    <n v="0"/>
    <n v="-31632560.899999999"/>
    <n v="-1400000"/>
    <n v="-767000"/>
    <n v="0"/>
    <n v="25428.65"/>
    <n v="-7298.98"/>
    <m/>
    <n v="5593058.2199999997"/>
    <n v="43098.87"/>
    <n v="0"/>
    <m/>
    <m/>
    <m/>
    <n v="158400000"/>
    <n v="87700000"/>
    <m/>
    <n v="383054039.36000001"/>
    <m/>
    <m/>
    <m/>
    <m/>
    <m/>
    <m/>
    <m/>
    <m/>
    <m/>
    <m/>
    <m/>
    <m/>
    <m/>
    <m/>
    <n v="112614375.17"/>
    <m/>
    <m/>
    <m/>
    <m/>
    <m/>
    <m/>
    <m/>
    <m/>
    <n v="137847951.03999999"/>
    <m/>
    <m/>
    <m/>
    <m/>
    <m/>
    <m/>
    <m/>
    <m/>
    <m/>
    <m/>
    <m/>
    <m/>
    <m/>
    <m/>
    <m/>
    <m/>
    <m/>
    <m/>
    <m/>
    <m/>
    <m/>
    <m/>
    <s v="Vivao (fus)"/>
    <x v="1"/>
    <m/>
    <x v="0"/>
    <s v="Vivao Sympany AG"/>
  </r>
  <r>
    <s v="neu_ohne Fusionsberechnungen_DJ_Daten_OKP.xlsx"/>
    <x v="4"/>
    <s v="Jahresrechnung definitiv"/>
    <s v="1560"/>
    <x v="18"/>
    <s v="CH"/>
    <x v="0"/>
    <n v="132710"/>
    <n v="131024"/>
    <m/>
    <m/>
    <m/>
    <m/>
    <m/>
    <m/>
    <m/>
    <m/>
    <m/>
    <m/>
    <m/>
    <m/>
    <m/>
    <m/>
    <m/>
    <m/>
    <m/>
    <m/>
    <m/>
    <m/>
    <m/>
    <m/>
    <m/>
    <m/>
    <m/>
    <m/>
    <m/>
    <m/>
    <m/>
    <m/>
    <m/>
    <m/>
    <m/>
    <m/>
    <m/>
    <n v="362307290.05000001"/>
    <n v="-3376451.66"/>
    <n v="0"/>
    <n v="54780026.549999997"/>
    <n v="-361697.15"/>
    <n v="0"/>
    <n v="-334065.59999999998"/>
    <n v="0"/>
    <n v="-54780026.549999997"/>
    <n v="-340199206.14999998"/>
    <n v="56464882.990000002"/>
    <n v="0"/>
    <n v="0"/>
    <n v="0"/>
    <n v="0"/>
    <n v="-4432894"/>
    <m/>
    <m/>
    <n v="0"/>
    <n v="-54704218"/>
    <n v="0"/>
    <n v="4389095"/>
    <n v="0"/>
    <n v="-486069.55"/>
    <n v="-1807841.02"/>
    <n v="0"/>
    <m/>
    <n v="-8097646.4699999997"/>
    <n v="0"/>
    <n v="-2023471.96"/>
    <n v="-682163.6"/>
    <n v="-6850423.9000000004"/>
    <n v="-221638.58"/>
    <n v="180483.29"/>
    <n v="-195755.86"/>
    <m/>
    <n v="3133985.74"/>
    <n v="0"/>
    <n v="0"/>
    <m/>
    <m/>
    <m/>
    <n v="128500000"/>
    <n v="96300000"/>
    <m/>
    <n v="265928917.49000001"/>
    <m/>
    <m/>
    <m/>
    <m/>
    <m/>
    <m/>
    <m/>
    <m/>
    <m/>
    <m/>
    <m/>
    <m/>
    <m/>
    <m/>
    <n v="128423445.25"/>
    <m/>
    <m/>
    <m/>
    <m/>
    <m/>
    <m/>
    <m/>
    <m/>
    <n v="72084979"/>
    <m/>
    <m/>
    <m/>
    <m/>
    <m/>
    <m/>
    <m/>
    <m/>
    <m/>
    <m/>
    <m/>
    <m/>
    <m/>
    <m/>
    <m/>
    <m/>
    <m/>
    <m/>
    <m/>
    <m/>
    <m/>
    <m/>
    <m/>
    <x v="0"/>
    <m/>
    <x v="0"/>
    <s v="Agrisano Krankenkasse AG"/>
  </r>
  <r>
    <s v="neu_ohne Fusionsberechnungen_DJ_Daten_OKP.xlsx"/>
    <x v="4"/>
    <s v="Jahresrechnung definitiv"/>
    <s v="62"/>
    <x v="19"/>
    <s v="CH"/>
    <x v="0"/>
    <n v="153703.13"/>
    <n v="149115"/>
    <m/>
    <m/>
    <m/>
    <m/>
    <m/>
    <m/>
    <m/>
    <m/>
    <m/>
    <m/>
    <m/>
    <m/>
    <m/>
    <m/>
    <m/>
    <m/>
    <m/>
    <m/>
    <m/>
    <m/>
    <m/>
    <m/>
    <m/>
    <m/>
    <m/>
    <m/>
    <m/>
    <m/>
    <m/>
    <m/>
    <m/>
    <m/>
    <m/>
    <m/>
    <m/>
    <n v="482893105.57999998"/>
    <n v="-2260590.83"/>
    <n v="0"/>
    <n v="59190601.899999999"/>
    <n v="0"/>
    <n v="0"/>
    <n v="-368887.2"/>
    <n v="0"/>
    <n v="-59190601.899999999"/>
    <n v="-436693527.92000002"/>
    <n v="65513431.859999999"/>
    <n v="0"/>
    <n v="0"/>
    <n v="0"/>
    <n v="0"/>
    <n v="-35300000"/>
    <m/>
    <m/>
    <n v="0"/>
    <n v="10776837"/>
    <n v="0"/>
    <n v="-83848966"/>
    <n v="0"/>
    <n v="-73039.75"/>
    <n v="-335721.29"/>
    <n v="0"/>
    <m/>
    <n v="-344552.2"/>
    <n v="0"/>
    <n v="-16949753.66"/>
    <n v="-951195.14"/>
    <n v="-2101467.09"/>
    <n v="-3227"/>
    <n v="44565.88"/>
    <n v="-42150.19"/>
    <m/>
    <n v="4221109.62"/>
    <n v="2235.35"/>
    <n v="0"/>
    <m/>
    <m/>
    <m/>
    <n v="115700000"/>
    <n v="107100000"/>
    <m/>
    <n v="221734920.56999999"/>
    <m/>
    <m/>
    <m/>
    <m/>
    <m/>
    <m/>
    <m/>
    <m/>
    <m/>
    <m/>
    <m/>
    <m/>
    <m/>
    <m/>
    <n v="99683922.180000007"/>
    <m/>
    <m/>
    <m/>
    <m/>
    <m/>
    <m/>
    <m/>
    <m/>
    <n v="115800000"/>
    <m/>
    <m/>
    <m/>
    <m/>
    <m/>
    <m/>
    <m/>
    <m/>
    <m/>
    <m/>
    <m/>
    <m/>
    <m/>
    <m/>
    <m/>
    <m/>
    <m/>
    <m/>
    <m/>
    <m/>
    <m/>
    <m/>
    <m/>
    <x v="0"/>
    <s v="Groupe Mutuel"/>
    <x v="1"/>
    <s v="SUPRA-1846 SA"/>
  </r>
  <r>
    <s v="neu_ohne Fusionsberechnungen_DJ_Daten_OKP.xlsx"/>
    <x v="4"/>
    <s v="Jahresrechnung definitiv"/>
    <s v="1577"/>
    <x v="20"/>
    <s v="CH"/>
    <x v="0"/>
    <n v="93917.41"/>
    <n v="96578"/>
    <m/>
    <m/>
    <m/>
    <m/>
    <m/>
    <m/>
    <m/>
    <m/>
    <m/>
    <m/>
    <m/>
    <m/>
    <m/>
    <m/>
    <m/>
    <m/>
    <m/>
    <m/>
    <m/>
    <m/>
    <m/>
    <m/>
    <m/>
    <m/>
    <m/>
    <m/>
    <m/>
    <m/>
    <m/>
    <m/>
    <m/>
    <m/>
    <m/>
    <m/>
    <m/>
    <n v="217785069.90000001"/>
    <n v="-612224.18999999994"/>
    <n v="0"/>
    <n v="22230580.100000001"/>
    <n v="0"/>
    <n v="0"/>
    <n v="-225553.6"/>
    <n v="0"/>
    <n v="-22230580.100000001"/>
    <n v="-134741498.38"/>
    <n v="28833482.699999999"/>
    <n v="0"/>
    <n v="0"/>
    <n v="0"/>
    <n v="-14381.97"/>
    <n v="-4500000"/>
    <m/>
    <m/>
    <n v="0"/>
    <n v="-75859908"/>
    <n v="0"/>
    <n v="-20500000"/>
    <n v="-366892.5"/>
    <n v="-2639004.75"/>
    <n v="1258739.73"/>
    <n v="0"/>
    <m/>
    <n v="0"/>
    <n v="-5990"/>
    <n v="-6842620.1299999999"/>
    <n v="-29500.11"/>
    <n v="-1529828.4"/>
    <n v="0"/>
    <n v="2518698.25"/>
    <n v="-23230.3"/>
    <m/>
    <n v="0"/>
    <n v="0"/>
    <n v="0"/>
    <m/>
    <m/>
    <m/>
    <n v="25300000"/>
    <n v="27700000"/>
    <m/>
    <n v="0"/>
    <m/>
    <m/>
    <m/>
    <m/>
    <m/>
    <m/>
    <m/>
    <m/>
    <m/>
    <m/>
    <m/>
    <m/>
    <m/>
    <m/>
    <n v="27683146.710000001"/>
    <m/>
    <m/>
    <m/>
    <m/>
    <m/>
    <m/>
    <m/>
    <m/>
    <n v="32200000"/>
    <m/>
    <m/>
    <m/>
    <m/>
    <m/>
    <m/>
    <m/>
    <m/>
    <m/>
    <m/>
    <m/>
    <m/>
    <m/>
    <m/>
    <m/>
    <m/>
    <m/>
    <m/>
    <m/>
    <m/>
    <m/>
    <m/>
    <s v="CSS (fus)"/>
    <x v="1"/>
    <m/>
    <x v="0"/>
    <s v="Sanagate AG"/>
  </r>
  <r>
    <s v="neu_ohne Fusionsberechnungen_DJ_Daten_OKP.xlsx"/>
    <x v="4"/>
    <s v="Jahresrechnung definitiv"/>
    <s v="881"/>
    <x v="21"/>
    <s v="CH"/>
    <x v="0"/>
    <n v="89299"/>
    <n v="85233"/>
    <m/>
    <m/>
    <m/>
    <m/>
    <m/>
    <m/>
    <m/>
    <m/>
    <m/>
    <m/>
    <m/>
    <m/>
    <m/>
    <m/>
    <m/>
    <m/>
    <m/>
    <m/>
    <m/>
    <m/>
    <m/>
    <m/>
    <m/>
    <m/>
    <m/>
    <m/>
    <m/>
    <m/>
    <m/>
    <m/>
    <m/>
    <m/>
    <m/>
    <m/>
    <m/>
    <n v="324105962.80000001"/>
    <n v="-1853404.74"/>
    <n v="-32104172"/>
    <n v="41157011.899999999"/>
    <n v="5578675.3499999996"/>
    <n v="0"/>
    <n v="-175164.79999999999"/>
    <n v="0"/>
    <n v="-46735687.25"/>
    <n v="-360002529.05000001"/>
    <n v="49203707.700000003"/>
    <n v="0"/>
    <n v="0"/>
    <n v="0"/>
    <n v="-126860.92"/>
    <n v="709808.95"/>
    <m/>
    <m/>
    <n v="0"/>
    <n v="18178341.010000002"/>
    <n v="0"/>
    <n v="2517006.5499999998"/>
    <n v="-846100.55"/>
    <n v="-463299.5"/>
    <n v="-599267.21"/>
    <n v="31989115.32"/>
    <m/>
    <n v="-14502788.23"/>
    <n v="-91725"/>
    <n v="-11027769.42"/>
    <n v="-40480.589999999997"/>
    <n v="-90427.8"/>
    <n v="-3285654.47"/>
    <n v="0.02"/>
    <n v="-195772.18"/>
    <m/>
    <n v="1597483.13"/>
    <n v="99859.57"/>
    <n v="0"/>
    <m/>
    <m/>
    <m/>
    <n v="42400000"/>
    <n v="39700000"/>
    <m/>
    <n v="88277102.640000001"/>
    <m/>
    <m/>
    <m/>
    <m/>
    <m/>
    <m/>
    <m/>
    <m/>
    <m/>
    <m/>
    <m/>
    <m/>
    <m/>
    <m/>
    <n v="40545690.189999998"/>
    <m/>
    <m/>
    <m/>
    <m/>
    <m/>
    <m/>
    <m/>
    <m/>
    <n v="58497541.299999997"/>
    <m/>
    <m/>
    <m/>
    <m/>
    <m/>
    <m/>
    <m/>
    <m/>
    <m/>
    <m/>
    <m/>
    <m/>
    <m/>
    <m/>
    <m/>
    <m/>
    <m/>
    <m/>
    <m/>
    <m/>
    <m/>
    <m/>
    <m/>
    <x v="0"/>
    <m/>
    <x v="0"/>
    <s v="EGK Grundversicherungen AG"/>
  </r>
  <r>
    <s v="neu_ohne Fusionsberechnungen_DJ_Daten_OKP.xlsx"/>
    <x v="4"/>
    <s v="Jahresrechnung definitiv"/>
    <s v="182"/>
    <x v="22"/>
    <s v="CH"/>
    <x v="0"/>
    <n v="66024.41"/>
    <n v="69497"/>
    <m/>
    <m/>
    <m/>
    <m/>
    <m/>
    <m/>
    <m/>
    <m/>
    <m/>
    <m/>
    <m/>
    <m/>
    <m/>
    <m/>
    <m/>
    <m/>
    <m/>
    <m/>
    <m/>
    <m/>
    <m/>
    <m/>
    <m/>
    <m/>
    <m/>
    <m/>
    <m/>
    <m/>
    <m/>
    <m/>
    <m/>
    <m/>
    <m/>
    <m/>
    <m/>
    <n v="200762865.5"/>
    <n v="-129289.34"/>
    <n v="0"/>
    <n v="22036792.75"/>
    <n v="0"/>
    <n v="0"/>
    <n v="-129271.8"/>
    <n v="0"/>
    <n v="-22036792.75"/>
    <n v="-210522382.80000001"/>
    <n v="33955960.450000003"/>
    <n v="0"/>
    <n v="0"/>
    <n v="0"/>
    <n v="50615.21"/>
    <n v="252747"/>
    <m/>
    <m/>
    <n v="0"/>
    <n v="-173249"/>
    <n v="0"/>
    <n v="-11400520.779999999"/>
    <n v="-1341320.3"/>
    <n v="-354318"/>
    <n v="-201668.7"/>
    <n v="0"/>
    <m/>
    <n v="-8355040.0599999996"/>
    <n v="-100041.83"/>
    <n v="-2189561.81"/>
    <n v="-612303.13"/>
    <n v="-68920.399999999994"/>
    <n v="-135422.65"/>
    <n v="0"/>
    <n v="-11853.22"/>
    <m/>
    <n v="956998.78"/>
    <n v="1493.51"/>
    <n v="0"/>
    <m/>
    <m/>
    <m/>
    <n v="32600000"/>
    <n v="34200000"/>
    <m/>
    <n v="72799812.730000004"/>
    <m/>
    <m/>
    <m/>
    <m/>
    <m/>
    <m/>
    <m/>
    <m/>
    <m/>
    <m/>
    <m/>
    <m/>
    <m/>
    <m/>
    <n v="27511749.989999998"/>
    <m/>
    <m/>
    <m/>
    <m/>
    <m/>
    <m/>
    <m/>
    <m/>
    <n v="28528661"/>
    <m/>
    <m/>
    <m/>
    <m/>
    <m/>
    <m/>
    <m/>
    <m/>
    <m/>
    <m/>
    <m/>
    <m/>
    <m/>
    <m/>
    <m/>
    <m/>
    <m/>
    <m/>
    <m/>
    <m/>
    <m/>
    <m/>
    <s v="SWICA (fus)"/>
    <x v="1"/>
    <m/>
    <x v="0"/>
    <s v="PROVITA Gesundheitsversicherung AG"/>
  </r>
  <r>
    <s v="neu_ohne Fusionsberechnungen_DJ_Daten_OKP.xlsx"/>
    <x v="4"/>
    <s v="Jahresrechnung definitiv"/>
    <s v="1568"/>
    <x v="23"/>
    <s v="CH"/>
    <x v="0"/>
    <n v="59860"/>
    <n v="63000"/>
    <m/>
    <m/>
    <m/>
    <m/>
    <m/>
    <m/>
    <m/>
    <m/>
    <m/>
    <m/>
    <m/>
    <m/>
    <m/>
    <m/>
    <m/>
    <m/>
    <m/>
    <m/>
    <m/>
    <m/>
    <m/>
    <m/>
    <m/>
    <m/>
    <m/>
    <m/>
    <m/>
    <m/>
    <m/>
    <m/>
    <m/>
    <m/>
    <m/>
    <m/>
    <m/>
    <n v="201249000.46000001"/>
    <n v="-685948.2"/>
    <n v="15287"/>
    <n v="34027298.850000001"/>
    <n v="68993.399999999994"/>
    <n v="0"/>
    <n v="-144238.69"/>
    <n v="0"/>
    <n v="-34027298.850000001"/>
    <n v="-170874961.84999999"/>
    <n v="27333839.25"/>
    <n v="0"/>
    <n v="0"/>
    <n v="0"/>
    <n v="-50302.73"/>
    <n v="4300000"/>
    <m/>
    <m/>
    <n v="0"/>
    <n v="-52872433"/>
    <n v="0"/>
    <n v="14284903"/>
    <n v="0"/>
    <n v="-52866"/>
    <n v="-192044.42"/>
    <n v="0"/>
    <m/>
    <n v="-4313306"/>
    <n v="-131121.70000000001"/>
    <n v="-762364.83"/>
    <n v="-434553.79"/>
    <n v="0"/>
    <n v="-32916.639999999999"/>
    <n v="237002.93"/>
    <n v="-322644.03999999998"/>
    <m/>
    <n v="0"/>
    <n v="0"/>
    <n v="0"/>
    <m/>
    <m/>
    <m/>
    <n v="76700000"/>
    <n v="26300000"/>
    <m/>
    <n v="0"/>
    <m/>
    <m/>
    <m/>
    <m/>
    <m/>
    <m/>
    <m/>
    <m/>
    <m/>
    <m/>
    <m/>
    <m/>
    <m/>
    <m/>
    <n v="93183127.969999999"/>
    <m/>
    <m/>
    <m/>
    <m/>
    <m/>
    <m/>
    <m/>
    <m/>
    <n v="29200000"/>
    <m/>
    <m/>
    <m/>
    <m/>
    <m/>
    <m/>
    <m/>
    <m/>
    <m/>
    <m/>
    <m/>
    <m/>
    <m/>
    <m/>
    <m/>
    <m/>
    <m/>
    <m/>
    <m/>
    <m/>
    <m/>
    <m/>
    <m/>
    <x v="0"/>
    <s v="Visana Gruppe"/>
    <x v="1"/>
    <s v="sana24 AG"/>
  </r>
  <r>
    <s v="neu_ohne Fusionsberechnungen_DJ_Daten_OKP.xlsx"/>
    <x v="4"/>
    <s v="Jahresrechnung definitiv"/>
    <s v="1570"/>
    <x v="24"/>
    <s v="CH"/>
    <x v="0"/>
    <n v="48535"/>
    <n v="46100"/>
    <m/>
    <m/>
    <m/>
    <m/>
    <m/>
    <m/>
    <m/>
    <m/>
    <m/>
    <m/>
    <m/>
    <m/>
    <m/>
    <m/>
    <m/>
    <m/>
    <m/>
    <m/>
    <m/>
    <m/>
    <m/>
    <m/>
    <m/>
    <m/>
    <m/>
    <m/>
    <m/>
    <m/>
    <m/>
    <m/>
    <m/>
    <m/>
    <m/>
    <m/>
    <m/>
    <n v="172432154.94"/>
    <n v="-245438.36"/>
    <n v="0"/>
    <n v="25085364"/>
    <n v="30453.38"/>
    <n v="0"/>
    <n v="-116615.67999999999"/>
    <n v="0"/>
    <n v="-25085364"/>
    <n v="-176452222.56"/>
    <n v="24510851.25"/>
    <n v="0"/>
    <n v="0"/>
    <n v="0"/>
    <n v="-20629.12"/>
    <n v="0"/>
    <m/>
    <m/>
    <n v="0"/>
    <n v="-14478493"/>
    <n v="0"/>
    <n v="6123327"/>
    <n v="0"/>
    <n v="-43254"/>
    <n v="92636.1"/>
    <n v="0"/>
    <m/>
    <n v="-4005688.43"/>
    <n v="-121770.33"/>
    <n v="-707994.28"/>
    <n v="-403562.16"/>
    <n v="0"/>
    <n v="-30569.08"/>
    <n v="135643.06"/>
    <n v="-412770.02"/>
    <m/>
    <n v="0"/>
    <n v="0"/>
    <n v="0"/>
    <m/>
    <m/>
    <m/>
    <n v="69900000"/>
    <n v="26200000"/>
    <m/>
    <n v="0"/>
    <m/>
    <m/>
    <m/>
    <m/>
    <m/>
    <m/>
    <m/>
    <m/>
    <m/>
    <m/>
    <m/>
    <m/>
    <m/>
    <m/>
    <n v="74525298.650000006"/>
    <m/>
    <m/>
    <m/>
    <m/>
    <m/>
    <m/>
    <m/>
    <m/>
    <n v="33100000"/>
    <m/>
    <m/>
    <m/>
    <m/>
    <m/>
    <m/>
    <m/>
    <m/>
    <m/>
    <m/>
    <m/>
    <m/>
    <m/>
    <m/>
    <m/>
    <m/>
    <m/>
    <m/>
    <m/>
    <m/>
    <m/>
    <m/>
    <m/>
    <x v="0"/>
    <s v="Visana Gruppe"/>
    <x v="1"/>
    <s v="vivacare AG"/>
  </r>
  <r>
    <s v="neu_ohne Fusionsberechnungen_DJ_Daten_OKP.xlsx"/>
    <x v="4"/>
    <s v="Jahresrechnung definitiv"/>
    <s v="1575"/>
    <x v="25"/>
    <s v="CH"/>
    <x v="0"/>
    <n v="40534.080000000002"/>
    <n v="67373"/>
    <m/>
    <m/>
    <m/>
    <m/>
    <m/>
    <m/>
    <m/>
    <m/>
    <m/>
    <m/>
    <m/>
    <m/>
    <m/>
    <m/>
    <m/>
    <m/>
    <m/>
    <m/>
    <m/>
    <m/>
    <m/>
    <m/>
    <m/>
    <m/>
    <m/>
    <m/>
    <m/>
    <m/>
    <m/>
    <m/>
    <m/>
    <m/>
    <m/>
    <m/>
    <m/>
    <n v="108570651.8"/>
    <n v="-224477.42"/>
    <n v="0"/>
    <n v="9452515.9000000004"/>
    <n v="94553.25"/>
    <n v="0"/>
    <n v="-41443.199999999997"/>
    <n v="0"/>
    <n v="-9547069.1500000004"/>
    <n v="-62338434.390000001"/>
    <n v="15169784.449999999"/>
    <n v="0"/>
    <n v="0"/>
    <n v="0"/>
    <n v="-46888.31"/>
    <n v="-2157188"/>
    <m/>
    <m/>
    <n v="-1279113"/>
    <n v="-32996238.010000002"/>
    <n v="0"/>
    <n v="-19127391.100000001"/>
    <n v="0"/>
    <n v="-1815411.6"/>
    <n v="-197910.32"/>
    <n v="0"/>
    <m/>
    <n v="-4051159.54"/>
    <n v="-7700"/>
    <n v="-1147912.9099999999"/>
    <n v="-186754.36"/>
    <n v="-1405909.78"/>
    <n v="-91020.11"/>
    <n v="54698.42"/>
    <n v="-61926.02"/>
    <m/>
    <n v="1352994.17"/>
    <n v="0"/>
    <n v="0"/>
    <m/>
    <m/>
    <m/>
    <n v="30500000"/>
    <n v="18100000"/>
    <m/>
    <n v="52835480.350000001"/>
    <m/>
    <m/>
    <m/>
    <m/>
    <m/>
    <m/>
    <m/>
    <m/>
    <m/>
    <m/>
    <m/>
    <m/>
    <m/>
    <m/>
    <n v="29453436.09"/>
    <m/>
    <m/>
    <m/>
    <m/>
    <m/>
    <m/>
    <m/>
    <m/>
    <n v="12720857"/>
    <m/>
    <m/>
    <m/>
    <m/>
    <m/>
    <m/>
    <m/>
    <m/>
    <m/>
    <m/>
    <m/>
    <m/>
    <m/>
    <m/>
    <m/>
    <m/>
    <m/>
    <m/>
    <m/>
    <m/>
    <m/>
    <m/>
    <s v="Sanitas (fus)"/>
    <x v="1"/>
    <m/>
    <x v="0"/>
    <s v="Compact Grundversicherungen AG"/>
  </r>
  <r>
    <s v="neu_ohne Fusionsberechnungen_DJ_Daten_OKP.xlsx"/>
    <x v="4"/>
    <s v="Jahresrechnung definitiv"/>
    <s v="32"/>
    <x v="26"/>
    <s v="CH"/>
    <x v="0"/>
    <n v="43747"/>
    <n v="42163"/>
    <m/>
    <m/>
    <m/>
    <m/>
    <m/>
    <m/>
    <m/>
    <m/>
    <m/>
    <m/>
    <m/>
    <m/>
    <m/>
    <m/>
    <m/>
    <m/>
    <m/>
    <m/>
    <m/>
    <m/>
    <m/>
    <m/>
    <m/>
    <m/>
    <m/>
    <m/>
    <m/>
    <m/>
    <m/>
    <m/>
    <m/>
    <m/>
    <m/>
    <m/>
    <m/>
    <n v="154278903.5"/>
    <n v="-379822.89"/>
    <n v="-786822.72"/>
    <n v="21271611.5"/>
    <n v="0"/>
    <n v="0"/>
    <n v="-223460.62"/>
    <n v="0"/>
    <n v="-21271611.5"/>
    <n v="-165530644.59999999"/>
    <n v="22386378.899999999"/>
    <n v="0"/>
    <n v="0"/>
    <n v="0"/>
    <n v="-20096.63"/>
    <n v="-850000"/>
    <m/>
    <m/>
    <n v="0"/>
    <n v="1231097"/>
    <n v="0"/>
    <n v="3105171.89"/>
    <n v="-417633.6"/>
    <n v="-136124.68"/>
    <n v="-180286.5"/>
    <n v="105975.35"/>
    <m/>
    <n v="-2803975.6"/>
    <n v="0"/>
    <n v="-2893618.22"/>
    <n v="-591501.79"/>
    <n v="-69776.09"/>
    <n v="-208553.79"/>
    <n v="165906.56"/>
    <n v="0"/>
    <m/>
    <n v="2434032.4700000002"/>
    <n v="0"/>
    <n v="0"/>
    <m/>
    <m/>
    <m/>
    <n v="44400000"/>
    <n v="27400000"/>
    <m/>
    <n v="92488687.299999997"/>
    <m/>
    <m/>
    <m/>
    <m/>
    <m/>
    <m/>
    <m/>
    <m/>
    <m/>
    <m/>
    <m/>
    <m/>
    <m/>
    <m/>
    <n v="39162513.979999997"/>
    <m/>
    <m/>
    <m/>
    <m/>
    <m/>
    <m/>
    <m/>
    <m/>
    <n v="26800000"/>
    <m/>
    <m/>
    <m/>
    <m/>
    <m/>
    <m/>
    <m/>
    <m/>
    <m/>
    <m/>
    <m/>
    <m/>
    <m/>
    <m/>
    <m/>
    <m/>
    <m/>
    <m/>
    <m/>
    <m/>
    <m/>
    <m/>
    <m/>
    <x v="0"/>
    <m/>
    <x v="0"/>
    <s v="Aquilana Versicherungen"/>
  </r>
  <r>
    <s v="neu_ohne Fusionsberechnungen_DJ_Daten_OKP.xlsx"/>
    <x v="4"/>
    <s v="Jahresrechnung definitiv"/>
    <s v="941"/>
    <x v="27"/>
    <s v="CH"/>
    <x v="0"/>
    <n v="34455"/>
    <n v="36000"/>
    <m/>
    <m/>
    <m/>
    <m/>
    <m/>
    <m/>
    <m/>
    <m/>
    <m/>
    <m/>
    <m/>
    <m/>
    <m/>
    <m/>
    <m/>
    <m/>
    <m/>
    <m/>
    <m/>
    <m/>
    <m/>
    <m/>
    <m/>
    <m/>
    <m/>
    <m/>
    <m/>
    <m/>
    <m/>
    <m/>
    <m/>
    <m/>
    <m/>
    <m/>
    <m/>
    <n v="102830494.09999999"/>
    <n v="-264238.21999999997"/>
    <n v="-373317.93"/>
    <n v="11242050.9"/>
    <n v="0"/>
    <n v="0"/>
    <n v="0"/>
    <n v="0"/>
    <n v="-11242050.9"/>
    <n v="-109670624.15000001"/>
    <n v="15679039.5"/>
    <n v="0"/>
    <n v="0"/>
    <n v="0"/>
    <n v="-25276.04"/>
    <n v="-2282517"/>
    <m/>
    <m/>
    <n v="0"/>
    <n v="-2082986"/>
    <n v="0"/>
    <n v="1947923"/>
    <n v="0"/>
    <n v="0"/>
    <n v="-823121.5"/>
    <n v="156370"/>
    <m/>
    <n v="-2319747.48"/>
    <n v="-50212.28"/>
    <n v="-1382522.84"/>
    <n v="-95125.02"/>
    <n v="-92989.34"/>
    <n v="-45108.54"/>
    <n v="0"/>
    <n v="0"/>
    <m/>
    <n v="1299345.24"/>
    <n v="0"/>
    <n v="-1147394.6000000001"/>
    <m/>
    <m/>
    <m/>
    <n v="48400000"/>
    <n v="18900000"/>
    <m/>
    <n v="76455441.25999999"/>
    <m/>
    <m/>
    <m/>
    <m/>
    <m/>
    <m/>
    <m/>
    <m/>
    <m/>
    <m/>
    <m/>
    <m/>
    <m/>
    <m/>
    <n v="45283791.57"/>
    <m/>
    <m/>
    <m/>
    <m/>
    <m/>
    <m/>
    <m/>
    <m/>
    <n v="25683789"/>
    <m/>
    <m/>
    <m/>
    <m/>
    <m/>
    <m/>
    <m/>
    <m/>
    <m/>
    <m/>
    <m/>
    <m/>
    <m/>
    <m/>
    <m/>
    <m/>
    <m/>
    <m/>
    <m/>
    <m/>
    <m/>
    <m/>
    <s v="Sodalis (fus)"/>
    <x v="1"/>
    <m/>
    <x v="0"/>
    <s v="Sodalis Gesundheitsgruppe"/>
  </r>
  <r>
    <s v="neu_ohne Fusionsberechnungen_DJ_Daten_OKP.xlsx"/>
    <x v="4"/>
    <s v="Jahresrechnung definitiv"/>
    <s v="360"/>
    <x v="28"/>
    <s v="CH"/>
    <x v="0"/>
    <n v="24772"/>
    <n v="21373"/>
    <m/>
    <m/>
    <m/>
    <m/>
    <m/>
    <m/>
    <m/>
    <m/>
    <m/>
    <m/>
    <m/>
    <m/>
    <m/>
    <m/>
    <m/>
    <m/>
    <m/>
    <m/>
    <m/>
    <m/>
    <m/>
    <m/>
    <m/>
    <m/>
    <m/>
    <m/>
    <m/>
    <m/>
    <m/>
    <m/>
    <m/>
    <m/>
    <m/>
    <m/>
    <m/>
    <n v="70741250.200000003"/>
    <n v="-653.04999999999995"/>
    <n v="-381922.6"/>
    <n v="10753896.35"/>
    <n v="0"/>
    <n v="0"/>
    <n v="-55629.599999999999"/>
    <n v="0"/>
    <n v="-10753896.35"/>
    <n v="-77522129.799999997"/>
    <n v="11750934.199999999"/>
    <n v="0"/>
    <n v="0"/>
    <n v="0"/>
    <n v="-6311.76"/>
    <n v="-2230000"/>
    <m/>
    <m/>
    <n v="0"/>
    <n v="-4246627"/>
    <n v="0"/>
    <n v="-500000"/>
    <n v="-248443.95"/>
    <n v="0"/>
    <n v="-130596.76"/>
    <n v="327553.84999999998"/>
    <m/>
    <n v="-1565537.7"/>
    <n v="0"/>
    <n v="-573195.11"/>
    <n v="-9159.1"/>
    <n v="0"/>
    <n v="-38680.400000000001"/>
    <n v="0"/>
    <n v="0"/>
    <m/>
    <n v="583578.03"/>
    <n v="0"/>
    <n v="0"/>
    <m/>
    <m/>
    <m/>
    <n v="32400000"/>
    <n v="13000000"/>
    <m/>
    <n v="48115774.63000001"/>
    <m/>
    <m/>
    <m/>
    <m/>
    <m/>
    <m/>
    <m/>
    <m/>
    <m/>
    <m/>
    <m/>
    <m/>
    <m/>
    <m/>
    <n v="24962593.239999998"/>
    <m/>
    <m/>
    <m/>
    <m/>
    <m/>
    <m/>
    <m/>
    <m/>
    <n v="13180000"/>
    <m/>
    <m/>
    <m/>
    <m/>
    <m/>
    <m/>
    <m/>
    <m/>
    <m/>
    <m/>
    <m/>
    <m/>
    <m/>
    <m/>
    <m/>
    <m/>
    <m/>
    <m/>
    <m/>
    <m/>
    <m/>
    <m/>
    <m/>
    <x v="0"/>
    <m/>
    <x v="0"/>
    <s v="Krankenkasse Luzerner Hinterland"/>
  </r>
  <r>
    <s v="neu_ohne Fusionsberechnungen_DJ_Daten_OKP.xlsx"/>
    <x v="4"/>
    <s v="Jahresrechnung definitiv"/>
    <s v="194"/>
    <x v="29"/>
    <s v="CH"/>
    <x v="0"/>
    <n v="23075"/>
    <n v="25880"/>
    <m/>
    <m/>
    <m/>
    <m/>
    <m/>
    <m/>
    <m/>
    <m/>
    <m/>
    <m/>
    <m/>
    <m/>
    <m/>
    <m/>
    <m/>
    <m/>
    <m/>
    <m/>
    <m/>
    <m/>
    <m/>
    <m/>
    <m/>
    <m/>
    <m/>
    <m/>
    <m/>
    <m/>
    <m/>
    <m/>
    <m/>
    <m/>
    <m/>
    <m/>
    <m/>
    <n v="66388325.100000001"/>
    <n v="-203051.41"/>
    <n v="-586446.55000000005"/>
    <n v="8084352.4500000002"/>
    <n v="0"/>
    <n v="0"/>
    <n v="-43812"/>
    <n v="0"/>
    <n v="-8084352.4500000002"/>
    <n v="-65656637.25"/>
    <n v="10496263.25"/>
    <n v="0"/>
    <n v="0"/>
    <n v="0"/>
    <n v="-30328.78"/>
    <n v="-1500000"/>
    <m/>
    <m/>
    <n v="0"/>
    <n v="-5926393"/>
    <n v="0"/>
    <n v="-2300000"/>
    <n v="-507943.9"/>
    <n v="-152329.85"/>
    <n v="-75822.39"/>
    <n v="132486.45000000001"/>
    <m/>
    <n v="-1518476.57"/>
    <n v="-1450"/>
    <n v="-671313.55"/>
    <n v="-6882.84"/>
    <n v="-7200"/>
    <n v="-23246.39"/>
    <n v="54689.66"/>
    <n v="-58525.54"/>
    <m/>
    <n v="446548.12"/>
    <n v="0"/>
    <n v="0"/>
    <m/>
    <m/>
    <m/>
    <n v="17500000"/>
    <n v="10300000"/>
    <m/>
    <n v="22432180.550000001"/>
    <m/>
    <m/>
    <m/>
    <m/>
    <m/>
    <m/>
    <m/>
    <m/>
    <m/>
    <m/>
    <m/>
    <m/>
    <m/>
    <m/>
    <n v="13407545.970000001"/>
    <m/>
    <m/>
    <m/>
    <m/>
    <m/>
    <m/>
    <m/>
    <m/>
    <n v="13023142"/>
    <m/>
    <m/>
    <m/>
    <m/>
    <m/>
    <m/>
    <m/>
    <m/>
    <m/>
    <m/>
    <m/>
    <m/>
    <m/>
    <m/>
    <m/>
    <m/>
    <m/>
    <m/>
    <m/>
    <m/>
    <m/>
    <m/>
    <m/>
    <x v="0"/>
    <m/>
    <x v="0"/>
    <s v="Sumiswalder Krankenkasse"/>
  </r>
  <r>
    <s v="neu_ohne Fusionsberechnungen_DJ_Daten_OKP.xlsx"/>
    <x v="4"/>
    <s v="Jahresrechnung definitiv"/>
    <s v="923"/>
    <x v="30"/>
    <s v="CH"/>
    <x v="0"/>
    <n v="19503.310000000001"/>
    <n v="21074"/>
    <m/>
    <m/>
    <m/>
    <m/>
    <m/>
    <m/>
    <m/>
    <m/>
    <m/>
    <m/>
    <m/>
    <m/>
    <m/>
    <m/>
    <m/>
    <m/>
    <m/>
    <m/>
    <m/>
    <m/>
    <m/>
    <m/>
    <m/>
    <m/>
    <m/>
    <m/>
    <m/>
    <m/>
    <m/>
    <m/>
    <m/>
    <m/>
    <m/>
    <m/>
    <m/>
    <n v="52698007.049999997"/>
    <n v="-435282.31"/>
    <n v="-100000"/>
    <n v="5381395.1500000004"/>
    <n v="0"/>
    <n v="0"/>
    <n v="-27204"/>
    <n v="0"/>
    <n v="-5381395.1500000004"/>
    <n v="-56972725"/>
    <n v="8575545.8499999996"/>
    <n v="0"/>
    <n v="0"/>
    <n v="0"/>
    <n v="-5386.8"/>
    <n v="-910000"/>
    <m/>
    <m/>
    <n v="-1625"/>
    <n v="6065592"/>
    <n v="0"/>
    <n v="-6737413"/>
    <n v="0"/>
    <n v="-403938.45"/>
    <n v="24667.79"/>
    <n v="0"/>
    <m/>
    <n v="-1488961.76"/>
    <n v="0"/>
    <n v="-1151027.3899999999"/>
    <n v="-19988.05"/>
    <n v="0"/>
    <n v="-31172.799999999999"/>
    <n v="7250.53"/>
    <n v="-26237.01"/>
    <m/>
    <n v="1255078.8400000001"/>
    <n v="0"/>
    <n v="0"/>
    <m/>
    <m/>
    <m/>
    <n v="32900000"/>
    <n v="15000000"/>
    <m/>
    <n v="44512514.439999998"/>
    <m/>
    <m/>
    <m/>
    <m/>
    <m/>
    <m/>
    <m/>
    <m/>
    <m/>
    <m/>
    <m/>
    <m/>
    <m/>
    <m/>
    <n v="28743566.449999999"/>
    <m/>
    <m/>
    <m/>
    <m/>
    <m/>
    <m/>
    <m/>
    <m/>
    <n v="11210000"/>
    <m/>
    <m/>
    <m/>
    <m/>
    <m/>
    <m/>
    <m/>
    <m/>
    <m/>
    <m/>
    <m/>
    <m/>
    <m/>
    <m/>
    <m/>
    <m/>
    <m/>
    <m/>
    <m/>
    <m/>
    <m/>
    <m/>
    <m/>
    <x v="0"/>
    <m/>
    <x v="0"/>
    <s v="Genossenschaft KRANKENKASSE SLKK"/>
  </r>
  <r>
    <s v="neu_ohne Fusionsberechnungen_DJ_Daten_OKP.xlsx"/>
    <x v="4"/>
    <s v="Jahresrechnung definitiv"/>
    <s v="762"/>
    <x v="31"/>
    <s v="CH"/>
    <x v="0"/>
    <n v="15951"/>
    <n v="11874"/>
    <m/>
    <m/>
    <m/>
    <m/>
    <m/>
    <m/>
    <m/>
    <m/>
    <m/>
    <m/>
    <m/>
    <m/>
    <m/>
    <m/>
    <m/>
    <m/>
    <m/>
    <m/>
    <m/>
    <m/>
    <m/>
    <m/>
    <m/>
    <m/>
    <m/>
    <m/>
    <m/>
    <m/>
    <m/>
    <m/>
    <m/>
    <m/>
    <m/>
    <m/>
    <m/>
    <n v="58663643.100000001"/>
    <n v="-341223.21"/>
    <n v="-450836.4"/>
    <n v="8015491.25"/>
    <n v="0"/>
    <n v="0"/>
    <n v="-42108"/>
    <n v="0"/>
    <n v="-8015491.25"/>
    <n v="-68619217.900000006"/>
    <n v="8822385.9499999993"/>
    <n v="0"/>
    <n v="0"/>
    <n v="0"/>
    <n v="-28655.06"/>
    <n v="3270000"/>
    <m/>
    <m/>
    <n v="0"/>
    <n v="4476928"/>
    <n v="0"/>
    <n v="2264449"/>
    <n v="-122637"/>
    <n v="-76991.25"/>
    <n v="-179467.62"/>
    <n v="299234.15000000002"/>
    <m/>
    <n v="-2744881.32"/>
    <n v="-762.08"/>
    <n v="-1100202.67"/>
    <n v="-18106.12"/>
    <n v="-58100"/>
    <n v="4104.45"/>
    <n v="5155.18"/>
    <n v="-0.15"/>
    <m/>
    <n v="429365.86"/>
    <n v="398.13"/>
    <n v="-5601.3"/>
    <m/>
    <m/>
    <m/>
    <n v="6500000"/>
    <n v="10900000"/>
    <m/>
    <n v="17359485.82"/>
    <m/>
    <m/>
    <m/>
    <m/>
    <m/>
    <m/>
    <m/>
    <m/>
    <m/>
    <m/>
    <m/>
    <m/>
    <m/>
    <m/>
    <n v="9275320.2400000002"/>
    <m/>
    <m/>
    <m/>
    <m/>
    <m/>
    <m/>
    <m/>
    <m/>
    <n v="14530000"/>
    <m/>
    <m/>
    <m/>
    <m/>
    <m/>
    <m/>
    <m/>
    <m/>
    <m/>
    <m/>
    <m/>
    <m/>
    <m/>
    <m/>
    <m/>
    <m/>
    <m/>
    <m/>
    <m/>
    <m/>
    <m/>
    <m/>
    <s v="Vivao (fus)"/>
    <x v="1"/>
    <m/>
    <x v="0"/>
    <s v="Kolping Krankenkasse AG"/>
  </r>
  <r>
    <s v="neu_ohne Fusionsberechnungen_DJ_Daten_OKP.xlsx"/>
    <x v="4"/>
    <s v="Jahresrechnung definitiv"/>
    <s v="1386"/>
    <x v="32"/>
    <s v="CH"/>
    <x v="0"/>
    <n v="13171"/>
    <n v="14685"/>
    <m/>
    <m/>
    <m/>
    <m/>
    <m/>
    <m/>
    <m/>
    <m/>
    <m/>
    <m/>
    <m/>
    <m/>
    <m/>
    <m/>
    <m/>
    <m/>
    <m/>
    <m/>
    <m/>
    <m/>
    <m/>
    <m/>
    <m/>
    <m/>
    <m/>
    <m/>
    <m/>
    <m/>
    <m/>
    <m/>
    <m/>
    <m/>
    <m/>
    <m/>
    <m/>
    <n v="42496314.399999999"/>
    <n v="72165.31"/>
    <n v="-70000"/>
    <n v="4394707.0999999996"/>
    <n v="0"/>
    <n v="0"/>
    <n v="-16279.2"/>
    <n v="0"/>
    <n v="-4394707.0999999996"/>
    <n v="-59931961.700000003"/>
    <n v="6930699.3499999996"/>
    <n v="0"/>
    <n v="0"/>
    <n v="0"/>
    <n v="-12460.74"/>
    <n v="-275341.90000000002"/>
    <m/>
    <m/>
    <n v="-6171"/>
    <n v="14366620"/>
    <n v="0"/>
    <n v="-1409228.35"/>
    <n v="0"/>
    <n v="-39799.300000000003"/>
    <n v="-214896.81"/>
    <n v="0"/>
    <m/>
    <n v="-1162182.47"/>
    <n v="0"/>
    <n v="-878463.63"/>
    <n v="-136304.93"/>
    <n v="-15920"/>
    <n v="-21102.67"/>
    <n v="5794.37"/>
    <n v="-30919.360000000001"/>
    <m/>
    <n v="216197.63"/>
    <n v="0"/>
    <n v="0"/>
    <m/>
    <m/>
    <m/>
    <n v="14000000"/>
    <n v="10600000"/>
    <m/>
    <n v="20142023.710000001"/>
    <m/>
    <m/>
    <m/>
    <m/>
    <m/>
    <m/>
    <m/>
    <m/>
    <m/>
    <m/>
    <m/>
    <m/>
    <m/>
    <m/>
    <n v="13101389.82"/>
    <m/>
    <m/>
    <m/>
    <m/>
    <m/>
    <m/>
    <m/>
    <m/>
    <n v="13521000"/>
    <m/>
    <m/>
    <m/>
    <m/>
    <m/>
    <m/>
    <m/>
    <m/>
    <m/>
    <m/>
    <m/>
    <m/>
    <m/>
    <m/>
    <m/>
    <m/>
    <m/>
    <m/>
    <m/>
    <m/>
    <m/>
    <m/>
    <m/>
    <x v="0"/>
    <s v="Visana Gruppe"/>
    <x v="1"/>
    <s v="Galenos AG"/>
  </r>
  <r>
    <s v="neu_ohne Fusionsberechnungen_DJ_Daten_OKP.xlsx"/>
    <x v="4"/>
    <s v="Jahresrechnung definitiv"/>
    <s v="57"/>
    <x v="33"/>
    <s v="CH"/>
    <x v="0"/>
    <n v="6353.76"/>
    <n v="8205"/>
    <m/>
    <m/>
    <m/>
    <m/>
    <m/>
    <m/>
    <m/>
    <m/>
    <m/>
    <m/>
    <m/>
    <m/>
    <m/>
    <m/>
    <m/>
    <m/>
    <m/>
    <m/>
    <m/>
    <m/>
    <m/>
    <m/>
    <m/>
    <m/>
    <m/>
    <m/>
    <m/>
    <m/>
    <m/>
    <m/>
    <m/>
    <m/>
    <m/>
    <m/>
    <m/>
    <n v="26723504.579999998"/>
    <n v="-593272.59"/>
    <n v="0"/>
    <n v="3833831.54"/>
    <n v="0"/>
    <n v="0"/>
    <n v="15249.27"/>
    <n v="0"/>
    <n v="-3833831.54"/>
    <n v="-28541349.309999999"/>
    <n v="3374214.25"/>
    <n v="0"/>
    <n v="0"/>
    <n v="0"/>
    <n v="-88588.35"/>
    <n v="-325435.71999999997"/>
    <m/>
    <m/>
    <n v="9691"/>
    <n v="1463632"/>
    <n v="0"/>
    <n v="-1834164"/>
    <n v="0"/>
    <n v="0"/>
    <n v="-19254.150000000001"/>
    <n v="0"/>
    <m/>
    <n v="0"/>
    <n v="0"/>
    <n v="-1496487.47"/>
    <n v="-63000"/>
    <n v="-78000"/>
    <n v="0"/>
    <n v="-46.16"/>
    <n v="0"/>
    <m/>
    <n v="270945.73"/>
    <n v="0"/>
    <n v="0"/>
    <m/>
    <m/>
    <m/>
    <n v="55300000"/>
    <n v="14000000"/>
    <m/>
    <n v="55768338.829999998"/>
    <m/>
    <m/>
    <m/>
    <m/>
    <m/>
    <m/>
    <m/>
    <m/>
    <m/>
    <m/>
    <m/>
    <m/>
    <m/>
    <m/>
    <n v="9530496.8300000001"/>
    <m/>
    <m/>
    <m/>
    <m/>
    <m/>
    <m/>
    <m/>
    <m/>
    <n v="7785986.71"/>
    <m/>
    <m/>
    <m/>
    <m/>
    <m/>
    <m/>
    <m/>
    <m/>
    <m/>
    <m/>
    <m/>
    <m/>
    <m/>
    <m/>
    <m/>
    <m/>
    <m/>
    <m/>
    <m/>
    <m/>
    <m/>
    <m/>
    <s v="Vivao (fus)"/>
    <x v="1"/>
    <m/>
    <x v="0"/>
    <s v="Moove Sympany AG"/>
  </r>
  <r>
    <s v="neu_ohne Fusionsberechnungen_DJ_Daten_OKP.xlsx"/>
    <x v="4"/>
    <s v="Jahresrechnung definitiv"/>
    <s v="1318"/>
    <x v="34"/>
    <s v="CH"/>
    <x v="0"/>
    <n v="10492"/>
    <n v="11057"/>
    <m/>
    <m/>
    <m/>
    <m/>
    <m/>
    <m/>
    <m/>
    <m/>
    <m/>
    <m/>
    <m/>
    <m/>
    <m/>
    <m/>
    <m/>
    <m/>
    <m/>
    <m/>
    <m/>
    <m/>
    <m/>
    <m/>
    <m/>
    <m/>
    <m/>
    <m/>
    <m/>
    <m/>
    <m/>
    <m/>
    <m/>
    <m/>
    <m/>
    <m/>
    <m/>
    <n v="29891462.050000001"/>
    <n v="-270387.8"/>
    <n v="-173370.5"/>
    <n v="4069655.4"/>
    <n v="0"/>
    <n v="0"/>
    <n v="-23126.400000000001"/>
    <n v="0"/>
    <n v="-4069655.4"/>
    <n v="-33020183.800000001"/>
    <n v="7077046.2199999997"/>
    <n v="0"/>
    <n v="0"/>
    <n v="0"/>
    <n v="-0.39"/>
    <n v="-1036000"/>
    <m/>
    <m/>
    <n v="0"/>
    <n v="-367709"/>
    <n v="0"/>
    <n v="-1261807"/>
    <n v="-307847.5"/>
    <n v="0"/>
    <n v="-60832.69"/>
    <n v="0"/>
    <m/>
    <n v="-964645.35"/>
    <n v="0"/>
    <n v="-570252.69999999995"/>
    <n v="-7992.5"/>
    <n v="0"/>
    <n v="-1558.1"/>
    <n v="51467.81"/>
    <n v="-14786.34"/>
    <m/>
    <n v="2600450.81"/>
    <n v="0"/>
    <n v="0"/>
    <m/>
    <m/>
    <m/>
    <n v="19400000"/>
    <n v="7800000"/>
    <m/>
    <n v="36221625.460000001"/>
    <m/>
    <m/>
    <m/>
    <m/>
    <m/>
    <m/>
    <m/>
    <m/>
    <m/>
    <m/>
    <m/>
    <m/>
    <m/>
    <m/>
    <n v="20513128.140000001"/>
    <m/>
    <m/>
    <m/>
    <m/>
    <m/>
    <m/>
    <m/>
    <m/>
    <n v="6836000"/>
    <m/>
    <m/>
    <m/>
    <m/>
    <m/>
    <m/>
    <m/>
    <m/>
    <m/>
    <m/>
    <m/>
    <m/>
    <m/>
    <m/>
    <m/>
    <m/>
    <m/>
    <m/>
    <m/>
    <m/>
    <m/>
    <m/>
    <m/>
    <x v="0"/>
    <m/>
    <x v="0"/>
    <s v="Stiftung Krankenkasse Wädenswil"/>
  </r>
  <r>
    <s v="neu_ohne Fusionsberechnungen_DJ_Daten_OKP.xlsx"/>
    <x v="4"/>
    <s v="Jahresrechnung definitiv"/>
    <s v="1401"/>
    <x v="35"/>
    <s v="CH"/>
    <x v="0"/>
    <n v="9428"/>
    <n v="9052"/>
    <m/>
    <m/>
    <m/>
    <m/>
    <m/>
    <m/>
    <m/>
    <m/>
    <m/>
    <m/>
    <m/>
    <m/>
    <m/>
    <m/>
    <m/>
    <m/>
    <m/>
    <m/>
    <m/>
    <m/>
    <m/>
    <m/>
    <m/>
    <m/>
    <m/>
    <m/>
    <m/>
    <m/>
    <m/>
    <m/>
    <m/>
    <m/>
    <m/>
    <m/>
    <m/>
    <n v="30035437.050000001"/>
    <n v="-82428.84"/>
    <n v="-270318.95"/>
    <n v="2192816.15"/>
    <n v="0"/>
    <n v="0"/>
    <n v="-25346.400000000001"/>
    <n v="0"/>
    <n v="-2192816.15"/>
    <n v="-31670736.170000002"/>
    <n v="4627019.3499999996"/>
    <n v="0"/>
    <n v="0"/>
    <n v="0"/>
    <n v="0"/>
    <n v="225769"/>
    <m/>
    <m/>
    <n v="0"/>
    <n v="-613435"/>
    <n v="0"/>
    <n v="700000"/>
    <n v="0"/>
    <n v="0"/>
    <n v="-397876.2"/>
    <n v="65206.45"/>
    <m/>
    <n v="-727404.96"/>
    <n v="0"/>
    <n v="-448800.25"/>
    <n v="-104962.63"/>
    <n v="0"/>
    <n v="-42086.48"/>
    <n v="68863.759999999995"/>
    <n v="-16454.54"/>
    <m/>
    <n v="168676.27"/>
    <n v="0"/>
    <n v="0"/>
    <m/>
    <m/>
    <m/>
    <n v="7100000"/>
    <n v="5800000"/>
    <m/>
    <n v="13747076.880000001"/>
    <m/>
    <m/>
    <m/>
    <m/>
    <m/>
    <m/>
    <m/>
    <m/>
    <m/>
    <m/>
    <m/>
    <m/>
    <m/>
    <m/>
    <n v="8391492.9700000007"/>
    <m/>
    <m/>
    <m/>
    <m/>
    <m/>
    <m/>
    <m/>
    <m/>
    <n v="4180000"/>
    <m/>
    <m/>
    <m/>
    <m/>
    <m/>
    <m/>
    <m/>
    <m/>
    <m/>
    <m/>
    <m/>
    <m/>
    <m/>
    <m/>
    <m/>
    <m/>
    <m/>
    <m/>
    <m/>
    <m/>
    <m/>
    <m/>
    <s v="rhenu (fus)"/>
    <x v="1"/>
    <m/>
    <x v="0"/>
    <s v="rhenusana"/>
  </r>
  <r>
    <s v="neu_ohne Fusionsberechnungen_DJ_Daten_OKP.xlsx"/>
    <x v="4"/>
    <s v="Jahresrechnung definitiv"/>
    <s v="558"/>
    <x v="36"/>
    <s v="CH"/>
    <x v="0"/>
    <n v="11294.81"/>
    <n v="11775"/>
    <m/>
    <m/>
    <m/>
    <m/>
    <m/>
    <m/>
    <m/>
    <m/>
    <m/>
    <m/>
    <m/>
    <m/>
    <m/>
    <m/>
    <m/>
    <m/>
    <m/>
    <m/>
    <m/>
    <m/>
    <m/>
    <m/>
    <m/>
    <m/>
    <m/>
    <m/>
    <m/>
    <m/>
    <m/>
    <m/>
    <m/>
    <m/>
    <m/>
    <m/>
    <m/>
    <n v="29371756.120000001"/>
    <n v="-10039.129999999999"/>
    <n v="0"/>
    <n v="2908610.95"/>
    <n v="0"/>
    <n v="0"/>
    <n v="-12494.4"/>
    <n v="0"/>
    <n v="-2908610.95"/>
    <n v="-23532732.969999999"/>
    <n v="4642125.8"/>
    <n v="0"/>
    <n v="0"/>
    <n v="0"/>
    <n v="-7031.26"/>
    <n v="-1133000"/>
    <m/>
    <m/>
    <n v="0"/>
    <n v="-2293979.15"/>
    <n v="0"/>
    <n v="-5024000"/>
    <n v="-259717.9"/>
    <n v="-29047.75"/>
    <n v="-30722.47"/>
    <n v="0"/>
    <m/>
    <n v="0"/>
    <n v="0"/>
    <n v="-1907107.75"/>
    <n v="0"/>
    <n v="-5362.05"/>
    <n v="0"/>
    <n v="100538.2"/>
    <n v="-539.11"/>
    <m/>
    <n v="169042.6"/>
    <n v="5997.85"/>
    <n v="-338"/>
    <m/>
    <m/>
    <m/>
    <n v="6300000"/>
    <n v="4900000"/>
    <m/>
    <n v="10684356.1"/>
    <m/>
    <m/>
    <m/>
    <m/>
    <m/>
    <m/>
    <m/>
    <m/>
    <m/>
    <m/>
    <m/>
    <m/>
    <m/>
    <m/>
    <n v="6105446.1699999999"/>
    <m/>
    <m/>
    <m/>
    <m/>
    <m/>
    <m/>
    <m/>
    <m/>
    <n v="3927000"/>
    <m/>
    <m/>
    <m/>
    <m/>
    <m/>
    <m/>
    <m/>
    <m/>
    <m/>
    <m/>
    <m/>
    <m/>
    <m/>
    <m/>
    <m/>
    <m/>
    <m/>
    <m/>
    <m/>
    <m/>
    <m/>
    <m/>
    <s v="öKK (fus)"/>
    <x v="1"/>
    <m/>
    <x v="0"/>
    <s v="KVF Krankenversicherung AG"/>
  </r>
  <r>
    <s v="neu_ohne Fusionsberechnungen_DJ_Daten_OKP.xlsx"/>
    <x v="4"/>
    <s v="Jahresrechnung definitiv"/>
    <s v="780"/>
    <x v="37"/>
    <s v="CH"/>
    <x v="0"/>
    <n v="8412.07"/>
    <n v="7781"/>
    <m/>
    <m/>
    <m/>
    <m/>
    <m/>
    <m/>
    <m/>
    <m/>
    <m/>
    <m/>
    <m/>
    <m/>
    <m/>
    <m/>
    <m/>
    <m/>
    <m/>
    <m/>
    <m/>
    <m/>
    <m/>
    <m/>
    <m/>
    <m/>
    <m/>
    <m/>
    <m/>
    <m/>
    <m/>
    <m/>
    <m/>
    <m/>
    <m/>
    <m/>
    <m/>
    <n v="20957171.050000001"/>
    <n v="-122379.75"/>
    <n v="-77994.2"/>
    <n v="2266681.37"/>
    <n v="0"/>
    <n v="0"/>
    <n v="-19483.2"/>
    <n v="0"/>
    <n v="-2265671.06"/>
    <n v="-19498570.449999999"/>
    <n v="3750499.9"/>
    <n v="0"/>
    <n v="0"/>
    <n v="0"/>
    <n v="-5323.29"/>
    <n v="-550000"/>
    <m/>
    <m/>
    <n v="0"/>
    <n v="-2400461.25"/>
    <n v="0"/>
    <n v="-200000"/>
    <n v="0"/>
    <n v="-16789.400000000001"/>
    <n v="-226422.08"/>
    <n v="0"/>
    <m/>
    <n v="-1038936.3"/>
    <n v="0"/>
    <n v="-297722.76"/>
    <n v="-91695.92"/>
    <n v="-6020"/>
    <n v="-47281.45"/>
    <n v="153791.20000000001"/>
    <n v="-14831.1"/>
    <m/>
    <n v="233495.52"/>
    <n v="0"/>
    <n v="0"/>
    <m/>
    <m/>
    <m/>
    <n v="3500000"/>
    <n v="4700000"/>
    <m/>
    <n v="7213666.0599999996"/>
    <m/>
    <m/>
    <m/>
    <m/>
    <m/>
    <m/>
    <m/>
    <m/>
    <m/>
    <m/>
    <m/>
    <m/>
    <m/>
    <m/>
    <n v="3866882.21"/>
    <m/>
    <m/>
    <m/>
    <m/>
    <m/>
    <m/>
    <m/>
    <m/>
    <n v="4250000"/>
    <m/>
    <m/>
    <m/>
    <m/>
    <m/>
    <m/>
    <m/>
    <m/>
    <m/>
    <m/>
    <m/>
    <m/>
    <m/>
    <m/>
    <m/>
    <m/>
    <m/>
    <m/>
    <m/>
    <m/>
    <m/>
    <m/>
    <m/>
    <x v="0"/>
    <m/>
    <x v="0"/>
    <s v="Genossenschaft Glarner Krankenversicherung"/>
  </r>
  <r>
    <s v="neu_ohne Fusionsberechnungen_DJ_Daten_OKP.xlsx"/>
    <x v="4"/>
    <s v="Jahresrechnung definitiv"/>
    <s v="1507"/>
    <x v="38"/>
    <s v="CH"/>
    <x v="0"/>
    <n v="12373.38"/>
    <n v="13943"/>
    <m/>
    <m/>
    <m/>
    <m/>
    <m/>
    <m/>
    <m/>
    <m/>
    <m/>
    <m/>
    <m/>
    <m/>
    <m/>
    <m/>
    <m/>
    <m/>
    <m/>
    <m/>
    <m/>
    <m/>
    <m/>
    <m/>
    <m/>
    <m/>
    <m/>
    <m/>
    <m/>
    <m/>
    <m/>
    <m/>
    <m/>
    <m/>
    <m/>
    <m/>
    <m/>
    <n v="35411780.390000001"/>
    <n v="-247747.33"/>
    <n v="-708235.6"/>
    <n v="5172558.8499999996"/>
    <n v="0"/>
    <n v="0"/>
    <n v="-29695.200000000001"/>
    <n v="0"/>
    <n v="-5172558.8499999996"/>
    <n v="-36439632.670000002"/>
    <n v="5405926.9800000004"/>
    <n v="0"/>
    <n v="0"/>
    <n v="0"/>
    <n v="0"/>
    <n v="130000"/>
    <m/>
    <m/>
    <n v="0"/>
    <n v="-4101312"/>
    <n v="0"/>
    <n v="-142452"/>
    <n v="0"/>
    <n v="-34704.449999999997"/>
    <n v="-34833.800000000003"/>
    <n v="836821.93"/>
    <m/>
    <n v="0"/>
    <n v="0"/>
    <n v="-1424797.1"/>
    <n v="-82653.100000000006"/>
    <n v="-14205.7"/>
    <n v="0"/>
    <n v="3285.05"/>
    <n v="-2092.75"/>
    <m/>
    <n v="192717.22"/>
    <n v="410105.33"/>
    <n v="0"/>
    <m/>
    <m/>
    <m/>
    <n v="14200000"/>
    <n v="7500000"/>
    <m/>
    <n v="19169005.609999999"/>
    <m/>
    <m/>
    <m/>
    <m/>
    <m/>
    <m/>
    <m/>
    <m/>
    <m/>
    <m/>
    <m/>
    <m/>
    <m/>
    <m/>
    <n v="10026860.75"/>
    <m/>
    <m/>
    <m/>
    <m/>
    <m/>
    <m/>
    <m/>
    <m/>
    <n v="7800000"/>
    <m/>
    <m/>
    <m/>
    <m/>
    <m/>
    <m/>
    <m/>
    <m/>
    <m/>
    <m/>
    <m/>
    <m/>
    <m/>
    <m/>
    <m/>
    <m/>
    <m/>
    <m/>
    <m/>
    <m/>
    <m/>
    <m/>
    <m/>
    <x v="0"/>
    <s v="Groupe Mutuel"/>
    <x v="1"/>
    <s v="AMB Assurances SA"/>
  </r>
  <r>
    <s v="neu_ohne Fusionsberechnungen_DJ_Daten_OKP.xlsx"/>
    <x v="4"/>
    <s v="Jahresrechnung definitiv"/>
    <s v="829"/>
    <x v="39"/>
    <s v="CH"/>
    <x v="0"/>
    <n v="8256.67"/>
    <n v="6605"/>
    <m/>
    <m/>
    <m/>
    <m/>
    <m/>
    <m/>
    <m/>
    <m/>
    <m/>
    <m/>
    <m/>
    <m/>
    <m/>
    <m/>
    <m/>
    <m/>
    <m/>
    <m/>
    <m/>
    <m/>
    <m/>
    <m/>
    <m/>
    <m/>
    <m/>
    <m/>
    <m/>
    <m/>
    <m/>
    <m/>
    <m/>
    <m/>
    <m/>
    <m/>
    <m/>
    <n v="27864640.25"/>
    <n v="20582.560000000001"/>
    <n v="-141371.1"/>
    <n v="3746446.95"/>
    <n v="158797.73000000001"/>
    <n v="0"/>
    <n v="-25152"/>
    <n v="0"/>
    <n v="-3746446.95"/>
    <n v="-37033401.299999997"/>
    <n v="4696373.1500000004"/>
    <n v="0"/>
    <n v="0"/>
    <n v="0"/>
    <n v="0"/>
    <n v="1500000"/>
    <m/>
    <m/>
    <n v="0"/>
    <n v="-287058"/>
    <n v="0"/>
    <n v="4402365"/>
    <n v="0"/>
    <n v="0"/>
    <n v="261070.29"/>
    <n v="410669.55"/>
    <m/>
    <n v="-1338507.6599999999"/>
    <n v="0"/>
    <n v="-157831"/>
    <n v="0"/>
    <n v="0"/>
    <n v="-13615.62"/>
    <n v="8456.7199999999993"/>
    <n v="0"/>
    <m/>
    <n v="285930.19"/>
    <n v="0"/>
    <n v="0"/>
    <m/>
    <m/>
    <m/>
    <n v="3400000"/>
    <n v="5300000"/>
    <m/>
    <n v="9782480.4199999999"/>
    <m/>
    <m/>
    <m/>
    <m/>
    <m/>
    <m/>
    <m/>
    <m/>
    <m/>
    <m/>
    <m/>
    <m/>
    <m/>
    <m/>
    <n v="3090034.8"/>
    <m/>
    <m/>
    <m/>
    <m/>
    <m/>
    <m/>
    <m/>
    <m/>
    <n v="6700000"/>
    <m/>
    <m/>
    <m/>
    <m/>
    <m/>
    <m/>
    <m/>
    <m/>
    <m/>
    <m/>
    <m/>
    <m/>
    <m/>
    <m/>
    <m/>
    <m/>
    <m/>
    <m/>
    <m/>
    <m/>
    <m/>
    <m/>
    <m/>
    <x v="0"/>
    <m/>
    <x v="0"/>
    <s v="KLuG Krankenversicherung"/>
  </r>
  <r>
    <s v="neu_ohne Fusionsberechnungen_DJ_Daten_OKP.xlsx"/>
    <x v="4"/>
    <s v="Jahresrechnung definitiv"/>
    <s v="246"/>
    <x v="40"/>
    <s v="CH"/>
    <x v="0"/>
    <n v="6967.5"/>
    <n v="8792"/>
    <m/>
    <m/>
    <m/>
    <m/>
    <m/>
    <m/>
    <m/>
    <m/>
    <m/>
    <m/>
    <m/>
    <m/>
    <m/>
    <m/>
    <m/>
    <m/>
    <m/>
    <m/>
    <m/>
    <m/>
    <m/>
    <m/>
    <m/>
    <m/>
    <m/>
    <m/>
    <m/>
    <m/>
    <m/>
    <m/>
    <m/>
    <m/>
    <m/>
    <m/>
    <m/>
    <n v="21308788.5"/>
    <n v="-74898.539999999994"/>
    <n v="-150733.20000000001"/>
    <n v="2752173.95"/>
    <n v="0"/>
    <n v="0"/>
    <n v="-10836"/>
    <n v="0"/>
    <n v="-2752173.95"/>
    <n v="-18400985"/>
    <n v="3060275.5"/>
    <n v="0"/>
    <n v="0"/>
    <n v="0"/>
    <n v="-1917.71"/>
    <n v="-325000"/>
    <m/>
    <m/>
    <n v="0"/>
    <n v="-4501403"/>
    <n v="0"/>
    <n v="89000"/>
    <n v="-48326.2"/>
    <n v="-68673.45"/>
    <n v="-125851.26"/>
    <n v="0"/>
    <m/>
    <n v="-724746.47"/>
    <n v="-1250"/>
    <n v="-352548.6"/>
    <n v="-8264"/>
    <n v="-880"/>
    <n v="-13062.08"/>
    <n v="110.29"/>
    <n v="-9128.65"/>
    <m/>
    <n v="49066.54"/>
    <n v="2.81"/>
    <n v="-0.27"/>
    <m/>
    <m/>
    <m/>
    <n v="5400000"/>
    <n v="3400000"/>
    <m/>
    <n v="11310297.16"/>
    <m/>
    <m/>
    <m/>
    <m/>
    <m/>
    <m/>
    <m/>
    <m/>
    <m/>
    <m/>
    <m/>
    <m/>
    <m/>
    <m/>
    <n v="4986813.03"/>
    <m/>
    <m/>
    <m/>
    <m/>
    <m/>
    <m/>
    <m/>
    <m/>
    <n v="4325000"/>
    <m/>
    <m/>
    <m/>
    <m/>
    <m/>
    <m/>
    <m/>
    <m/>
    <m/>
    <m/>
    <m/>
    <m/>
    <m/>
    <m/>
    <m/>
    <m/>
    <m/>
    <m/>
    <m/>
    <m/>
    <m/>
    <m/>
    <m/>
    <x v="0"/>
    <m/>
    <x v="0"/>
    <s v="Genossenschaft Krankenkasse Steffisburg"/>
  </r>
  <r>
    <s v="neu_ohne Fusionsberechnungen_DJ_Daten_OKP.xlsx"/>
    <x v="4"/>
    <s v="Jahresrechnung definitiv"/>
    <s v="134"/>
    <x v="41"/>
    <s v="CH"/>
    <x v="0"/>
    <n v="3829.42"/>
    <n v="4010"/>
    <m/>
    <m/>
    <m/>
    <m/>
    <m/>
    <m/>
    <m/>
    <m/>
    <m/>
    <m/>
    <m/>
    <m/>
    <m/>
    <m/>
    <m/>
    <m/>
    <m/>
    <m/>
    <m/>
    <m/>
    <m/>
    <m/>
    <m/>
    <m/>
    <m/>
    <m/>
    <m/>
    <m/>
    <m/>
    <m/>
    <m/>
    <m/>
    <m/>
    <m/>
    <m/>
    <n v="11651389.4"/>
    <n v="-74034.5"/>
    <n v="-133890.04999999999"/>
    <n v="1755468.65"/>
    <n v="0"/>
    <n v="0"/>
    <n v="-10650.1"/>
    <n v="0"/>
    <n v="-1755468.65"/>
    <n v="-12585645.75"/>
    <n v="1842706.4"/>
    <n v="0"/>
    <n v="0"/>
    <n v="0"/>
    <n v="-1677.65"/>
    <n v="-230000"/>
    <m/>
    <m/>
    <n v="0"/>
    <n v="549712"/>
    <n v="0"/>
    <n v="-105000"/>
    <n v="0"/>
    <n v="0"/>
    <n v="-42760.7"/>
    <n v="0"/>
    <m/>
    <n v="-416318.9"/>
    <n v="0"/>
    <n v="-96820.36"/>
    <n v="-4493.5"/>
    <n v="0"/>
    <n v="-3379.8"/>
    <n v="197913.47"/>
    <n v="0"/>
    <m/>
    <n v="92751.06"/>
    <n v="13889.34"/>
    <n v="0"/>
    <m/>
    <m/>
    <m/>
    <n v="6800000"/>
    <n v="3000000"/>
    <m/>
    <n v="8581785.629999999"/>
    <m/>
    <m/>
    <m/>
    <m/>
    <m/>
    <m/>
    <m/>
    <m/>
    <m/>
    <m/>
    <m/>
    <m/>
    <m/>
    <m/>
    <n v="6906868.21"/>
    <m/>
    <m/>
    <m/>
    <m/>
    <m/>
    <m/>
    <m/>
    <m/>
    <n v="2530000"/>
    <m/>
    <m/>
    <m/>
    <m/>
    <m/>
    <m/>
    <m/>
    <m/>
    <m/>
    <m/>
    <m/>
    <m/>
    <m/>
    <m/>
    <m/>
    <m/>
    <m/>
    <m/>
    <m/>
    <m/>
    <m/>
    <m/>
    <s v="Einsiedler (fus)"/>
    <x v="1"/>
    <m/>
    <x v="0"/>
    <s v="Einsiedler Krankenkasse"/>
  </r>
  <r>
    <s v="neu_ohne Fusionsberechnungen_DJ_Daten_OKP.xlsx"/>
    <x v="4"/>
    <s v="Jahresrechnung definitiv"/>
    <s v="1113"/>
    <x v="42"/>
    <s v="CH"/>
    <x v="0"/>
    <n v="6128.99"/>
    <n v="5679"/>
    <m/>
    <m/>
    <m/>
    <m/>
    <m/>
    <m/>
    <m/>
    <m/>
    <m/>
    <m/>
    <m/>
    <m/>
    <m/>
    <m/>
    <m/>
    <m/>
    <m/>
    <m/>
    <m/>
    <m/>
    <m/>
    <m/>
    <m/>
    <m/>
    <m/>
    <m/>
    <m/>
    <m/>
    <m/>
    <m/>
    <m/>
    <m/>
    <m/>
    <m/>
    <m/>
    <n v="19157972.91"/>
    <n v="-56224.91"/>
    <n v="-287369.59999999998"/>
    <n v="3402454.06"/>
    <n v="0"/>
    <n v="0"/>
    <n v="-14709.6"/>
    <n v="0"/>
    <n v="-3402454.06"/>
    <n v="-19612779.629999999"/>
    <n v="2845233.91"/>
    <n v="0"/>
    <n v="0"/>
    <n v="0"/>
    <n v="-985.48"/>
    <n v="-40000"/>
    <m/>
    <m/>
    <n v="0"/>
    <n v="-1483757"/>
    <n v="0"/>
    <n v="212360"/>
    <n v="0"/>
    <n v="0"/>
    <n v="-14308.97"/>
    <n v="77000.31"/>
    <m/>
    <n v="-36665"/>
    <n v="0"/>
    <n v="-820201.09"/>
    <n v="-9259.1"/>
    <n v="0"/>
    <n v="0"/>
    <n v="2287.54"/>
    <n v="-879.95"/>
    <m/>
    <n v="63766.96"/>
    <n v="0"/>
    <n v="0"/>
    <m/>
    <m/>
    <m/>
    <n v="2600000"/>
    <n v="2700000"/>
    <m/>
    <n v="5367118.24"/>
    <m/>
    <m/>
    <m/>
    <m/>
    <m/>
    <m/>
    <m/>
    <m/>
    <m/>
    <m/>
    <m/>
    <m/>
    <m/>
    <m/>
    <n v="2597576.4500000002"/>
    <m/>
    <m/>
    <m/>
    <m/>
    <m/>
    <m/>
    <m/>
    <m/>
    <n v="4430000"/>
    <m/>
    <m/>
    <m/>
    <m/>
    <m/>
    <m/>
    <m/>
    <m/>
    <m/>
    <m/>
    <m/>
    <m/>
    <m/>
    <m/>
    <m/>
    <m/>
    <m/>
    <m/>
    <m/>
    <m/>
    <m/>
    <m/>
    <m/>
    <x v="0"/>
    <m/>
    <x v="0"/>
    <s v="Caisse-maladie de la vallée d’Entremont société coopérative"/>
  </r>
  <r>
    <s v="neu_ohne Fusionsberechnungen_DJ_Daten_OKP.xlsx"/>
    <x v="4"/>
    <s v="Jahresrechnung definitiv"/>
    <s v="1040"/>
    <x v="43"/>
    <s v="CH"/>
    <x v="0"/>
    <n v="4028.33"/>
    <n v="4415"/>
    <m/>
    <m/>
    <m/>
    <m/>
    <m/>
    <m/>
    <m/>
    <m/>
    <m/>
    <m/>
    <m/>
    <m/>
    <m/>
    <m/>
    <m/>
    <m/>
    <m/>
    <m/>
    <m/>
    <m/>
    <m/>
    <m/>
    <m/>
    <m/>
    <m/>
    <m/>
    <m/>
    <m/>
    <m/>
    <m/>
    <m/>
    <m/>
    <m/>
    <m/>
    <m/>
    <n v="10706606.199999999"/>
    <n v="-3511.45"/>
    <n v="-121403.15"/>
    <n v="949789"/>
    <n v="0"/>
    <n v="0"/>
    <n v="-9386.4"/>
    <n v="0"/>
    <n v="-949789"/>
    <n v="-9907061.25"/>
    <n v="1665296.4"/>
    <n v="0"/>
    <n v="0"/>
    <n v="0"/>
    <n v="-60"/>
    <n v="0"/>
    <m/>
    <m/>
    <n v="0"/>
    <n v="-840751.1"/>
    <n v="0"/>
    <n v="-54000"/>
    <n v="0"/>
    <n v="-40450.15"/>
    <n v="-26249.07"/>
    <n v="35599.85"/>
    <m/>
    <n v="-350342.15"/>
    <n v="0"/>
    <n v="-76876.149999999994"/>
    <n v="-296.3"/>
    <n v="0"/>
    <n v="0"/>
    <n v="3816.66"/>
    <n v="-11642.1"/>
    <m/>
    <n v="21377.91"/>
    <n v="235508.7"/>
    <n v="-147175.21"/>
    <m/>
    <m/>
    <m/>
    <n v="10500000"/>
    <n v="1400000"/>
    <m/>
    <n v="12507679.119999999"/>
    <m/>
    <m/>
    <m/>
    <m/>
    <m/>
    <m/>
    <m/>
    <m/>
    <m/>
    <m/>
    <m/>
    <m/>
    <m/>
    <m/>
    <n v="10622999.289999999"/>
    <m/>
    <m/>
    <m/>
    <m/>
    <m/>
    <m/>
    <m/>
    <m/>
    <n v="2190000"/>
    <m/>
    <m/>
    <m/>
    <m/>
    <m/>
    <m/>
    <m/>
    <m/>
    <m/>
    <m/>
    <m/>
    <m/>
    <m/>
    <m/>
    <m/>
    <m/>
    <m/>
    <m/>
    <m/>
    <m/>
    <m/>
    <m/>
    <s v="Visper (fus)"/>
    <x v="1"/>
    <m/>
    <x v="0"/>
    <s v="Verein Krankenkasse Visperterminen"/>
  </r>
  <r>
    <s v="neu_ohne Fusionsberechnungen_DJ_Daten_OKP.xlsx"/>
    <x v="4"/>
    <s v="Jahresrechnung definitiv"/>
    <s v="901"/>
    <x v="44"/>
    <s v="CH"/>
    <x v="0"/>
    <n v="2758.95"/>
    <n v="3962"/>
    <m/>
    <m/>
    <m/>
    <m/>
    <m/>
    <m/>
    <m/>
    <m/>
    <m/>
    <m/>
    <m/>
    <m/>
    <m/>
    <m/>
    <m/>
    <m/>
    <m/>
    <m/>
    <m/>
    <m/>
    <m/>
    <m/>
    <m/>
    <m/>
    <m/>
    <m/>
    <m/>
    <m/>
    <m/>
    <m/>
    <m/>
    <m/>
    <m/>
    <m/>
    <m/>
    <n v="6858849.5"/>
    <n v="481.5"/>
    <n v="-33608.300000000003"/>
    <n v="1054496.6000000001"/>
    <n v="0"/>
    <n v="0"/>
    <n v="-6379.2"/>
    <n v="0"/>
    <n v="-1054496.6000000001"/>
    <n v="-7523287.7999999998"/>
    <n v="1228627.2"/>
    <n v="0"/>
    <n v="0"/>
    <n v="0"/>
    <n v="-491.75"/>
    <n v="-15000"/>
    <m/>
    <m/>
    <n v="0"/>
    <n v="-350590"/>
    <n v="0"/>
    <n v="47000"/>
    <n v="-25747.9"/>
    <n v="0"/>
    <n v="-3921.91"/>
    <n v="61599.15"/>
    <m/>
    <n v="-230295.18"/>
    <n v="0"/>
    <n v="-122000.37"/>
    <n v="-5681.45"/>
    <n v="0"/>
    <n v="-13235.65"/>
    <n v="156186.76"/>
    <n v="-79.900000000000006"/>
    <m/>
    <n v="122242.75"/>
    <n v="0"/>
    <n v="0"/>
    <m/>
    <m/>
    <m/>
    <n v="8900000"/>
    <n v="3100000"/>
    <m/>
    <n v="11179725.25"/>
    <m/>
    <m/>
    <m/>
    <m/>
    <m/>
    <m/>
    <m/>
    <m/>
    <m/>
    <m/>
    <m/>
    <m/>
    <m/>
    <m/>
    <n v="7827869.7699999996"/>
    <m/>
    <m/>
    <m/>
    <m/>
    <m/>
    <m/>
    <m/>
    <m/>
    <n v="1150000"/>
    <m/>
    <m/>
    <m/>
    <m/>
    <m/>
    <m/>
    <m/>
    <m/>
    <m/>
    <m/>
    <m/>
    <m/>
    <m/>
    <m/>
    <m/>
    <m/>
    <m/>
    <m/>
    <m/>
    <m/>
    <m/>
    <m/>
    <m/>
    <x v="0"/>
    <m/>
    <x v="0"/>
    <s v="sanavals Gesundheitskasse"/>
  </r>
  <r>
    <s v="neu_ohne Fusionsberechnungen_DJ_Daten_OKP.xlsx"/>
    <x v="4"/>
    <s v="Jahresrechnung definitiv"/>
    <s v="966"/>
    <x v="45"/>
    <s v="CH"/>
    <x v="0"/>
    <n v="3291.5"/>
    <n v="3260"/>
    <m/>
    <m/>
    <m/>
    <m/>
    <m/>
    <m/>
    <m/>
    <m/>
    <m/>
    <m/>
    <m/>
    <m/>
    <m/>
    <m/>
    <m/>
    <m/>
    <m/>
    <m/>
    <m/>
    <m/>
    <m/>
    <m/>
    <m/>
    <m/>
    <m/>
    <m/>
    <m/>
    <m/>
    <m/>
    <m/>
    <m/>
    <m/>
    <m/>
    <m/>
    <m/>
    <n v="9757372.7599999998"/>
    <n v="-7468.85"/>
    <n v="-42932.45"/>
    <n v="1481010.45"/>
    <n v="0"/>
    <n v="0"/>
    <n v="-6422.4"/>
    <n v="0"/>
    <n v="-1506791.25"/>
    <n v="-10621782.9"/>
    <n v="1528716.15"/>
    <n v="0"/>
    <n v="0"/>
    <n v="0"/>
    <n v="-5089.75"/>
    <n v="100000"/>
    <m/>
    <m/>
    <n v="0"/>
    <n v="679548.8"/>
    <n v="0"/>
    <n v="-100000"/>
    <n v="-15117.2"/>
    <n v="0"/>
    <n v="-95871.53"/>
    <n v="0"/>
    <m/>
    <n v="-459190.09"/>
    <n v="0"/>
    <n v="-208166.37"/>
    <n v="-14902.76"/>
    <n v="0"/>
    <n v="-37003.25"/>
    <n v="21589.61"/>
    <n v="35507.480000000003"/>
    <m/>
    <n v="308841.96000000002"/>
    <n v="0"/>
    <n v="0"/>
    <m/>
    <m/>
    <m/>
    <n v="4700000"/>
    <n v="2500000"/>
    <m/>
    <n v="11141937.17"/>
    <m/>
    <m/>
    <m/>
    <m/>
    <m/>
    <m/>
    <m/>
    <m/>
    <m/>
    <m/>
    <m/>
    <m/>
    <m/>
    <m/>
    <n v="5252839.99"/>
    <m/>
    <m/>
    <m/>
    <m/>
    <m/>
    <m/>
    <m/>
    <m/>
    <n v="1600000"/>
    <m/>
    <m/>
    <m/>
    <m/>
    <m/>
    <m/>
    <m/>
    <m/>
    <m/>
    <m/>
    <m/>
    <m/>
    <m/>
    <m/>
    <m/>
    <m/>
    <m/>
    <m/>
    <m/>
    <m/>
    <m/>
    <m/>
    <m/>
    <x v="0"/>
    <m/>
    <x v="0"/>
    <s v="vita surselva"/>
  </r>
  <r>
    <s v="neu_ohne Fusionsberechnungen_DJ_Daten_OKP.xlsx"/>
    <x v="4"/>
    <s v="Jahresrechnung definitiv"/>
    <s v="1322"/>
    <x v="46"/>
    <s v="CH"/>
    <x v="0"/>
    <n v="11122.92"/>
    <n v="6934"/>
    <m/>
    <m/>
    <m/>
    <m/>
    <m/>
    <m/>
    <m/>
    <m/>
    <m/>
    <m/>
    <m/>
    <m/>
    <m/>
    <m/>
    <m/>
    <m/>
    <m/>
    <m/>
    <m/>
    <m/>
    <m/>
    <m/>
    <m/>
    <m/>
    <m/>
    <m/>
    <m/>
    <m/>
    <m/>
    <m/>
    <m/>
    <m/>
    <m/>
    <m/>
    <m/>
    <n v="31972040.300000001"/>
    <n v="-122125.39"/>
    <n v="-294289.09999999998"/>
    <n v="3781280.25"/>
    <n v="0"/>
    <n v="0"/>
    <n v="-29078.2"/>
    <n v="0"/>
    <n v="-3781280.25"/>
    <n v="-36502243.990000002"/>
    <n v="5718548"/>
    <n v="0"/>
    <n v="0"/>
    <n v="0"/>
    <n v="-6050.38"/>
    <n v="750000"/>
    <m/>
    <m/>
    <n v="0"/>
    <n v="-188268.85"/>
    <n v="0"/>
    <n v="-152778.78"/>
    <n v="-467856.75"/>
    <n v="-49107"/>
    <n v="-180991.28"/>
    <n v="38240.449999999997"/>
    <m/>
    <n v="-982795.37"/>
    <n v="0"/>
    <n v="-555885.5"/>
    <n v="-112446.24"/>
    <n v="0"/>
    <n v="-16547.21"/>
    <n v="487985.89"/>
    <n v="-17630.689999999999"/>
    <m/>
    <n v="110880.1"/>
    <n v="0"/>
    <n v="0"/>
    <m/>
    <m/>
    <m/>
    <n v="3400000"/>
    <n v="6500000"/>
    <m/>
    <n v="12593806"/>
    <m/>
    <m/>
    <m/>
    <m/>
    <m/>
    <m/>
    <m/>
    <m/>
    <m/>
    <m/>
    <m/>
    <m/>
    <m/>
    <m/>
    <n v="2790340.8"/>
    <m/>
    <m/>
    <m/>
    <m/>
    <m/>
    <m/>
    <m/>
    <m/>
    <n v="6450000"/>
    <m/>
    <m/>
    <m/>
    <m/>
    <m/>
    <m/>
    <m/>
    <m/>
    <m/>
    <m/>
    <m/>
    <m/>
    <m/>
    <m/>
    <m/>
    <m/>
    <m/>
    <m/>
    <m/>
    <m/>
    <m/>
    <m/>
    <m/>
    <x v="0"/>
    <m/>
    <x v="0"/>
    <s v="Krankenkasse Birchmeier"/>
  </r>
  <r>
    <s v="neu_ohne Fusionsberechnungen_DJ_Daten_OKP.xlsx"/>
    <x v="4"/>
    <s v="Jahresrechnung definitiv"/>
    <s v="820"/>
    <x v="47"/>
    <s v="CH"/>
    <x v="0"/>
    <n v="2535.92"/>
    <n v="2545"/>
    <m/>
    <m/>
    <m/>
    <m/>
    <m/>
    <m/>
    <m/>
    <m/>
    <m/>
    <m/>
    <m/>
    <m/>
    <m/>
    <m/>
    <m/>
    <m/>
    <m/>
    <m/>
    <m/>
    <m/>
    <m/>
    <m/>
    <m/>
    <m/>
    <m/>
    <m/>
    <m/>
    <m/>
    <m/>
    <m/>
    <m/>
    <m/>
    <m/>
    <m/>
    <m/>
    <n v="6864608.9000000004"/>
    <n v="-2148.6"/>
    <n v="-30194.85"/>
    <n v="1191963.8999999999"/>
    <n v="0"/>
    <n v="0"/>
    <n v="-5959.2"/>
    <n v="0"/>
    <n v="-1191963.8999999999"/>
    <n v="-8218185.4000000004"/>
    <n v="1155184.8500000001"/>
    <n v="0"/>
    <n v="0"/>
    <n v="0"/>
    <n v="0"/>
    <n v="0"/>
    <m/>
    <m/>
    <n v="-132"/>
    <n v="395431"/>
    <n v="0"/>
    <n v="56000"/>
    <n v="-10124"/>
    <n v="0"/>
    <n v="-34954.089999999997"/>
    <n v="0"/>
    <m/>
    <n v="-145460.65"/>
    <n v="0"/>
    <n v="-139457.4"/>
    <n v="-620.5"/>
    <n v="0"/>
    <n v="0"/>
    <n v="15606.15"/>
    <n v="-8399.25"/>
    <m/>
    <n v="63614.81"/>
    <n v="0"/>
    <n v="0"/>
    <m/>
    <m/>
    <m/>
    <n v="5400000"/>
    <n v="2200000"/>
    <m/>
    <n v="5415015.54"/>
    <m/>
    <m/>
    <m/>
    <m/>
    <m/>
    <m/>
    <m/>
    <m/>
    <m/>
    <m/>
    <m/>
    <m/>
    <m/>
    <m/>
    <n v="4635310.22"/>
    <m/>
    <m/>
    <m/>
    <m/>
    <m/>
    <m/>
    <m/>
    <m/>
    <n v="1046800"/>
    <m/>
    <m/>
    <m/>
    <m/>
    <m/>
    <m/>
    <m/>
    <m/>
    <m/>
    <m/>
    <m/>
    <m/>
    <m/>
    <m/>
    <m/>
    <m/>
    <m/>
    <m/>
    <m/>
    <m/>
    <m/>
    <m/>
    <m/>
    <x v="0"/>
    <m/>
    <x v="0"/>
    <s v="Cassa da malsauns LUMNEZIANA"/>
  </r>
  <r>
    <s v="neu_ohne Fusionsberechnungen_DJ_Daten_OKP.xlsx"/>
    <x v="4"/>
    <s v="Jahresrechnung definitiv"/>
    <s v="1331"/>
    <x v="48"/>
    <s v="CH"/>
    <x v="0"/>
    <n v="1254.5"/>
    <n v="1203"/>
    <m/>
    <m/>
    <m/>
    <m/>
    <m/>
    <m/>
    <m/>
    <m/>
    <m/>
    <m/>
    <m/>
    <m/>
    <m/>
    <m/>
    <m/>
    <m/>
    <m/>
    <m/>
    <m/>
    <m/>
    <m/>
    <m/>
    <m/>
    <m/>
    <m/>
    <m/>
    <m/>
    <m/>
    <m/>
    <m/>
    <m/>
    <m/>
    <m/>
    <m/>
    <m/>
    <n v="3917639.2"/>
    <n v="-550.6"/>
    <n v="-264476.75"/>
    <n v="536669.05000000005"/>
    <n v="0"/>
    <n v="0"/>
    <n v="-3254.4"/>
    <n v="0"/>
    <n v="-536669.05000000005"/>
    <n v="-4320637.3499999996"/>
    <n v="573701.69999999995"/>
    <n v="0"/>
    <n v="0"/>
    <n v="0"/>
    <n v="-746.2"/>
    <n v="100000"/>
    <m/>
    <m/>
    <n v="0"/>
    <n v="167450"/>
    <n v="0"/>
    <n v="-45000"/>
    <n v="-36158.400000000001"/>
    <n v="0"/>
    <n v="-23725.25"/>
    <n v="240207.2"/>
    <m/>
    <n v="-104099.55"/>
    <n v="0"/>
    <n v="-68091.8"/>
    <n v="-500"/>
    <n v="0"/>
    <n v="0"/>
    <n v="699.2"/>
    <n v="-14579.01"/>
    <m/>
    <n v="2514.0500000000002"/>
    <n v="4802.49"/>
    <n v="0"/>
    <m/>
    <m/>
    <m/>
    <n v="1300000"/>
    <n v="700000"/>
    <m/>
    <n v="1574743.67"/>
    <m/>
    <m/>
    <m/>
    <m/>
    <m/>
    <m/>
    <m/>
    <m/>
    <m/>
    <m/>
    <m/>
    <m/>
    <m/>
    <m/>
    <n v="775380.55"/>
    <m/>
    <m/>
    <m/>
    <m/>
    <m/>
    <m/>
    <m/>
    <m/>
    <n v="780000"/>
    <m/>
    <m/>
    <m/>
    <m/>
    <m/>
    <m/>
    <m/>
    <m/>
    <m/>
    <m/>
    <m/>
    <m/>
    <m/>
    <m/>
    <m/>
    <m/>
    <m/>
    <m/>
    <m/>
    <m/>
    <m/>
    <m/>
    <s v="rhenu (fus)"/>
    <x v="1"/>
    <m/>
    <x v="0"/>
    <s v="Krankenkasse Stoffel, Mels"/>
  </r>
  <r>
    <s v="neu_ohne Fusionsberechnungen_DJ_Daten_OKP.xlsx"/>
    <x v="4"/>
    <s v="Jahresrechnung definitiv"/>
    <s v="1142"/>
    <x v="49"/>
    <s v="CH"/>
    <x v="0"/>
    <n v="662.58"/>
    <n v="642"/>
    <m/>
    <m/>
    <m/>
    <m/>
    <m/>
    <m/>
    <m/>
    <m/>
    <m/>
    <m/>
    <m/>
    <m/>
    <m/>
    <m/>
    <m/>
    <m/>
    <m/>
    <m/>
    <m/>
    <m/>
    <m/>
    <m/>
    <m/>
    <m/>
    <m/>
    <m/>
    <m/>
    <m/>
    <m/>
    <m/>
    <m/>
    <m/>
    <m/>
    <m/>
    <m/>
    <n v="3070560.6"/>
    <n v="-61095.1"/>
    <n v="-14914.75"/>
    <n v="1422765.95"/>
    <n v="0"/>
    <n v="0"/>
    <n v="-1608"/>
    <n v="0"/>
    <n v="-1422765.95"/>
    <n v="-6960347.9500000002"/>
    <n v="494507.1"/>
    <n v="0"/>
    <n v="0"/>
    <n v="0"/>
    <n v="-3"/>
    <n v="0"/>
    <m/>
    <m/>
    <n v="0"/>
    <n v="4528472"/>
    <n v="0"/>
    <n v="-332810"/>
    <n v="0"/>
    <n v="0"/>
    <n v="-12205.55"/>
    <n v="415.6"/>
    <m/>
    <n v="-20000"/>
    <n v="0"/>
    <n v="-233768.3"/>
    <n v="0"/>
    <n v="0"/>
    <n v="0"/>
    <n v="5.25"/>
    <n v="-334"/>
    <m/>
    <n v="464566.16"/>
    <n v="5982.94"/>
    <n v="-1068.45"/>
    <m/>
    <m/>
    <m/>
    <n v="18900000"/>
    <n v="4800000"/>
    <m/>
    <n v="18815227.620000001"/>
    <m/>
    <m/>
    <m/>
    <m/>
    <m/>
    <m/>
    <m/>
    <m/>
    <m/>
    <m/>
    <m/>
    <m/>
    <m/>
    <m/>
    <n v="19840727.93"/>
    <m/>
    <m/>
    <m/>
    <m/>
    <m/>
    <m/>
    <m/>
    <m/>
    <n v="1577000"/>
    <m/>
    <m/>
    <m/>
    <m/>
    <m/>
    <m/>
    <m/>
    <m/>
    <m/>
    <m/>
    <m/>
    <m/>
    <m/>
    <m/>
    <m/>
    <m/>
    <m/>
    <m/>
    <m/>
    <m/>
    <m/>
    <m/>
    <s v="Einsiedler (fus)"/>
    <x v="1"/>
    <m/>
    <x v="0"/>
    <s v="Krankenkasse Institut Ingenbohl"/>
  </r>
  <r>
    <s v="neu_ohne Fusionsberechnungen_DJ_Daten_OKP.xlsx"/>
    <x v="4"/>
    <s v="Jahresrechnung definitiv"/>
    <s v="1362"/>
    <x v="50"/>
    <s v="CH"/>
    <x v="0"/>
    <n v="955.4"/>
    <n v="1105"/>
    <m/>
    <m/>
    <m/>
    <m/>
    <m/>
    <m/>
    <m/>
    <m/>
    <m/>
    <m/>
    <m/>
    <m/>
    <m/>
    <m/>
    <m/>
    <m/>
    <m/>
    <m/>
    <m/>
    <m/>
    <m/>
    <m/>
    <m/>
    <m/>
    <m/>
    <m/>
    <m/>
    <m/>
    <m/>
    <m/>
    <m/>
    <m/>
    <m/>
    <m/>
    <m/>
    <n v="2747032.3"/>
    <n v="-580.15"/>
    <n v="-99491.75"/>
    <n v="311205.84999999998"/>
    <n v="64992.9"/>
    <n v="0"/>
    <n v="-2124"/>
    <n v="0"/>
    <n v="-366198.75"/>
    <n v="-2462566.9500000002"/>
    <n v="347823.95"/>
    <n v="0"/>
    <n v="0"/>
    <n v="0"/>
    <n v="0"/>
    <n v="29000"/>
    <m/>
    <m/>
    <n v="0"/>
    <n v="-47239"/>
    <n v="0"/>
    <n v="0"/>
    <n v="0"/>
    <n v="0"/>
    <n v="-3795"/>
    <n v="1544.95"/>
    <m/>
    <n v="-41428.9"/>
    <n v="0"/>
    <n v="-89003.53"/>
    <n v="0"/>
    <n v="0"/>
    <n v="-2200"/>
    <n v="36522.85"/>
    <n v="-1651"/>
    <m/>
    <n v="3625.75"/>
    <n v="4898.05"/>
    <n v="-1024.0999999999999"/>
    <m/>
    <m/>
    <m/>
    <n v="2100000"/>
    <n v="700000"/>
    <m/>
    <n v="1700318.1"/>
    <m/>
    <m/>
    <m/>
    <m/>
    <m/>
    <m/>
    <m/>
    <m/>
    <m/>
    <m/>
    <m/>
    <m/>
    <m/>
    <m/>
    <n v="2494933.9500000002"/>
    <m/>
    <m/>
    <m/>
    <m/>
    <m/>
    <m/>
    <m/>
    <m/>
    <n v="530000"/>
    <m/>
    <m/>
    <m/>
    <m/>
    <m/>
    <m/>
    <m/>
    <m/>
    <m/>
    <m/>
    <m/>
    <m/>
    <m/>
    <m/>
    <m/>
    <m/>
    <m/>
    <m/>
    <m/>
    <m/>
    <m/>
    <m/>
    <s v="Sodalis (fus)"/>
    <x v="1"/>
    <m/>
    <x v="0"/>
    <s v="Krankenkasse Simplon"/>
  </r>
  <r>
    <s v="neu_ohne Fusionsberechnungen_DJ_Daten_OKP.xlsx"/>
    <x v="4"/>
    <s v="Jahresrechnung definitiv"/>
    <s v="1147"/>
    <x v="51"/>
    <s v="CH"/>
    <x v="0"/>
    <n v="416"/>
    <n v="405"/>
    <m/>
    <m/>
    <m/>
    <m/>
    <m/>
    <m/>
    <m/>
    <m/>
    <m/>
    <m/>
    <m/>
    <m/>
    <m/>
    <m/>
    <m/>
    <m/>
    <m/>
    <m/>
    <m/>
    <m/>
    <m/>
    <m/>
    <m/>
    <m/>
    <m/>
    <m/>
    <m/>
    <m/>
    <m/>
    <m/>
    <m/>
    <m/>
    <m/>
    <m/>
    <m/>
    <n v="1121531.3"/>
    <n v="5363.05"/>
    <n v="-3937.8"/>
    <n v="0"/>
    <n v="0"/>
    <n v="0"/>
    <n v="-1032"/>
    <n v="0"/>
    <n v="0"/>
    <n v="-1498558.85"/>
    <n v="172368"/>
    <n v="0"/>
    <n v="0"/>
    <n v="0"/>
    <n v="0"/>
    <n v="0"/>
    <m/>
    <m/>
    <n v="0"/>
    <n v="272945"/>
    <n v="0"/>
    <n v="0"/>
    <n v="0"/>
    <n v="0"/>
    <n v="0"/>
    <n v="0"/>
    <m/>
    <n v="-55200"/>
    <n v="0"/>
    <n v="-43426.8"/>
    <n v="0"/>
    <n v="0"/>
    <n v="0"/>
    <n v="15824.7"/>
    <n v="0"/>
    <m/>
    <n v="9878.0499999999993"/>
    <n v="0"/>
    <n v="0"/>
    <m/>
    <m/>
    <m/>
    <n v="1900000"/>
    <n v="600000"/>
    <m/>
    <n v="1946226.15"/>
    <m/>
    <m/>
    <m/>
    <m/>
    <m/>
    <m/>
    <m/>
    <m/>
    <m/>
    <m/>
    <m/>
    <m/>
    <m/>
    <m/>
    <n v="1640151.65"/>
    <m/>
    <m/>
    <m/>
    <m/>
    <m/>
    <m/>
    <m/>
    <m/>
    <n v="650000"/>
    <m/>
    <m/>
    <m/>
    <m/>
    <m/>
    <m/>
    <m/>
    <m/>
    <m/>
    <m/>
    <m/>
    <m/>
    <m/>
    <m/>
    <m/>
    <m/>
    <m/>
    <m/>
    <m/>
    <m/>
    <m/>
    <m/>
    <s v="öKK (fus)"/>
    <x v="1"/>
    <m/>
    <x v="0"/>
    <s v="Gemeindekrankenkasse Turbenthal"/>
  </r>
  <r>
    <s v="neu_ohne Fusionsberechnungen_DJ_Daten_OKP.xlsx"/>
    <x v="4"/>
    <s v="Jahresrechnung definitiv"/>
    <s v="1566"/>
    <x v="52"/>
    <s v="CH"/>
    <x v="0"/>
    <n v="211190.56"/>
    <n v="0"/>
    <m/>
    <m/>
    <m/>
    <m/>
    <m/>
    <m/>
    <m/>
    <m/>
    <m/>
    <m/>
    <m/>
    <m/>
    <m/>
    <m/>
    <m/>
    <m/>
    <m/>
    <m/>
    <m/>
    <m/>
    <m/>
    <m/>
    <m/>
    <m/>
    <m/>
    <m/>
    <m/>
    <m/>
    <m/>
    <m/>
    <m/>
    <m/>
    <m/>
    <m/>
    <m/>
    <n v="641524203.70000005"/>
    <n v="-1704587.21"/>
    <n v="0"/>
    <n v="91210611.5"/>
    <n v="4464"/>
    <n v="0"/>
    <n v="-506944.8"/>
    <n v="0"/>
    <n v="-91194765.799999997"/>
    <n v="-625800168.21000004"/>
    <n v="94404516.719999999"/>
    <n v="0"/>
    <n v="0"/>
    <n v="0"/>
    <n v="-277911.14"/>
    <n v="3139762.2"/>
    <m/>
    <m/>
    <n v="0"/>
    <n v="-72299799"/>
    <n v="0"/>
    <n v="6138176"/>
    <n v="-5618203.2000000002"/>
    <n v="-162043.95000000001"/>
    <n v="-762249.98"/>
    <n v="0"/>
    <m/>
    <n v="0"/>
    <n v="-39615"/>
    <n v="-36701494.07"/>
    <n v="-1991774.84"/>
    <n v="-306732.40999999997"/>
    <n v="0"/>
    <n v="871219.18"/>
    <n v="-213773.58"/>
    <m/>
    <n v="6392972.1100000003"/>
    <n v="710.09"/>
    <n v="-5415.04"/>
    <m/>
    <m/>
    <m/>
    <n v="95200000"/>
    <n v="83100000"/>
    <m/>
    <n v="191320391.81999999"/>
    <m/>
    <m/>
    <m/>
    <m/>
    <m/>
    <m/>
    <m/>
    <m/>
    <m/>
    <m/>
    <m/>
    <m/>
    <m/>
    <m/>
    <n v="89576574.719999999"/>
    <m/>
    <m/>
    <m/>
    <m/>
    <m/>
    <m/>
    <m/>
    <m/>
    <n v="83869507.799999997"/>
    <m/>
    <m/>
    <m/>
    <m/>
    <m/>
    <m/>
    <m/>
    <m/>
    <m/>
    <m/>
    <m/>
    <m/>
    <m/>
    <m/>
    <m/>
    <m/>
    <m/>
    <m/>
    <m/>
    <m/>
    <m/>
    <m/>
    <s v="Helsana (fus)"/>
    <x v="1"/>
    <m/>
    <x v="0"/>
    <s v="Sansan Versicherungen AG"/>
  </r>
  <r>
    <s v="neu_ohne Fusionsberechnungen_DJ_Daten_OKP.xlsx"/>
    <x v="4"/>
    <s v="Jahresrechnung definitiv"/>
    <s v="1565"/>
    <x v="53"/>
    <s v="CH"/>
    <x v="0"/>
    <n v="194424.22"/>
    <n v="0"/>
    <m/>
    <m/>
    <m/>
    <m/>
    <m/>
    <m/>
    <m/>
    <m/>
    <m/>
    <m/>
    <m/>
    <m/>
    <m/>
    <m/>
    <m/>
    <m/>
    <m/>
    <m/>
    <m/>
    <m/>
    <m/>
    <m/>
    <m/>
    <m/>
    <m/>
    <m/>
    <m/>
    <m/>
    <m/>
    <m/>
    <m/>
    <m/>
    <m/>
    <m/>
    <m/>
    <n v="718118099.23000002"/>
    <n v="-2008731.56"/>
    <n v="0"/>
    <n v="86144117.599999994"/>
    <n v="2528.9"/>
    <n v="0"/>
    <n v="-492825.59999999998"/>
    <n v="0"/>
    <n v="-86165848.299999997"/>
    <n v="-741703094.91999996"/>
    <n v="110260383.09999999"/>
    <n v="0"/>
    <n v="0"/>
    <n v="0"/>
    <n v="-345973.98"/>
    <n v="14240362.449999999"/>
    <m/>
    <m/>
    <n v="0"/>
    <n v="-71462730"/>
    <n v="0"/>
    <n v="21208125"/>
    <n v="-4441540.2699999996"/>
    <n v="-334053.86"/>
    <n v="-689135.92"/>
    <n v="0"/>
    <m/>
    <n v="0"/>
    <n v="-28139"/>
    <n v="-36286700.600000001"/>
    <n v="-1843336.97"/>
    <n v="-194917.66"/>
    <n v="0"/>
    <n v="973006.46"/>
    <n v="-149680.39000000001"/>
    <m/>
    <n v="4118734.25"/>
    <n v="724.78"/>
    <n v="-5705.8"/>
    <m/>
    <m/>
    <m/>
    <n v="97700000"/>
    <n v="89900000"/>
    <m/>
    <n v="183049828.59"/>
    <m/>
    <m/>
    <m/>
    <m/>
    <m/>
    <m/>
    <m/>
    <m/>
    <m/>
    <m/>
    <m/>
    <m/>
    <m/>
    <m/>
    <n v="105473169.12"/>
    <m/>
    <m/>
    <m/>
    <m/>
    <m/>
    <m/>
    <m/>
    <m/>
    <n v="91014487.549999997"/>
    <m/>
    <m/>
    <m/>
    <m/>
    <m/>
    <m/>
    <m/>
    <m/>
    <m/>
    <m/>
    <m/>
    <m/>
    <m/>
    <m/>
    <m/>
    <m/>
    <m/>
    <m/>
    <m/>
    <m/>
    <m/>
    <m/>
    <s v="Helsana (fus)"/>
    <x v="1"/>
    <m/>
    <x v="0"/>
    <s v="Avanex Versicherungen AG"/>
  </r>
  <r>
    <s v="neu_ohne Fusionsberechnungen_DJ_Daten_OKP.xlsx"/>
    <x v="4"/>
    <s v="Jahresrechnung definitiv"/>
    <s v="1060"/>
    <x v="54"/>
    <s v="CH"/>
    <x v="0"/>
    <n v="128916.42"/>
    <n v="0"/>
    <m/>
    <m/>
    <m/>
    <m/>
    <m/>
    <m/>
    <m/>
    <m/>
    <m/>
    <m/>
    <m/>
    <m/>
    <m/>
    <m/>
    <m/>
    <m/>
    <m/>
    <m/>
    <m/>
    <m/>
    <m/>
    <m/>
    <m/>
    <m/>
    <m/>
    <m/>
    <m/>
    <m/>
    <m/>
    <m/>
    <m/>
    <m/>
    <m/>
    <m/>
    <m/>
    <n v="563888178.73000002"/>
    <n v="-998400.13"/>
    <n v="0"/>
    <n v="70235056.900000006"/>
    <n v="178678.25"/>
    <n v="0"/>
    <n v="-314179.20000000001"/>
    <n v="0"/>
    <n v="-70413735.150000006"/>
    <n v="-797558473.5"/>
    <n v="84547862"/>
    <n v="0"/>
    <n v="0"/>
    <n v="0"/>
    <n v="-203022.61"/>
    <n v="13417757"/>
    <m/>
    <m/>
    <n v="0"/>
    <n v="179747492"/>
    <n v="0"/>
    <n v="8369203.5"/>
    <n v="-716342.98"/>
    <n v="-251936.6"/>
    <n v="-2384755.65"/>
    <n v="0"/>
    <m/>
    <n v="-19884585.809999999"/>
    <n v="-100"/>
    <n v="-12177421.18"/>
    <n v="-1475308.56"/>
    <n v="-123376.88"/>
    <n v="-874787.62"/>
    <n v="483804.25"/>
    <n v="-445171.97"/>
    <m/>
    <n v="3840852.35"/>
    <n v="34560"/>
    <n v="0"/>
    <m/>
    <m/>
    <m/>
    <n v="146500000"/>
    <n v="114500000"/>
    <m/>
    <n v="386119755.23000002"/>
    <m/>
    <m/>
    <m/>
    <m/>
    <m/>
    <m/>
    <m/>
    <m/>
    <m/>
    <m/>
    <m/>
    <m/>
    <m/>
    <m/>
    <n v="145343894.06"/>
    <m/>
    <m/>
    <m/>
    <m/>
    <m/>
    <m/>
    <m/>
    <m/>
    <n v="117520312"/>
    <m/>
    <m/>
    <m/>
    <m/>
    <m/>
    <m/>
    <m/>
    <m/>
    <m/>
    <m/>
    <m/>
    <m/>
    <m/>
    <m/>
    <m/>
    <m/>
    <m/>
    <m/>
    <m/>
    <m/>
    <m/>
    <m/>
    <s v="Sanitas (fus)"/>
    <x v="1"/>
    <m/>
    <x v="0"/>
    <s v="Wincare Versicherungen"/>
  </r>
  <r>
    <s v="neu_ohne Fusionsberechnungen_DJ_Daten_OKP.xlsx"/>
    <x v="4"/>
    <s v="Jahresrechnung definitiv"/>
    <s v="1328"/>
    <x v="55"/>
    <s v="CH"/>
    <x v="0"/>
    <n v="6414.09"/>
    <n v="0"/>
    <m/>
    <m/>
    <m/>
    <m/>
    <m/>
    <m/>
    <m/>
    <m/>
    <m/>
    <m/>
    <m/>
    <m/>
    <m/>
    <m/>
    <m/>
    <m/>
    <m/>
    <m/>
    <m/>
    <m/>
    <m/>
    <m/>
    <m/>
    <m/>
    <m/>
    <m/>
    <m/>
    <m/>
    <m/>
    <m/>
    <m/>
    <m/>
    <m/>
    <m/>
    <m/>
    <n v="21543209.550000001"/>
    <n v="-56473.99"/>
    <n v="-327456.78999999998"/>
    <n v="2500342.6"/>
    <n v="0"/>
    <n v="0"/>
    <n v="-14856"/>
    <n v="0"/>
    <n v="-2500342.6"/>
    <n v="-30437055.530000001"/>
    <n v="3596450"/>
    <n v="0"/>
    <n v="0"/>
    <n v="0"/>
    <n v="-91.95"/>
    <n v="-234978"/>
    <m/>
    <m/>
    <n v="0"/>
    <n v="3512975"/>
    <n v="0"/>
    <n v="1530000"/>
    <n v="-140311.45000000001"/>
    <n v="-24349.55"/>
    <n v="-91796.49"/>
    <n v="571255"/>
    <m/>
    <n v="-1000882.9"/>
    <n v="0"/>
    <n v="-32698.76"/>
    <n v="-40293.67"/>
    <n v="0"/>
    <n v="-70504.37"/>
    <n v="1257492.69"/>
    <n v="-18219.79"/>
    <m/>
    <n v="204807.95"/>
    <n v="1068839.23"/>
    <n v="-464531.88"/>
    <m/>
    <m/>
    <m/>
    <n v="4200000"/>
    <n v="7100000"/>
    <m/>
    <n v="1742094"/>
    <m/>
    <m/>
    <m/>
    <m/>
    <m/>
    <m/>
    <m/>
    <m/>
    <m/>
    <m/>
    <m/>
    <m/>
    <m/>
    <m/>
    <n v="3938565"/>
    <m/>
    <m/>
    <m/>
    <m/>
    <m/>
    <m/>
    <m/>
    <m/>
    <n v="7529000"/>
    <m/>
    <m/>
    <m/>
    <m/>
    <m/>
    <m/>
    <m/>
    <m/>
    <m/>
    <m/>
    <m/>
    <m/>
    <m/>
    <m/>
    <m/>
    <m/>
    <m/>
    <m/>
    <m/>
    <m/>
    <m/>
    <m/>
    <s v="öKK (fus)"/>
    <x v="1"/>
    <m/>
    <x v="0"/>
    <s v="kmu-Krankenversicherung Winterthur"/>
  </r>
  <r>
    <s v="neu_ohne Fusionsberechnungen_DJ_Daten_OKP.xlsx"/>
    <x v="4"/>
    <s v="Jahresrechnung definitiv"/>
    <s v="1574"/>
    <x v="56"/>
    <s v="CH"/>
    <x v="0"/>
    <n v="0"/>
    <n v="0"/>
    <m/>
    <m/>
    <m/>
    <m/>
    <m/>
    <m/>
    <m/>
    <m/>
    <m/>
    <m/>
    <m/>
    <m/>
    <m/>
    <m/>
    <m/>
    <m/>
    <m/>
    <m/>
    <m/>
    <m/>
    <m/>
    <m/>
    <m/>
    <m/>
    <m/>
    <m/>
    <m/>
    <m/>
    <m/>
    <m/>
    <m/>
    <m/>
    <m/>
    <m/>
    <m/>
    <n v="0"/>
    <n v="0"/>
    <n v="0"/>
    <n v="0"/>
    <n v="0"/>
    <n v="0"/>
    <n v="0"/>
    <n v="0"/>
    <n v="0"/>
    <n v="0"/>
    <n v="0"/>
    <n v="0"/>
    <n v="0"/>
    <n v="0"/>
    <n v="0"/>
    <n v="0"/>
    <m/>
    <m/>
    <n v="0"/>
    <n v="0"/>
    <n v="0"/>
    <n v="0"/>
    <n v="0"/>
    <n v="0"/>
    <n v="0"/>
    <n v="0"/>
    <m/>
    <n v="0"/>
    <n v="0"/>
    <n v="0"/>
    <n v="0"/>
    <n v="0"/>
    <n v="0"/>
    <n v="0"/>
    <n v="0"/>
    <m/>
    <n v="0"/>
    <n v="0"/>
    <n v="0"/>
    <m/>
    <m/>
    <m/>
    <n v="0"/>
    <n v="0"/>
    <m/>
    <n v="0"/>
    <m/>
    <m/>
    <m/>
    <m/>
    <m/>
    <m/>
    <m/>
    <m/>
    <m/>
    <m/>
    <m/>
    <m/>
    <m/>
    <m/>
    <n v="0"/>
    <m/>
    <m/>
    <m/>
    <m/>
    <m/>
    <m/>
    <m/>
    <m/>
    <n v="0"/>
    <m/>
    <m/>
    <m/>
    <m/>
    <m/>
    <m/>
    <m/>
    <m/>
    <m/>
    <m/>
    <m/>
    <m/>
    <m/>
    <m/>
    <m/>
    <m/>
    <m/>
    <m/>
    <m/>
    <m/>
    <m/>
    <m/>
    <s v="Helsana (fus)"/>
    <x v="1"/>
    <m/>
    <x v="0"/>
    <s v="maxi"/>
  </r>
  <r>
    <s v="neu_ohne Fusionsberechnungen_DJ_Daten_OKP.xlsx"/>
    <x v="4"/>
    <s v="Jahresrechnung definitiv"/>
    <s v="1003"/>
    <x v="57"/>
    <s v="CH"/>
    <x v="0"/>
    <n v="0"/>
    <n v="0"/>
    <m/>
    <m/>
    <m/>
    <m/>
    <m/>
    <m/>
    <m/>
    <m/>
    <m/>
    <m/>
    <m/>
    <m/>
    <m/>
    <m/>
    <m/>
    <m/>
    <m/>
    <m/>
    <m/>
    <m/>
    <m/>
    <m/>
    <m/>
    <m/>
    <m/>
    <m/>
    <m/>
    <m/>
    <m/>
    <m/>
    <m/>
    <m/>
    <m/>
    <m/>
    <m/>
    <n v="0"/>
    <n v="0"/>
    <n v="0"/>
    <n v="0"/>
    <n v="0"/>
    <n v="0"/>
    <n v="0"/>
    <n v="0"/>
    <n v="0"/>
    <n v="0"/>
    <n v="0"/>
    <n v="0"/>
    <n v="0"/>
    <n v="0"/>
    <n v="0"/>
    <n v="0"/>
    <m/>
    <m/>
    <n v="0"/>
    <n v="0"/>
    <n v="0"/>
    <n v="0"/>
    <n v="0"/>
    <n v="0"/>
    <n v="0"/>
    <n v="0"/>
    <m/>
    <n v="0"/>
    <n v="0"/>
    <n v="0"/>
    <n v="0"/>
    <n v="0"/>
    <n v="0"/>
    <n v="0"/>
    <n v="0"/>
    <m/>
    <n v="0"/>
    <n v="0"/>
    <n v="0"/>
    <m/>
    <m/>
    <m/>
    <n v="0"/>
    <n v="0"/>
    <m/>
    <n v="0"/>
    <m/>
    <m/>
    <m/>
    <m/>
    <m/>
    <m/>
    <m/>
    <m/>
    <m/>
    <m/>
    <m/>
    <m/>
    <m/>
    <m/>
    <n v="0"/>
    <m/>
    <m/>
    <m/>
    <m/>
    <m/>
    <m/>
    <m/>
    <m/>
    <n v="0"/>
    <m/>
    <m/>
    <m/>
    <m/>
    <m/>
    <m/>
    <m/>
    <m/>
    <m/>
    <m/>
    <m/>
    <m/>
    <m/>
    <m/>
    <m/>
    <m/>
    <m/>
    <m/>
    <m/>
    <m/>
    <m/>
    <m/>
    <s v="Visper (fus)"/>
    <x v="1"/>
    <m/>
    <x v="0"/>
    <s v="Krankenkasse Zeneggen"/>
  </r>
  <r>
    <s v="neu_ohne Fusionsberechnungen_DJ_Daten_OKP.xlsx"/>
    <x v="4"/>
    <s v="Jahresrechnung definitiv"/>
    <s v="1423"/>
    <x v="58"/>
    <s v="CH"/>
    <x v="0"/>
    <n v="0"/>
    <n v="0"/>
    <m/>
    <m/>
    <m/>
    <m/>
    <m/>
    <m/>
    <m/>
    <m/>
    <m/>
    <m/>
    <m/>
    <m/>
    <m/>
    <m/>
    <m/>
    <m/>
    <m/>
    <m/>
    <m/>
    <m/>
    <m/>
    <m/>
    <m/>
    <m/>
    <m/>
    <m/>
    <m/>
    <m/>
    <m/>
    <m/>
    <m/>
    <m/>
    <m/>
    <m/>
    <m/>
    <n v="0"/>
    <n v="0"/>
    <n v="0"/>
    <n v="0"/>
    <n v="0"/>
    <n v="0"/>
    <n v="0"/>
    <n v="0"/>
    <n v="0"/>
    <n v="0"/>
    <n v="0"/>
    <n v="0"/>
    <n v="0"/>
    <n v="0"/>
    <n v="0"/>
    <n v="0"/>
    <m/>
    <m/>
    <n v="0"/>
    <n v="0"/>
    <n v="0"/>
    <n v="0"/>
    <n v="0"/>
    <n v="0"/>
    <n v="0"/>
    <n v="0"/>
    <m/>
    <n v="0"/>
    <n v="0"/>
    <n v="0"/>
    <n v="0"/>
    <n v="0"/>
    <n v="0"/>
    <n v="0"/>
    <n v="0"/>
    <m/>
    <n v="0"/>
    <n v="0"/>
    <n v="0"/>
    <m/>
    <m/>
    <m/>
    <n v="0"/>
    <n v="0"/>
    <m/>
    <n v="0"/>
    <m/>
    <m/>
    <m/>
    <m/>
    <m/>
    <m/>
    <m/>
    <m/>
    <m/>
    <m/>
    <m/>
    <m/>
    <m/>
    <m/>
    <n v="0"/>
    <m/>
    <m/>
    <m/>
    <m/>
    <m/>
    <m/>
    <m/>
    <m/>
    <n v="0"/>
    <m/>
    <m/>
    <m/>
    <m/>
    <m/>
    <m/>
    <m/>
    <m/>
    <m/>
    <m/>
    <m/>
    <m/>
    <m/>
    <m/>
    <m/>
    <m/>
    <m/>
    <m/>
    <m/>
    <m/>
    <m/>
    <m/>
    <s v="KPT (fus)"/>
    <x v="1"/>
    <m/>
    <x v="0"/>
    <s v="Publisana"/>
  </r>
  <r>
    <s v="neu_ohne Fusionsberechnungen_DJ_Daten_OKP.xlsx"/>
    <x v="4"/>
    <s v="Jahresrechnung definitiv"/>
    <s v="294"/>
    <x v="59"/>
    <s v="CH"/>
    <x v="0"/>
    <n v="0"/>
    <n v="0"/>
    <m/>
    <m/>
    <m/>
    <m/>
    <m/>
    <m/>
    <m/>
    <m/>
    <m/>
    <m/>
    <m/>
    <m/>
    <m/>
    <m/>
    <m/>
    <m/>
    <m/>
    <m/>
    <m/>
    <m/>
    <m/>
    <m/>
    <m/>
    <m/>
    <m/>
    <m/>
    <m/>
    <m/>
    <m/>
    <m/>
    <m/>
    <m/>
    <m/>
    <m/>
    <m/>
    <n v="0"/>
    <n v="0"/>
    <n v="0"/>
    <n v="0"/>
    <n v="0"/>
    <n v="0"/>
    <n v="0"/>
    <n v="0"/>
    <n v="0"/>
    <n v="0"/>
    <n v="0"/>
    <n v="0"/>
    <n v="0"/>
    <n v="0"/>
    <n v="0"/>
    <n v="0"/>
    <m/>
    <m/>
    <n v="0"/>
    <n v="0"/>
    <n v="0"/>
    <n v="0"/>
    <n v="0"/>
    <n v="0"/>
    <n v="0"/>
    <n v="0"/>
    <m/>
    <n v="0"/>
    <n v="0"/>
    <n v="0"/>
    <n v="0"/>
    <n v="0"/>
    <n v="0"/>
    <n v="0"/>
    <n v="0"/>
    <m/>
    <n v="0"/>
    <n v="0"/>
    <n v="0"/>
    <m/>
    <m/>
    <m/>
    <n v="0"/>
    <n v="0"/>
    <m/>
    <n v="0"/>
    <m/>
    <m/>
    <m/>
    <m/>
    <m/>
    <m/>
    <m/>
    <m/>
    <m/>
    <m/>
    <m/>
    <m/>
    <m/>
    <m/>
    <n v="0"/>
    <m/>
    <m/>
    <m/>
    <m/>
    <m/>
    <m/>
    <m/>
    <m/>
    <n v="0"/>
    <m/>
    <m/>
    <m/>
    <m/>
    <m/>
    <m/>
    <m/>
    <m/>
    <m/>
    <m/>
    <m/>
    <m/>
    <m/>
    <m/>
    <m/>
    <m/>
    <m/>
    <m/>
    <m/>
    <m/>
    <m/>
    <m/>
    <s v="KPT (fus)"/>
    <x v="1"/>
    <m/>
    <x v="0"/>
    <s v="Agilia"/>
  </r>
  <r>
    <s v="neu_ohne Fusionsberechnungen_DJ_Daten_OKP.xlsx"/>
    <x v="4"/>
    <s v="Jahresrechnung definitiv"/>
    <s v="1573"/>
    <x v="60"/>
    <s v="CH"/>
    <x v="0"/>
    <n v="0"/>
    <n v="0"/>
    <m/>
    <m/>
    <m/>
    <m/>
    <m/>
    <m/>
    <m/>
    <m/>
    <m/>
    <m/>
    <m/>
    <m/>
    <m/>
    <m/>
    <m/>
    <m/>
    <m/>
    <m/>
    <m/>
    <m/>
    <m/>
    <m/>
    <m/>
    <m/>
    <m/>
    <m/>
    <m/>
    <m/>
    <m/>
    <m/>
    <m/>
    <m/>
    <m/>
    <m/>
    <m/>
    <n v="0"/>
    <n v="0"/>
    <n v="0"/>
    <n v="0"/>
    <n v="0"/>
    <n v="0"/>
    <n v="0"/>
    <n v="0"/>
    <n v="0"/>
    <n v="0"/>
    <n v="0"/>
    <n v="0"/>
    <n v="0"/>
    <n v="0"/>
    <n v="0"/>
    <n v="0"/>
    <m/>
    <m/>
    <n v="0"/>
    <n v="0"/>
    <n v="0"/>
    <n v="0"/>
    <n v="0"/>
    <n v="0"/>
    <n v="0"/>
    <n v="0"/>
    <m/>
    <n v="0"/>
    <n v="0"/>
    <n v="-13704.01"/>
    <n v="0"/>
    <n v="0"/>
    <n v="0"/>
    <n v="22402.45"/>
    <n v="0"/>
    <m/>
    <n v="0"/>
    <n v="0"/>
    <n v="-0.36"/>
    <m/>
    <m/>
    <m/>
    <n v="0"/>
    <n v="0"/>
    <m/>
    <n v="0"/>
    <m/>
    <m/>
    <m/>
    <m/>
    <m/>
    <m/>
    <m/>
    <m/>
    <m/>
    <m/>
    <m/>
    <m/>
    <m/>
    <m/>
    <n v="9455905.1099999994"/>
    <m/>
    <m/>
    <m/>
    <m/>
    <m/>
    <m/>
    <m/>
    <m/>
    <n v="0"/>
    <m/>
    <m/>
    <m/>
    <m/>
    <m/>
    <m/>
    <m/>
    <m/>
    <m/>
    <m/>
    <m/>
    <m/>
    <m/>
    <m/>
    <m/>
    <m/>
    <m/>
    <m/>
    <m/>
    <m/>
    <m/>
    <m/>
    <s v="Helsana (fus)"/>
    <x v="1"/>
    <m/>
    <x v="0"/>
    <s v="indivo"/>
  </r>
  <r>
    <s v="neu_ohne Fusionsberechnungen_DJ_Daten_OKP.xlsx"/>
    <x v="5"/>
    <s v="Jahresrechnung definitiv"/>
    <s v="1542"/>
    <x v="0"/>
    <s v="CH"/>
    <x v="0"/>
    <n v="936806.77"/>
    <n v="1006738"/>
    <m/>
    <m/>
    <m/>
    <m/>
    <m/>
    <m/>
    <m/>
    <m/>
    <m/>
    <m/>
    <m/>
    <m/>
    <m/>
    <m/>
    <m/>
    <m/>
    <m/>
    <m/>
    <m/>
    <m/>
    <m/>
    <m/>
    <m/>
    <m/>
    <m/>
    <m/>
    <m/>
    <m/>
    <m/>
    <m/>
    <m/>
    <m/>
    <m/>
    <m/>
    <m/>
    <n v="3048608487.25"/>
    <n v="-12221005.32"/>
    <n v="0"/>
    <n v="354617082.94999999"/>
    <n v="0"/>
    <n v="0"/>
    <n v="-3024690.94"/>
    <n v="0"/>
    <n v="-354617082.94999999"/>
    <n v="-2290002145.3000002"/>
    <n v="387058097.54000002"/>
    <n v="0"/>
    <n v="0"/>
    <n v="0"/>
    <n v="-864043.12"/>
    <n v="-24126078"/>
    <n v="0"/>
    <m/>
    <n v="0"/>
    <n v="-791917865.5"/>
    <n v="0"/>
    <n v="-96706914"/>
    <n v="-153996"/>
    <n v="0"/>
    <n v="-2452181.62"/>
    <n v="0"/>
    <m/>
    <n v="-33569910.799999997"/>
    <n v="0"/>
    <n v="-109226970.25"/>
    <n v="-809140.22"/>
    <n v="-2987359.45"/>
    <n v="-222570.66"/>
    <n v="376033.19"/>
    <n v="-1857001.91"/>
    <n v="0"/>
    <n v="17054188.550000001"/>
    <n v="4660"/>
    <n v="0"/>
    <m/>
    <m/>
    <m/>
    <n v="541250514.27304399"/>
    <n v="368490560.63625503"/>
    <m/>
    <n v="1457607249.2199998"/>
    <m/>
    <m/>
    <m/>
    <m/>
    <m/>
    <m/>
    <m/>
    <m/>
    <m/>
    <m/>
    <m/>
    <m/>
    <m/>
    <m/>
    <n v="622584600"/>
    <m/>
    <m/>
    <m/>
    <m/>
    <m/>
    <m/>
    <m/>
    <m/>
    <n v="699706676"/>
    <m/>
    <m/>
    <m/>
    <m/>
    <m/>
    <m/>
    <m/>
    <m/>
    <m/>
    <m/>
    <m/>
    <m/>
    <m/>
    <m/>
    <m/>
    <m/>
    <m/>
    <m/>
    <m/>
    <m/>
    <m/>
    <m/>
    <m/>
    <x v="0"/>
    <m/>
    <x v="0"/>
    <s v="Assura-Basis SA"/>
  </r>
  <r>
    <s v="neu_ohne Fusionsberechnungen_DJ_Daten_OKP.xlsx"/>
    <x v="5"/>
    <s v="Jahresrechnung definitiv"/>
    <s v="1562"/>
    <x v="1"/>
    <s v="CH"/>
    <x v="0"/>
    <n v="722642.57"/>
    <n v="749937"/>
    <m/>
    <m/>
    <m/>
    <m/>
    <m/>
    <m/>
    <m/>
    <m/>
    <m/>
    <m/>
    <m/>
    <m/>
    <m/>
    <m/>
    <m/>
    <m/>
    <m/>
    <m/>
    <m/>
    <m/>
    <m/>
    <m/>
    <m/>
    <m/>
    <m/>
    <m/>
    <m/>
    <m/>
    <m/>
    <m/>
    <m/>
    <m/>
    <m/>
    <m/>
    <m/>
    <n v="2966697552.1500001"/>
    <n v="-19545196.59"/>
    <n v="0"/>
    <n v="435419608"/>
    <n v="-9064.25"/>
    <n v="0"/>
    <n v="-2943546"/>
    <n v="0"/>
    <n v="-435422027.80000001"/>
    <n v="-3881068221.9699998"/>
    <n v="437140454.23000002"/>
    <n v="0"/>
    <n v="0"/>
    <n v="0"/>
    <n v="-2960947.39"/>
    <n v="911550.5"/>
    <n v="0"/>
    <m/>
    <n v="0"/>
    <n v="561338530"/>
    <n v="0"/>
    <n v="143048260"/>
    <n v="-10576978.289999999"/>
    <n v="-698088.99"/>
    <n v="-4108489.01"/>
    <n v="0"/>
    <m/>
    <n v="-343062248.52999997"/>
    <n v="-459073.32"/>
    <n v="167339710.84999999"/>
    <n v="-7040921.7300000004"/>
    <n v="-3223413.71"/>
    <n v="-12642389.51"/>
    <n v="5743007.5899999999"/>
    <n v="-2102822.0699999998"/>
    <n v="0"/>
    <n v="89159878.370000005"/>
    <n v="187979.16"/>
    <n v="-14500.59"/>
    <m/>
    <m/>
    <m/>
    <n v="1008846652.34"/>
    <n v="610494961.67179894"/>
    <m/>
    <n v="1819184245.4099996"/>
    <m/>
    <m/>
    <m/>
    <m/>
    <m/>
    <m/>
    <m/>
    <m/>
    <m/>
    <m/>
    <m/>
    <m/>
    <m/>
    <m/>
    <n v="737274158.17999995"/>
    <m/>
    <m/>
    <m/>
    <m/>
    <m/>
    <m/>
    <m/>
    <m/>
    <n v="515234116.69999999"/>
    <m/>
    <m/>
    <m/>
    <m/>
    <m/>
    <m/>
    <m/>
    <m/>
    <m/>
    <m/>
    <m/>
    <m/>
    <m/>
    <m/>
    <m/>
    <m/>
    <m/>
    <m/>
    <m/>
    <m/>
    <m/>
    <m/>
    <s v="Helsana (fus)"/>
    <x v="1"/>
    <m/>
    <x v="0"/>
    <s v="Helsana Versicherungen AG"/>
  </r>
  <r>
    <s v="neu_ohne Fusionsberechnungen_DJ_Daten_OKP.xlsx"/>
    <x v="5"/>
    <s v="Jahresrechnung definitiv"/>
    <s v="8"/>
    <x v="2"/>
    <s v="CH"/>
    <x v="0"/>
    <n v="811079"/>
    <n v="837330"/>
    <m/>
    <m/>
    <m/>
    <m/>
    <m/>
    <m/>
    <m/>
    <m/>
    <m/>
    <m/>
    <m/>
    <m/>
    <m/>
    <m/>
    <m/>
    <m/>
    <m/>
    <m/>
    <m/>
    <m/>
    <m/>
    <m/>
    <m/>
    <m/>
    <m/>
    <m/>
    <m/>
    <m/>
    <m/>
    <m/>
    <m/>
    <m/>
    <m/>
    <m/>
    <m/>
    <n v="2951416602.6500001"/>
    <n v="-7245633.8499999996"/>
    <n v="0"/>
    <n v="446808496.80000001"/>
    <n v="58812.11"/>
    <n v="0"/>
    <n v="-2992471.2"/>
    <n v="0"/>
    <n v="-446853000.39999998"/>
    <n v="-3484444363.5999999"/>
    <n v="443352435.51999998"/>
    <n v="0"/>
    <n v="0"/>
    <n v="0"/>
    <n v="-128876.7"/>
    <n v="-10900000"/>
    <n v="0"/>
    <m/>
    <n v="0"/>
    <n v="312828866"/>
    <n v="0"/>
    <n v="44700000"/>
    <n v="-14989454.800000001"/>
    <n v="-3149653.59"/>
    <n v="11142873.24"/>
    <n v="0"/>
    <m/>
    <n v="-296866981.99000001"/>
    <n v="-809233"/>
    <n v="199927980.50999999"/>
    <n v="-359802.72"/>
    <n v="-2629408.7599999998"/>
    <n v="-9902238.7200000007"/>
    <n v="582829.06999999995"/>
    <n v="-300338.15999999997"/>
    <n v="0"/>
    <n v="35823091.57"/>
    <n v="0"/>
    <n v="-58691223"/>
    <m/>
    <m/>
    <m/>
    <n v="590539098.37626803"/>
    <n v="413508562.23517501"/>
    <m/>
    <n v="1090385472.1900001"/>
    <m/>
    <m/>
    <m/>
    <m/>
    <m/>
    <m/>
    <m/>
    <m/>
    <m/>
    <m/>
    <m/>
    <m/>
    <m/>
    <m/>
    <n v="688184569.87"/>
    <m/>
    <m/>
    <m/>
    <m/>
    <m/>
    <m/>
    <m/>
    <m/>
    <n v="775100000"/>
    <m/>
    <m/>
    <m/>
    <m/>
    <m/>
    <m/>
    <m/>
    <m/>
    <m/>
    <m/>
    <m/>
    <m/>
    <m/>
    <m/>
    <m/>
    <m/>
    <m/>
    <m/>
    <m/>
    <m/>
    <m/>
    <m/>
    <s v="CSS (fus)"/>
    <x v="1"/>
    <m/>
    <x v="0"/>
    <s v="CSS Kranken-Versicherung AG"/>
  </r>
  <r>
    <s v="neu_ohne Fusionsberechnungen_DJ_Daten_OKP.xlsx"/>
    <x v="5"/>
    <s v="Jahresrechnung definitiv"/>
    <s v="1384"/>
    <x v="3"/>
    <s v="CH"/>
    <x v="0"/>
    <n v="680650"/>
    <n v="704741"/>
    <m/>
    <m/>
    <m/>
    <m/>
    <m/>
    <m/>
    <m/>
    <m/>
    <m/>
    <m/>
    <m/>
    <m/>
    <m/>
    <m/>
    <m/>
    <m/>
    <m/>
    <m/>
    <m/>
    <m/>
    <m/>
    <m/>
    <m/>
    <m/>
    <m/>
    <m/>
    <m/>
    <m/>
    <m/>
    <m/>
    <m/>
    <m/>
    <m/>
    <m/>
    <m/>
    <n v="2351784249.0500002"/>
    <n v="-2501010.9700000002"/>
    <n v="0"/>
    <n v="257437515.5"/>
    <n v="0"/>
    <n v="0"/>
    <n v="-2644659.5"/>
    <n v="0"/>
    <n v="-257437515.5"/>
    <n v="-2444463671.1700001"/>
    <n v="373148771.44999999"/>
    <n v="0"/>
    <n v="0"/>
    <n v="0"/>
    <n v="-789878.4"/>
    <n v="-22562557"/>
    <n v="0"/>
    <m/>
    <n v="0"/>
    <n v="-63846603.009999998"/>
    <n v="0"/>
    <n v="-33876319.759999998"/>
    <n v="-13609327.550000001"/>
    <n v="-3579236.45"/>
    <n v="4527832.28"/>
    <n v="0"/>
    <m/>
    <n v="-72315263.379999995"/>
    <n v="-719827.56"/>
    <n v="-35964802.509999998"/>
    <n v="-5462217.79"/>
    <n v="-368179.87"/>
    <n v="-1858490.52"/>
    <n v="346022.5"/>
    <n v="-470649.98"/>
    <n v="0"/>
    <n v="26049306.899999999"/>
    <n v="956780.21"/>
    <n v="-644696.35"/>
    <m/>
    <m/>
    <m/>
    <n v="405080102.44999999"/>
    <n v="339662256.23167402"/>
    <m/>
    <n v="885902751.84000003"/>
    <m/>
    <m/>
    <m/>
    <m/>
    <m/>
    <m/>
    <m/>
    <m/>
    <m/>
    <m/>
    <m/>
    <m/>
    <m/>
    <m/>
    <n v="451262411.64999998"/>
    <m/>
    <m/>
    <m/>
    <m/>
    <m/>
    <m/>
    <m/>
    <m/>
    <n v="338083138"/>
    <m/>
    <m/>
    <m/>
    <m/>
    <m/>
    <m/>
    <m/>
    <m/>
    <m/>
    <m/>
    <m/>
    <m/>
    <m/>
    <m/>
    <m/>
    <m/>
    <m/>
    <m/>
    <m/>
    <m/>
    <m/>
    <m/>
    <s v="SWICA (fus)"/>
    <x v="1"/>
    <m/>
    <x v="0"/>
    <s v="SWICA Krankenversicherung AG"/>
  </r>
  <r>
    <s v="neu_ohne Fusionsberechnungen_DJ_Daten_OKP.xlsx"/>
    <x v="5"/>
    <s v="Jahresrechnung definitiv"/>
    <s v="290"/>
    <x v="4"/>
    <s v="CH"/>
    <x v="0"/>
    <n v="572323"/>
    <n v="591312"/>
    <m/>
    <m/>
    <m/>
    <m/>
    <m/>
    <m/>
    <m/>
    <m/>
    <m/>
    <m/>
    <m/>
    <m/>
    <m/>
    <m/>
    <m/>
    <m/>
    <m/>
    <m/>
    <m/>
    <m/>
    <m/>
    <m/>
    <m/>
    <m/>
    <m/>
    <m/>
    <m/>
    <m/>
    <m/>
    <m/>
    <m/>
    <m/>
    <m/>
    <m/>
    <m/>
    <n v="1927125156.8"/>
    <n v="2001116.15"/>
    <n v="0"/>
    <n v="270529267.55000001"/>
    <n v="0"/>
    <n v="0"/>
    <n v="-1921953.15"/>
    <n v="0"/>
    <n v="-270558013.69999999"/>
    <n v="-2130310710.3299999"/>
    <n v="284662516.80000001"/>
    <n v="0"/>
    <n v="0"/>
    <n v="0"/>
    <n v="-2376699.41"/>
    <n v="-3211153.94"/>
    <n v="0"/>
    <m/>
    <n v="0"/>
    <n v="129127541"/>
    <n v="0"/>
    <n v="-3772458"/>
    <n v="-5984687.29"/>
    <n v="-1674113.69"/>
    <n v="-345924.56"/>
    <n v="0"/>
    <m/>
    <n v="-65597330.420000002"/>
    <n v="6450.13"/>
    <n v="-23024010.760000002"/>
    <n v="-4516601.6100000003"/>
    <n v="0"/>
    <n v="0"/>
    <n v="1244067.6499999999"/>
    <n v="-127915.55"/>
    <n v="-26446466.550000001"/>
    <n v="51237392"/>
    <n v="0"/>
    <n v="0"/>
    <m/>
    <m/>
    <m/>
    <n v="861250588.21000004"/>
    <n v="348830963.24667102"/>
    <m/>
    <n v="1394937326.0400002"/>
    <m/>
    <m/>
    <m/>
    <m/>
    <m/>
    <m/>
    <m/>
    <m/>
    <m/>
    <m/>
    <m/>
    <m/>
    <m/>
    <m/>
    <n v="983492529.5"/>
    <m/>
    <m/>
    <m/>
    <m/>
    <m/>
    <m/>
    <m/>
    <m/>
    <n v="432552668"/>
    <m/>
    <m/>
    <m/>
    <m/>
    <m/>
    <m/>
    <m/>
    <m/>
    <m/>
    <m/>
    <m/>
    <m/>
    <m/>
    <m/>
    <m/>
    <m/>
    <m/>
    <m/>
    <m/>
    <m/>
    <m/>
    <m/>
    <m/>
    <x v="0"/>
    <m/>
    <x v="0"/>
    <s v="CONCORDIA Schweiz. Kranken- und Unfallversicherung AG"/>
  </r>
  <r>
    <s v="neu_ohne Fusionsberechnungen_DJ_Daten_OKP.xlsx"/>
    <x v="5"/>
    <s v="Jahresrechnung definitiv"/>
    <s v="1509"/>
    <x v="5"/>
    <s v="CH"/>
    <x v="0"/>
    <n v="484554"/>
    <n v="475842"/>
    <m/>
    <m/>
    <m/>
    <m/>
    <m/>
    <m/>
    <m/>
    <m/>
    <m/>
    <m/>
    <m/>
    <m/>
    <m/>
    <m/>
    <m/>
    <m/>
    <m/>
    <m/>
    <m/>
    <m/>
    <m/>
    <m/>
    <m/>
    <m/>
    <m/>
    <m/>
    <m/>
    <m/>
    <m/>
    <m/>
    <m/>
    <m/>
    <m/>
    <m/>
    <m/>
    <n v="1845776786.9000001"/>
    <n v="-4297267.41"/>
    <n v="0"/>
    <n v="214961953.69999999"/>
    <n v="4832676.95"/>
    <n v="0"/>
    <n v="-1745170.6"/>
    <n v="0"/>
    <n v="-219794630.65000001"/>
    <n v="-2220510492.6500001"/>
    <n v="292471443.89999998"/>
    <n v="0"/>
    <n v="0"/>
    <n v="0"/>
    <n v="-745925.06"/>
    <n v="-45685685"/>
    <n v="0"/>
    <m/>
    <n v="0"/>
    <n v="169787776"/>
    <n v="0"/>
    <n v="70028360.400000006"/>
    <n v="-5355651.9000000004"/>
    <n v="-1472138.35"/>
    <n v="-6542452.8799999999"/>
    <n v="0"/>
    <m/>
    <n v="-52645908.369999997"/>
    <n v="-19320"/>
    <n v="-36395450"/>
    <n v="-4495723"/>
    <n v="-1444788"/>
    <n v="-1147856"/>
    <n v="2002274.26"/>
    <n v="-479499.5"/>
    <n v="0"/>
    <n v="13182206.59"/>
    <n v="38460"/>
    <n v="-1171.8"/>
    <m/>
    <m/>
    <m/>
    <n v="393440320.31"/>
    <n v="295714242.74410599"/>
    <m/>
    <n v="766514250.25999987"/>
    <m/>
    <m/>
    <m/>
    <m/>
    <m/>
    <m/>
    <m/>
    <m/>
    <m/>
    <m/>
    <m/>
    <m/>
    <m/>
    <m/>
    <n v="360567761.57999998"/>
    <m/>
    <m/>
    <m/>
    <m/>
    <m/>
    <m/>
    <m/>
    <m/>
    <n v="360678134"/>
    <m/>
    <m/>
    <m/>
    <m/>
    <m/>
    <m/>
    <m/>
    <m/>
    <m/>
    <m/>
    <m/>
    <m/>
    <m/>
    <m/>
    <m/>
    <m/>
    <m/>
    <m/>
    <m/>
    <m/>
    <m/>
    <m/>
    <s v="Sanitas (fus)"/>
    <x v="1"/>
    <m/>
    <x v="0"/>
    <s v="Sanitas Grundversicherungen AG"/>
  </r>
  <r>
    <s v="neu_ohne Fusionsberechnungen_DJ_Daten_OKP.xlsx"/>
    <x v="5"/>
    <s v="Jahresrechnung definitiv"/>
    <s v="1555"/>
    <x v="6"/>
    <s v="CH"/>
    <x v="0"/>
    <n v="471200"/>
    <n v="484978"/>
    <m/>
    <m/>
    <m/>
    <m/>
    <m/>
    <m/>
    <m/>
    <m/>
    <m/>
    <m/>
    <m/>
    <m/>
    <m/>
    <m/>
    <m/>
    <m/>
    <m/>
    <m/>
    <m/>
    <m/>
    <m/>
    <m/>
    <m/>
    <m/>
    <m/>
    <m/>
    <m/>
    <m/>
    <m/>
    <m/>
    <m/>
    <m/>
    <m/>
    <m/>
    <m/>
    <n v="1770524958.5599999"/>
    <n v="-5215043.33"/>
    <n v="0"/>
    <n v="273810819.19"/>
    <n v="432479.35"/>
    <n v="0"/>
    <n v="-1695241.52"/>
    <n v="0"/>
    <n v="-273810819.19"/>
    <n v="-2231208328.5599999"/>
    <n v="259464255.53999999"/>
    <n v="0"/>
    <n v="0"/>
    <n v="0"/>
    <n v="-190343.69"/>
    <n v="-16921985.390000001"/>
    <n v="0"/>
    <m/>
    <n v="0"/>
    <n v="290334402"/>
    <n v="0"/>
    <n v="61299730"/>
    <n v="0"/>
    <n v="-393616.49"/>
    <n v="15653123.09"/>
    <n v="0"/>
    <m/>
    <n v="-48908408.390000001"/>
    <n v="-1535362.13"/>
    <n v="-10674209.630000001"/>
    <n v="-4288338.84"/>
    <n v="-5786637.3499999996"/>
    <n v="-301986.15999999997"/>
    <n v="790739.5"/>
    <n v="-706665.12"/>
    <n v="0"/>
    <n v="65478594.939999998"/>
    <n v="0"/>
    <n v="0"/>
    <m/>
    <m/>
    <m/>
    <n v="905363606.99000001"/>
    <n v="415495265.92897302"/>
    <m/>
    <n v="1588804973.1799998"/>
    <m/>
    <m/>
    <m/>
    <m/>
    <m/>
    <m/>
    <m/>
    <m/>
    <m/>
    <m/>
    <m/>
    <m/>
    <m/>
    <m/>
    <n v="992636774.41999996"/>
    <m/>
    <m/>
    <m/>
    <m/>
    <m/>
    <m/>
    <m/>
    <m/>
    <n v="418090901.58999997"/>
    <m/>
    <m/>
    <m/>
    <m/>
    <m/>
    <m/>
    <m/>
    <m/>
    <m/>
    <m/>
    <m/>
    <m/>
    <m/>
    <m/>
    <m/>
    <m/>
    <m/>
    <m/>
    <m/>
    <m/>
    <m/>
    <m/>
    <m/>
    <x v="0"/>
    <s v="Visana Gruppe"/>
    <x v="1"/>
    <s v="Visana AG"/>
  </r>
  <r>
    <s v="neu_ohne Fusionsberechnungen_DJ_Daten_OKP.xlsx"/>
    <x v="5"/>
    <s v="Jahresrechnung definitiv"/>
    <s v="994"/>
    <x v="7"/>
    <s v="CH"/>
    <x v="0"/>
    <n v="364319.38"/>
    <n v="364883"/>
    <m/>
    <m/>
    <m/>
    <m/>
    <m/>
    <m/>
    <m/>
    <m/>
    <m/>
    <m/>
    <m/>
    <m/>
    <m/>
    <m/>
    <m/>
    <m/>
    <m/>
    <m/>
    <m/>
    <m/>
    <m/>
    <m/>
    <m/>
    <m/>
    <m/>
    <m/>
    <m/>
    <m/>
    <m/>
    <m/>
    <m/>
    <m/>
    <m/>
    <m/>
    <m/>
    <n v="1273494659.47"/>
    <n v="-7546948.5300000003"/>
    <n v="0"/>
    <n v="183608470.40000001"/>
    <n v="-4876.3"/>
    <n v="0"/>
    <n v="-1514030.4"/>
    <n v="0"/>
    <n v="-183608470.40000001"/>
    <n v="-1239564438.3900001"/>
    <n v="179928838.59"/>
    <n v="0"/>
    <n v="0"/>
    <n v="0"/>
    <n v="-1509107.78"/>
    <n v="9092392.6500000004"/>
    <n v="0"/>
    <m/>
    <n v="0"/>
    <n v="-132580333"/>
    <n v="0"/>
    <n v="52792205"/>
    <n v="-7536412.1600000001"/>
    <n v="-263111.01"/>
    <n v="-2016913.91"/>
    <n v="0"/>
    <m/>
    <n v="0"/>
    <n v="-470237.49"/>
    <n v="-67328819.969999999"/>
    <n v="-3520184.92"/>
    <n v="-3875132.04"/>
    <n v="0"/>
    <n v="1937050.25"/>
    <n v="-407666.96"/>
    <n v="0"/>
    <n v="23266079.420000002"/>
    <n v="18686.37"/>
    <n v="-21.63"/>
    <m/>
    <m/>
    <m/>
    <n v="285986219.07999998"/>
    <n v="173437988.581552"/>
    <m/>
    <n v="556497434.70000005"/>
    <m/>
    <m/>
    <m/>
    <m/>
    <m/>
    <m/>
    <m/>
    <m/>
    <m/>
    <m/>
    <m/>
    <m/>
    <m/>
    <m/>
    <n v="318714260.79000002"/>
    <m/>
    <m/>
    <m/>
    <m/>
    <m/>
    <m/>
    <m/>
    <m/>
    <n v="164761082.65000001"/>
    <m/>
    <m/>
    <m/>
    <m/>
    <m/>
    <m/>
    <m/>
    <m/>
    <m/>
    <m/>
    <m/>
    <m/>
    <m/>
    <m/>
    <m/>
    <m/>
    <m/>
    <m/>
    <m/>
    <m/>
    <m/>
    <m/>
    <s v="Helsana (fus)"/>
    <x v="1"/>
    <m/>
    <x v="0"/>
    <s v="Progrès Versicherungen AG"/>
  </r>
  <r>
    <s v="neu_ohne Fusionsberechnungen_DJ_Daten_OKP.xlsx"/>
    <x v="5"/>
    <s v="Jahresrechnung definitiv"/>
    <s v="376"/>
    <x v="8"/>
    <s v="CH"/>
    <x v="0"/>
    <n v="374632"/>
    <n v="383114"/>
    <m/>
    <m/>
    <m/>
    <m/>
    <m/>
    <m/>
    <m/>
    <m/>
    <m/>
    <m/>
    <m/>
    <m/>
    <m/>
    <m/>
    <m/>
    <m/>
    <m/>
    <m/>
    <m/>
    <m/>
    <m/>
    <m/>
    <m/>
    <m/>
    <m/>
    <m/>
    <m/>
    <m/>
    <m/>
    <m/>
    <m/>
    <m/>
    <m/>
    <m/>
    <m/>
    <n v="1484745658"/>
    <n v="-4780974"/>
    <n v="-4086989"/>
    <n v="170094256"/>
    <n v="194081"/>
    <n v="0"/>
    <n v="-1373362"/>
    <n v="0"/>
    <n v="-170094256"/>
    <n v="-1705660016"/>
    <n v="210390119"/>
    <n v="0"/>
    <n v="0"/>
    <n v="0"/>
    <n v="-624964"/>
    <n v="-27300000"/>
    <n v="0"/>
    <m/>
    <n v="0"/>
    <n v="118248522"/>
    <n v="0"/>
    <n v="25500000"/>
    <n v="-1677005"/>
    <n v="-744336"/>
    <n v="4148365"/>
    <n v="162446"/>
    <m/>
    <n v="-33699948"/>
    <n v="-1621891"/>
    <n v="-32855551"/>
    <n v="-4881028"/>
    <n v="-1933570"/>
    <n v="-1111581"/>
    <n v="1229757"/>
    <n v="-866426"/>
    <n v="0"/>
    <n v="20963480"/>
    <n v="422550"/>
    <n v="-4135689"/>
    <m/>
    <m/>
    <m/>
    <n v="167079298.94999999"/>
    <n v="149757477.89343899"/>
    <m/>
    <n v="430247784"/>
    <m/>
    <m/>
    <m/>
    <m/>
    <m/>
    <m/>
    <m/>
    <m/>
    <m/>
    <m/>
    <m/>
    <m/>
    <m/>
    <m/>
    <n v="190143406"/>
    <m/>
    <m/>
    <m/>
    <m/>
    <m/>
    <m/>
    <m/>
    <m/>
    <n v="377800000"/>
    <m/>
    <m/>
    <m/>
    <m/>
    <m/>
    <m/>
    <m/>
    <m/>
    <m/>
    <m/>
    <m/>
    <m/>
    <m/>
    <m/>
    <m/>
    <m/>
    <m/>
    <m/>
    <m/>
    <m/>
    <m/>
    <m/>
    <s v="KPT (fus)"/>
    <x v="1"/>
    <m/>
    <x v="0"/>
    <s v="KPT Krankenkasse AG"/>
  </r>
  <r>
    <s v="neu_ohne Fusionsberechnungen_DJ_Daten_OKP.xlsx"/>
    <x v="5"/>
    <s v="Jahresrechnung definitiv"/>
    <s v="1569"/>
    <x v="9"/>
    <s v="CH"/>
    <x v="0"/>
    <n v="253174.27"/>
    <n v="251802"/>
    <m/>
    <m/>
    <m/>
    <m/>
    <m/>
    <m/>
    <m/>
    <m/>
    <m/>
    <m/>
    <m/>
    <m/>
    <m/>
    <m/>
    <m/>
    <m/>
    <m/>
    <m/>
    <m/>
    <m/>
    <m/>
    <m/>
    <m/>
    <m/>
    <m/>
    <m/>
    <m/>
    <m/>
    <m/>
    <m/>
    <m/>
    <m/>
    <m/>
    <m/>
    <m/>
    <n v="822912660.10000002"/>
    <n v="-2679742.54"/>
    <n v="0"/>
    <n v="101312017.34999999"/>
    <n v="6968.05"/>
    <n v="0"/>
    <n v="-912579.2"/>
    <n v="0"/>
    <n v="-101317057.34999999"/>
    <n v="-701036100.21000004"/>
    <n v="119191712.34999999"/>
    <n v="0"/>
    <n v="0"/>
    <n v="0"/>
    <n v="-41766.01"/>
    <n v="-15479000"/>
    <n v="0"/>
    <m/>
    <n v="0"/>
    <n v="-154843606"/>
    <n v="0"/>
    <n v="-8800000"/>
    <n v="0"/>
    <n v="-7795889.29"/>
    <n v="4932854.93"/>
    <n v="0"/>
    <m/>
    <n v="0"/>
    <n v="-228370"/>
    <n v="-35844080.579999998"/>
    <n v="-100230.52"/>
    <n v="-867242.43"/>
    <n v="0"/>
    <n v="99.24"/>
    <n v="-78542.48"/>
    <n v="0"/>
    <n v="4777802.18"/>
    <n v="0"/>
    <n v="-12820572"/>
    <m/>
    <m/>
    <m/>
    <n v="94454325.5"/>
    <n v="81722480.245761082"/>
    <m/>
    <n v="157552575.07999998"/>
    <m/>
    <m/>
    <m/>
    <m/>
    <m/>
    <m/>
    <m/>
    <m/>
    <m/>
    <m/>
    <m/>
    <m/>
    <m/>
    <m/>
    <n v="104195144.84"/>
    <m/>
    <m/>
    <m/>
    <m/>
    <m/>
    <m/>
    <m/>
    <m/>
    <n v="156169000"/>
    <m/>
    <m/>
    <m/>
    <m/>
    <m/>
    <m/>
    <m/>
    <m/>
    <m/>
    <m/>
    <m/>
    <m/>
    <m/>
    <m/>
    <m/>
    <m/>
    <m/>
    <m/>
    <m/>
    <m/>
    <m/>
    <m/>
    <s v="CSS (fus)"/>
    <x v="1"/>
    <m/>
    <x v="0"/>
    <s v="Arcosana AG"/>
  </r>
  <r>
    <s v="neu_ohne Fusionsberechnungen_DJ_Daten_OKP.xlsx"/>
    <x v="5"/>
    <s v="Jahresrechnung definitiv"/>
    <s v="1479"/>
    <x v="10"/>
    <s v="CH"/>
    <x v="0"/>
    <n v="373477.97"/>
    <n v="330375"/>
    <m/>
    <m/>
    <m/>
    <m/>
    <m/>
    <m/>
    <m/>
    <m/>
    <m/>
    <m/>
    <m/>
    <m/>
    <m/>
    <m/>
    <m/>
    <m/>
    <m/>
    <m/>
    <m/>
    <m/>
    <m/>
    <m/>
    <m/>
    <m/>
    <m/>
    <m/>
    <m/>
    <m/>
    <m/>
    <m/>
    <m/>
    <m/>
    <m/>
    <m/>
    <m/>
    <n v="1531062329.9000001"/>
    <n v="-26317526.079999998"/>
    <n v="0"/>
    <n v="292900012.81999999"/>
    <n v="0"/>
    <n v="0"/>
    <n v="-1344520.3"/>
    <n v="0"/>
    <n v="-292900012.81999999"/>
    <n v="-1696368673.24"/>
    <n v="224262156.66"/>
    <n v="0"/>
    <n v="0"/>
    <n v="0"/>
    <n v="0"/>
    <n v="-3760000"/>
    <n v="0"/>
    <m/>
    <n v="74231"/>
    <n v="2767228"/>
    <n v="0"/>
    <n v="37482983"/>
    <n v="-1010334.77"/>
    <n v="-2430753.33"/>
    <n v="-941319.64"/>
    <n v="0"/>
    <m/>
    <n v="0"/>
    <n v="0"/>
    <n v="-50909563.100000001"/>
    <n v="-3203668.73"/>
    <n v="-2096133.2"/>
    <n v="0"/>
    <n v="1276297.8400000001"/>
    <n v="-59651.19"/>
    <n v="0"/>
    <n v="12450056.289999999"/>
    <n v="0"/>
    <n v="0"/>
    <m/>
    <m/>
    <m/>
    <n v="130797914.177264"/>
    <n v="194229535.959429"/>
    <m/>
    <n v="371217272.72000003"/>
    <m/>
    <m/>
    <m/>
    <m/>
    <m/>
    <m/>
    <m/>
    <m/>
    <m/>
    <m/>
    <m/>
    <m/>
    <m/>
    <m/>
    <n v="64482391.420000002"/>
    <m/>
    <m/>
    <m/>
    <m/>
    <m/>
    <m/>
    <m/>
    <m/>
    <n v="350560000"/>
    <m/>
    <m/>
    <m/>
    <m/>
    <m/>
    <m/>
    <m/>
    <m/>
    <m/>
    <m/>
    <m/>
    <m/>
    <m/>
    <m/>
    <m/>
    <m/>
    <m/>
    <m/>
    <m/>
    <m/>
    <m/>
    <m/>
    <m/>
    <x v="0"/>
    <s v="Groupe Mutuel"/>
    <x v="1"/>
    <s v="Mutuel Assurance Maladie SA"/>
  </r>
  <r>
    <s v="neu_ohne Fusionsberechnungen_DJ_Daten_OKP.xlsx"/>
    <x v="5"/>
    <s v="Jahresrechnung definitiv"/>
    <s v="1535"/>
    <x v="11"/>
    <s v="CH"/>
    <x v="0"/>
    <n v="260069.77"/>
    <n v="236585"/>
    <m/>
    <m/>
    <m/>
    <m/>
    <m/>
    <m/>
    <m/>
    <m/>
    <m/>
    <m/>
    <m/>
    <m/>
    <m/>
    <m/>
    <m/>
    <m/>
    <m/>
    <m/>
    <m/>
    <m/>
    <m/>
    <m/>
    <m/>
    <m/>
    <m/>
    <m/>
    <m/>
    <m/>
    <m/>
    <m/>
    <m/>
    <m/>
    <m/>
    <m/>
    <m/>
    <n v="974987653.20000005"/>
    <n v="-13107836.02"/>
    <n v="0"/>
    <n v="186825112.63999999"/>
    <n v="0"/>
    <n v="0"/>
    <n v="-936251.04"/>
    <n v="0"/>
    <n v="-186825112.63999999"/>
    <n v="-1065469948.63"/>
    <n v="140817768.56"/>
    <n v="0"/>
    <n v="0"/>
    <n v="0"/>
    <n v="0"/>
    <n v="-4582000"/>
    <n v="0"/>
    <m/>
    <n v="47187"/>
    <n v="554849"/>
    <n v="0"/>
    <n v="8007427"/>
    <n v="-741396.52"/>
    <n v="-1800003.91"/>
    <n v="-689186.28"/>
    <n v="0"/>
    <m/>
    <n v="0"/>
    <n v="0"/>
    <n v="-32327852.420000002"/>
    <n v="-2336279.38"/>
    <n v="-518831.33"/>
    <n v="0"/>
    <n v="874695.57"/>
    <n v="-6793.32"/>
    <n v="0"/>
    <n v="7809767.0499999998"/>
    <n v="0"/>
    <n v="0"/>
    <m/>
    <m/>
    <m/>
    <n v="85367405.246922895"/>
    <n v="121029713.19835401"/>
    <m/>
    <n v="256368261.19"/>
    <m/>
    <m/>
    <m/>
    <m/>
    <m/>
    <m/>
    <m/>
    <m/>
    <m/>
    <m/>
    <m/>
    <m/>
    <m/>
    <m/>
    <n v="19153939.489999998"/>
    <m/>
    <m/>
    <m/>
    <m/>
    <m/>
    <m/>
    <m/>
    <m/>
    <n v="227286000"/>
    <m/>
    <m/>
    <m/>
    <m/>
    <m/>
    <m/>
    <m/>
    <m/>
    <m/>
    <m/>
    <m/>
    <m/>
    <m/>
    <m/>
    <m/>
    <m/>
    <m/>
    <m/>
    <m/>
    <m/>
    <m/>
    <m/>
    <m/>
    <x v="0"/>
    <s v="Groupe Mutuel"/>
    <x v="1"/>
    <s v="Philos Assurance Maladie SA"/>
  </r>
  <r>
    <s v="neu_ohne Fusionsberechnungen_DJ_Daten_OKP.xlsx"/>
    <x v="5"/>
    <s v="Jahresrechnung definitiv"/>
    <s v="312"/>
    <x v="12"/>
    <s v="CH"/>
    <x v="0"/>
    <n v="186763"/>
    <n v="184744"/>
    <m/>
    <m/>
    <m/>
    <m/>
    <m/>
    <m/>
    <m/>
    <m/>
    <m/>
    <m/>
    <m/>
    <m/>
    <m/>
    <m/>
    <m/>
    <m/>
    <m/>
    <m/>
    <m/>
    <m/>
    <m/>
    <m/>
    <m/>
    <m/>
    <m/>
    <m/>
    <m/>
    <m/>
    <m/>
    <m/>
    <m/>
    <m/>
    <m/>
    <m/>
    <m/>
    <n v="651251578.75999999"/>
    <n v="-565000.11"/>
    <n v="0"/>
    <n v="74097793.75"/>
    <n v="0"/>
    <n v="0"/>
    <n v="-560946"/>
    <n v="0"/>
    <n v="-74097793.75"/>
    <n v="-678351749.5"/>
    <n v="99967688.950000003"/>
    <n v="0"/>
    <n v="0"/>
    <n v="0"/>
    <n v="-187629.33"/>
    <n v="-6833000"/>
    <n v="0"/>
    <m/>
    <n v="0"/>
    <n v="-9291248"/>
    <n v="0"/>
    <n v="-30500000"/>
    <n v="-7532337.2999999998"/>
    <n v="-1274152.05"/>
    <n v="1575751.08"/>
    <n v="0"/>
    <m/>
    <n v="-10181845.77"/>
    <n v="-802.6"/>
    <n v="-7618857.4900000002"/>
    <n v="-2015760.32"/>
    <n v="-228586.05"/>
    <n v="-846177.28000000003"/>
    <n v="318331.07"/>
    <n v="-966134.64"/>
    <n v="0"/>
    <n v="16523543.720000001"/>
    <n v="0"/>
    <n v="0"/>
    <m/>
    <m/>
    <m/>
    <n v="116474938"/>
    <n v="105900000"/>
    <m/>
    <n v="290940366.86000001"/>
    <m/>
    <m/>
    <m/>
    <m/>
    <m/>
    <m/>
    <m/>
    <m/>
    <m/>
    <m/>
    <m/>
    <m/>
    <m/>
    <m/>
    <n v="124675939.56999999"/>
    <m/>
    <m/>
    <m/>
    <m/>
    <m/>
    <m/>
    <m/>
    <m/>
    <n v="133028000"/>
    <m/>
    <m/>
    <m/>
    <m/>
    <m/>
    <m/>
    <m/>
    <m/>
    <m/>
    <m/>
    <m/>
    <m/>
    <m/>
    <m/>
    <m/>
    <m/>
    <m/>
    <m/>
    <m/>
    <m/>
    <m/>
    <m/>
    <m/>
    <x v="0"/>
    <m/>
    <x v="0"/>
    <s v="Atupri Gesundheitsversicherung"/>
  </r>
  <r>
    <s v="neu_ohne Fusionsberechnungen_DJ_Daten_OKP.xlsx"/>
    <x v="5"/>
    <s v="Jahresrechnung definitiv"/>
    <s v="343"/>
    <x v="13"/>
    <s v="CH"/>
    <x v="0"/>
    <n v="226354.37"/>
    <n v="193542"/>
    <m/>
    <m/>
    <m/>
    <m/>
    <m/>
    <m/>
    <m/>
    <m/>
    <m/>
    <m/>
    <m/>
    <m/>
    <m/>
    <m/>
    <m/>
    <m/>
    <m/>
    <m/>
    <m/>
    <m/>
    <m/>
    <m/>
    <m/>
    <m/>
    <m/>
    <m/>
    <m/>
    <m/>
    <m/>
    <m/>
    <m/>
    <m/>
    <m/>
    <m/>
    <m/>
    <n v="839207803.25"/>
    <n v="-13173383.16"/>
    <n v="0"/>
    <n v="145926451.5"/>
    <n v="0"/>
    <n v="0"/>
    <n v="-814875.72"/>
    <n v="0"/>
    <n v="-145926451.5"/>
    <n v="-863783807.16999996"/>
    <n v="124350602.51000001"/>
    <n v="0"/>
    <n v="0"/>
    <n v="0"/>
    <n v="0"/>
    <n v="-6423000"/>
    <n v="0"/>
    <m/>
    <n v="59136"/>
    <n v="-51470269"/>
    <n v="0"/>
    <n v="7779065"/>
    <n v="-1743478.02"/>
    <n v="-1199357.3799999999"/>
    <n v="-567056.44999999995"/>
    <n v="0"/>
    <m/>
    <n v="0"/>
    <n v="0"/>
    <n v="-26175626.050000001"/>
    <n v="-1707509.11"/>
    <n v="-409509.66"/>
    <n v="0"/>
    <n v="780525.53"/>
    <n v="-604.28"/>
    <n v="0"/>
    <n v="8004059.1399999997"/>
    <n v="0"/>
    <n v="0"/>
    <m/>
    <m/>
    <m/>
    <n v="86986308.274501503"/>
    <n v="120899989.460078"/>
    <m/>
    <n v="241149901.83000004"/>
    <m/>
    <m/>
    <m/>
    <m/>
    <m/>
    <m/>
    <m/>
    <m/>
    <m/>
    <m/>
    <m/>
    <m/>
    <m/>
    <m/>
    <n v="57189501.07"/>
    <m/>
    <m/>
    <m/>
    <m/>
    <m/>
    <m/>
    <m/>
    <m/>
    <n v="182008000"/>
    <m/>
    <m/>
    <m/>
    <m/>
    <m/>
    <m/>
    <m/>
    <m/>
    <m/>
    <m/>
    <m/>
    <m/>
    <m/>
    <m/>
    <m/>
    <m/>
    <m/>
    <m/>
    <m/>
    <m/>
    <m/>
    <m/>
    <m/>
    <x v="0"/>
    <s v="Groupe Mutuel"/>
    <x v="1"/>
    <s v="Avenir Assurance Maladie SA"/>
  </r>
  <r>
    <s v="neu_ohne Fusionsberechnungen_DJ_Daten_OKP.xlsx"/>
    <x v="5"/>
    <s v="Jahresrechnung definitiv"/>
    <s v="1529"/>
    <x v="14"/>
    <s v="CH"/>
    <x v="0"/>
    <n v="172065.1"/>
    <n v="172216"/>
    <m/>
    <m/>
    <m/>
    <m/>
    <m/>
    <m/>
    <m/>
    <m/>
    <m/>
    <m/>
    <m/>
    <m/>
    <m/>
    <m/>
    <m/>
    <m/>
    <m/>
    <m/>
    <m/>
    <m/>
    <m/>
    <m/>
    <m/>
    <m/>
    <m/>
    <m/>
    <m/>
    <m/>
    <m/>
    <m/>
    <m/>
    <m/>
    <m/>
    <m/>
    <m/>
    <n v="689156952.79999995"/>
    <n v="-4332683.1900000004"/>
    <n v="0"/>
    <n v="94574478.950000003"/>
    <n v="239195.23"/>
    <n v="0"/>
    <n v="-623224.4"/>
    <n v="0"/>
    <n v="-94810641.849999994"/>
    <n v="-747948120.66999996"/>
    <n v="101831000.40000001"/>
    <n v="0"/>
    <n v="0"/>
    <n v="0"/>
    <n v="-53273.05"/>
    <n v="-11210000"/>
    <n v="0"/>
    <m/>
    <n v="0"/>
    <n v="6136491"/>
    <n v="0"/>
    <n v="-2800000"/>
    <n v="0"/>
    <n v="-1939432.28"/>
    <n v="2294458.7999999998"/>
    <n v="0"/>
    <m/>
    <n v="0"/>
    <n v="-207088.5"/>
    <n v="-30005317.010000002"/>
    <n v="-84268.37"/>
    <n v="-655915.30000000005"/>
    <n v="0"/>
    <n v="2337.16"/>
    <n v="-55687.62"/>
    <n v="0"/>
    <n v="13651233.359999999"/>
    <n v="0"/>
    <n v="0"/>
    <m/>
    <m/>
    <m/>
    <n v="186829830.51163399"/>
    <n v="119762691.019439"/>
    <m/>
    <n v="298988668.34999996"/>
    <m/>
    <m/>
    <m/>
    <m/>
    <m/>
    <m/>
    <m/>
    <m/>
    <m/>
    <m/>
    <m/>
    <m/>
    <m/>
    <m/>
    <n v="190423160.83000001"/>
    <m/>
    <m/>
    <m/>
    <m/>
    <m/>
    <m/>
    <m/>
    <m/>
    <n v="174630000"/>
    <m/>
    <m/>
    <m/>
    <m/>
    <m/>
    <m/>
    <m/>
    <m/>
    <m/>
    <m/>
    <m/>
    <m/>
    <m/>
    <m/>
    <m/>
    <m/>
    <m/>
    <m/>
    <m/>
    <m/>
    <m/>
    <m/>
    <s v="CSS (fus)"/>
    <x v="1"/>
    <m/>
    <x v="0"/>
    <s v="INTRAS Kranken-Versicherung AG"/>
  </r>
  <r>
    <s v="neu_ohne Fusionsberechnungen_DJ_Daten_OKP.xlsx"/>
    <x v="5"/>
    <s v="Jahresrechnung definitiv"/>
    <s v="774"/>
    <x v="15"/>
    <s v="CH"/>
    <x v="0"/>
    <n v="202917.11"/>
    <n v="180468"/>
    <m/>
    <m/>
    <m/>
    <m/>
    <m/>
    <m/>
    <m/>
    <m/>
    <m/>
    <m/>
    <m/>
    <m/>
    <m/>
    <m/>
    <m/>
    <m/>
    <m/>
    <m/>
    <m/>
    <m/>
    <m/>
    <m/>
    <m/>
    <m/>
    <m/>
    <m/>
    <m/>
    <m/>
    <m/>
    <m/>
    <m/>
    <m/>
    <m/>
    <m/>
    <m/>
    <n v="748031793.85000002"/>
    <n v="-12486551.039999999"/>
    <n v="0"/>
    <n v="130008767.25"/>
    <n v="0"/>
    <n v="0"/>
    <n v="-730501.61"/>
    <n v="0"/>
    <n v="-130008767.25"/>
    <n v="-737543795.27999997"/>
    <n v="108730377.41"/>
    <n v="0"/>
    <n v="0"/>
    <n v="0"/>
    <n v="0"/>
    <n v="-4023000"/>
    <n v="0"/>
    <m/>
    <n v="0"/>
    <n v="-78764796"/>
    <n v="0"/>
    <n v="13111451"/>
    <n v="-663591.82999999996"/>
    <n v="-1316906.79"/>
    <n v="-586249.28"/>
    <n v="0"/>
    <m/>
    <n v="0"/>
    <n v="0"/>
    <n v="-22140199.079999998"/>
    <n v="-1506501.12"/>
    <n v="-279453.17"/>
    <n v="0"/>
    <n v="822770.96"/>
    <n v="-25469.99"/>
    <n v="0"/>
    <n v="6017956.7800000003"/>
    <n v="0"/>
    <n v="0"/>
    <m/>
    <m/>
    <m/>
    <n v="50484282.007384099"/>
    <n v="84497361.180214599"/>
    <m/>
    <n v="161105087.72000003"/>
    <m/>
    <m/>
    <m/>
    <m/>
    <m/>
    <m/>
    <m/>
    <m/>
    <m/>
    <m/>
    <m/>
    <m/>
    <m/>
    <m/>
    <n v="54317641.119999997"/>
    <m/>
    <m/>
    <m/>
    <m/>
    <m/>
    <m/>
    <m/>
    <m/>
    <n v="158154000"/>
    <m/>
    <m/>
    <m/>
    <m/>
    <m/>
    <m/>
    <m/>
    <m/>
    <m/>
    <m/>
    <m/>
    <m/>
    <m/>
    <m/>
    <m/>
    <m/>
    <m/>
    <m/>
    <m/>
    <m/>
    <m/>
    <m/>
    <m/>
    <x v="0"/>
    <s v="Groupe Mutuel"/>
    <x v="1"/>
    <s v="Easy Sana Assurance Maladie SA"/>
  </r>
  <r>
    <s v="neu_ohne Fusionsberechnungen_DJ_Daten_OKP.xlsx"/>
    <x v="5"/>
    <s v="Jahresrechnung definitiv"/>
    <s v="455"/>
    <x v="16"/>
    <s v="CH"/>
    <x v="0"/>
    <n v="157319.78"/>
    <n v="153241"/>
    <m/>
    <m/>
    <m/>
    <m/>
    <m/>
    <m/>
    <m/>
    <m/>
    <m/>
    <m/>
    <m/>
    <m/>
    <m/>
    <m/>
    <m/>
    <m/>
    <m/>
    <m/>
    <m/>
    <m/>
    <m/>
    <m/>
    <m/>
    <m/>
    <m/>
    <m/>
    <m/>
    <m/>
    <m/>
    <m/>
    <m/>
    <m/>
    <m/>
    <m/>
    <m/>
    <n v="520427155.14999998"/>
    <n v="-1380101.8"/>
    <n v="0"/>
    <n v="84991034.799999997"/>
    <n v="0"/>
    <n v="0"/>
    <n v="-595272.79"/>
    <n v="0"/>
    <n v="-84991034.799999997"/>
    <n v="-530139055.10000002"/>
    <n v="74804202.150000006"/>
    <n v="0"/>
    <n v="0"/>
    <n v="0"/>
    <n v="-189772.17"/>
    <n v="-4494000"/>
    <n v="0"/>
    <m/>
    <n v="0"/>
    <n v="-21611152.800000001"/>
    <n v="0"/>
    <n v="1110000"/>
    <n v="-5803971.25"/>
    <n v="-396410.3"/>
    <n v="-762527.52"/>
    <n v="0"/>
    <m/>
    <n v="-17315536.109999999"/>
    <n v="-142560.69"/>
    <n v="-6593205.5999999996"/>
    <n v="-1319915.95"/>
    <n v="-1128088.79"/>
    <n v="-1996483.59"/>
    <n v="5242453.8"/>
    <n v="-575850.06000000006"/>
    <n v="0"/>
    <n v="14961146.33"/>
    <n v="485839.24"/>
    <n v="0"/>
    <m/>
    <m/>
    <m/>
    <n v="106374789"/>
    <n v="84046748.2230822"/>
    <m/>
    <n v="322248030.10000002"/>
    <m/>
    <m/>
    <m/>
    <m/>
    <m/>
    <m/>
    <m/>
    <m/>
    <m/>
    <m/>
    <m/>
    <m/>
    <m/>
    <m/>
    <n v="87290595.459999993"/>
    <m/>
    <m/>
    <m/>
    <m/>
    <m/>
    <m/>
    <m/>
    <m/>
    <n v="97236000"/>
    <m/>
    <m/>
    <m/>
    <m/>
    <m/>
    <m/>
    <m/>
    <m/>
    <m/>
    <m/>
    <m/>
    <m/>
    <m/>
    <m/>
    <m/>
    <m/>
    <m/>
    <m/>
    <m/>
    <m/>
    <m/>
    <m/>
    <s v="öKK (fus)"/>
    <x v="1"/>
    <m/>
    <x v="0"/>
    <s v="ÖKK Kranken- und Unfallversicherungen AG"/>
  </r>
  <r>
    <s v="neu_ohne Fusionsberechnungen_DJ_Daten_OKP.xlsx"/>
    <x v="5"/>
    <s v="Jahresrechnung definitiv"/>
    <s v="509"/>
    <x v="17"/>
    <s v="CH"/>
    <x v="0"/>
    <n v="149661.32"/>
    <n v="153362"/>
    <m/>
    <m/>
    <m/>
    <m/>
    <m/>
    <m/>
    <m/>
    <m/>
    <m/>
    <m/>
    <m/>
    <m/>
    <m/>
    <m/>
    <m/>
    <m/>
    <m/>
    <m/>
    <m/>
    <m/>
    <m/>
    <m/>
    <m/>
    <m/>
    <m/>
    <m/>
    <m/>
    <m/>
    <m/>
    <m/>
    <m/>
    <m/>
    <m/>
    <m/>
    <m/>
    <n v="624768645.55999994"/>
    <n v="-1449529.21"/>
    <n v="0"/>
    <n v="100950580.8"/>
    <n v="0"/>
    <n v="0"/>
    <n v="538780.28"/>
    <n v="0"/>
    <n v="-100950580.8"/>
    <n v="-668327479.47000003"/>
    <n v="79749447.349999994"/>
    <n v="0"/>
    <n v="0"/>
    <n v="0"/>
    <n v="-2238768.5099999998"/>
    <n v="620760.21"/>
    <n v="-14789927.17"/>
    <m/>
    <n v="0"/>
    <n v="21610554"/>
    <n v="0"/>
    <n v="16791577"/>
    <n v="0"/>
    <n v="0"/>
    <n v="-1040630.81"/>
    <n v="0"/>
    <m/>
    <n v="0"/>
    <n v="0"/>
    <n v="-35419966.909999996"/>
    <n v="-1316463"/>
    <n v="-1022200"/>
    <n v="0"/>
    <n v="20920.169999999998"/>
    <n v="-33192.660000000003"/>
    <n v="0"/>
    <n v="12794092.74"/>
    <n v="9280.6200000000008"/>
    <n v="0"/>
    <m/>
    <m/>
    <m/>
    <n v="176703371.92625001"/>
    <n v="94802805.342696801"/>
    <m/>
    <n v="393290222.04000002"/>
    <m/>
    <m/>
    <m/>
    <m/>
    <m/>
    <m/>
    <m/>
    <m/>
    <m/>
    <m/>
    <m/>
    <m/>
    <m/>
    <m/>
    <n v="143880275.36000001"/>
    <m/>
    <m/>
    <m/>
    <m/>
    <m/>
    <m/>
    <m/>
    <m/>
    <n v="131149627"/>
    <m/>
    <m/>
    <m/>
    <m/>
    <m/>
    <m/>
    <m/>
    <m/>
    <m/>
    <m/>
    <m/>
    <m/>
    <m/>
    <m/>
    <m/>
    <m/>
    <m/>
    <m/>
    <m/>
    <m/>
    <m/>
    <m/>
    <s v="Vivao (fus)"/>
    <x v="1"/>
    <m/>
    <x v="0"/>
    <s v="Vivao Sympany AG"/>
  </r>
  <r>
    <s v="neu_ohne Fusionsberechnungen_DJ_Daten_OKP.xlsx"/>
    <x v="5"/>
    <s v="Jahresrechnung definitiv"/>
    <s v="1560"/>
    <x v="18"/>
    <s v="CH"/>
    <x v="0"/>
    <n v="133386.82"/>
    <n v="133245"/>
    <m/>
    <m/>
    <m/>
    <m/>
    <m/>
    <m/>
    <m/>
    <m/>
    <m/>
    <m/>
    <m/>
    <m/>
    <m/>
    <m/>
    <m/>
    <m/>
    <m/>
    <m/>
    <m/>
    <m/>
    <m/>
    <m/>
    <m/>
    <m/>
    <m/>
    <m/>
    <m/>
    <m/>
    <m/>
    <m/>
    <m/>
    <m/>
    <m/>
    <m/>
    <m/>
    <n v="393768585.5"/>
    <n v="-2564972.9900000002"/>
    <n v="0"/>
    <n v="59221483.5"/>
    <n v="-381670.5"/>
    <n v="0"/>
    <n v="-492070.8"/>
    <n v="0"/>
    <n v="-59221483.5"/>
    <n v="-349686550.77999997"/>
    <n v="57475242.130000003"/>
    <n v="0"/>
    <n v="0"/>
    <n v="0"/>
    <n v="0"/>
    <n v="-3297931"/>
    <n v="0"/>
    <m/>
    <n v="0"/>
    <n v="-51891731"/>
    <n v="0"/>
    <n v="-7640620"/>
    <n v="0"/>
    <n v="-455441.85"/>
    <n v="-2638953.2999999998"/>
    <n v="0"/>
    <m/>
    <n v="-8671104.7200000007"/>
    <n v="0"/>
    <n v="-2369504.54"/>
    <n v="-715762.15"/>
    <n v="-6835023.9000000004"/>
    <n v="-204109.13"/>
    <n v="143786.51"/>
    <n v="-166303.23000000001"/>
    <n v="0"/>
    <n v="14596149.67"/>
    <n v="0"/>
    <n v="0"/>
    <m/>
    <m/>
    <m/>
    <n v="143221681.40000001"/>
    <n v="107488814.25264899"/>
    <m/>
    <n v="343076519.38999999"/>
    <m/>
    <m/>
    <m/>
    <m/>
    <m/>
    <m/>
    <m/>
    <m/>
    <m/>
    <m/>
    <m/>
    <m/>
    <m/>
    <m/>
    <n v="156395459.18000001"/>
    <m/>
    <m/>
    <m/>
    <m/>
    <m/>
    <m/>
    <m/>
    <m/>
    <n v="75382910"/>
    <m/>
    <m/>
    <m/>
    <m/>
    <m/>
    <m/>
    <m/>
    <m/>
    <m/>
    <m/>
    <m/>
    <m/>
    <m/>
    <m/>
    <m/>
    <m/>
    <m/>
    <m/>
    <m/>
    <m/>
    <m/>
    <m/>
    <m/>
    <x v="0"/>
    <m/>
    <x v="0"/>
    <s v="Agrisano Krankenkasse AG"/>
  </r>
  <r>
    <s v="neu_ohne Fusionsberechnungen_DJ_Daten_OKP.xlsx"/>
    <x v="5"/>
    <s v="Jahresrechnung definitiv"/>
    <s v="62"/>
    <x v="19"/>
    <s v="CH"/>
    <x v="0"/>
    <n v="148598"/>
    <n v="123552"/>
    <m/>
    <m/>
    <m/>
    <m/>
    <m/>
    <m/>
    <m/>
    <m/>
    <m/>
    <m/>
    <m/>
    <m/>
    <m/>
    <m/>
    <m/>
    <m/>
    <m/>
    <m/>
    <m/>
    <m/>
    <m/>
    <m/>
    <m/>
    <m/>
    <m/>
    <m/>
    <m/>
    <m/>
    <m/>
    <m/>
    <m/>
    <m/>
    <m/>
    <m/>
    <m/>
    <n v="531472112.5"/>
    <n v="-4982680.7300000004"/>
    <n v="0"/>
    <n v="70635922.799999997"/>
    <n v="0"/>
    <n v="0"/>
    <n v="-534952.80000000005"/>
    <n v="0"/>
    <n v="-70635922.799999997"/>
    <n v="-485267486.85000002"/>
    <n v="72521771.629999995"/>
    <n v="0"/>
    <n v="0"/>
    <n v="0"/>
    <n v="0"/>
    <n v="-2800000"/>
    <n v="0"/>
    <m/>
    <n v="78398"/>
    <n v="-79049230"/>
    <n v="0"/>
    <n v="-16707096"/>
    <n v="0"/>
    <n v="-57774.9"/>
    <n v="-291998.52"/>
    <n v="0"/>
    <m/>
    <n v="-377.15"/>
    <n v="0"/>
    <n v="-17729678.010000002"/>
    <n v="-1040733.48"/>
    <n v="-302829.24"/>
    <n v="0"/>
    <n v="289695.74"/>
    <n v="-83805.279999999999"/>
    <n v="0"/>
    <n v="11675373.279999999"/>
    <n v="0"/>
    <n v="0"/>
    <m/>
    <m/>
    <m/>
    <n v="99842724.537564397"/>
    <n v="78493648.600102901"/>
    <m/>
    <n v="238140618.69000009"/>
    <m/>
    <m/>
    <m/>
    <m/>
    <m/>
    <m/>
    <m/>
    <m/>
    <m/>
    <m/>
    <m/>
    <m/>
    <m/>
    <m/>
    <n v="106872630.37"/>
    <m/>
    <m/>
    <m/>
    <m/>
    <m/>
    <m/>
    <m/>
    <m/>
    <n v="118600000"/>
    <m/>
    <m/>
    <m/>
    <m/>
    <m/>
    <m/>
    <m/>
    <m/>
    <m/>
    <m/>
    <m/>
    <m/>
    <m/>
    <m/>
    <m/>
    <m/>
    <m/>
    <m/>
    <m/>
    <m/>
    <m/>
    <m/>
    <m/>
    <x v="0"/>
    <s v="Groupe Mutuel"/>
    <x v="1"/>
    <s v="SUPRA-1846 SA"/>
  </r>
  <r>
    <s v="neu_ohne Fusionsberechnungen_DJ_Daten_OKP.xlsx"/>
    <x v="5"/>
    <s v="Jahresrechnung definitiv"/>
    <s v="1577"/>
    <x v="20"/>
    <s v="CH"/>
    <x v="0"/>
    <n v="97841.64"/>
    <n v="106518"/>
    <m/>
    <m/>
    <m/>
    <m/>
    <m/>
    <m/>
    <m/>
    <m/>
    <m/>
    <m/>
    <m/>
    <m/>
    <m/>
    <m/>
    <m/>
    <m/>
    <m/>
    <m/>
    <m/>
    <m/>
    <m/>
    <m/>
    <m/>
    <m/>
    <m/>
    <m/>
    <m/>
    <m/>
    <m/>
    <m/>
    <m/>
    <m/>
    <m/>
    <m/>
    <m/>
    <n v="251517210.30000001"/>
    <n v="-567285.46"/>
    <n v="0"/>
    <n v="23930136.050000001"/>
    <n v="0"/>
    <n v="0"/>
    <n v="-352250"/>
    <n v="0"/>
    <n v="-23930136.050000001"/>
    <n v="-144258232.27000001"/>
    <n v="31004967.649999999"/>
    <n v="0"/>
    <n v="0"/>
    <n v="0"/>
    <n v="-22215.11"/>
    <n v="-2400000"/>
    <n v="0"/>
    <m/>
    <n v="0"/>
    <n v="-99456535"/>
    <n v="0"/>
    <n v="-23800000"/>
    <n v="-326956.5"/>
    <n v="-3281654.06"/>
    <n v="1896136.69"/>
    <n v="0"/>
    <m/>
    <n v="0"/>
    <n v="-10647.5"/>
    <n v="-7004646.21"/>
    <n v="-30656.48"/>
    <n v="-1818122.14"/>
    <n v="0"/>
    <n v="114458.1"/>
    <n v="-16115.8"/>
    <n v="0"/>
    <n v="0"/>
    <n v="0"/>
    <n v="-8501008"/>
    <m/>
    <m/>
    <m/>
    <n v="27824846.710000001"/>
    <n v="27235312.778359"/>
    <m/>
    <n v="0"/>
    <m/>
    <m/>
    <m/>
    <m/>
    <m/>
    <m/>
    <m/>
    <m/>
    <m/>
    <m/>
    <m/>
    <m/>
    <m/>
    <m/>
    <n v="32884962.370000001"/>
    <m/>
    <m/>
    <m/>
    <m/>
    <m/>
    <m/>
    <m/>
    <m/>
    <n v="34600000"/>
    <m/>
    <m/>
    <m/>
    <m/>
    <m/>
    <m/>
    <m/>
    <m/>
    <m/>
    <m/>
    <m/>
    <m/>
    <m/>
    <m/>
    <m/>
    <m/>
    <m/>
    <m/>
    <m/>
    <m/>
    <m/>
    <m/>
    <s v="CSS (fus)"/>
    <x v="1"/>
    <m/>
    <x v="0"/>
    <s v="Sanagate AG"/>
  </r>
  <r>
    <s v="neu_ohne Fusionsberechnungen_DJ_Daten_OKP.xlsx"/>
    <x v="5"/>
    <s v="Jahresrechnung definitiv"/>
    <s v="881"/>
    <x v="21"/>
    <s v="CH"/>
    <x v="0"/>
    <n v="84894"/>
    <n v="83238"/>
    <m/>
    <m/>
    <m/>
    <m/>
    <m/>
    <m/>
    <m/>
    <m/>
    <m/>
    <m/>
    <m/>
    <m/>
    <m/>
    <m/>
    <m/>
    <m/>
    <m/>
    <m/>
    <m/>
    <m/>
    <m/>
    <m/>
    <m/>
    <m/>
    <m/>
    <m/>
    <m/>
    <m/>
    <m/>
    <m/>
    <m/>
    <m/>
    <m/>
    <m/>
    <m/>
    <n v="320231631.89999998"/>
    <n v="-635762.06999999995"/>
    <n v="-950000"/>
    <n v="41472281.799999997"/>
    <n v="5760785.5999999996"/>
    <n v="0"/>
    <n v="-305131.2"/>
    <n v="0"/>
    <n v="-47233067.399999999"/>
    <n v="-354826173.13999999"/>
    <n v="47078495.700000003"/>
    <n v="0"/>
    <n v="0"/>
    <n v="0"/>
    <n v="-201242.98"/>
    <n v="-5411553.8499999996"/>
    <n v="0"/>
    <m/>
    <n v="0"/>
    <n v="23254878.010000002"/>
    <n v="0"/>
    <n v="10415479.59"/>
    <n v="-807076.45"/>
    <n v="-566113"/>
    <n v="1212262.03"/>
    <n v="5477674"/>
    <m/>
    <n v="-13794220.41"/>
    <n v="-189627.01"/>
    <n v="-10326164.17"/>
    <n v="-1524206.12"/>
    <n v="-142467.20000000001"/>
    <n v="-2770881.15"/>
    <n v="59.96"/>
    <n v="-252019.66"/>
    <n v="0"/>
    <n v="4443755.0199999996"/>
    <n v="0"/>
    <n v="0"/>
    <m/>
    <m/>
    <m/>
    <n v="45165775.710000001"/>
    <n v="35308599.945227303"/>
    <m/>
    <n v="100312349.12"/>
    <m/>
    <m/>
    <m/>
    <m/>
    <m/>
    <m/>
    <m/>
    <m/>
    <m/>
    <m/>
    <m/>
    <m/>
    <m/>
    <m/>
    <n v="59957288"/>
    <m/>
    <m/>
    <m/>
    <m/>
    <m/>
    <m/>
    <m/>
    <m/>
    <n v="63909095.149999999"/>
    <m/>
    <m/>
    <m/>
    <m/>
    <m/>
    <m/>
    <m/>
    <m/>
    <m/>
    <m/>
    <m/>
    <m/>
    <m/>
    <m/>
    <m/>
    <m/>
    <m/>
    <m/>
    <m/>
    <m/>
    <m/>
    <m/>
    <m/>
    <x v="0"/>
    <m/>
    <x v="0"/>
    <s v="EGK Grundversicherungen AG"/>
  </r>
  <r>
    <s v="neu_ohne Fusionsberechnungen_DJ_Daten_OKP.xlsx"/>
    <x v="5"/>
    <s v="Jahresrechnung definitiv"/>
    <s v="182"/>
    <x v="22"/>
    <s v="CH"/>
    <x v="0"/>
    <n v="69863"/>
    <n v="70178"/>
    <m/>
    <m/>
    <m/>
    <m/>
    <m/>
    <m/>
    <m/>
    <m/>
    <m/>
    <m/>
    <m/>
    <m/>
    <m/>
    <m/>
    <m/>
    <m/>
    <m/>
    <m/>
    <m/>
    <m/>
    <m/>
    <m/>
    <m/>
    <m/>
    <m/>
    <m/>
    <m/>
    <m/>
    <m/>
    <m/>
    <m/>
    <m/>
    <m/>
    <m/>
    <m/>
    <n v="224260725.80000001"/>
    <n v="-353845.84"/>
    <n v="0"/>
    <n v="23446774.699999999"/>
    <n v="0"/>
    <n v="0"/>
    <n v="-277541.40000000002"/>
    <n v="0"/>
    <n v="-23446774.699999999"/>
    <n v="-224465559.34999999"/>
    <n v="36041599.100000001"/>
    <n v="0"/>
    <n v="0"/>
    <n v="0"/>
    <n v="-119767.87"/>
    <n v="-5667199"/>
    <n v="0"/>
    <m/>
    <n v="0"/>
    <n v="-12141318"/>
    <n v="0"/>
    <n v="-6247591.7400000002"/>
    <n v="-1322084.7"/>
    <n v="-374850.15"/>
    <n v="54500.92"/>
    <n v="0"/>
    <m/>
    <n v="-6803160.7000000002"/>
    <n v="-48154.89"/>
    <n v="-2919174.88"/>
    <n v="-513865.87"/>
    <n v="-29375.81"/>
    <n v="-174840.12"/>
    <n v="0"/>
    <n v="-37715.06"/>
    <n v="0"/>
    <n v="2372544.2000000002"/>
    <n v="0"/>
    <n v="0"/>
    <m/>
    <m/>
    <m/>
    <n v="38289604.030000001"/>
    <n v="31700000"/>
    <m/>
    <n v="92290960.629999995"/>
    <m/>
    <m/>
    <m/>
    <m/>
    <m/>
    <m/>
    <m/>
    <m/>
    <m/>
    <m/>
    <m/>
    <m/>
    <m/>
    <m/>
    <n v="28745074.629999999"/>
    <m/>
    <m/>
    <m/>
    <m/>
    <m/>
    <m/>
    <m/>
    <m/>
    <n v="34195860"/>
    <m/>
    <m/>
    <m/>
    <m/>
    <m/>
    <m/>
    <m/>
    <m/>
    <m/>
    <m/>
    <m/>
    <m/>
    <m/>
    <m/>
    <m/>
    <m/>
    <m/>
    <m/>
    <m/>
    <m/>
    <m/>
    <m/>
    <s v="SWICA (fus)"/>
    <x v="1"/>
    <m/>
    <x v="0"/>
    <s v="PROVITA Gesundheitsversicherung AG"/>
  </r>
  <r>
    <s v="neu_ohne Fusionsberechnungen_DJ_Daten_OKP.xlsx"/>
    <x v="5"/>
    <s v="Jahresrechnung definitiv"/>
    <s v="1568"/>
    <x v="23"/>
    <s v="CH"/>
    <x v="0"/>
    <n v="63400"/>
    <n v="82370"/>
    <m/>
    <m/>
    <m/>
    <m/>
    <m/>
    <m/>
    <m/>
    <m/>
    <m/>
    <m/>
    <m/>
    <m/>
    <m/>
    <m/>
    <m/>
    <m/>
    <m/>
    <m/>
    <m/>
    <m/>
    <m/>
    <m/>
    <m/>
    <m/>
    <m/>
    <m/>
    <m/>
    <m/>
    <m/>
    <m/>
    <m/>
    <m/>
    <m/>
    <m/>
    <m/>
    <n v="221587499.97"/>
    <n v="-1616239.25"/>
    <n v="-30000"/>
    <n v="38078277.049999997"/>
    <n v="86730.23"/>
    <n v="0"/>
    <n v="-228701.2"/>
    <n v="0"/>
    <n v="-38078277.049999997"/>
    <n v="-188063635.91"/>
    <n v="30288092.600000001"/>
    <n v="0"/>
    <n v="0"/>
    <n v="0"/>
    <n v="-47990.74"/>
    <n v="-4500000"/>
    <n v="0"/>
    <m/>
    <n v="0"/>
    <n v="-25520424"/>
    <n v="0"/>
    <n v="-22497124"/>
    <n v="0"/>
    <n v="-48060"/>
    <n v="40028.370000000003"/>
    <n v="0"/>
    <m/>
    <n v="-5095105.28"/>
    <n v="-159948.6"/>
    <n v="-1112001.47"/>
    <n v="-446744"/>
    <n v="-2412674.2400000002"/>
    <n v="-31459.85"/>
    <n v="279737.76"/>
    <n v="-542401.77"/>
    <n v="0"/>
    <n v="-12715"/>
    <n v="0"/>
    <n v="0"/>
    <m/>
    <m/>
    <m/>
    <n v="93283127.969999999"/>
    <n v="31067394.3379937"/>
    <m/>
    <n v="15110700"/>
    <m/>
    <m/>
    <m/>
    <m/>
    <m/>
    <m/>
    <m/>
    <m/>
    <m/>
    <m/>
    <m/>
    <m/>
    <m/>
    <m/>
    <n v="93099991.590000004"/>
    <m/>
    <m/>
    <m/>
    <m/>
    <m/>
    <m/>
    <m/>
    <m/>
    <n v="33700000"/>
    <m/>
    <m/>
    <m/>
    <m/>
    <m/>
    <m/>
    <m/>
    <m/>
    <m/>
    <m/>
    <m/>
    <m/>
    <m/>
    <m/>
    <m/>
    <m/>
    <m/>
    <m/>
    <m/>
    <m/>
    <m/>
    <m/>
    <m/>
    <x v="0"/>
    <s v="Visana Gruppe"/>
    <x v="1"/>
    <s v="sana24 AG"/>
  </r>
  <r>
    <s v="neu_ohne Fusionsberechnungen_DJ_Daten_OKP.xlsx"/>
    <x v="5"/>
    <s v="Jahresrechnung definitiv"/>
    <s v="1570"/>
    <x v="24"/>
    <s v="CH"/>
    <x v="0"/>
    <n v="45162"/>
    <n v="45908"/>
    <m/>
    <m/>
    <m/>
    <m/>
    <m/>
    <m/>
    <m/>
    <m/>
    <m/>
    <m/>
    <m/>
    <m/>
    <m/>
    <m/>
    <m/>
    <m/>
    <m/>
    <m/>
    <m/>
    <m/>
    <m/>
    <m/>
    <m/>
    <m/>
    <m/>
    <m/>
    <m/>
    <m/>
    <m/>
    <m/>
    <m/>
    <m/>
    <m/>
    <m/>
    <m/>
    <n v="167740905.88"/>
    <n v="-647766.24"/>
    <n v="0"/>
    <n v="26098691.25"/>
    <n v="56068.55"/>
    <n v="0"/>
    <n v="-162717.17000000001"/>
    <n v="0"/>
    <n v="-26098691.25"/>
    <n v="-172195009.12"/>
    <n v="23751782"/>
    <n v="0"/>
    <n v="0"/>
    <n v="0"/>
    <n v="-21145.87"/>
    <n v="200000"/>
    <n v="0"/>
    <m/>
    <n v="0"/>
    <n v="-670107"/>
    <n v="0"/>
    <n v="-5398278"/>
    <n v="0"/>
    <n v="-38448"/>
    <n v="875146.91"/>
    <n v="0"/>
    <m/>
    <n v="-4191912.42"/>
    <n v="-131595.03"/>
    <n v="-914880.56"/>
    <n v="-367551.13"/>
    <n v="-915432.45"/>
    <n v="-25883.07"/>
    <n v="149920.95000000001"/>
    <n v="-395495.18"/>
    <n v="0"/>
    <n v="-16606.259999999998"/>
    <n v="0"/>
    <n v="0"/>
    <m/>
    <m/>
    <m/>
    <n v="76154453.299999997"/>
    <n v="26206598.7310794"/>
    <m/>
    <n v="20147600"/>
    <m/>
    <m/>
    <m/>
    <m/>
    <m/>
    <m/>
    <m/>
    <m/>
    <m/>
    <m/>
    <m/>
    <m/>
    <m/>
    <m/>
    <n v="81206295.439999998"/>
    <m/>
    <m/>
    <m/>
    <m/>
    <m/>
    <m/>
    <m/>
    <m/>
    <n v="32900000"/>
    <m/>
    <m/>
    <m/>
    <m/>
    <m/>
    <m/>
    <m/>
    <m/>
    <m/>
    <m/>
    <m/>
    <m/>
    <m/>
    <m/>
    <m/>
    <m/>
    <m/>
    <m/>
    <m/>
    <m/>
    <m/>
    <m/>
    <m/>
    <x v="0"/>
    <s v="Visana Gruppe"/>
    <x v="1"/>
    <s v="vivacare AG"/>
  </r>
  <r>
    <s v="neu_ohne Fusionsberechnungen_DJ_Daten_OKP.xlsx"/>
    <x v="5"/>
    <s v="Jahresrechnung definitiv"/>
    <s v="1575"/>
    <x v="25"/>
    <s v="CH"/>
    <x v="0"/>
    <n v="70517"/>
    <n v="70214"/>
    <m/>
    <m/>
    <m/>
    <m/>
    <m/>
    <m/>
    <m/>
    <m/>
    <m/>
    <m/>
    <m/>
    <m/>
    <m/>
    <m/>
    <m/>
    <m/>
    <m/>
    <m/>
    <m/>
    <m/>
    <m/>
    <m/>
    <m/>
    <m/>
    <m/>
    <m/>
    <m/>
    <m/>
    <m/>
    <m/>
    <m/>
    <m/>
    <m/>
    <m/>
    <m/>
    <n v="200633923.03"/>
    <n v="-588174.69999999995"/>
    <n v="0"/>
    <n v="17932029.550000001"/>
    <n v="147137.29999999999"/>
    <n v="0"/>
    <n v="-105653"/>
    <n v="0"/>
    <n v="-18079166.850000001"/>
    <n v="-100155043.03"/>
    <n v="25548117.300000001"/>
    <n v="0"/>
    <n v="0"/>
    <n v="0"/>
    <n v="-31651.47"/>
    <n v="-6289035"/>
    <n v="0"/>
    <m/>
    <n v="0"/>
    <n v="-55431672"/>
    <n v="0"/>
    <n v="-62385301.600000001"/>
    <n v="0"/>
    <n v="-6408192.7000000002"/>
    <n v="-369097.9"/>
    <n v="0"/>
    <m/>
    <n v="-4759316.4000000004"/>
    <n v="-19833.16"/>
    <n v="-2370292.33"/>
    <n v="-86799.44"/>
    <n v="-972175.04"/>
    <n v="-60635.76"/>
    <n v="33135.17"/>
    <n v="-22539.88"/>
    <n v="0"/>
    <n v="946260.09"/>
    <n v="0"/>
    <n v="0"/>
    <m/>
    <m/>
    <m/>
    <n v="29754542.9519789"/>
    <n v="27230928.325059999"/>
    <m/>
    <n v="58776122.770000003"/>
    <m/>
    <m/>
    <m/>
    <m/>
    <m/>
    <m/>
    <m/>
    <m/>
    <m/>
    <m/>
    <m/>
    <m/>
    <m/>
    <m/>
    <n v="16559458.27"/>
    <m/>
    <m/>
    <m/>
    <m/>
    <m/>
    <m/>
    <m/>
    <m/>
    <n v="19009892"/>
    <m/>
    <m/>
    <m/>
    <m/>
    <m/>
    <m/>
    <m/>
    <m/>
    <m/>
    <m/>
    <m/>
    <m/>
    <m/>
    <m/>
    <m/>
    <m/>
    <m/>
    <m/>
    <m/>
    <m/>
    <m/>
    <m/>
    <s v="Sanitas (fus)"/>
    <x v="1"/>
    <m/>
    <x v="0"/>
    <s v="Compact Grundversicherungen AG"/>
  </r>
  <r>
    <s v="neu_ohne Fusionsberechnungen_DJ_Daten_OKP.xlsx"/>
    <x v="5"/>
    <s v="Jahresrechnung definitiv"/>
    <s v="32"/>
    <x v="26"/>
    <s v="CH"/>
    <x v="0"/>
    <n v="42116"/>
    <n v="40933"/>
    <m/>
    <m/>
    <m/>
    <m/>
    <m/>
    <m/>
    <m/>
    <m/>
    <m/>
    <m/>
    <m/>
    <m/>
    <m/>
    <m/>
    <m/>
    <m/>
    <m/>
    <m/>
    <m/>
    <m/>
    <m/>
    <m/>
    <m/>
    <m/>
    <m/>
    <m/>
    <m/>
    <m/>
    <m/>
    <m/>
    <m/>
    <m/>
    <m/>
    <m/>
    <m/>
    <n v="149518163.40000001"/>
    <n v="-270527.33"/>
    <n v="-795942.5"/>
    <n v="18787915.899999999"/>
    <n v="0"/>
    <n v="0"/>
    <n v="-266691.25"/>
    <n v="0"/>
    <n v="-18787915.899999999"/>
    <n v="-166819496.25"/>
    <n v="23893215.949999999"/>
    <n v="0"/>
    <n v="0"/>
    <n v="0"/>
    <n v="-48414.12"/>
    <n v="-2914000"/>
    <n v="0"/>
    <m/>
    <n v="0"/>
    <n v="7419195.54"/>
    <n v="0"/>
    <n v="339421"/>
    <n v="-433359.33"/>
    <n v="-124284.42"/>
    <n v="538209.63"/>
    <n v="453526.6"/>
    <m/>
    <n v="-2894495.8"/>
    <n v="0"/>
    <n v="-2978137.25"/>
    <n v="-378445.43"/>
    <n v="-65888.78"/>
    <n v="-163059.03"/>
    <n v="204567.16"/>
    <n v="0"/>
    <n v="0"/>
    <n v="4651114.74"/>
    <n v="0"/>
    <n v="0"/>
    <m/>
    <m/>
    <m/>
    <n v="53772232"/>
    <n v="30386770.589827999"/>
    <m/>
    <n v="98979601.650000006"/>
    <m/>
    <m/>
    <m/>
    <m/>
    <m/>
    <m/>
    <m/>
    <m/>
    <m/>
    <m/>
    <m/>
    <m/>
    <m/>
    <m/>
    <n v="48027186.509999998"/>
    <m/>
    <m/>
    <m/>
    <m/>
    <m/>
    <m/>
    <m/>
    <m/>
    <n v="29714000"/>
    <m/>
    <m/>
    <m/>
    <m/>
    <m/>
    <m/>
    <m/>
    <m/>
    <m/>
    <m/>
    <m/>
    <m/>
    <m/>
    <m/>
    <m/>
    <m/>
    <m/>
    <m/>
    <m/>
    <m/>
    <m/>
    <m/>
    <m/>
    <x v="0"/>
    <m/>
    <x v="0"/>
    <s v="Aquilana Versicherungen"/>
  </r>
  <r>
    <s v="neu_ohne Fusionsberechnungen_DJ_Daten_OKP.xlsx"/>
    <x v="5"/>
    <s v="Jahresrechnung definitiv"/>
    <s v="941"/>
    <x v="27"/>
    <s v="CH"/>
    <x v="0"/>
    <n v="36023.46"/>
    <n v="36300"/>
    <m/>
    <m/>
    <m/>
    <m/>
    <m/>
    <m/>
    <m/>
    <m/>
    <m/>
    <m/>
    <m/>
    <m/>
    <m/>
    <m/>
    <m/>
    <m/>
    <m/>
    <m/>
    <m/>
    <m/>
    <m/>
    <m/>
    <m/>
    <m/>
    <m/>
    <m/>
    <m/>
    <m/>
    <m/>
    <m/>
    <m/>
    <m/>
    <m/>
    <m/>
    <m/>
    <n v="109893562.38"/>
    <n v="-221580.22"/>
    <n v="-395077.9"/>
    <n v="11929536.65"/>
    <n v="0"/>
    <n v="0"/>
    <n v="0"/>
    <n v="0"/>
    <n v="-11929536.65"/>
    <n v="-120665818.65000001"/>
    <n v="16909801.050000001"/>
    <n v="0"/>
    <n v="0"/>
    <n v="0"/>
    <n v="-8259.9699999999993"/>
    <n v="-2258086.94"/>
    <n v="0"/>
    <m/>
    <n v="0"/>
    <n v="-1089053"/>
    <n v="0"/>
    <n v="-1970227"/>
    <n v="0"/>
    <n v="0"/>
    <n v="-900648.87"/>
    <n v="641094.44999999995"/>
    <m/>
    <n v="-2304664.15"/>
    <n v="-63756.2"/>
    <n v="-1163841.31"/>
    <n v="-57422.879999999997"/>
    <n v="-111345.45"/>
    <n v="-46240.21"/>
    <n v="0"/>
    <n v="0"/>
    <n v="0"/>
    <n v="4224303.42"/>
    <n v="0"/>
    <n v="0"/>
    <m/>
    <m/>
    <m/>
    <n v="49804461.109999999"/>
    <n v="23100000"/>
    <m/>
    <n v="84047507.439999998"/>
    <m/>
    <m/>
    <m/>
    <m/>
    <m/>
    <m/>
    <m/>
    <m/>
    <m/>
    <m/>
    <m/>
    <m/>
    <m/>
    <m/>
    <n v="45696530.119999997"/>
    <m/>
    <m/>
    <m/>
    <m/>
    <m/>
    <m/>
    <m/>
    <m/>
    <n v="27941875.940000001"/>
    <m/>
    <m/>
    <m/>
    <m/>
    <m/>
    <m/>
    <m/>
    <m/>
    <m/>
    <m/>
    <m/>
    <m/>
    <m/>
    <m/>
    <m/>
    <m/>
    <m/>
    <m/>
    <m/>
    <m/>
    <m/>
    <m/>
    <s v="Sodalis (fus)"/>
    <x v="1"/>
    <m/>
    <x v="0"/>
    <s v="Sodalis Gesundheitsgruppe"/>
  </r>
  <r>
    <s v="neu_ohne Fusionsberechnungen_DJ_Daten_OKP.xlsx"/>
    <x v="5"/>
    <s v="Jahresrechnung definitiv"/>
    <s v="360"/>
    <x v="28"/>
    <s v="CH"/>
    <x v="0"/>
    <n v="21252"/>
    <n v="20435"/>
    <m/>
    <m/>
    <m/>
    <m/>
    <m/>
    <m/>
    <m/>
    <m/>
    <m/>
    <m/>
    <m/>
    <m/>
    <m/>
    <m/>
    <m/>
    <m/>
    <m/>
    <m/>
    <m/>
    <m/>
    <m/>
    <m/>
    <m/>
    <m/>
    <m/>
    <m/>
    <m/>
    <m/>
    <m/>
    <m/>
    <m/>
    <m/>
    <m/>
    <m/>
    <m/>
    <n v="71988705.450000003"/>
    <n v="-5593.04"/>
    <n v="-511017.95"/>
    <n v="9751955.5999999996"/>
    <n v="0"/>
    <n v="0"/>
    <n v="-88628.4"/>
    <n v="0"/>
    <n v="-9751955.5999999996"/>
    <n v="-75095421.25"/>
    <n v="10586620.949999999"/>
    <n v="0"/>
    <n v="0"/>
    <n v="0"/>
    <n v="-2781.05"/>
    <n v="-890000"/>
    <n v="0"/>
    <m/>
    <n v="0"/>
    <n v="-5365327"/>
    <n v="0"/>
    <n v="1544000"/>
    <n v="-241373.98"/>
    <n v="0"/>
    <n v="84978.87"/>
    <n v="826850.65"/>
    <m/>
    <n v="-1384205.75"/>
    <n v="0"/>
    <n v="-563091.65"/>
    <n v="-9993.85"/>
    <n v="-850"/>
    <n v="-19951.55"/>
    <n v="0"/>
    <n v="0"/>
    <n v="0"/>
    <n v="2356799.34"/>
    <n v="1143.3"/>
    <n v="0"/>
    <m/>
    <m/>
    <m/>
    <n v="28200000"/>
    <n v="16834375.094135098"/>
    <m/>
    <n v="50462738.879999995"/>
    <m/>
    <m/>
    <m/>
    <m/>
    <m/>
    <m/>
    <m/>
    <m/>
    <m/>
    <m/>
    <m/>
    <m/>
    <m/>
    <m/>
    <n v="28173456.329999998"/>
    <m/>
    <m/>
    <m/>
    <m/>
    <m/>
    <m/>
    <m/>
    <m/>
    <n v="14070000"/>
    <m/>
    <m/>
    <m/>
    <m/>
    <m/>
    <m/>
    <m/>
    <m/>
    <m/>
    <m/>
    <m/>
    <m/>
    <m/>
    <m/>
    <m/>
    <m/>
    <m/>
    <m/>
    <m/>
    <m/>
    <m/>
    <m/>
    <m/>
    <x v="0"/>
    <m/>
    <x v="0"/>
    <s v="Krankenkasse Luzerner Hinterland"/>
  </r>
  <r>
    <s v="neu_ohne Fusionsberechnungen_DJ_Daten_OKP.xlsx"/>
    <x v="5"/>
    <s v="Jahresrechnung definitiv"/>
    <s v="194"/>
    <x v="29"/>
    <s v="CH"/>
    <x v="0"/>
    <n v="25958.93"/>
    <n v="22620"/>
    <m/>
    <m/>
    <m/>
    <m/>
    <m/>
    <m/>
    <m/>
    <m/>
    <m/>
    <m/>
    <m/>
    <m/>
    <m/>
    <m/>
    <m/>
    <m/>
    <m/>
    <m/>
    <m/>
    <m/>
    <m/>
    <m/>
    <m/>
    <m/>
    <m/>
    <m/>
    <m/>
    <m/>
    <m/>
    <m/>
    <m/>
    <m/>
    <m/>
    <m/>
    <m/>
    <n v="83523409.700000003"/>
    <n v="-178363.22"/>
    <n v="-731183.7"/>
    <n v="11961363.85"/>
    <n v="0"/>
    <n v="0"/>
    <n v="-71955.600000000006"/>
    <n v="0"/>
    <n v="-11961363.85"/>
    <n v="-82876908.400000006"/>
    <n v="12417807.15"/>
    <n v="0"/>
    <n v="0"/>
    <n v="0"/>
    <n v="-15297.27"/>
    <n v="-3000000"/>
    <n v="0"/>
    <m/>
    <n v="0"/>
    <n v="-9140898"/>
    <n v="0"/>
    <n v="-2277951"/>
    <n v="-541402.44999999995"/>
    <n v="-164472.25"/>
    <n v="-287453.90999999997"/>
    <n v="144110.79999999999"/>
    <m/>
    <n v="-1604419.16"/>
    <n v="-650"/>
    <n v="-627541.42000000004"/>
    <n v="-12253.1"/>
    <n v="400"/>
    <n v="-44168.85"/>
    <n v="97851.09"/>
    <n v="-53264.78"/>
    <n v="0"/>
    <n v="838549.63"/>
    <n v="1052674"/>
    <n v="0"/>
    <m/>
    <m/>
    <m/>
    <n v="15736522.26"/>
    <n v="13012342.1814654"/>
    <m/>
    <n v="26463041.710000001"/>
    <m/>
    <m/>
    <m/>
    <m/>
    <m/>
    <m/>
    <m/>
    <m/>
    <m/>
    <m/>
    <m/>
    <m/>
    <m/>
    <m/>
    <n v="9854165.2300000004"/>
    <m/>
    <m/>
    <m/>
    <m/>
    <m/>
    <m/>
    <m/>
    <m/>
    <n v="16023142"/>
    <m/>
    <m/>
    <m/>
    <m/>
    <m/>
    <m/>
    <m/>
    <m/>
    <m/>
    <m/>
    <m/>
    <m/>
    <m/>
    <m/>
    <m/>
    <m/>
    <m/>
    <m/>
    <m/>
    <m/>
    <m/>
    <m/>
    <m/>
    <x v="0"/>
    <m/>
    <x v="0"/>
    <s v="Sumiswalder Krankenkasse"/>
  </r>
  <r>
    <s v="neu_ohne Fusionsberechnungen_DJ_Daten_OKP.xlsx"/>
    <x v="5"/>
    <s v="Jahresrechnung definitiv"/>
    <s v="923"/>
    <x v="30"/>
    <s v="CH"/>
    <x v="0"/>
    <n v="21132"/>
    <n v="29119"/>
    <m/>
    <m/>
    <m/>
    <m/>
    <m/>
    <m/>
    <m/>
    <m/>
    <m/>
    <m/>
    <m/>
    <m/>
    <m/>
    <m/>
    <m/>
    <m/>
    <m/>
    <m/>
    <m/>
    <m/>
    <m/>
    <m/>
    <m/>
    <m/>
    <m/>
    <m/>
    <m/>
    <m/>
    <m/>
    <m/>
    <m/>
    <m/>
    <m/>
    <m/>
    <m/>
    <n v="62450657.450000003"/>
    <n v="-573278.80000000005"/>
    <n v="-100000"/>
    <n v="6408606.7000000002"/>
    <n v="0"/>
    <n v="0"/>
    <n v="-45915.6"/>
    <n v="0"/>
    <n v="-6408606.7000000002"/>
    <n v="-60711659.25"/>
    <n v="9547535.1999999993"/>
    <n v="0"/>
    <n v="0"/>
    <n v="0"/>
    <n v="-7.16"/>
    <n v="-440000"/>
    <n v="0"/>
    <m/>
    <n v="0"/>
    <n v="-975114.01"/>
    <n v="0"/>
    <n v="-4432084.99"/>
    <n v="0"/>
    <n v="-563055.25"/>
    <n v="123248.8"/>
    <n v="0"/>
    <m/>
    <n v="-1622388.97"/>
    <n v="0"/>
    <n v="-1185189.44"/>
    <n v="-22813.8"/>
    <n v="0"/>
    <n v="-32386.37"/>
    <n v="21375.86"/>
    <n v="-41926"/>
    <n v="0"/>
    <n v="1030608.74"/>
    <n v="0"/>
    <n v="-26600"/>
    <m/>
    <m/>
    <m/>
    <n v="33264577.640000001"/>
    <n v="12300000"/>
    <m/>
    <n v="45442057.719999999"/>
    <m/>
    <m/>
    <m/>
    <m/>
    <m/>
    <m/>
    <m/>
    <m/>
    <m/>
    <m/>
    <m/>
    <m/>
    <m/>
    <m/>
    <n v="31144572.859999999"/>
    <m/>
    <m/>
    <m/>
    <m/>
    <m/>
    <m/>
    <m/>
    <m/>
    <n v="11650000"/>
    <m/>
    <m/>
    <m/>
    <m/>
    <m/>
    <m/>
    <m/>
    <m/>
    <m/>
    <m/>
    <m/>
    <m/>
    <m/>
    <m/>
    <m/>
    <m/>
    <m/>
    <m/>
    <m/>
    <m/>
    <m/>
    <m/>
    <m/>
    <x v="0"/>
    <m/>
    <x v="0"/>
    <s v="Genossenschaft KRANKENKASSE SLKK"/>
  </r>
  <r>
    <s v="neu_ohne Fusionsberechnungen_DJ_Daten_OKP.xlsx"/>
    <x v="5"/>
    <s v="Jahresrechnung definitiv"/>
    <s v="762"/>
    <x v="31"/>
    <s v="CH"/>
    <x v="0"/>
    <n v="11697.49"/>
    <n v="12962"/>
    <m/>
    <m/>
    <m/>
    <m/>
    <m/>
    <m/>
    <m/>
    <m/>
    <m/>
    <m/>
    <m/>
    <m/>
    <m/>
    <m/>
    <m/>
    <m/>
    <m/>
    <m/>
    <m/>
    <m/>
    <m/>
    <m/>
    <m/>
    <m/>
    <m/>
    <m/>
    <m/>
    <m/>
    <m/>
    <m/>
    <m/>
    <m/>
    <m/>
    <m/>
    <m/>
    <n v="44367898.299999997"/>
    <n v="-178486.15"/>
    <n v="-430822.9"/>
    <n v="6313281.5099999998"/>
    <n v="0"/>
    <n v="0"/>
    <n v="42110.78"/>
    <n v="0"/>
    <n v="-6313281.5099999998"/>
    <n v="-51094969.450000003"/>
    <n v="6441306.0499999998"/>
    <n v="0"/>
    <n v="0"/>
    <n v="0"/>
    <n v="-211491.65"/>
    <n v="4000374"/>
    <n v="0"/>
    <m/>
    <n v="0"/>
    <n v="5466050"/>
    <n v="0"/>
    <n v="-369616"/>
    <n v="0"/>
    <n v="0"/>
    <n v="-83081.789999999994"/>
    <n v="0"/>
    <m/>
    <n v="0"/>
    <n v="0"/>
    <n v="-2605051.77"/>
    <n v="-93537.05"/>
    <n v="-129600"/>
    <n v="0"/>
    <n v="21527.83"/>
    <n v="-11315.15"/>
    <n v="0"/>
    <n v="391687.63"/>
    <n v="3725.55"/>
    <n v="0"/>
    <m/>
    <m/>
    <m/>
    <n v="11006684.076022999"/>
    <n v="9107901.7378453407"/>
    <m/>
    <n v="19671212.890000001"/>
    <m/>
    <m/>
    <m/>
    <m/>
    <m/>
    <m/>
    <m/>
    <m/>
    <m/>
    <m/>
    <m/>
    <m/>
    <m/>
    <m/>
    <n v="14802028.470000001"/>
    <m/>
    <m/>
    <m/>
    <m/>
    <m/>
    <m/>
    <m/>
    <m/>
    <n v="10529626"/>
    <m/>
    <m/>
    <m/>
    <m/>
    <m/>
    <m/>
    <m/>
    <m/>
    <m/>
    <m/>
    <m/>
    <m/>
    <m/>
    <m/>
    <m/>
    <m/>
    <m/>
    <m/>
    <m/>
    <m/>
    <m/>
    <m/>
    <s v="Vivao (fus)"/>
    <x v="1"/>
    <m/>
    <x v="0"/>
    <s v="Kolping Krankenkasse AG"/>
  </r>
  <r>
    <s v="neu_ohne Fusionsberechnungen_DJ_Daten_OKP.xlsx"/>
    <x v="5"/>
    <s v="Jahresrechnung definitiv"/>
    <s v="1386"/>
    <x v="32"/>
    <s v="CH"/>
    <x v="0"/>
    <n v="14861"/>
    <n v="11549"/>
    <m/>
    <m/>
    <m/>
    <m/>
    <m/>
    <m/>
    <m/>
    <m/>
    <m/>
    <m/>
    <m/>
    <m/>
    <m/>
    <m/>
    <m/>
    <m/>
    <m/>
    <m/>
    <m/>
    <m/>
    <m/>
    <m/>
    <m/>
    <m/>
    <m/>
    <m/>
    <m/>
    <m/>
    <m/>
    <m/>
    <m/>
    <m/>
    <m/>
    <m/>
    <m/>
    <n v="53312141.409999996"/>
    <n v="113131.47"/>
    <n v="-70000"/>
    <n v="5218941.9000000004"/>
    <n v="0"/>
    <n v="0"/>
    <n v="-30536.400000000001"/>
    <n v="0"/>
    <n v="-5218941.9000000004"/>
    <n v="-66109837.899999999"/>
    <n v="8404545.75"/>
    <n v="0"/>
    <n v="0"/>
    <n v="0"/>
    <n v="-18419.23"/>
    <n v="-1519872.5"/>
    <n v="0"/>
    <m/>
    <n v="7826"/>
    <n v="13486072"/>
    <n v="0"/>
    <n v="-2885000"/>
    <n v="0"/>
    <n v="-53644.95"/>
    <n v="-186329.62"/>
    <n v="23051.85"/>
    <m/>
    <n v="-1195388.75"/>
    <n v="0"/>
    <n v="-891870.83"/>
    <n v="-180030.46"/>
    <n v="-25688.5"/>
    <n v="-53045.45"/>
    <n v="5877.96"/>
    <n v="-40702.71"/>
    <n v="0"/>
    <n v="112736.92"/>
    <n v="0"/>
    <n v="0"/>
    <m/>
    <m/>
    <m/>
    <n v="14225707"/>
    <n v="12600000"/>
    <m/>
    <n v="20214528.329999998"/>
    <m/>
    <m/>
    <m/>
    <m/>
    <m/>
    <m/>
    <m/>
    <m/>
    <m/>
    <m/>
    <m/>
    <m/>
    <m/>
    <m/>
    <n v="15306406.380000001"/>
    <m/>
    <m/>
    <m/>
    <m/>
    <m/>
    <m/>
    <m/>
    <m/>
    <n v="15040872.5"/>
    <m/>
    <m/>
    <m/>
    <m/>
    <m/>
    <m/>
    <m/>
    <m/>
    <m/>
    <m/>
    <m/>
    <m/>
    <m/>
    <m/>
    <m/>
    <m/>
    <m/>
    <m/>
    <m/>
    <m/>
    <m/>
    <m/>
    <m/>
    <x v="0"/>
    <s v="Visana Gruppe"/>
    <x v="1"/>
    <s v="Galenos AG"/>
  </r>
  <r>
    <s v="neu_ohne Fusionsberechnungen_DJ_Daten_OKP.xlsx"/>
    <x v="5"/>
    <s v="Jahresrechnung definitiv"/>
    <s v="57"/>
    <x v="33"/>
    <s v="CH"/>
    <x v="0"/>
    <n v="8335.24"/>
    <n v="11118"/>
    <m/>
    <m/>
    <m/>
    <m/>
    <m/>
    <m/>
    <m/>
    <m/>
    <m/>
    <m/>
    <m/>
    <m/>
    <m/>
    <m/>
    <m/>
    <m/>
    <m/>
    <m/>
    <m/>
    <m/>
    <m/>
    <m/>
    <m/>
    <m/>
    <m/>
    <m/>
    <m/>
    <m/>
    <m/>
    <m/>
    <m/>
    <m/>
    <m/>
    <m/>
    <m/>
    <n v="34885364.909999996"/>
    <n v="-1072697.53"/>
    <n v="0"/>
    <n v="4993745.6500000004"/>
    <n v="0"/>
    <n v="0"/>
    <n v="30006.86"/>
    <n v="0"/>
    <n v="-4993745.6500000004"/>
    <n v="-32639764.699999999"/>
    <n v="4144590.65"/>
    <n v="0"/>
    <n v="0"/>
    <n v="0"/>
    <n v="-207070"/>
    <n v="-629212.29"/>
    <n v="0"/>
    <m/>
    <n v="0"/>
    <n v="-396734"/>
    <n v="0"/>
    <n v="-2249860.98"/>
    <n v="0"/>
    <n v="0"/>
    <n v="-31287.040000000001"/>
    <n v="0"/>
    <m/>
    <n v="0"/>
    <n v="0"/>
    <n v="-1818966.55"/>
    <n v="-73451.100000000006"/>
    <n v="-109000"/>
    <n v="0"/>
    <n v="0"/>
    <n v="-14.06"/>
    <n v="0"/>
    <n v="668163.71"/>
    <n v="0"/>
    <n v="0"/>
    <m/>
    <m/>
    <m/>
    <n v="53364540.907590799"/>
    <n v="15823378.107517"/>
    <m/>
    <n v="59083102.18"/>
    <m/>
    <m/>
    <m/>
    <m/>
    <m/>
    <m/>
    <m/>
    <m/>
    <m/>
    <m/>
    <m/>
    <m/>
    <m/>
    <m/>
    <n v="10030564.710000001"/>
    <m/>
    <m/>
    <m/>
    <m/>
    <m/>
    <m/>
    <m/>
    <m/>
    <n v="8415199"/>
    <m/>
    <m/>
    <m/>
    <m/>
    <m/>
    <m/>
    <m/>
    <m/>
    <m/>
    <m/>
    <m/>
    <m/>
    <m/>
    <m/>
    <m/>
    <m/>
    <m/>
    <m/>
    <m/>
    <m/>
    <m/>
    <m/>
    <s v="Vivao (fus)"/>
    <x v="1"/>
    <m/>
    <x v="0"/>
    <s v="Moove Sympany AG"/>
  </r>
  <r>
    <s v="neu_ohne Fusionsberechnungen_DJ_Daten_OKP.xlsx"/>
    <x v="5"/>
    <s v="Jahresrechnung definitiv"/>
    <s v="1318"/>
    <x v="34"/>
    <s v="CH"/>
    <x v="0"/>
    <n v="11008"/>
    <n v="10830"/>
    <m/>
    <m/>
    <m/>
    <m/>
    <m/>
    <m/>
    <m/>
    <m/>
    <m/>
    <m/>
    <m/>
    <m/>
    <m/>
    <m/>
    <m/>
    <m/>
    <m/>
    <m/>
    <m/>
    <m/>
    <m/>
    <m/>
    <m/>
    <m/>
    <m/>
    <m/>
    <m/>
    <m/>
    <m/>
    <m/>
    <m/>
    <m/>
    <m/>
    <m/>
    <m/>
    <n v="34754584.100000001"/>
    <n v="28648.13"/>
    <n v="-201576.6"/>
    <n v="4011520.15"/>
    <n v="0"/>
    <n v="0"/>
    <n v="-30991.200000000001"/>
    <n v="0"/>
    <n v="-4011520.15"/>
    <n v="-33632283.5"/>
    <n v="5981691.5499999998"/>
    <n v="0"/>
    <n v="0"/>
    <n v="0"/>
    <n v="-3929.53"/>
    <n v="-604000"/>
    <n v="0"/>
    <m/>
    <n v="0"/>
    <n v="-1177273"/>
    <n v="0"/>
    <n v="-1940000"/>
    <n v="-268019.75"/>
    <n v="0"/>
    <n v="-154714.13"/>
    <n v="0"/>
    <m/>
    <n v="-1075676.3999999999"/>
    <n v="0"/>
    <n v="-620534.1"/>
    <n v="-7796.3"/>
    <n v="0"/>
    <n v="0"/>
    <n v="83836"/>
    <n v="-21600.89"/>
    <n v="0"/>
    <n v="1193522.3400000001"/>
    <n v="0"/>
    <n v="0"/>
    <m/>
    <m/>
    <m/>
    <n v="20937208.460000001"/>
    <n v="7343864.689025539"/>
    <m/>
    <n v="37075633.229999997"/>
    <m/>
    <m/>
    <m/>
    <m/>
    <m/>
    <m/>
    <m/>
    <m/>
    <m/>
    <m/>
    <m/>
    <m/>
    <m/>
    <m/>
    <n v="22817014.899999999"/>
    <m/>
    <m/>
    <m/>
    <m/>
    <m/>
    <m/>
    <m/>
    <m/>
    <n v="7440000"/>
    <m/>
    <m/>
    <m/>
    <m/>
    <m/>
    <m/>
    <m/>
    <m/>
    <m/>
    <m/>
    <m/>
    <m/>
    <m/>
    <m/>
    <m/>
    <m/>
    <m/>
    <m/>
    <m/>
    <m/>
    <m/>
    <m/>
    <m/>
    <x v="0"/>
    <m/>
    <x v="0"/>
    <s v="Stiftung Krankenkasse Wädenswil"/>
  </r>
  <r>
    <s v="neu_ohne Fusionsberechnungen_DJ_Daten_OKP.xlsx"/>
    <x v="5"/>
    <s v="Jahresrechnung definitiv"/>
    <s v="1401"/>
    <x v="35"/>
    <s v="CH"/>
    <x v="0"/>
    <n v="9040"/>
    <n v="8885"/>
    <m/>
    <m/>
    <m/>
    <m/>
    <m/>
    <m/>
    <m/>
    <m/>
    <m/>
    <m/>
    <m/>
    <m/>
    <m/>
    <m/>
    <m/>
    <m/>
    <m/>
    <m/>
    <m/>
    <m/>
    <m/>
    <m/>
    <m/>
    <m/>
    <m/>
    <m/>
    <m/>
    <m/>
    <m/>
    <m/>
    <m/>
    <m/>
    <m/>
    <m/>
    <m/>
    <n v="30666349.350000001"/>
    <n v="-106543.12"/>
    <n v="-218521.25"/>
    <n v="2275074.5499999998"/>
    <n v="0"/>
    <n v="0"/>
    <n v="-35458.800000000003"/>
    <n v="0"/>
    <n v="-2275074.5499999998"/>
    <n v="-32355516.850000001"/>
    <n v="4601057.3499999996"/>
    <n v="0"/>
    <n v="0"/>
    <n v="0"/>
    <n v="0"/>
    <n v="-410000"/>
    <n v="0"/>
    <m/>
    <n v="0"/>
    <n v="273916"/>
    <n v="0"/>
    <n v="300000"/>
    <n v="0"/>
    <n v="0"/>
    <n v="-335243.81"/>
    <n v="156954.1"/>
    <m/>
    <n v="-738724.44"/>
    <n v="0"/>
    <n v="-397136.19"/>
    <n v="-95535.7"/>
    <n v="0"/>
    <n v="-13154.34"/>
    <n v="18883.150000000001"/>
    <n v="-14010.48"/>
    <n v="0"/>
    <n v="627895.9"/>
    <n v="0"/>
    <n v="0"/>
    <m/>
    <m/>
    <m/>
    <n v="8601351.4499999993"/>
    <n v="5456900.8962872801"/>
    <m/>
    <n v="14825996.820000002"/>
    <m/>
    <m/>
    <m/>
    <m/>
    <m/>
    <m/>
    <m/>
    <m/>
    <m/>
    <m/>
    <m/>
    <m/>
    <m/>
    <m/>
    <n v="10316703.84"/>
    <m/>
    <m/>
    <m/>
    <m/>
    <m/>
    <m/>
    <m/>
    <m/>
    <n v="4590000"/>
    <m/>
    <m/>
    <m/>
    <m/>
    <m/>
    <m/>
    <m/>
    <m/>
    <m/>
    <m/>
    <m/>
    <m/>
    <m/>
    <m/>
    <m/>
    <m/>
    <m/>
    <m/>
    <m/>
    <m/>
    <m/>
    <m/>
    <s v="rhenu (fus)"/>
    <x v="1"/>
    <m/>
    <x v="0"/>
    <s v="rhenusana"/>
  </r>
  <r>
    <s v="neu_ohne Fusionsberechnungen_DJ_Daten_OKP.xlsx"/>
    <x v="5"/>
    <s v="Jahresrechnung definitiv"/>
    <s v="558"/>
    <x v="36"/>
    <s v="CH"/>
    <x v="0"/>
    <n v="11860"/>
    <n v="12480"/>
    <m/>
    <m/>
    <m/>
    <m/>
    <m/>
    <m/>
    <m/>
    <m/>
    <m/>
    <m/>
    <m/>
    <m/>
    <m/>
    <m/>
    <m/>
    <m/>
    <m/>
    <m/>
    <m/>
    <m/>
    <m/>
    <m/>
    <m/>
    <m/>
    <m/>
    <m/>
    <m/>
    <m/>
    <m/>
    <m/>
    <m/>
    <m/>
    <m/>
    <m/>
    <m/>
    <n v="33362830.16"/>
    <n v="-26745.25"/>
    <n v="0"/>
    <n v="3587557.7"/>
    <n v="0"/>
    <n v="0"/>
    <n v="-62949.599999999999"/>
    <n v="0"/>
    <n v="-3587557.7"/>
    <n v="-26722964.809999999"/>
    <n v="5234725.8499999996"/>
    <n v="0"/>
    <n v="0"/>
    <n v="0"/>
    <n v="-9383.31"/>
    <n v="-315000"/>
    <n v="0"/>
    <m/>
    <n v="0"/>
    <n v="-8403556.1999999993"/>
    <n v="0"/>
    <n v="-2000000"/>
    <n v="-310503.7"/>
    <n v="-34269.78"/>
    <n v="-40525.449999999997"/>
    <n v="0"/>
    <m/>
    <n v="0"/>
    <n v="0"/>
    <n v="-1872070.3"/>
    <n v="0"/>
    <n v="0"/>
    <n v="0"/>
    <n v="180095.66"/>
    <n v="-65.3"/>
    <n v="0"/>
    <n v="607853.06999999995"/>
    <n v="0"/>
    <n v="-375.25"/>
    <m/>
    <m/>
    <m/>
    <n v="6379470"/>
    <n v="5101242.7437385498"/>
    <m/>
    <n v="11241082.800000001"/>
    <m/>
    <m/>
    <m/>
    <m/>
    <m/>
    <m/>
    <m/>
    <m/>
    <m/>
    <m/>
    <m/>
    <m/>
    <m/>
    <m/>
    <n v="5692541.96"/>
    <m/>
    <m/>
    <m/>
    <m/>
    <m/>
    <m/>
    <m/>
    <m/>
    <n v="4242000"/>
    <m/>
    <m/>
    <m/>
    <m/>
    <m/>
    <m/>
    <m/>
    <m/>
    <m/>
    <m/>
    <m/>
    <m/>
    <m/>
    <m/>
    <m/>
    <m/>
    <m/>
    <m/>
    <m/>
    <m/>
    <m/>
    <m/>
    <s v="öKK (fus)"/>
    <x v="1"/>
    <m/>
    <x v="0"/>
    <s v="KVF Krankenversicherung AG"/>
  </r>
  <r>
    <s v="neu_ohne Fusionsberechnungen_DJ_Daten_OKP.xlsx"/>
    <x v="5"/>
    <s v="Jahresrechnung definitiv"/>
    <s v="780"/>
    <x v="37"/>
    <s v="CH"/>
    <x v="0"/>
    <n v="7775.48"/>
    <n v="7568"/>
    <m/>
    <m/>
    <m/>
    <m/>
    <m/>
    <m/>
    <m/>
    <m/>
    <m/>
    <m/>
    <m/>
    <m/>
    <m/>
    <m/>
    <m/>
    <m/>
    <m/>
    <m/>
    <m/>
    <m/>
    <m/>
    <m/>
    <m/>
    <m/>
    <m/>
    <m/>
    <m/>
    <m/>
    <m/>
    <m/>
    <m/>
    <m/>
    <m/>
    <m/>
    <m/>
    <n v="23600970"/>
    <n v="-61607.27"/>
    <n v="-109915.45"/>
    <n v="2605196.1"/>
    <n v="0"/>
    <n v="0"/>
    <n v="-28006.799999999999"/>
    <n v="0"/>
    <n v="-2580044.0499999998"/>
    <n v="-20900497.5"/>
    <n v="3768164.2"/>
    <n v="0"/>
    <n v="0"/>
    <n v="0"/>
    <n v="-1486.48"/>
    <n v="-440000"/>
    <n v="-600000"/>
    <m/>
    <n v="0"/>
    <n v="-3098812.7"/>
    <n v="0"/>
    <n v="60000"/>
    <n v="0"/>
    <n v="-17737.3"/>
    <n v="-284160.46999999997"/>
    <n v="0"/>
    <m/>
    <n v="-1094700"/>
    <n v="0"/>
    <n v="-352689.86"/>
    <n v="-137206.39000000001"/>
    <n v="-300"/>
    <n v="-38906.339999999997"/>
    <n v="452524.3"/>
    <n v="-14220.55"/>
    <n v="0"/>
    <n v="221201.35"/>
    <n v="0"/>
    <n v="0"/>
    <m/>
    <m/>
    <m/>
    <n v="3927672.51"/>
    <n v="1680946.98324279"/>
    <m/>
    <n v="7946732.2500000019"/>
    <m/>
    <m/>
    <m/>
    <m/>
    <m/>
    <m/>
    <m/>
    <m/>
    <m/>
    <m/>
    <m/>
    <m/>
    <m/>
    <m/>
    <n v="4814647"/>
    <m/>
    <m/>
    <m/>
    <m/>
    <m/>
    <m/>
    <m/>
    <m/>
    <n v="4690000"/>
    <m/>
    <m/>
    <m/>
    <m/>
    <m/>
    <m/>
    <m/>
    <m/>
    <m/>
    <m/>
    <m/>
    <m/>
    <m/>
    <m/>
    <m/>
    <m/>
    <m/>
    <m/>
    <m/>
    <m/>
    <m/>
    <m/>
    <m/>
    <x v="0"/>
    <m/>
    <x v="0"/>
    <s v="Genossenschaft Glarner Krankenversicherung"/>
  </r>
  <r>
    <s v="neu_ohne Fusionsberechnungen_DJ_Daten_OKP.xlsx"/>
    <x v="5"/>
    <s v="Jahresrechnung definitiv"/>
    <s v="1507"/>
    <x v="38"/>
    <s v="CH"/>
    <x v="0"/>
    <n v="13427.87"/>
    <n v="10312"/>
    <m/>
    <m/>
    <m/>
    <m/>
    <m/>
    <m/>
    <m/>
    <m/>
    <m/>
    <m/>
    <m/>
    <m/>
    <m/>
    <m/>
    <m/>
    <m/>
    <m/>
    <m/>
    <m/>
    <m/>
    <m/>
    <m/>
    <m/>
    <m/>
    <m/>
    <m/>
    <m/>
    <m/>
    <m/>
    <m/>
    <m/>
    <m/>
    <m/>
    <m/>
    <m/>
    <n v="42191766.700000003"/>
    <n v="-318586.57"/>
    <n v="-843835.35"/>
    <n v="6391909.5999999996"/>
    <n v="0"/>
    <n v="0"/>
    <n v="-48340.800000000003"/>
    <n v="0"/>
    <n v="-6391909.5999999996"/>
    <n v="-42309087.939999998"/>
    <n v="6150754.3200000003"/>
    <n v="0"/>
    <n v="0"/>
    <n v="0"/>
    <n v="0"/>
    <n v="-2860000"/>
    <n v="0"/>
    <m/>
    <n v="0"/>
    <n v="-4258184"/>
    <n v="0"/>
    <n v="-1262671"/>
    <n v="0"/>
    <n v="-56749.4"/>
    <n v="-39679.51"/>
    <n v="1227672.1100000001"/>
    <m/>
    <n v="0"/>
    <n v="0"/>
    <n v="-1600679.67"/>
    <n v="-91609.7"/>
    <n v="-5388.34"/>
    <n v="0"/>
    <n v="75334.87"/>
    <n v="-1734.79"/>
    <n v="0"/>
    <n v="670763.59"/>
    <n v="0"/>
    <n v="0"/>
    <m/>
    <m/>
    <m/>
    <n v="13425056.869168799"/>
    <n v="9980583.1809455492"/>
    <m/>
    <n v="20404007.52"/>
    <m/>
    <m/>
    <m/>
    <m/>
    <m/>
    <m/>
    <m/>
    <m/>
    <m/>
    <m/>
    <m/>
    <m/>
    <m/>
    <m/>
    <n v="6646605.2699999996"/>
    <m/>
    <m/>
    <m/>
    <m/>
    <m/>
    <m/>
    <m/>
    <m/>
    <n v="10660000"/>
    <m/>
    <m/>
    <m/>
    <m/>
    <m/>
    <m/>
    <m/>
    <m/>
    <m/>
    <m/>
    <m/>
    <m/>
    <m/>
    <m/>
    <m/>
    <m/>
    <m/>
    <m/>
    <m/>
    <m/>
    <m/>
    <m/>
    <m/>
    <x v="0"/>
    <s v="Groupe Mutuel"/>
    <x v="1"/>
    <s v="AMB Assurances SA"/>
  </r>
  <r>
    <s v="neu_ohne Fusionsberechnungen_DJ_Daten_OKP.xlsx"/>
    <x v="5"/>
    <s v="Jahresrechnung definitiv"/>
    <s v="829"/>
    <x v="39"/>
    <s v="CH"/>
    <x v="0"/>
    <n v="6507.9"/>
    <n v="6059"/>
    <m/>
    <m/>
    <m/>
    <m/>
    <m/>
    <m/>
    <m/>
    <m/>
    <m/>
    <m/>
    <m/>
    <m/>
    <m/>
    <m/>
    <m/>
    <m/>
    <m/>
    <m/>
    <m/>
    <m/>
    <m/>
    <m/>
    <m/>
    <m/>
    <m/>
    <m/>
    <m/>
    <m/>
    <m/>
    <m/>
    <m/>
    <m/>
    <m/>
    <m/>
    <m/>
    <n v="24431869.23"/>
    <n v="-29652.99"/>
    <n v="-85511.55"/>
    <n v="2992801.8"/>
    <n v="115599.43"/>
    <n v="0"/>
    <n v="-29851.200000000001"/>
    <n v="0"/>
    <n v="-2992801.8"/>
    <n v="-29494625.5"/>
    <n v="3616730.25"/>
    <n v="0"/>
    <n v="0"/>
    <n v="0"/>
    <n v="0"/>
    <n v="1300000"/>
    <n v="0"/>
    <m/>
    <n v="0"/>
    <n v="4166309"/>
    <n v="0"/>
    <n v="1725284"/>
    <n v="0"/>
    <n v="0"/>
    <n v="-411388.72"/>
    <n v="0"/>
    <m/>
    <n v="-1350933.5"/>
    <n v="0"/>
    <n v="34749.26"/>
    <n v="-48695.5"/>
    <n v="0"/>
    <n v="-12168.2"/>
    <n v="0"/>
    <n v="-12333.62"/>
    <n v="0"/>
    <n v="346683.69"/>
    <n v="0"/>
    <n v="0"/>
    <m/>
    <m/>
    <m/>
    <n v="3907790.97"/>
    <n v="3819461.5367901102"/>
    <m/>
    <n v="10536442.930000002"/>
    <m/>
    <m/>
    <m/>
    <m/>
    <m/>
    <m/>
    <m/>
    <m/>
    <m/>
    <m/>
    <m/>
    <m/>
    <m/>
    <m/>
    <n v="7352098.8799999999"/>
    <m/>
    <m/>
    <m/>
    <m/>
    <m/>
    <m/>
    <m/>
    <m/>
    <n v="5400000"/>
    <m/>
    <m/>
    <m/>
    <m/>
    <m/>
    <m/>
    <m/>
    <m/>
    <m/>
    <m/>
    <m/>
    <m/>
    <m/>
    <m/>
    <m/>
    <m/>
    <m/>
    <m/>
    <m/>
    <m/>
    <m/>
    <m/>
    <m/>
    <x v="0"/>
    <m/>
    <x v="0"/>
    <s v="KLuG Krankenversicherung"/>
  </r>
  <r>
    <s v="neu_ohne Fusionsberechnungen_DJ_Daten_OKP.xlsx"/>
    <x v="5"/>
    <s v="Jahresrechnung definitiv"/>
    <s v="246"/>
    <x v="40"/>
    <s v="CH"/>
    <x v="0"/>
    <n v="8758.56"/>
    <n v="7476"/>
    <m/>
    <m/>
    <m/>
    <m/>
    <m/>
    <m/>
    <m/>
    <m/>
    <m/>
    <m/>
    <m/>
    <m/>
    <m/>
    <m/>
    <m/>
    <m/>
    <m/>
    <m/>
    <m/>
    <m/>
    <m/>
    <m/>
    <m/>
    <m/>
    <m/>
    <m/>
    <m/>
    <m/>
    <m/>
    <m/>
    <m/>
    <m/>
    <m/>
    <m/>
    <m/>
    <n v="28692631.5"/>
    <n v="-47688.73"/>
    <n v="-200997.7"/>
    <n v="3994893.2"/>
    <n v="0"/>
    <n v="0"/>
    <n v="-30166.799999999999"/>
    <n v="0"/>
    <n v="-3994893.2"/>
    <n v="-24814067"/>
    <n v="4073384.55"/>
    <n v="0"/>
    <n v="0"/>
    <n v="0"/>
    <n v="-3845.7"/>
    <n v="-575000"/>
    <n v="0"/>
    <m/>
    <n v="0"/>
    <n v="-5908754"/>
    <n v="0"/>
    <n v="-167000"/>
    <n v="-73778.100000000006"/>
    <n v="-72875.649999999994"/>
    <n v="-212535.74"/>
    <n v="119253.85"/>
    <m/>
    <n v="-897459.53"/>
    <n v="-850"/>
    <n v="-354938.65"/>
    <n v="-5200"/>
    <n v="-2200"/>
    <n v="-9907.75"/>
    <n v="231230.61"/>
    <n v="-9666.7999999999993"/>
    <n v="0"/>
    <n v="484042.75"/>
    <n v="0"/>
    <n v="-0.2"/>
    <m/>
    <m/>
    <m/>
    <n v="5133360.8499999996"/>
    <n v="4595105.2811691202"/>
    <m/>
    <n v="11049763.210000001"/>
    <m/>
    <m/>
    <m/>
    <m/>
    <m/>
    <m/>
    <m/>
    <m/>
    <m/>
    <m/>
    <m/>
    <m/>
    <m/>
    <m/>
    <n v="5200423.9400000004"/>
    <m/>
    <m/>
    <m/>
    <m/>
    <m/>
    <m/>
    <m/>
    <m/>
    <n v="4900000"/>
    <m/>
    <m/>
    <m/>
    <m/>
    <m/>
    <m/>
    <m/>
    <m/>
    <m/>
    <m/>
    <m/>
    <m/>
    <m/>
    <m/>
    <m/>
    <m/>
    <m/>
    <m/>
    <m/>
    <m/>
    <m/>
    <m/>
    <m/>
    <x v="0"/>
    <m/>
    <x v="0"/>
    <s v="Genossenschaft Krankenkasse Steffisburg"/>
  </r>
  <r>
    <s v="neu_ohne Fusionsberechnungen_DJ_Daten_OKP.xlsx"/>
    <x v="5"/>
    <s v="Jahresrechnung definitiv"/>
    <s v="134"/>
    <x v="41"/>
    <s v="CH"/>
    <x v="0"/>
    <n v="3999.65"/>
    <n v="4080"/>
    <m/>
    <m/>
    <m/>
    <m/>
    <m/>
    <m/>
    <m/>
    <m/>
    <m/>
    <m/>
    <m/>
    <m/>
    <m/>
    <m/>
    <m/>
    <m/>
    <m/>
    <m/>
    <m/>
    <m/>
    <m/>
    <m/>
    <m/>
    <m/>
    <m/>
    <m/>
    <m/>
    <m/>
    <m/>
    <m/>
    <m/>
    <m/>
    <m/>
    <m/>
    <m/>
    <n v="12965746.699999999"/>
    <n v="-281544.3"/>
    <n v="-149106.1"/>
    <n v="1942265.5"/>
    <n v="0"/>
    <n v="0"/>
    <n v="-16667.849999999999"/>
    <n v="0"/>
    <n v="-1942265.5"/>
    <n v="-13228918.25"/>
    <n v="1958110.95"/>
    <n v="0"/>
    <n v="0"/>
    <n v="0"/>
    <n v="-1570.1"/>
    <n v="16000"/>
    <n v="-500000"/>
    <m/>
    <n v="0"/>
    <n v="441284"/>
    <n v="0"/>
    <n v="61000"/>
    <n v="0"/>
    <n v="0"/>
    <n v="-30982.91"/>
    <n v="56658.45"/>
    <m/>
    <n v="-439909.9"/>
    <n v="0"/>
    <n v="-119177.67"/>
    <n v="-4788.1400000000003"/>
    <n v="0"/>
    <n v="-3382.95"/>
    <n v="71345.33"/>
    <n v="0"/>
    <n v="0"/>
    <n v="138343.4"/>
    <n v="3514.74"/>
    <n v="0"/>
    <m/>
    <m/>
    <m/>
    <n v="7446208"/>
    <n v="3180540.2517180294"/>
    <m/>
    <n v="10316247.68"/>
    <m/>
    <m/>
    <m/>
    <m/>
    <m/>
    <m/>
    <m/>
    <m/>
    <m/>
    <m/>
    <m/>
    <m/>
    <m/>
    <m/>
    <n v="7842823.6100000003"/>
    <m/>
    <m/>
    <m/>
    <m/>
    <m/>
    <m/>
    <m/>
    <m/>
    <n v="2514000"/>
    <m/>
    <m/>
    <m/>
    <m/>
    <m/>
    <m/>
    <m/>
    <m/>
    <m/>
    <m/>
    <m/>
    <m/>
    <m/>
    <m/>
    <m/>
    <m/>
    <m/>
    <m/>
    <m/>
    <m/>
    <m/>
    <m/>
    <s v="Einsiedler (fus)"/>
    <x v="1"/>
    <m/>
    <x v="0"/>
    <s v="Einsiedler Krankenkasse"/>
  </r>
  <r>
    <s v="neu_ohne Fusionsberechnungen_DJ_Daten_OKP.xlsx"/>
    <x v="5"/>
    <s v="Jahresrechnung definitiv"/>
    <s v="1113"/>
    <x v="42"/>
    <s v="CH"/>
    <x v="0"/>
    <n v="5650.15"/>
    <n v="4768"/>
    <m/>
    <m/>
    <m/>
    <m/>
    <m/>
    <m/>
    <m/>
    <m/>
    <m/>
    <m/>
    <m/>
    <m/>
    <m/>
    <m/>
    <m/>
    <m/>
    <m/>
    <m/>
    <m/>
    <m/>
    <m/>
    <m/>
    <m/>
    <m/>
    <m/>
    <m/>
    <m/>
    <m/>
    <m/>
    <m/>
    <m/>
    <m/>
    <m/>
    <m/>
    <m/>
    <n v="18958807.75"/>
    <n v="-108580.35"/>
    <n v="-284382.12"/>
    <n v="3236195.29"/>
    <n v="0"/>
    <n v="0"/>
    <n v="-20340"/>
    <n v="0"/>
    <n v="-3236195.29"/>
    <n v="-20324475.16"/>
    <n v="2828539.39"/>
    <n v="0"/>
    <n v="0"/>
    <n v="0"/>
    <n v="-645.6"/>
    <n v="290000"/>
    <n v="0"/>
    <m/>
    <n v="0"/>
    <n v="-675364"/>
    <n v="0"/>
    <n v="716753"/>
    <n v="0"/>
    <n v="0"/>
    <n v="-23931.41"/>
    <n v="451596.82"/>
    <m/>
    <n v="-36663.15"/>
    <n v="0"/>
    <n v="-906367.41"/>
    <n v="-13693.7"/>
    <n v="0"/>
    <n v="0"/>
    <n v="45755.519999999997"/>
    <n v="-1590.35"/>
    <n v="0"/>
    <n v="313461.23"/>
    <n v="0"/>
    <n v="0"/>
    <m/>
    <m/>
    <m/>
    <n v="2597803.4086859701"/>
    <n v="2780119.6978595601"/>
    <m/>
    <n v="5715138.46"/>
    <m/>
    <m/>
    <m/>
    <m/>
    <m/>
    <m/>
    <m/>
    <m/>
    <m/>
    <m/>
    <m/>
    <m/>
    <m/>
    <m/>
    <n v="3806456.91"/>
    <m/>
    <m/>
    <m/>
    <m/>
    <m/>
    <m/>
    <m/>
    <m/>
    <n v="4140000"/>
    <m/>
    <m/>
    <m/>
    <m/>
    <m/>
    <m/>
    <m/>
    <m/>
    <m/>
    <m/>
    <m/>
    <m/>
    <m/>
    <m/>
    <m/>
    <m/>
    <m/>
    <m/>
    <m/>
    <m/>
    <m/>
    <m/>
    <m/>
    <x v="0"/>
    <m/>
    <x v="0"/>
    <s v="Caisse-maladie de la vallée d’Entremont société coopérative"/>
  </r>
  <r>
    <s v="neu_ohne Fusionsberechnungen_DJ_Daten_OKP.xlsx"/>
    <x v="5"/>
    <s v="Jahresrechnung definitiv"/>
    <s v="1040"/>
    <x v="43"/>
    <s v="CH"/>
    <x v="0"/>
    <n v="4401.84"/>
    <n v="5155"/>
    <m/>
    <m/>
    <m/>
    <m/>
    <m/>
    <m/>
    <m/>
    <m/>
    <m/>
    <m/>
    <m/>
    <m/>
    <m/>
    <m/>
    <m/>
    <m/>
    <m/>
    <m/>
    <m/>
    <m/>
    <m/>
    <m/>
    <m/>
    <m/>
    <m/>
    <m/>
    <m/>
    <m/>
    <m/>
    <m/>
    <m/>
    <m/>
    <m/>
    <m/>
    <m/>
    <n v="11705563.800000001"/>
    <n v="-5272.87"/>
    <n v="-132764.85"/>
    <n v="949225.5"/>
    <n v="0"/>
    <n v="0"/>
    <n v="-14019.6"/>
    <n v="0"/>
    <n v="-949225.5"/>
    <n v="-10694025.85"/>
    <n v="1811873.3"/>
    <n v="0"/>
    <n v="0"/>
    <n v="0"/>
    <n v="-80"/>
    <n v="44000"/>
    <n v="0"/>
    <m/>
    <n v="0"/>
    <n v="-857601.45"/>
    <n v="0"/>
    <n v="-473000"/>
    <n v="0"/>
    <n v="-57671.15"/>
    <n v="-32215.63"/>
    <n v="126761.95"/>
    <m/>
    <n v="-383267.35"/>
    <n v="0"/>
    <n v="-93400.09"/>
    <n v="-592.6"/>
    <n v="0"/>
    <n v="0"/>
    <n v="8352.85"/>
    <n v="-28210.18"/>
    <n v="0"/>
    <n v="257632.3"/>
    <n v="230669.35"/>
    <n v="-1053.47"/>
    <m/>
    <m/>
    <m/>
    <n v="11489275"/>
    <n v="2178823.2286107498"/>
    <m/>
    <n v="15489663.09"/>
    <m/>
    <m/>
    <m/>
    <m/>
    <m/>
    <m/>
    <m/>
    <m/>
    <m/>
    <m/>
    <m/>
    <m/>
    <m/>
    <m/>
    <n v="12034677.75"/>
    <m/>
    <m/>
    <m/>
    <m/>
    <m/>
    <m/>
    <m/>
    <m/>
    <n v="2146000"/>
    <m/>
    <m/>
    <m/>
    <m/>
    <m/>
    <m/>
    <m/>
    <m/>
    <m/>
    <m/>
    <m/>
    <m/>
    <m/>
    <m/>
    <m/>
    <m/>
    <m/>
    <m/>
    <m/>
    <m/>
    <m/>
    <m/>
    <s v="Visper (fus)"/>
    <x v="1"/>
    <m/>
    <x v="0"/>
    <s v="Verein Krankenkasse Visperterminen"/>
  </r>
  <r>
    <s v="neu_ohne Fusionsberechnungen_DJ_Daten_OKP.xlsx"/>
    <x v="5"/>
    <s v="Jahresrechnung definitiv"/>
    <s v="901"/>
    <x v="44"/>
    <s v="CH"/>
    <x v="0"/>
    <n v="3994.29"/>
    <n v="3769"/>
    <m/>
    <m/>
    <m/>
    <m/>
    <m/>
    <m/>
    <m/>
    <m/>
    <m/>
    <m/>
    <m/>
    <m/>
    <m/>
    <m/>
    <m/>
    <m/>
    <m/>
    <m/>
    <m/>
    <m/>
    <m/>
    <m/>
    <m/>
    <m/>
    <m/>
    <m/>
    <m/>
    <m/>
    <m/>
    <m/>
    <m/>
    <m/>
    <m/>
    <m/>
    <m/>
    <n v="9897154.5"/>
    <n v="0"/>
    <n v="-48496.05"/>
    <n v="1493459.55"/>
    <n v="0"/>
    <n v="0"/>
    <n v="-9686.4"/>
    <n v="0"/>
    <n v="-1493459.55"/>
    <n v="-9147571.4000000004"/>
    <n v="1690772.95"/>
    <n v="0"/>
    <n v="0"/>
    <n v="0"/>
    <n v="0"/>
    <n v="-385000"/>
    <n v="0"/>
    <m/>
    <n v="0"/>
    <n v="-392716"/>
    <n v="0"/>
    <n v="-1540000"/>
    <n v="-37163.800000000003"/>
    <n v="0"/>
    <n v="78943.839999999997"/>
    <n v="3242.65"/>
    <m/>
    <n v="-232243.95"/>
    <n v="0"/>
    <n v="-168186.43"/>
    <n v="-4169.3999999999996"/>
    <n v="0"/>
    <n v="-19239.25"/>
    <n v="185599.01"/>
    <n v="-145"/>
    <n v="0"/>
    <n v="336631.5"/>
    <n v="0"/>
    <n v="0"/>
    <m/>
    <m/>
    <m/>
    <n v="8894155.1500000004"/>
    <n v="4411343.37206027"/>
    <m/>
    <n v="11673002.9"/>
    <m/>
    <m/>
    <m/>
    <m/>
    <m/>
    <m/>
    <m/>
    <m/>
    <m/>
    <m/>
    <m/>
    <m/>
    <m/>
    <m/>
    <n v="8035596.54"/>
    <m/>
    <m/>
    <m/>
    <m/>
    <m/>
    <m/>
    <m/>
    <m/>
    <n v="1500000"/>
    <m/>
    <m/>
    <m/>
    <m/>
    <m/>
    <m/>
    <m/>
    <m/>
    <m/>
    <m/>
    <m/>
    <m/>
    <m/>
    <m/>
    <m/>
    <m/>
    <m/>
    <m/>
    <m/>
    <m/>
    <m/>
    <m/>
    <m/>
    <x v="0"/>
    <m/>
    <x v="0"/>
    <s v="sanavals Gesundheitskasse"/>
  </r>
  <r>
    <s v="neu_ohne Fusionsberechnungen_DJ_Daten_OKP.xlsx"/>
    <x v="5"/>
    <s v="Jahresrechnung definitiv"/>
    <s v="966"/>
    <x v="45"/>
    <s v="CH"/>
    <x v="0"/>
    <n v="3272"/>
    <n v="3191"/>
    <m/>
    <m/>
    <m/>
    <m/>
    <m/>
    <m/>
    <m/>
    <m/>
    <m/>
    <m/>
    <m/>
    <m/>
    <m/>
    <m/>
    <m/>
    <m/>
    <m/>
    <m/>
    <m/>
    <m/>
    <m/>
    <m/>
    <m/>
    <m/>
    <m/>
    <m/>
    <m/>
    <m/>
    <m/>
    <m/>
    <m/>
    <m/>
    <m/>
    <m/>
    <m/>
    <n v="10010021.09"/>
    <n v="2975.71"/>
    <n v="-46027.75"/>
    <n v="1544609.8"/>
    <n v="0"/>
    <n v="0"/>
    <n v="-10902"/>
    <n v="0"/>
    <n v="-1487803.85"/>
    <n v="-10733864.1"/>
    <n v="1537634.65"/>
    <n v="0"/>
    <n v="0"/>
    <n v="0"/>
    <n v="-2623.55"/>
    <n v="0"/>
    <n v="0"/>
    <m/>
    <n v="0"/>
    <n v="470224"/>
    <n v="0"/>
    <n v="-70000"/>
    <n v="-14712"/>
    <n v="0"/>
    <n v="-96928.8"/>
    <n v="0"/>
    <m/>
    <n v="-389055.12"/>
    <n v="0"/>
    <n v="-165182.44"/>
    <n v="-12533.04"/>
    <n v="0"/>
    <n v="-29476.55"/>
    <n v="110053.21"/>
    <n v="-243209.39"/>
    <n v="0"/>
    <n v="435493.02"/>
    <n v="0"/>
    <n v="0"/>
    <m/>
    <m/>
    <m/>
    <n v="5190402"/>
    <n v="2586860.30580519"/>
    <m/>
    <n v="11691477.670000002"/>
    <m/>
    <m/>
    <m/>
    <m/>
    <m/>
    <m/>
    <m/>
    <m/>
    <m/>
    <m/>
    <m/>
    <m/>
    <m/>
    <m/>
    <n v="6061532.8600000003"/>
    <m/>
    <m/>
    <m/>
    <m/>
    <m/>
    <m/>
    <m/>
    <m/>
    <n v="1600000"/>
    <m/>
    <m/>
    <m/>
    <m/>
    <m/>
    <m/>
    <m/>
    <m/>
    <m/>
    <m/>
    <m/>
    <m/>
    <m/>
    <m/>
    <m/>
    <m/>
    <m/>
    <m/>
    <m/>
    <m/>
    <m/>
    <m/>
    <m/>
    <x v="0"/>
    <m/>
    <x v="0"/>
    <s v="vita surselva"/>
  </r>
  <r>
    <s v="neu_ohne Fusionsberechnungen_DJ_Daten_OKP.xlsx"/>
    <x v="5"/>
    <s v="Jahresrechnung definitiv"/>
    <s v="1322"/>
    <x v="46"/>
    <s v="CH"/>
    <x v="0"/>
    <n v="6867"/>
    <n v="5615"/>
    <m/>
    <m/>
    <m/>
    <m/>
    <m/>
    <m/>
    <m/>
    <m/>
    <m/>
    <m/>
    <m/>
    <m/>
    <m/>
    <m/>
    <m/>
    <m/>
    <m/>
    <m/>
    <m/>
    <m/>
    <m/>
    <m/>
    <m/>
    <m/>
    <m/>
    <m/>
    <m/>
    <m/>
    <m/>
    <m/>
    <m/>
    <m/>
    <m/>
    <m/>
    <m/>
    <n v="24144789.300000001"/>
    <n v="-106040.48"/>
    <n v="-228000.8"/>
    <n v="2406152.35"/>
    <n v="0"/>
    <n v="0"/>
    <n v="-24596.35"/>
    <n v="0"/>
    <n v="-2406152.35"/>
    <n v="-29012713.199999999"/>
    <n v="3929156.65"/>
    <n v="0"/>
    <n v="0"/>
    <n v="0"/>
    <n v="-2058.2399999999998"/>
    <n v="150000"/>
    <n v="0"/>
    <m/>
    <n v="0"/>
    <n v="-882968.55"/>
    <n v="0"/>
    <n v="3320011"/>
    <n v="-204457.95"/>
    <n v="-27122.15"/>
    <n v="-169233.4"/>
    <n v="64856"/>
    <m/>
    <n v="-967908.17"/>
    <n v="0"/>
    <n v="-446345.31"/>
    <n v="-68205.039999999994"/>
    <n v="0"/>
    <n v="-3765.79"/>
    <n v="306838.09000000003"/>
    <n v="-13114.52"/>
    <n v="0"/>
    <n v="663739.57999999996"/>
    <n v="0"/>
    <n v="0"/>
    <m/>
    <m/>
    <m/>
    <n v="3100000"/>
    <n v="4200000"/>
    <m/>
    <n v="8602569.2599999998"/>
    <m/>
    <m/>
    <m/>
    <m/>
    <m/>
    <m/>
    <m/>
    <m/>
    <m/>
    <m/>
    <m/>
    <m/>
    <m/>
    <m/>
    <n v="3213201.47"/>
    <m/>
    <m/>
    <m/>
    <m/>
    <m/>
    <m/>
    <m/>
    <m/>
    <n v="6300000"/>
    <m/>
    <m/>
    <m/>
    <m/>
    <m/>
    <m/>
    <m/>
    <m/>
    <m/>
    <m/>
    <m/>
    <m/>
    <m/>
    <m/>
    <m/>
    <m/>
    <m/>
    <m/>
    <m/>
    <m/>
    <m/>
    <m/>
    <m/>
    <x v="0"/>
    <m/>
    <x v="0"/>
    <s v="Krankenkasse Birchmeier"/>
  </r>
  <r>
    <s v="neu_ohne Fusionsberechnungen_DJ_Daten_OKP.xlsx"/>
    <x v="5"/>
    <s v="Jahresrechnung definitiv"/>
    <s v="820"/>
    <x v="47"/>
    <s v="CH"/>
    <x v="0"/>
    <n v="2530.15"/>
    <n v="2551"/>
    <m/>
    <m/>
    <m/>
    <m/>
    <m/>
    <m/>
    <m/>
    <m/>
    <m/>
    <m/>
    <m/>
    <m/>
    <m/>
    <m/>
    <m/>
    <m/>
    <m/>
    <m/>
    <m/>
    <m/>
    <m/>
    <m/>
    <m/>
    <m/>
    <m/>
    <m/>
    <m/>
    <m/>
    <m/>
    <m/>
    <m/>
    <m/>
    <m/>
    <m/>
    <m/>
    <n v="7375924.1900000004"/>
    <n v="189.76"/>
    <n v="-32455.5"/>
    <n v="1198354.45"/>
    <n v="0"/>
    <n v="0"/>
    <n v="-8992.7999999999993"/>
    <n v="0"/>
    <n v="-1198354.45"/>
    <n v="-8582579.6500000004"/>
    <n v="1206362.45"/>
    <n v="0"/>
    <n v="0"/>
    <n v="0"/>
    <n v="23.35"/>
    <n v="-27541"/>
    <n v="0"/>
    <m/>
    <n v="0"/>
    <n v="457360"/>
    <n v="0"/>
    <n v="80000"/>
    <n v="-10513.65"/>
    <n v="0"/>
    <n v="8435.51"/>
    <n v="0"/>
    <m/>
    <n v="-149466.9"/>
    <n v="0"/>
    <n v="-175297.05"/>
    <n v="-680"/>
    <n v="0"/>
    <n v="0"/>
    <n v="88635.199999999997"/>
    <n v="-85769"/>
    <n v="0"/>
    <n v="143343.5"/>
    <n v="0"/>
    <n v="0"/>
    <m/>
    <m/>
    <m/>
    <n v="5232838.4800000004"/>
    <n v="2226885.7217061701"/>
    <m/>
    <n v="5765473.4500000002"/>
    <m/>
    <m/>
    <m/>
    <m/>
    <m/>
    <m/>
    <m/>
    <m/>
    <m/>
    <m/>
    <m/>
    <m/>
    <m/>
    <m/>
    <n v="4922288.63"/>
    <m/>
    <m/>
    <m/>
    <m/>
    <m/>
    <m/>
    <m/>
    <m/>
    <n v="1074341"/>
    <m/>
    <m/>
    <m/>
    <m/>
    <m/>
    <m/>
    <m/>
    <m/>
    <m/>
    <m/>
    <m/>
    <m/>
    <m/>
    <m/>
    <m/>
    <m/>
    <m/>
    <m/>
    <m/>
    <m/>
    <m/>
    <m/>
    <m/>
    <x v="0"/>
    <m/>
    <x v="0"/>
    <s v="Cassa da malsauns LUMNEZIANA"/>
  </r>
  <r>
    <s v="neu_ohne Fusionsberechnungen_DJ_Daten_OKP.xlsx"/>
    <x v="5"/>
    <s v="Jahresrechnung definitiv"/>
    <s v="1331"/>
    <x v="48"/>
    <s v="CH"/>
    <x v="0"/>
    <n v="1197.8599999999999"/>
    <n v="1166"/>
    <m/>
    <m/>
    <m/>
    <m/>
    <m/>
    <m/>
    <m/>
    <m/>
    <m/>
    <m/>
    <m/>
    <m/>
    <m/>
    <m/>
    <m/>
    <m/>
    <m/>
    <m/>
    <m/>
    <m/>
    <m/>
    <m/>
    <m/>
    <m/>
    <m/>
    <m/>
    <m/>
    <m/>
    <m/>
    <m/>
    <m/>
    <m/>
    <m/>
    <m/>
    <m/>
    <n v="3908843.75"/>
    <n v="-20596.55"/>
    <n v="-264072.34999999998"/>
    <n v="585426.9"/>
    <n v="0"/>
    <n v="0"/>
    <n v="-4543.2"/>
    <n v="0"/>
    <n v="-585426.9"/>
    <n v="-4179097.6000000001"/>
    <n v="592614.30000000005"/>
    <n v="0"/>
    <n v="0"/>
    <n v="0"/>
    <n v="-574.4"/>
    <n v="-80000"/>
    <n v="0"/>
    <m/>
    <n v="0"/>
    <n v="213363.7"/>
    <n v="0"/>
    <n v="20000"/>
    <n v="-41910.75"/>
    <n v="0"/>
    <n v="-30812.51"/>
    <n v="281221.09999999998"/>
    <m/>
    <n v="-87919.35"/>
    <n v="0"/>
    <n v="-70048.55"/>
    <n v="-850"/>
    <n v="0"/>
    <n v="0"/>
    <n v="5844.95"/>
    <n v="-13657.98"/>
    <n v="0"/>
    <n v="2184.6999999999998"/>
    <n v="0"/>
    <n v="0"/>
    <m/>
    <m/>
    <m/>
    <n v="1398364"/>
    <n v="778199.66342534102"/>
    <m/>
    <n v="1576043.52"/>
    <m/>
    <m/>
    <m/>
    <m/>
    <m/>
    <m/>
    <m/>
    <m/>
    <m/>
    <m/>
    <m/>
    <m/>
    <m/>
    <m/>
    <n v="1005369.81"/>
    <m/>
    <m/>
    <m/>
    <m/>
    <m/>
    <m/>
    <m/>
    <m/>
    <n v="860000"/>
    <m/>
    <m/>
    <m/>
    <m/>
    <m/>
    <m/>
    <m/>
    <m/>
    <m/>
    <m/>
    <m/>
    <m/>
    <m/>
    <m/>
    <m/>
    <m/>
    <m/>
    <m/>
    <m/>
    <m/>
    <m/>
    <m/>
    <s v="rhenu (fus)"/>
    <x v="1"/>
    <m/>
    <x v="0"/>
    <s v="Krankenkasse Stoffel, Mels"/>
  </r>
  <r>
    <s v="neu_ohne Fusionsberechnungen_DJ_Daten_OKP.xlsx"/>
    <x v="5"/>
    <s v="Jahresrechnung definitiv"/>
    <s v="1142"/>
    <x v="49"/>
    <s v="CH"/>
    <x v="0"/>
    <n v="627.97"/>
    <n v="617"/>
    <m/>
    <m/>
    <m/>
    <m/>
    <m/>
    <m/>
    <m/>
    <m/>
    <m/>
    <m/>
    <m/>
    <m/>
    <m/>
    <m/>
    <m/>
    <m/>
    <m/>
    <m/>
    <m/>
    <m/>
    <m/>
    <m/>
    <m/>
    <m/>
    <m/>
    <m/>
    <m/>
    <m/>
    <m/>
    <m/>
    <m/>
    <m/>
    <m/>
    <m/>
    <m/>
    <n v="3086829.85"/>
    <n v="-61251.85"/>
    <n v="-15125.45"/>
    <n v="1450795.25"/>
    <n v="0"/>
    <n v="0"/>
    <n v="-2377.1999999999998"/>
    <n v="0"/>
    <n v="-1450795.25"/>
    <n v="-6333262.75"/>
    <n v="471485.95"/>
    <n v="0"/>
    <n v="0"/>
    <n v="0"/>
    <n v="0"/>
    <n v="142000"/>
    <n v="0"/>
    <m/>
    <n v="0"/>
    <n v="4168301"/>
    <n v="0"/>
    <n v="-150000"/>
    <n v="0"/>
    <n v="0"/>
    <n v="-2584.0100000000002"/>
    <n v="0"/>
    <m/>
    <n v="0"/>
    <n v="0"/>
    <n v="-309130.2"/>
    <n v="0"/>
    <n v="0"/>
    <n v="0"/>
    <n v="0"/>
    <n v="-324"/>
    <n v="0"/>
    <n v="698105.12"/>
    <n v="4562.12"/>
    <n v="0"/>
    <m/>
    <m/>
    <m/>
    <n v="19840728"/>
    <n v="4044547.4883580906"/>
    <m/>
    <n v="20541614.149999999"/>
    <m/>
    <m/>
    <m/>
    <m/>
    <m/>
    <m/>
    <m/>
    <m/>
    <m/>
    <m/>
    <m/>
    <m/>
    <m/>
    <m/>
    <n v="21537956.510000002"/>
    <m/>
    <m/>
    <m/>
    <m/>
    <m/>
    <m/>
    <m/>
    <m/>
    <n v="1435000"/>
    <m/>
    <m/>
    <m/>
    <m/>
    <m/>
    <m/>
    <m/>
    <m/>
    <m/>
    <m/>
    <m/>
    <m/>
    <m/>
    <m/>
    <m/>
    <m/>
    <m/>
    <m/>
    <m/>
    <m/>
    <m/>
    <m/>
    <s v="Einsiedler (fus)"/>
    <x v="1"/>
    <m/>
    <x v="0"/>
    <s v="Krankenkasse Institut Ingenbohl"/>
  </r>
  <r>
    <s v="neu_ohne Fusionsberechnungen_DJ_Daten_OKP.xlsx"/>
    <x v="5"/>
    <s v="Jahresrechnung definitiv"/>
    <s v="1362"/>
    <x v="50"/>
    <s v="CH"/>
    <x v="0"/>
    <n v="1108.5"/>
    <n v="1266"/>
    <m/>
    <m/>
    <m/>
    <m/>
    <m/>
    <m/>
    <m/>
    <m/>
    <m/>
    <m/>
    <m/>
    <m/>
    <m/>
    <m/>
    <m/>
    <m/>
    <m/>
    <m/>
    <m/>
    <m/>
    <m/>
    <m/>
    <m/>
    <m/>
    <m/>
    <m/>
    <m/>
    <m/>
    <m/>
    <m/>
    <m/>
    <m/>
    <m/>
    <m/>
    <m/>
    <n v="3195426.6"/>
    <n v="0"/>
    <n v="-105048.95"/>
    <n v="339437.45"/>
    <n v="65368.6"/>
    <n v="0"/>
    <n v="-3436.8"/>
    <n v="0"/>
    <n v="-394806.05"/>
    <n v="-2900757.2"/>
    <n v="416236"/>
    <n v="0"/>
    <n v="0"/>
    <n v="0"/>
    <n v="0"/>
    <n v="-30000"/>
    <n v="0"/>
    <m/>
    <n v="0"/>
    <n v="-9657"/>
    <n v="0"/>
    <n v="-103000"/>
    <n v="0"/>
    <n v="0"/>
    <n v="0"/>
    <n v="0"/>
    <m/>
    <n v="-57724.59"/>
    <n v="0"/>
    <n v="-107663.03"/>
    <n v="0"/>
    <n v="0"/>
    <n v="-1400"/>
    <n v="55690"/>
    <n v="-2079.63"/>
    <n v="0"/>
    <n v="2152.15"/>
    <n v="500"/>
    <n v="-340.1"/>
    <m/>
    <m/>
    <m/>
    <n v="2508208"/>
    <n v="700000"/>
    <m/>
    <n v="1500418.45"/>
    <m/>
    <m/>
    <m/>
    <m/>
    <m/>
    <m/>
    <m/>
    <m/>
    <m/>
    <m/>
    <m/>
    <m/>
    <m/>
    <m/>
    <n v="2853831.4"/>
    <m/>
    <m/>
    <m/>
    <m/>
    <m/>
    <m/>
    <m/>
    <m/>
    <n v="560000"/>
    <m/>
    <m/>
    <m/>
    <m/>
    <m/>
    <m/>
    <m/>
    <m/>
    <m/>
    <m/>
    <m/>
    <m/>
    <m/>
    <m/>
    <m/>
    <m/>
    <m/>
    <m/>
    <m/>
    <m/>
    <m/>
    <m/>
    <s v="Sodalis (fus)"/>
    <x v="1"/>
    <m/>
    <x v="0"/>
    <s v="Krankenkasse Simplon"/>
  </r>
  <r>
    <s v="neu_ohne Fusionsberechnungen_DJ_Daten_OKP.xlsx"/>
    <x v="5"/>
    <s v="Jahresrechnung definitiv"/>
    <s v="1147"/>
    <x v="51"/>
    <s v="CH"/>
    <x v="0"/>
    <n v="401"/>
    <n v="377"/>
    <m/>
    <m/>
    <m/>
    <m/>
    <m/>
    <m/>
    <m/>
    <m/>
    <m/>
    <m/>
    <m/>
    <m/>
    <m/>
    <m/>
    <m/>
    <m/>
    <m/>
    <m/>
    <m/>
    <m/>
    <m/>
    <m/>
    <m/>
    <m/>
    <m/>
    <m/>
    <m/>
    <m/>
    <m/>
    <m/>
    <m/>
    <m/>
    <m/>
    <m/>
    <m/>
    <n v="1127819"/>
    <n v="-4703.8999999999996"/>
    <n v="-7359.9"/>
    <n v="0"/>
    <n v="0"/>
    <n v="0"/>
    <n v="-1539.6"/>
    <n v="0"/>
    <n v="0"/>
    <n v="-1144251.2"/>
    <n v="57930.35"/>
    <n v="0"/>
    <n v="0"/>
    <n v="0"/>
    <n v="0"/>
    <n v="0"/>
    <n v="0"/>
    <m/>
    <n v="0"/>
    <n v="331577"/>
    <n v="0"/>
    <n v="0"/>
    <n v="0"/>
    <n v="0"/>
    <n v="0"/>
    <n v="0"/>
    <m/>
    <n v="-55500"/>
    <n v="0"/>
    <n v="-54372.85"/>
    <n v="0"/>
    <n v="0"/>
    <n v="0"/>
    <n v="6139.2"/>
    <n v="0"/>
    <n v="0"/>
    <n v="6021.9"/>
    <n v="0"/>
    <n v="0"/>
    <m/>
    <m/>
    <m/>
    <n v="1888904"/>
    <n v="559178.01238832902"/>
    <m/>
    <n v="1933521.8"/>
    <m/>
    <m/>
    <m/>
    <m/>
    <m/>
    <m/>
    <m/>
    <m/>
    <m/>
    <m/>
    <m/>
    <m/>
    <m/>
    <m/>
    <n v="1901911.65"/>
    <m/>
    <m/>
    <m/>
    <m/>
    <m/>
    <m/>
    <m/>
    <m/>
    <n v="650000"/>
    <m/>
    <m/>
    <m/>
    <m/>
    <m/>
    <m/>
    <m/>
    <m/>
    <m/>
    <m/>
    <m/>
    <m/>
    <m/>
    <m/>
    <m/>
    <m/>
    <m/>
    <m/>
    <m/>
    <m/>
    <m/>
    <m/>
    <s v="öKK (fus)"/>
    <x v="1"/>
    <m/>
    <x v="0"/>
    <s v="Gemeindekrankenkasse Turbenthal"/>
  </r>
  <r>
    <s v="neu_ohne Fusionsberechnungen_DJ_Daten_OKP.xlsx"/>
    <x v="5"/>
    <s v="Jahresrechnung definitiv"/>
    <s v="1566"/>
    <x v="52"/>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m/>
    <n v="0"/>
    <m/>
    <m/>
    <m/>
    <m/>
    <m/>
    <m/>
    <m/>
    <m/>
    <m/>
    <m/>
    <m/>
    <m/>
    <m/>
    <m/>
    <n v="0"/>
    <m/>
    <m/>
    <m/>
    <m/>
    <m/>
    <m/>
    <m/>
    <m/>
    <n v="0"/>
    <m/>
    <m/>
    <m/>
    <m/>
    <m/>
    <m/>
    <m/>
    <m/>
    <m/>
    <m/>
    <m/>
    <m/>
    <m/>
    <m/>
    <m/>
    <m/>
    <m/>
    <m/>
    <m/>
    <m/>
    <m/>
    <m/>
    <s v="Helsana (fus)"/>
    <x v="1"/>
    <m/>
    <x v="0"/>
    <s v="Sansan Versicherungen AG"/>
  </r>
  <r>
    <s v="neu_ohne Fusionsberechnungen_DJ_Daten_OKP.xlsx"/>
    <x v="5"/>
    <s v="Jahresrechnung definitiv"/>
    <s v="1565"/>
    <x v="53"/>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m/>
    <n v="0"/>
    <m/>
    <m/>
    <m/>
    <m/>
    <m/>
    <m/>
    <m/>
    <m/>
    <m/>
    <m/>
    <m/>
    <m/>
    <m/>
    <m/>
    <n v="0"/>
    <m/>
    <m/>
    <m/>
    <m/>
    <m/>
    <m/>
    <m/>
    <m/>
    <n v="0"/>
    <m/>
    <m/>
    <m/>
    <m/>
    <m/>
    <m/>
    <m/>
    <m/>
    <m/>
    <m/>
    <m/>
    <m/>
    <m/>
    <m/>
    <m/>
    <m/>
    <m/>
    <m/>
    <m/>
    <m/>
    <m/>
    <m/>
    <s v="Helsana (fus)"/>
    <x v="1"/>
    <m/>
    <x v="0"/>
    <s v="Avanex Versicherungen AG"/>
  </r>
  <r>
    <s v="neu_ohne Fusionsberechnungen_DJ_Daten_OKP.xlsx"/>
    <x v="5"/>
    <s v="Jahresrechnung definitiv"/>
    <s v="1060"/>
    <x v="54"/>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m/>
    <n v="0"/>
    <m/>
    <m/>
    <m/>
    <m/>
    <m/>
    <m/>
    <m/>
    <m/>
    <m/>
    <m/>
    <m/>
    <m/>
    <m/>
    <m/>
    <n v="0"/>
    <m/>
    <m/>
    <m/>
    <m/>
    <m/>
    <m/>
    <m/>
    <m/>
    <n v="0"/>
    <m/>
    <m/>
    <m/>
    <m/>
    <m/>
    <m/>
    <m/>
    <m/>
    <m/>
    <m/>
    <m/>
    <m/>
    <m/>
    <m/>
    <m/>
    <m/>
    <m/>
    <m/>
    <m/>
    <m/>
    <m/>
    <m/>
    <s v="Sanitas (fus)"/>
    <x v="1"/>
    <m/>
    <x v="0"/>
    <s v="Wincare Versicherungen"/>
  </r>
  <r>
    <s v="neu_ohne Fusionsberechnungen_DJ_Daten_OKP.xlsx"/>
    <x v="5"/>
    <s v="Jahresrechnung definitiv"/>
    <s v="1328"/>
    <x v="55"/>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m/>
    <n v="0"/>
    <m/>
    <m/>
    <m/>
    <m/>
    <m/>
    <m/>
    <m/>
    <m/>
    <m/>
    <m/>
    <m/>
    <m/>
    <m/>
    <m/>
    <n v="0"/>
    <m/>
    <m/>
    <m/>
    <m/>
    <m/>
    <m/>
    <m/>
    <m/>
    <n v="0"/>
    <m/>
    <m/>
    <m/>
    <m/>
    <m/>
    <m/>
    <m/>
    <m/>
    <m/>
    <m/>
    <m/>
    <m/>
    <m/>
    <m/>
    <m/>
    <m/>
    <m/>
    <m/>
    <m/>
    <m/>
    <m/>
    <m/>
    <s v="öKK (fus)"/>
    <x v="1"/>
    <m/>
    <x v="0"/>
    <s v="kmu-Krankenversicherung Winterthur"/>
  </r>
  <r>
    <s v="neu_ohne Fusionsberechnungen_DJ_Daten_OKP.xlsx"/>
    <x v="5"/>
    <s v="Jahresrechnung definitiv"/>
    <s v="1574"/>
    <x v="56"/>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m/>
    <n v="0"/>
    <m/>
    <m/>
    <m/>
    <m/>
    <m/>
    <m/>
    <m/>
    <m/>
    <m/>
    <m/>
    <m/>
    <m/>
    <m/>
    <m/>
    <n v="0"/>
    <m/>
    <m/>
    <m/>
    <m/>
    <m/>
    <m/>
    <m/>
    <m/>
    <n v="0"/>
    <m/>
    <m/>
    <m/>
    <m/>
    <m/>
    <m/>
    <m/>
    <m/>
    <m/>
    <m/>
    <m/>
    <m/>
    <m/>
    <m/>
    <m/>
    <m/>
    <m/>
    <m/>
    <m/>
    <m/>
    <m/>
    <m/>
    <s v="Helsana (fus)"/>
    <x v="1"/>
    <m/>
    <x v="0"/>
    <s v="maxi"/>
  </r>
  <r>
    <s v="neu_ohne Fusionsberechnungen_DJ_Daten_OKP.xlsx"/>
    <x v="5"/>
    <s v="Jahresrechnung definitiv"/>
    <s v="1003"/>
    <x v="57"/>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m/>
    <n v="0"/>
    <m/>
    <m/>
    <m/>
    <m/>
    <m/>
    <m/>
    <m/>
    <m/>
    <m/>
    <m/>
    <m/>
    <m/>
    <m/>
    <m/>
    <n v="0"/>
    <m/>
    <m/>
    <m/>
    <m/>
    <m/>
    <m/>
    <m/>
    <m/>
    <n v="0"/>
    <m/>
    <m/>
    <m/>
    <m/>
    <m/>
    <m/>
    <m/>
    <m/>
    <m/>
    <m/>
    <m/>
    <m/>
    <m/>
    <m/>
    <m/>
    <m/>
    <m/>
    <m/>
    <m/>
    <m/>
    <m/>
    <m/>
    <s v="Visper (fus)"/>
    <x v="1"/>
    <m/>
    <x v="0"/>
    <s v="Krankenkasse Zeneggen"/>
  </r>
  <r>
    <s v="neu_ohne Fusionsberechnungen_DJ_Daten_OKP.xlsx"/>
    <x v="5"/>
    <s v="Jahresrechnung definitiv"/>
    <s v="1423"/>
    <x v="58"/>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m/>
    <n v="0"/>
    <m/>
    <m/>
    <m/>
    <m/>
    <m/>
    <m/>
    <m/>
    <m/>
    <m/>
    <m/>
    <m/>
    <m/>
    <m/>
    <m/>
    <n v="0"/>
    <m/>
    <m/>
    <m/>
    <m/>
    <m/>
    <m/>
    <m/>
    <m/>
    <n v="0"/>
    <m/>
    <m/>
    <m/>
    <m/>
    <m/>
    <m/>
    <m/>
    <m/>
    <m/>
    <m/>
    <m/>
    <m/>
    <m/>
    <m/>
    <m/>
    <m/>
    <m/>
    <m/>
    <m/>
    <m/>
    <m/>
    <m/>
    <s v="KPT (fus)"/>
    <x v="1"/>
    <m/>
    <x v="0"/>
    <s v="Publisana"/>
  </r>
  <r>
    <s v="neu_ohne Fusionsberechnungen_DJ_Daten_OKP.xlsx"/>
    <x v="5"/>
    <s v="Jahresrechnung definitiv"/>
    <s v="294"/>
    <x v="59"/>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m/>
    <n v="0"/>
    <m/>
    <m/>
    <m/>
    <m/>
    <m/>
    <m/>
    <m/>
    <m/>
    <m/>
    <m/>
    <m/>
    <m/>
    <m/>
    <m/>
    <n v="0"/>
    <m/>
    <m/>
    <m/>
    <m/>
    <m/>
    <m/>
    <m/>
    <m/>
    <n v="0"/>
    <m/>
    <m/>
    <m/>
    <m/>
    <m/>
    <m/>
    <m/>
    <m/>
    <m/>
    <m/>
    <m/>
    <m/>
    <m/>
    <m/>
    <m/>
    <m/>
    <m/>
    <m/>
    <m/>
    <m/>
    <m/>
    <m/>
    <s v="KPT (fus)"/>
    <x v="1"/>
    <m/>
    <x v="0"/>
    <s v="Agilia"/>
  </r>
  <r>
    <s v="neu_ohne Fusionsberechnungen_DJ_Daten_OKP.xlsx"/>
    <x v="5"/>
    <s v="Jahresrechnung definitiv"/>
    <s v="1573"/>
    <x v="60"/>
    <s v="CH"/>
    <x v="0"/>
    <n v="0"/>
    <n v="0"/>
    <m/>
    <m/>
    <m/>
    <m/>
    <m/>
    <m/>
    <m/>
    <m/>
    <m/>
    <m/>
    <m/>
    <m/>
    <m/>
    <m/>
    <m/>
    <m/>
    <m/>
    <m/>
    <m/>
    <m/>
    <m/>
    <m/>
    <m/>
    <m/>
    <m/>
    <m/>
    <m/>
    <m/>
    <m/>
    <m/>
    <m/>
    <m/>
    <m/>
    <m/>
    <m/>
    <n v="0"/>
    <n v="0"/>
    <n v="0"/>
    <n v="0"/>
    <n v="0"/>
    <n v="0"/>
    <n v="0"/>
    <n v="0"/>
    <n v="0"/>
    <n v="0"/>
    <n v="0"/>
    <n v="0"/>
    <n v="0"/>
    <n v="0"/>
    <n v="0"/>
    <n v="0"/>
    <n v="0"/>
    <m/>
    <n v="0"/>
    <n v="0"/>
    <n v="0"/>
    <n v="0"/>
    <n v="0"/>
    <n v="0"/>
    <n v="0"/>
    <n v="0"/>
    <m/>
    <n v="0"/>
    <n v="0"/>
    <n v="-26419.17"/>
    <n v="0"/>
    <n v="0"/>
    <n v="0"/>
    <n v="23509.25"/>
    <n v="0"/>
    <n v="0"/>
    <n v="0"/>
    <n v="0"/>
    <n v="0"/>
    <m/>
    <m/>
    <m/>
    <n v="0"/>
    <n v="0"/>
    <m/>
    <n v="0"/>
    <m/>
    <m/>
    <m/>
    <m/>
    <m/>
    <m/>
    <m/>
    <m/>
    <m/>
    <m/>
    <m/>
    <m/>
    <m/>
    <m/>
    <n v="9452995.1899999995"/>
    <m/>
    <m/>
    <m/>
    <m/>
    <m/>
    <m/>
    <m/>
    <m/>
    <n v="0"/>
    <m/>
    <m/>
    <m/>
    <m/>
    <m/>
    <m/>
    <m/>
    <m/>
    <m/>
    <m/>
    <m/>
    <m/>
    <m/>
    <m/>
    <m/>
    <m/>
    <m/>
    <m/>
    <m/>
    <m/>
    <m/>
    <m/>
    <s v="Helsana (fus)"/>
    <x v="1"/>
    <m/>
    <x v="0"/>
    <s v="indivo"/>
  </r>
  <r>
    <s v="neu_ohne Fusionsberechnungen_DJ_Daten_OKP.xlsx"/>
    <x v="6"/>
    <s v="Jahresrechnung definitiv"/>
    <s v="1542"/>
    <x v="0"/>
    <s v="CH"/>
    <x v="0"/>
    <n v="1000912.38"/>
    <n v="1026379"/>
    <m/>
    <m/>
    <m/>
    <m/>
    <m/>
    <m/>
    <m/>
    <m/>
    <m/>
    <m/>
    <m/>
    <m/>
    <m/>
    <m/>
    <m/>
    <m/>
    <m/>
    <m/>
    <m/>
    <m/>
    <m/>
    <m/>
    <m/>
    <m/>
    <m/>
    <m/>
    <m/>
    <m/>
    <m/>
    <m/>
    <m/>
    <m/>
    <m/>
    <m/>
    <m/>
    <n v="3426142208.5"/>
    <n v="-15031725.51"/>
    <n v="0"/>
    <n v="393373295.19999999"/>
    <n v="0"/>
    <n v="0"/>
    <n v="-4809500.95"/>
    <n v="0"/>
    <n v="-393373295.19999999"/>
    <n v="-2537335911.3200002"/>
    <n v="425929076.39999998"/>
    <n v="0"/>
    <n v="0"/>
    <n v="0"/>
    <n v="-1014164.05"/>
    <n v="-14561969"/>
    <n v="-30000000"/>
    <m/>
    <n v="0"/>
    <n v="-907673660.25"/>
    <n v="0"/>
    <n v="-122057126.90000001"/>
    <n v="-321903"/>
    <n v="-70000"/>
    <n v="-2399195.2599999998"/>
    <n v="0"/>
    <m/>
    <n v="39254.07"/>
    <n v="0"/>
    <n v="-142424244.81"/>
    <n v="-175690.35"/>
    <n v="-3253783.65"/>
    <n v="-5129.5600000000004"/>
    <n v="395502.72"/>
    <n v="-2729858.62"/>
    <n v="0"/>
    <n v="-15799362.449999999"/>
    <n v="0"/>
    <n v="0"/>
    <m/>
    <m/>
    <m/>
    <n v="624795368.67526555"/>
    <n v="388139583.65392447"/>
    <m/>
    <n v="1680447866.8499999"/>
    <m/>
    <m/>
    <m/>
    <m/>
    <m/>
    <m/>
    <m/>
    <m/>
    <m/>
    <m/>
    <m/>
    <m/>
    <m/>
    <m/>
    <n v="675427416.00999999"/>
    <m/>
    <m/>
    <m/>
    <m/>
    <m/>
    <m/>
    <m/>
    <m/>
    <n v="714268645"/>
    <m/>
    <m/>
    <m/>
    <m/>
    <m/>
    <m/>
    <m/>
    <m/>
    <m/>
    <m/>
    <m/>
    <m/>
    <m/>
    <m/>
    <m/>
    <m/>
    <m/>
    <m/>
    <m/>
    <m/>
    <m/>
    <m/>
    <m/>
    <x v="0"/>
    <m/>
    <x v="0"/>
    <s v="Assura-Basis SA"/>
  </r>
  <r>
    <s v="neu_ohne Fusionsberechnungen_DJ_Daten_OKP.xlsx"/>
    <x v="6"/>
    <s v="Jahresrechnung definitiv"/>
    <s v="1562"/>
    <x v="1"/>
    <s v="CH"/>
    <x v="0"/>
    <n v="751737"/>
    <n v="794117"/>
    <m/>
    <m/>
    <m/>
    <m/>
    <m/>
    <m/>
    <m/>
    <m/>
    <m/>
    <m/>
    <m/>
    <m/>
    <m/>
    <m/>
    <m/>
    <m/>
    <m/>
    <m/>
    <m/>
    <m/>
    <m/>
    <m/>
    <m/>
    <m/>
    <m/>
    <m/>
    <m/>
    <m/>
    <m/>
    <m/>
    <m/>
    <m/>
    <m/>
    <m/>
    <m/>
    <n v="3104566706.8400002"/>
    <n v="-19648241.010000002"/>
    <n v="0"/>
    <n v="494254204.88"/>
    <n v="0"/>
    <n v="0"/>
    <n v="-3539971.38"/>
    <n v="0"/>
    <n v="-494254204.88"/>
    <n v="-3816437267.52"/>
    <n v="449452943.94999999"/>
    <n v="0"/>
    <n v="0"/>
    <n v="0"/>
    <n v="-3260568.83"/>
    <n v="-114979215.15000001"/>
    <n v="0"/>
    <m/>
    <n v="0"/>
    <n v="717944210"/>
    <n v="0"/>
    <n v="-48181987"/>
    <n v="-9407420.8000000007"/>
    <n v="-699917.48"/>
    <n v="-4617527.49"/>
    <n v="0"/>
    <m/>
    <n v="-352671184.29000002"/>
    <n v="-806237.39"/>
    <n v="157024529.02000001"/>
    <n v="-7458072.29"/>
    <n v="-7083683.2199999997"/>
    <n v="15203678.73"/>
    <n v="6392035.7999999998"/>
    <n v="-2662349.16"/>
    <n v="0"/>
    <n v="-41798257.229999997"/>
    <n v="154946"/>
    <n v="-91601.42"/>
    <m/>
    <m/>
    <m/>
    <n v="1119589415.6399996"/>
    <n v="621153997.83458042"/>
    <m/>
    <n v="1954563290.4100001"/>
    <m/>
    <m/>
    <m/>
    <m/>
    <m/>
    <m/>
    <m/>
    <m/>
    <m/>
    <m/>
    <m/>
    <m/>
    <m/>
    <m/>
    <n v="754669706.86000001"/>
    <m/>
    <m/>
    <m/>
    <m/>
    <m/>
    <m/>
    <m/>
    <m/>
    <n v="630213331.85000002"/>
    <m/>
    <m/>
    <m/>
    <m/>
    <m/>
    <m/>
    <m/>
    <m/>
    <m/>
    <m/>
    <m/>
    <m/>
    <m/>
    <m/>
    <m/>
    <m/>
    <m/>
    <m/>
    <m/>
    <m/>
    <m/>
    <m/>
    <s v="Helsana (fus)"/>
    <x v="1"/>
    <m/>
    <x v="0"/>
    <s v="Helsana Versicherungen AG"/>
  </r>
  <r>
    <s v="neu_ohne Fusionsberechnungen_DJ_Daten_OKP.xlsx"/>
    <x v="6"/>
    <s v="Jahresrechnung definitiv"/>
    <s v="8"/>
    <x v="2"/>
    <s v="CH"/>
    <x v="0"/>
    <n v="842321.27"/>
    <n v="857382"/>
    <m/>
    <m/>
    <m/>
    <m/>
    <m/>
    <m/>
    <m/>
    <m/>
    <m/>
    <m/>
    <m/>
    <m/>
    <m/>
    <m/>
    <m/>
    <m/>
    <m/>
    <m/>
    <m/>
    <m/>
    <m/>
    <m/>
    <m/>
    <m/>
    <m/>
    <m/>
    <m/>
    <m/>
    <m/>
    <m/>
    <m/>
    <m/>
    <m/>
    <m/>
    <m/>
    <n v="3091280620.6500001"/>
    <n v="-10417083.15"/>
    <n v="0"/>
    <n v="499368033.39999998"/>
    <n v="75125.08"/>
    <n v="0"/>
    <n v="-3925147.2"/>
    <n v="0"/>
    <n v="-499421677.94999999"/>
    <n v="-3670821729.71"/>
    <n v="475436237.37"/>
    <n v="0"/>
    <n v="0"/>
    <n v="0"/>
    <n v="-206292.96"/>
    <n v="-9650000"/>
    <n v="0"/>
    <m/>
    <n v="0"/>
    <n v="380119591"/>
    <n v="0"/>
    <n v="-68700000"/>
    <n v="-15095455.15"/>
    <n v="-3193676.91"/>
    <n v="16817575.210000001"/>
    <n v="0"/>
    <m/>
    <n v="-309417853.85000002"/>
    <n v="-756211.5"/>
    <n v="223653731.30000001"/>
    <n v="-403649.57"/>
    <n v="-2196217.42"/>
    <n v="-10138601.83"/>
    <n v="112790.01"/>
    <n v="-2422442.9900000002"/>
    <n v="0"/>
    <n v="-1111106.76"/>
    <n v="0"/>
    <n v="0"/>
    <m/>
    <m/>
    <m/>
    <n v="698670613.04596651"/>
    <n v="470389867.45920855"/>
    <m/>
    <n v="1053325304.88"/>
    <m/>
    <m/>
    <m/>
    <m/>
    <m/>
    <m/>
    <m/>
    <m/>
    <m/>
    <m/>
    <m/>
    <m/>
    <m/>
    <m/>
    <n v="767171126.92999995"/>
    <m/>
    <m/>
    <m/>
    <m/>
    <m/>
    <m/>
    <m/>
    <m/>
    <n v="784750000"/>
    <m/>
    <m/>
    <m/>
    <m/>
    <m/>
    <m/>
    <m/>
    <m/>
    <m/>
    <m/>
    <m/>
    <m/>
    <m/>
    <m/>
    <m/>
    <m/>
    <m/>
    <m/>
    <m/>
    <m/>
    <m/>
    <m/>
    <s v="CSS (fus)"/>
    <x v="1"/>
    <m/>
    <x v="0"/>
    <s v="CSS Kranken-Versicherung AG"/>
  </r>
  <r>
    <s v="neu_ohne Fusionsberechnungen_DJ_Daten_OKP.xlsx"/>
    <x v="6"/>
    <s v="Jahresrechnung definitiv"/>
    <s v="1384"/>
    <x v="3"/>
    <s v="CH"/>
    <x v="0"/>
    <n v="713570"/>
    <n v="724152"/>
    <m/>
    <m/>
    <m/>
    <m/>
    <m/>
    <m/>
    <m/>
    <m/>
    <m/>
    <m/>
    <m/>
    <m/>
    <m/>
    <m/>
    <m/>
    <m/>
    <m/>
    <m/>
    <m/>
    <m/>
    <m/>
    <m/>
    <m/>
    <m/>
    <m/>
    <m/>
    <m/>
    <m/>
    <m/>
    <m/>
    <m/>
    <m/>
    <m/>
    <m/>
    <m/>
    <n v="2604520932.6300001"/>
    <n v="-4295797.58"/>
    <n v="0"/>
    <n v="292899878.14999998"/>
    <n v="0"/>
    <n v="0"/>
    <n v="-3120490.2"/>
    <n v="0"/>
    <n v="-292899878.14999998"/>
    <n v="-2555223606.02"/>
    <n v="398269547.20999998"/>
    <n v="0"/>
    <n v="0"/>
    <n v="0"/>
    <n v="-501489.5"/>
    <n v="-29006184"/>
    <n v="0"/>
    <m/>
    <n v="0"/>
    <n v="-129821874"/>
    <n v="0"/>
    <n v="-69492313.819999993"/>
    <n v="-15705816.800000001"/>
    <n v="-3716743.2"/>
    <n v="12141610.33"/>
    <n v="0"/>
    <m/>
    <n v="-58849917"/>
    <n v="-655679.24"/>
    <n v="-34950934.210000001"/>
    <n v="-6769516.1200000001"/>
    <n v="-318352.93"/>
    <n v="-1976565.15"/>
    <n v="307505.61"/>
    <n v="-789871.3"/>
    <n v="0"/>
    <n v="2240370.9700000002"/>
    <n v="437891"/>
    <n v="-5503.22"/>
    <m/>
    <m/>
    <m/>
    <n v="452788648.70999974"/>
    <n v="253180356.06714097"/>
    <m/>
    <n v="853343247"/>
    <m/>
    <m/>
    <m/>
    <m/>
    <m/>
    <m/>
    <m/>
    <m/>
    <m/>
    <m/>
    <m/>
    <m/>
    <m/>
    <m/>
    <n v="553979615.12"/>
    <m/>
    <m/>
    <m/>
    <m/>
    <m/>
    <m/>
    <m/>
    <m/>
    <n v="367089322"/>
    <m/>
    <m/>
    <m/>
    <m/>
    <m/>
    <m/>
    <m/>
    <m/>
    <m/>
    <m/>
    <m/>
    <m/>
    <m/>
    <m/>
    <m/>
    <m/>
    <m/>
    <m/>
    <m/>
    <m/>
    <m/>
    <m/>
    <s v="SWICA (fus)"/>
    <x v="1"/>
    <m/>
    <x v="0"/>
    <s v="SWICA Krankenversicherung AG"/>
  </r>
  <r>
    <s v="neu_ohne Fusionsberechnungen_DJ_Daten_OKP.xlsx"/>
    <x v="6"/>
    <s v="Jahresrechnung definitiv"/>
    <s v="290"/>
    <x v="4"/>
    <s v="CH"/>
    <x v="0"/>
    <n v="590221"/>
    <n v="605122"/>
    <m/>
    <m/>
    <m/>
    <m/>
    <m/>
    <m/>
    <m/>
    <m/>
    <m/>
    <m/>
    <m/>
    <m/>
    <m/>
    <m/>
    <m/>
    <m/>
    <m/>
    <m/>
    <m/>
    <m/>
    <m/>
    <m/>
    <m/>
    <m/>
    <m/>
    <m/>
    <m/>
    <m/>
    <m/>
    <m/>
    <m/>
    <m/>
    <m/>
    <m/>
    <m/>
    <n v="2044260615.4000001"/>
    <n v="1562226.64"/>
    <n v="0"/>
    <n v="306727618.19999999"/>
    <n v="0"/>
    <n v="0"/>
    <n v="-2637261.3199999998"/>
    <n v="0"/>
    <n v="-306805819.39999998"/>
    <n v="-2150947308.6500001"/>
    <n v="294925837.60000002"/>
    <n v="0"/>
    <n v="0"/>
    <n v="0"/>
    <n v="-2626741.1"/>
    <n v="32998738"/>
    <n v="-108000000"/>
    <m/>
    <n v="0"/>
    <n v="115714159"/>
    <n v="0"/>
    <n v="-28114698"/>
    <n v="-6445390.1900000004"/>
    <n v="-1493592.72"/>
    <n v="-361182.56"/>
    <n v="0"/>
    <m/>
    <n v="-65013980.600000001"/>
    <n v="0"/>
    <n v="-23797025"/>
    <n v="-4774124.33"/>
    <n v="0"/>
    <n v="0"/>
    <n v="739612.03"/>
    <n v="-314915.63"/>
    <n v="-54475149.700000003"/>
    <n v="-29077538.789999999"/>
    <n v="0"/>
    <n v="0"/>
    <m/>
    <m/>
    <m/>
    <n v="980847287.28999996"/>
    <n v="363763517.13455874"/>
    <m/>
    <n v="1528924227.99"/>
    <m/>
    <m/>
    <m/>
    <m/>
    <m/>
    <m/>
    <m/>
    <m/>
    <m/>
    <m/>
    <m/>
    <m/>
    <m/>
    <m/>
    <n v="995536608.38"/>
    <m/>
    <m/>
    <m/>
    <m/>
    <m/>
    <m/>
    <m/>
    <m/>
    <n v="399553930"/>
    <m/>
    <m/>
    <m/>
    <m/>
    <m/>
    <m/>
    <m/>
    <m/>
    <m/>
    <m/>
    <m/>
    <m/>
    <m/>
    <m/>
    <m/>
    <m/>
    <m/>
    <m/>
    <m/>
    <m/>
    <m/>
    <m/>
    <m/>
    <x v="0"/>
    <m/>
    <x v="0"/>
    <s v="CONCORDIA Schweiz. Kranken- und Unfallversicherung AG"/>
  </r>
  <r>
    <s v="neu_ohne Fusionsberechnungen_DJ_Daten_OKP.xlsx"/>
    <x v="6"/>
    <s v="Jahresrechnung definitiv"/>
    <s v="1509"/>
    <x v="5"/>
    <s v="CH"/>
    <x v="0"/>
    <n v="477743"/>
    <n v="507252"/>
    <m/>
    <m/>
    <m/>
    <m/>
    <m/>
    <m/>
    <m/>
    <m/>
    <m/>
    <m/>
    <m/>
    <m/>
    <m/>
    <m/>
    <m/>
    <m/>
    <m/>
    <m/>
    <m/>
    <m/>
    <m/>
    <m/>
    <m/>
    <m/>
    <m/>
    <m/>
    <m/>
    <m/>
    <m/>
    <m/>
    <m/>
    <m/>
    <m/>
    <m/>
    <m/>
    <n v="1898329167.23"/>
    <n v="-3455074.63"/>
    <n v="0"/>
    <n v="234417306.59999999"/>
    <n v="4347889.5"/>
    <n v="0"/>
    <n v="-2285095.2000000002"/>
    <n v="0"/>
    <n v="-238765196.09999999"/>
    <n v="-2187763955.8200002"/>
    <n v="288598852.05000001"/>
    <n v="0"/>
    <n v="0"/>
    <n v="0"/>
    <n v="-1127020.1000000001"/>
    <n v="53999841"/>
    <n v="0"/>
    <m/>
    <n v="0"/>
    <n v="231100242.99000001"/>
    <n v="0"/>
    <n v="-6424253"/>
    <n v="-4867497.3499999996"/>
    <n v="-2203455.7000000002"/>
    <n v="-5200597.25"/>
    <n v="0"/>
    <m/>
    <n v="-52907128.43"/>
    <n v="-36073"/>
    <n v="-37075117.740000002"/>
    <n v="-4011556.56"/>
    <n v="-3709725.41"/>
    <n v="-623364.35"/>
    <n v="2656026.9700000002"/>
    <n v="-1074640.92"/>
    <n v="0"/>
    <n v="-2973859.81"/>
    <n v="42475.65"/>
    <n v="-2280.89"/>
    <m/>
    <m/>
    <m/>
    <n v="463417114.08184499"/>
    <n v="202795444.84844267"/>
    <m/>
    <n v="727348015.48000002"/>
    <m/>
    <m/>
    <m/>
    <m/>
    <m/>
    <m/>
    <m/>
    <m/>
    <m/>
    <m/>
    <m/>
    <m/>
    <m/>
    <m/>
    <n v="519553671.31"/>
    <m/>
    <m/>
    <m/>
    <m/>
    <m/>
    <m/>
    <m/>
    <m/>
    <n v="306678293"/>
    <m/>
    <m/>
    <m/>
    <m/>
    <m/>
    <m/>
    <m/>
    <m/>
    <m/>
    <m/>
    <m/>
    <m/>
    <m/>
    <m/>
    <m/>
    <m/>
    <m/>
    <m/>
    <m/>
    <m/>
    <m/>
    <m/>
    <s v="Sanitas (fus)"/>
    <x v="1"/>
    <m/>
    <x v="0"/>
    <s v="Sanitas Grundversicherungen AG"/>
  </r>
  <r>
    <s v="neu_ohne Fusionsberechnungen_DJ_Daten_OKP.xlsx"/>
    <x v="6"/>
    <s v="Jahresrechnung definitiv"/>
    <s v="1555"/>
    <x v="6"/>
    <s v="CH"/>
    <x v="0"/>
    <n v="486570"/>
    <n v="493560"/>
    <m/>
    <m/>
    <m/>
    <m/>
    <m/>
    <m/>
    <m/>
    <m/>
    <m/>
    <m/>
    <m/>
    <m/>
    <m/>
    <m/>
    <m/>
    <m/>
    <m/>
    <m/>
    <m/>
    <m/>
    <m/>
    <m/>
    <m/>
    <m/>
    <m/>
    <m/>
    <m/>
    <m/>
    <m/>
    <m/>
    <m/>
    <m/>
    <m/>
    <m/>
    <m/>
    <n v="1819047999.24"/>
    <n v="-7971517.0899999999"/>
    <n v="0"/>
    <n v="282341117.41000003"/>
    <n v="481800.99"/>
    <n v="0"/>
    <n v="-2324502.92"/>
    <n v="0"/>
    <n v="-282341117.41000003"/>
    <n v="-2244525535.3299999"/>
    <n v="262766469.47"/>
    <n v="0"/>
    <n v="0"/>
    <n v="0"/>
    <n v="-215338"/>
    <n v="-8603632.6799999997"/>
    <n v="0"/>
    <m/>
    <n v="-106147"/>
    <n v="335223545"/>
    <n v="0"/>
    <n v="-14657623"/>
    <n v="0"/>
    <n v="-937313.41"/>
    <n v="1511672.72"/>
    <n v="0"/>
    <m/>
    <n v="-45815705.729999997"/>
    <n v="-486361.28"/>
    <n v="-9957246.4700000007"/>
    <n v="-4102059.38"/>
    <n v="-4317238.2"/>
    <n v="-329863.87"/>
    <n v="903969.86"/>
    <n v="-1200736.53"/>
    <n v="0"/>
    <n v="-14209269.199999999"/>
    <n v="0"/>
    <n v="0"/>
    <m/>
    <m/>
    <m/>
    <n v="1041350887.9100002"/>
    <n v="379214225.89385158"/>
    <m/>
    <n v="1546548557.3100002"/>
    <m/>
    <m/>
    <m/>
    <m/>
    <m/>
    <m/>
    <m/>
    <m/>
    <m/>
    <m/>
    <m/>
    <m/>
    <m/>
    <m/>
    <n v="1052812142.08"/>
    <m/>
    <m/>
    <m/>
    <m/>
    <m/>
    <m/>
    <m/>
    <m/>
    <n v="426694534.26999998"/>
    <m/>
    <m/>
    <m/>
    <m/>
    <m/>
    <m/>
    <m/>
    <m/>
    <m/>
    <m/>
    <m/>
    <m/>
    <m/>
    <m/>
    <m/>
    <m/>
    <m/>
    <m/>
    <m/>
    <m/>
    <m/>
    <m/>
    <m/>
    <x v="0"/>
    <s v="Visana Gruppe"/>
    <x v="1"/>
    <s v="Visana AG"/>
  </r>
  <r>
    <s v="neu_ohne Fusionsberechnungen_DJ_Daten_OKP.xlsx"/>
    <x v="6"/>
    <s v="Jahresrechnung definitiv"/>
    <s v="994"/>
    <x v="7"/>
    <s v="CH"/>
    <x v="0"/>
    <n v="366351.85"/>
    <n v="379004"/>
    <m/>
    <m/>
    <m/>
    <m/>
    <m/>
    <m/>
    <m/>
    <m/>
    <m/>
    <m/>
    <m/>
    <m/>
    <m/>
    <m/>
    <m/>
    <m/>
    <m/>
    <m/>
    <m/>
    <m/>
    <m/>
    <m/>
    <m/>
    <m/>
    <m/>
    <m/>
    <m/>
    <m/>
    <m/>
    <m/>
    <m/>
    <m/>
    <m/>
    <m/>
    <m/>
    <n v="1286872805.95"/>
    <n v="-8984218.0399999991"/>
    <n v="0"/>
    <n v="192725530.90000001"/>
    <n v="0"/>
    <n v="0"/>
    <n v="-1945770.57"/>
    <n v="0"/>
    <n v="-192725530.90000001"/>
    <n v="-1208733487.1400001"/>
    <n v="180969435.15000001"/>
    <n v="0"/>
    <n v="0"/>
    <n v="0"/>
    <n v="-1296837.1200000001"/>
    <n v="-19508773.489999998"/>
    <n v="0"/>
    <m/>
    <n v="0"/>
    <n v="-89329588"/>
    <n v="0"/>
    <n v="-4521137"/>
    <n v="-5827262.7999999998"/>
    <n v="-258612.52"/>
    <n v="-2529367.69"/>
    <n v="0"/>
    <m/>
    <n v="0"/>
    <n v="-498881.73"/>
    <n v="-64133283.469999999"/>
    <n v="-3562603.68"/>
    <n v="-4622819.62"/>
    <n v="0"/>
    <n v="2139485.7400000002"/>
    <n v="-330301.27"/>
    <n v="0"/>
    <n v="-12613093.67"/>
    <n v="49852.3"/>
    <n v="-960.22"/>
    <m/>
    <m/>
    <m/>
    <n v="448086808.45999992"/>
    <n v="184165580.10757756"/>
    <m/>
    <n v="595531397.72000003"/>
    <m/>
    <m/>
    <m/>
    <m/>
    <m/>
    <m/>
    <m/>
    <m/>
    <m/>
    <m/>
    <m/>
    <m/>
    <m/>
    <m/>
    <n v="369601837.08999997"/>
    <m/>
    <m/>
    <m/>
    <m/>
    <m/>
    <m/>
    <m/>
    <m/>
    <n v="184269856.13999999"/>
    <m/>
    <m/>
    <m/>
    <m/>
    <m/>
    <m/>
    <m/>
    <m/>
    <m/>
    <m/>
    <m/>
    <m/>
    <m/>
    <m/>
    <m/>
    <m/>
    <m/>
    <m/>
    <m/>
    <m/>
    <m/>
    <m/>
    <s v="Helsana (fus)"/>
    <x v="1"/>
    <m/>
    <x v="0"/>
    <s v="Progrès Versicherungen AG"/>
  </r>
  <r>
    <s v="neu_ohne Fusionsberechnungen_DJ_Daten_OKP.xlsx"/>
    <x v="6"/>
    <s v="Jahresrechnung definitiv"/>
    <s v="376"/>
    <x v="8"/>
    <s v="CH"/>
    <x v="0"/>
    <n v="383836.75"/>
    <n v="381618"/>
    <m/>
    <m/>
    <m/>
    <m/>
    <m/>
    <m/>
    <m/>
    <m/>
    <m/>
    <m/>
    <m/>
    <m/>
    <m/>
    <m/>
    <m/>
    <m/>
    <m/>
    <m/>
    <m/>
    <m/>
    <m/>
    <m/>
    <m/>
    <m/>
    <m/>
    <m/>
    <m/>
    <m/>
    <m/>
    <m/>
    <m/>
    <m/>
    <m/>
    <m/>
    <m/>
    <n v="1520088691"/>
    <n v="-6418724"/>
    <n v="-1498600"/>
    <n v="177540260"/>
    <n v="194149"/>
    <n v="0"/>
    <n v="-1855334"/>
    <n v="0"/>
    <n v="-177540260"/>
    <n v="-1748542762"/>
    <n v="217523345"/>
    <n v="0"/>
    <n v="0"/>
    <n v="0"/>
    <n v="-532060"/>
    <n v="7900000"/>
    <n v="0"/>
    <m/>
    <n v="0"/>
    <n v="168493164"/>
    <n v="0"/>
    <n v="-4400000"/>
    <n v="-1735604"/>
    <n v="-1035776"/>
    <n v="4846617"/>
    <n v="80905"/>
    <m/>
    <n v="-36299581"/>
    <n v="-1063004"/>
    <n v="-34109580"/>
    <n v="-7049290"/>
    <n v="-286301"/>
    <n v="-1451041"/>
    <n v="1144309"/>
    <n v="-333583"/>
    <n v="0"/>
    <n v="-17203360"/>
    <n v="140117"/>
    <n v="-2936555"/>
    <m/>
    <m/>
    <m/>
    <n v="225837626"/>
    <n v="172038858.22767171"/>
    <m/>
    <n v="448702624"/>
    <m/>
    <m/>
    <m/>
    <m/>
    <m/>
    <m/>
    <m/>
    <m/>
    <m/>
    <m/>
    <m/>
    <m/>
    <m/>
    <m/>
    <n v="243803548"/>
    <m/>
    <m/>
    <m/>
    <m/>
    <m/>
    <m/>
    <m/>
    <m/>
    <n v="369900000"/>
    <m/>
    <m/>
    <m/>
    <m/>
    <m/>
    <m/>
    <m/>
    <m/>
    <m/>
    <m/>
    <m/>
    <m/>
    <m/>
    <m/>
    <m/>
    <m/>
    <m/>
    <m/>
    <m/>
    <m/>
    <m/>
    <m/>
    <s v="KPT (fus)"/>
    <x v="1"/>
    <m/>
    <x v="0"/>
    <s v="KPT Krankenkasse AG"/>
  </r>
  <r>
    <s v="neu_ohne Fusionsberechnungen_DJ_Daten_OKP.xlsx"/>
    <x v="6"/>
    <s v="Jahresrechnung definitiv"/>
    <s v="1569"/>
    <x v="9"/>
    <s v="CH"/>
    <x v="0"/>
    <n v="253964.59"/>
    <n v="258384"/>
    <m/>
    <m/>
    <m/>
    <m/>
    <m/>
    <m/>
    <m/>
    <m/>
    <m/>
    <m/>
    <m/>
    <m/>
    <m/>
    <m/>
    <m/>
    <m/>
    <m/>
    <m/>
    <m/>
    <m/>
    <m/>
    <m/>
    <m/>
    <m/>
    <m/>
    <m/>
    <m/>
    <m/>
    <m/>
    <m/>
    <m/>
    <m/>
    <m/>
    <m/>
    <m/>
    <n v="841364977.10000002"/>
    <n v="-2763148.85"/>
    <n v="0"/>
    <n v="105163645.2"/>
    <n v="7487.6"/>
    <n v="0"/>
    <n v="-1222032"/>
    <n v="0"/>
    <n v="-105168685.2"/>
    <n v="-752393677.71000004"/>
    <n v="127095749.48999999"/>
    <n v="0"/>
    <n v="0"/>
    <n v="0"/>
    <n v="-52755.94"/>
    <n v="3150000"/>
    <n v="0"/>
    <m/>
    <n v="0"/>
    <n v="-181223456"/>
    <n v="0"/>
    <n v="24100000"/>
    <n v="0"/>
    <n v="-7416255.6200000001"/>
    <n v="5039418"/>
    <n v="0"/>
    <m/>
    <n v="0"/>
    <n v="-249150"/>
    <n v="-36784666.789999999"/>
    <n v="-109918.72"/>
    <n v="-720972.84"/>
    <n v="0"/>
    <n v="430.19"/>
    <n v="-266634.57"/>
    <n v="0"/>
    <n v="-2470767.58"/>
    <n v="0"/>
    <n v="0"/>
    <m/>
    <m/>
    <m/>
    <n v="105014454.17000002"/>
    <n v="87948766.876002386"/>
    <m/>
    <n v="192093396.84"/>
    <m/>
    <m/>
    <m/>
    <m/>
    <m/>
    <m/>
    <m/>
    <m/>
    <m/>
    <m/>
    <m/>
    <m/>
    <m/>
    <m/>
    <n v="119274730.59999999"/>
    <m/>
    <m/>
    <m/>
    <m/>
    <m/>
    <m/>
    <m/>
    <m/>
    <n v="153019000"/>
    <m/>
    <m/>
    <m/>
    <m/>
    <m/>
    <m/>
    <m/>
    <m/>
    <m/>
    <m/>
    <m/>
    <m/>
    <m/>
    <m/>
    <m/>
    <m/>
    <m/>
    <m/>
    <m/>
    <m/>
    <m/>
    <m/>
    <s v="CSS (fus)"/>
    <x v="1"/>
    <m/>
    <x v="0"/>
    <s v="Arcosana AG"/>
  </r>
  <r>
    <s v="neu_ohne Fusionsberechnungen_DJ_Daten_OKP.xlsx"/>
    <x v="6"/>
    <s v="Jahresrechnung definitiv"/>
    <s v="1479"/>
    <x v="10"/>
    <s v="CH"/>
    <x v="0"/>
    <n v="326220.76"/>
    <n v="302637"/>
    <m/>
    <m/>
    <m/>
    <m/>
    <m/>
    <m/>
    <m/>
    <m/>
    <m/>
    <m/>
    <m/>
    <m/>
    <m/>
    <m/>
    <m/>
    <m/>
    <m/>
    <m/>
    <m/>
    <m/>
    <m/>
    <m/>
    <m/>
    <m/>
    <m/>
    <m/>
    <m/>
    <m/>
    <m/>
    <m/>
    <m/>
    <m/>
    <m/>
    <m/>
    <m/>
    <n v="1481102658.3499999"/>
    <n v="-30313338.399999999"/>
    <n v="0"/>
    <n v="294498029.80000001"/>
    <n v="0"/>
    <n v="0"/>
    <n v="-1565860.35"/>
    <n v="0"/>
    <n v="-294498029.80000001"/>
    <n v="-1528799048.96"/>
    <n v="200873317.58000001"/>
    <n v="0"/>
    <n v="0"/>
    <n v="0"/>
    <n v="0"/>
    <n v="-1050000"/>
    <n v="0"/>
    <m/>
    <n v="0"/>
    <n v="41850584"/>
    <n v="0"/>
    <n v="14981462"/>
    <n v="-812230.75"/>
    <n v="-2104842.64"/>
    <n v="-1718504.8"/>
    <n v="0"/>
    <m/>
    <n v="0"/>
    <n v="0"/>
    <n v="-53649584.670000002"/>
    <n v="-3103502.86"/>
    <n v="-1732111.57"/>
    <n v="0"/>
    <n v="2155137.89"/>
    <n v="-162603.01"/>
    <n v="0"/>
    <n v="-5513164.7800000003"/>
    <n v="0"/>
    <n v="0"/>
    <m/>
    <m/>
    <m/>
    <n v="161354796.57011956"/>
    <n v="136665278.92240694"/>
    <m/>
    <n v="407465923.98000002"/>
    <m/>
    <m/>
    <m/>
    <m/>
    <m/>
    <m/>
    <m/>
    <m/>
    <m/>
    <m/>
    <m/>
    <m/>
    <m/>
    <m/>
    <n v="174920758.44999999"/>
    <m/>
    <m/>
    <m/>
    <m/>
    <m/>
    <m/>
    <m/>
    <m/>
    <n v="351610000"/>
    <m/>
    <m/>
    <m/>
    <m/>
    <m/>
    <m/>
    <m/>
    <m/>
    <m/>
    <m/>
    <m/>
    <m/>
    <m/>
    <m/>
    <m/>
    <m/>
    <m/>
    <m/>
    <m/>
    <m/>
    <m/>
    <m/>
    <m/>
    <x v="0"/>
    <s v="Groupe Mutuel"/>
    <x v="1"/>
    <s v="Mutuel Assurance Maladie SA"/>
  </r>
  <r>
    <s v="neu_ohne Fusionsberechnungen_DJ_Daten_OKP.xlsx"/>
    <x v="6"/>
    <s v="Jahresrechnung definitiv"/>
    <s v="1535"/>
    <x v="11"/>
    <s v="CH"/>
    <x v="0"/>
    <n v="234122.53"/>
    <n v="221267"/>
    <m/>
    <m/>
    <m/>
    <m/>
    <m/>
    <m/>
    <m/>
    <m/>
    <m/>
    <m/>
    <m/>
    <m/>
    <m/>
    <m/>
    <m/>
    <m/>
    <m/>
    <m/>
    <m/>
    <m/>
    <m/>
    <m/>
    <m/>
    <m/>
    <m/>
    <m/>
    <m/>
    <m/>
    <m/>
    <m/>
    <m/>
    <m/>
    <m/>
    <m/>
    <m/>
    <n v="957660097.14999998"/>
    <n v="-15678395.300000001"/>
    <n v="0"/>
    <n v="178903565.40000001"/>
    <n v="0"/>
    <n v="0"/>
    <n v="-1123787.69"/>
    <n v="0"/>
    <n v="-178903565.40000001"/>
    <n v="-976868157.12"/>
    <n v="130608284.67"/>
    <n v="0"/>
    <n v="0"/>
    <n v="0"/>
    <n v="0"/>
    <n v="973000"/>
    <n v="0"/>
    <m/>
    <n v="0"/>
    <n v="7998857"/>
    <n v="0"/>
    <n v="9944520"/>
    <n v="-634704.37"/>
    <n v="-1556847.81"/>
    <n v="-1106326.8500000001"/>
    <n v="0"/>
    <m/>
    <n v="0"/>
    <n v="0"/>
    <n v="-35343043.700000003"/>
    <n v="-2206965.9300000002"/>
    <n v="-247515.2"/>
    <n v="0"/>
    <n v="1485674.25"/>
    <n v="-66216.17"/>
    <n v="0"/>
    <n v="-3094227.43"/>
    <n v="0"/>
    <n v="0"/>
    <m/>
    <m/>
    <m/>
    <n v="103466636.18554646"/>
    <n v="102743658.03510641"/>
    <m/>
    <n v="264171131.22"/>
    <m/>
    <m/>
    <m/>
    <m/>
    <m/>
    <m/>
    <m/>
    <m/>
    <m/>
    <m/>
    <m/>
    <m/>
    <m/>
    <m/>
    <n v="89898184.989999995"/>
    <m/>
    <m/>
    <m/>
    <m/>
    <m/>
    <m/>
    <m/>
    <m/>
    <n v="226313000"/>
    <m/>
    <m/>
    <m/>
    <m/>
    <m/>
    <m/>
    <m/>
    <m/>
    <m/>
    <m/>
    <m/>
    <m/>
    <m/>
    <m/>
    <m/>
    <m/>
    <m/>
    <m/>
    <m/>
    <m/>
    <m/>
    <m/>
    <m/>
    <x v="0"/>
    <s v="Groupe Mutuel"/>
    <x v="1"/>
    <s v="Philos Assurance Maladie SA"/>
  </r>
  <r>
    <s v="neu_ohne Fusionsberechnungen_DJ_Daten_OKP.xlsx"/>
    <x v="6"/>
    <s v="Jahresrechnung definitiv"/>
    <s v="312"/>
    <x v="12"/>
    <s v="CH"/>
    <x v="0"/>
    <n v="184259"/>
    <n v="176176"/>
    <m/>
    <m/>
    <m/>
    <m/>
    <m/>
    <m/>
    <m/>
    <m/>
    <m/>
    <m/>
    <m/>
    <m/>
    <m/>
    <m/>
    <m/>
    <m/>
    <m/>
    <m/>
    <m/>
    <m/>
    <m/>
    <m/>
    <m/>
    <m/>
    <m/>
    <m/>
    <m/>
    <m/>
    <m/>
    <m/>
    <m/>
    <m/>
    <m/>
    <m/>
    <m/>
    <n v="689785515.25999999"/>
    <n v="-964777.12"/>
    <n v="0"/>
    <n v="82310972.450000003"/>
    <n v="0"/>
    <n v="0"/>
    <n v="-798657.6"/>
    <n v="0"/>
    <n v="-82310972.450000003"/>
    <n v="-692348702.39999998"/>
    <n v="101396247.09999999"/>
    <n v="0"/>
    <n v="0"/>
    <n v="0"/>
    <n v="-180269.47"/>
    <n v="-2891000"/>
    <n v="0"/>
    <m/>
    <n v="0"/>
    <n v="-48785048"/>
    <n v="0"/>
    <n v="13500000"/>
    <n v="-4366221.5"/>
    <n v="-1403197.3"/>
    <n v="-124045.21"/>
    <n v="0"/>
    <m/>
    <n v="-12318536.710000001"/>
    <n v="0"/>
    <n v="-8517475.3399999999"/>
    <n v="-2822832.47"/>
    <n v="-128724.6"/>
    <n v="-1093946.9099999999"/>
    <n v="373323.93"/>
    <n v="-1825975.38"/>
    <n v="0"/>
    <n v="-11068905.01"/>
    <n v="0"/>
    <n v="0"/>
    <m/>
    <m/>
    <m/>
    <n v="129897336.56000008"/>
    <n v="99646096.103219345"/>
    <m/>
    <n v="295213997.34999996"/>
    <m/>
    <m/>
    <m/>
    <m/>
    <m/>
    <m/>
    <m/>
    <m/>
    <m/>
    <m/>
    <m/>
    <m/>
    <m/>
    <m/>
    <n v="140092710.84"/>
    <m/>
    <m/>
    <m/>
    <m/>
    <m/>
    <m/>
    <m/>
    <m/>
    <n v="135919000"/>
    <m/>
    <m/>
    <m/>
    <m/>
    <m/>
    <m/>
    <m/>
    <m/>
    <m/>
    <m/>
    <m/>
    <m/>
    <m/>
    <m/>
    <m/>
    <m/>
    <m/>
    <m/>
    <m/>
    <m/>
    <m/>
    <m/>
    <m/>
    <x v="0"/>
    <m/>
    <x v="0"/>
    <s v="Atupri Gesundheitsversicherung"/>
  </r>
  <r>
    <s v="neu_ohne Fusionsberechnungen_DJ_Daten_OKP.xlsx"/>
    <x v="6"/>
    <s v="Jahresrechnung definitiv"/>
    <s v="343"/>
    <x v="13"/>
    <s v="CH"/>
    <x v="0"/>
    <n v="188806.46"/>
    <n v="173765"/>
    <m/>
    <m/>
    <m/>
    <m/>
    <m/>
    <m/>
    <m/>
    <m/>
    <m/>
    <m/>
    <m/>
    <m/>
    <m/>
    <m/>
    <m/>
    <m/>
    <m/>
    <m/>
    <m/>
    <m/>
    <m/>
    <m/>
    <m/>
    <m/>
    <m/>
    <m/>
    <m/>
    <m/>
    <m/>
    <m/>
    <m/>
    <m/>
    <m/>
    <m/>
    <m/>
    <n v="789704072"/>
    <n v="-15260764.640000001"/>
    <n v="0"/>
    <n v="138985692.90000001"/>
    <n v="0"/>
    <n v="0"/>
    <n v="-906271"/>
    <n v="0"/>
    <n v="-138985692.90000001"/>
    <n v="-776193431.13999999"/>
    <n v="108288409.26000001"/>
    <n v="0"/>
    <n v="0"/>
    <n v="0"/>
    <n v="0"/>
    <n v="12218000"/>
    <n v="0"/>
    <m/>
    <n v="0"/>
    <n v="-48035812"/>
    <n v="0"/>
    <n v="30456049"/>
    <n v="-1676722.07"/>
    <n v="-932067.91"/>
    <n v="-837842.71"/>
    <n v="0"/>
    <m/>
    <n v="0"/>
    <n v="0"/>
    <n v="-27144321.84"/>
    <n v="-1623159.57"/>
    <n v="-123070.35"/>
    <n v="0"/>
    <n v="1094138.29"/>
    <n v="-14079.05"/>
    <n v="0"/>
    <n v="-3124560.92"/>
    <n v="0"/>
    <n v="0"/>
    <m/>
    <m/>
    <m/>
    <n v="102211604.52369204"/>
    <n v="75899100.489429116"/>
    <m/>
    <n v="213382372.03999999"/>
    <m/>
    <m/>
    <m/>
    <m/>
    <m/>
    <m/>
    <m/>
    <m/>
    <m/>
    <m/>
    <m/>
    <m/>
    <m/>
    <m/>
    <n v="123078066.42"/>
    <m/>
    <m/>
    <m/>
    <m/>
    <m/>
    <m/>
    <m/>
    <m/>
    <n v="169790000"/>
    <m/>
    <m/>
    <m/>
    <m/>
    <m/>
    <m/>
    <m/>
    <m/>
    <m/>
    <m/>
    <m/>
    <m/>
    <m/>
    <m/>
    <m/>
    <m/>
    <m/>
    <m/>
    <m/>
    <m/>
    <m/>
    <m/>
    <m/>
    <x v="0"/>
    <s v="Groupe Mutuel"/>
    <x v="1"/>
    <s v="Avenir Assurance Maladie SA"/>
  </r>
  <r>
    <s v="neu_ohne Fusionsberechnungen_DJ_Daten_OKP.xlsx"/>
    <x v="6"/>
    <s v="Jahresrechnung definitiv"/>
    <s v="1529"/>
    <x v="14"/>
    <s v="CH"/>
    <x v="0"/>
    <n v="178585.14"/>
    <n v="174041"/>
    <m/>
    <m/>
    <m/>
    <m/>
    <m/>
    <m/>
    <m/>
    <m/>
    <m/>
    <m/>
    <m/>
    <m/>
    <m/>
    <m/>
    <m/>
    <m/>
    <m/>
    <m/>
    <m/>
    <m/>
    <m/>
    <m/>
    <m/>
    <m/>
    <m/>
    <m/>
    <m/>
    <m/>
    <m/>
    <m/>
    <m/>
    <m/>
    <m/>
    <m/>
    <m/>
    <n v="726101431.45000005"/>
    <n v="-3791141.81"/>
    <n v="0"/>
    <n v="106124164.59999999"/>
    <n v="132562.12"/>
    <n v="0"/>
    <n v="-816971.2"/>
    <n v="0"/>
    <n v="-106252421.5"/>
    <n v="-772678969.63"/>
    <n v="108169774.87"/>
    <n v="0"/>
    <n v="0"/>
    <n v="0"/>
    <n v="-57296.71"/>
    <n v="5400000"/>
    <n v="0"/>
    <m/>
    <n v="0"/>
    <n v="-4799201"/>
    <n v="0"/>
    <n v="-17300000"/>
    <n v="0"/>
    <n v="-1936860.33"/>
    <n v="2170936.31"/>
    <n v="0"/>
    <m/>
    <n v="0"/>
    <n v="-101212"/>
    <n v="-31897833.670000002"/>
    <n v="-95325.61"/>
    <n v="-472937.62"/>
    <n v="0"/>
    <n v="553.19000000000005"/>
    <n v="-355611.42"/>
    <n v="0"/>
    <n v="-7346809.0199999996"/>
    <n v="0"/>
    <n v="0"/>
    <m/>
    <m/>
    <m/>
    <n v="200324962.01455161"/>
    <n v="129782620.80915198"/>
    <m/>
    <n v="338665810.71000004"/>
    <m/>
    <m/>
    <m/>
    <m/>
    <m/>
    <m/>
    <m/>
    <m/>
    <m/>
    <m/>
    <m/>
    <m/>
    <m/>
    <m/>
    <n v="190619991.86000001"/>
    <m/>
    <m/>
    <m/>
    <m/>
    <m/>
    <m/>
    <m/>
    <m/>
    <n v="169230000"/>
    <m/>
    <m/>
    <m/>
    <m/>
    <m/>
    <m/>
    <m/>
    <m/>
    <m/>
    <m/>
    <m/>
    <m/>
    <m/>
    <m/>
    <m/>
    <m/>
    <m/>
    <m/>
    <m/>
    <m/>
    <m/>
    <m/>
    <s v="CSS (fus)"/>
    <x v="1"/>
    <m/>
    <x v="0"/>
    <s v="INTRAS Kranken-Versicherung AG"/>
  </r>
  <r>
    <s v="neu_ohne Fusionsberechnungen_DJ_Daten_OKP.xlsx"/>
    <x v="6"/>
    <s v="Jahresrechnung definitiv"/>
    <s v="774"/>
    <x v="15"/>
    <s v="CH"/>
    <x v="0"/>
    <n v="178223.23"/>
    <n v="161971"/>
    <m/>
    <m/>
    <m/>
    <m/>
    <m/>
    <m/>
    <m/>
    <m/>
    <m/>
    <m/>
    <m/>
    <m/>
    <m/>
    <m/>
    <m/>
    <m/>
    <m/>
    <m/>
    <m/>
    <m/>
    <m/>
    <m/>
    <m/>
    <m/>
    <m/>
    <m/>
    <m/>
    <m/>
    <m/>
    <m/>
    <m/>
    <m/>
    <m/>
    <m/>
    <m/>
    <n v="726536675.70000005"/>
    <n v="-14662012.880000001"/>
    <n v="0"/>
    <n v="128728908.3"/>
    <n v="0"/>
    <n v="0"/>
    <n v="-855470.73"/>
    <n v="0"/>
    <n v="-128728908.3"/>
    <n v="-690162914.14999998"/>
    <n v="99274068.400000006"/>
    <n v="0"/>
    <n v="0"/>
    <n v="0"/>
    <n v="0"/>
    <n v="1108000"/>
    <n v="0"/>
    <m/>
    <n v="0"/>
    <n v="-66072722"/>
    <n v="0"/>
    <n v="22889900"/>
    <n v="-638541.03"/>
    <n v="-1097166.73"/>
    <n v="-695182.9"/>
    <n v="0"/>
    <m/>
    <n v="0"/>
    <n v="0"/>
    <n v="-24137870.699999999"/>
    <n v="-1482894.32"/>
    <n v="-141510.98000000001"/>
    <n v="0"/>
    <n v="1127787.1000000001"/>
    <n v="-76147.55"/>
    <n v="0"/>
    <n v="-2663284.69"/>
    <n v="0"/>
    <n v="0"/>
    <m/>
    <m/>
    <m/>
    <n v="68008284.161373839"/>
    <n v="67215961.595125243"/>
    <m/>
    <n v="183777235.88"/>
    <m/>
    <m/>
    <m/>
    <m/>
    <m/>
    <m/>
    <m/>
    <m/>
    <m/>
    <m/>
    <m/>
    <m/>
    <m/>
    <m/>
    <n v="102568353.66"/>
    <m/>
    <m/>
    <m/>
    <m/>
    <m/>
    <m/>
    <m/>
    <m/>
    <n v="157046000"/>
    <m/>
    <m/>
    <m/>
    <m/>
    <m/>
    <m/>
    <m/>
    <m/>
    <m/>
    <m/>
    <m/>
    <m/>
    <m/>
    <m/>
    <m/>
    <m/>
    <m/>
    <m/>
    <m/>
    <m/>
    <m/>
    <m/>
    <m/>
    <x v="0"/>
    <s v="Groupe Mutuel"/>
    <x v="1"/>
    <s v="Easy Sana Assurance Maladie SA"/>
  </r>
  <r>
    <s v="neu_ohne Fusionsberechnungen_DJ_Daten_OKP.xlsx"/>
    <x v="6"/>
    <s v="Jahresrechnung definitiv"/>
    <s v="455"/>
    <x v="16"/>
    <s v="CH"/>
    <x v="0"/>
    <n v="153014.35999999999"/>
    <n v="153241"/>
    <m/>
    <m/>
    <m/>
    <m/>
    <m/>
    <m/>
    <m/>
    <m/>
    <m/>
    <m/>
    <m/>
    <m/>
    <m/>
    <m/>
    <m/>
    <m/>
    <m/>
    <m/>
    <m/>
    <m/>
    <m/>
    <m/>
    <m/>
    <m/>
    <m/>
    <m/>
    <m/>
    <m/>
    <m/>
    <m/>
    <m/>
    <m/>
    <m/>
    <m/>
    <m/>
    <n v="527973494.10000002"/>
    <n v="-1569117.99"/>
    <n v="0"/>
    <n v="86058561.950000003"/>
    <n v="0"/>
    <n v="0"/>
    <n v="-721085.87"/>
    <n v="0"/>
    <n v="-86058561.950000003"/>
    <n v="-529490484.43000001"/>
    <n v="74544020.349999994"/>
    <n v="0"/>
    <n v="0"/>
    <n v="0"/>
    <n v="-157653.94"/>
    <n v="14718000"/>
    <n v="0"/>
    <m/>
    <n v="0"/>
    <n v="-15597984.85"/>
    <n v="0"/>
    <n v="-3102000"/>
    <n v="-5448562.25"/>
    <n v="-382506.75"/>
    <n v="-290175.33"/>
    <n v="0"/>
    <m/>
    <n v="-16379242.4"/>
    <n v="-95751.039999999994"/>
    <n v="-6035597.5800000001"/>
    <n v="-1027843.59"/>
    <n v="-872144.67"/>
    <n v="-1923967.18"/>
    <n v="3539988.64"/>
    <n v="-517108.53"/>
    <n v="0"/>
    <n v="-9617129.1899999995"/>
    <n v="498532.51"/>
    <n v="0"/>
    <m/>
    <m/>
    <m/>
    <n v="131115722"/>
    <n v="81181190.677611932"/>
    <m/>
    <n v="295091939.70000005"/>
    <m/>
    <m/>
    <m/>
    <m/>
    <m/>
    <m/>
    <m/>
    <m/>
    <m/>
    <m/>
    <m/>
    <m/>
    <m/>
    <m/>
    <n v="115336275.47"/>
    <m/>
    <m/>
    <m/>
    <m/>
    <m/>
    <m/>
    <m/>
    <m/>
    <n v="82518000"/>
    <m/>
    <m/>
    <m/>
    <m/>
    <m/>
    <m/>
    <m/>
    <m/>
    <m/>
    <m/>
    <m/>
    <m/>
    <m/>
    <m/>
    <m/>
    <m/>
    <m/>
    <m/>
    <m/>
    <m/>
    <m/>
    <m/>
    <s v="öKK (fus)"/>
    <x v="1"/>
    <m/>
    <x v="0"/>
    <s v="ÖKK Kranken- und Unfallversicherungen AG"/>
  </r>
  <r>
    <s v="neu_ohne Fusionsberechnungen_DJ_Daten_OKP.xlsx"/>
    <x v="6"/>
    <s v="Jahresrechnung definitiv"/>
    <s v="509"/>
    <x v="17"/>
    <s v="CH"/>
    <x v="0"/>
    <n v="154120.78"/>
    <n v="154631"/>
    <m/>
    <m/>
    <m/>
    <m/>
    <m/>
    <m/>
    <m/>
    <m/>
    <m/>
    <m/>
    <m/>
    <m/>
    <m/>
    <m/>
    <m/>
    <m/>
    <m/>
    <m/>
    <m/>
    <m/>
    <m/>
    <m/>
    <m/>
    <m/>
    <m/>
    <m/>
    <m/>
    <m/>
    <m/>
    <m/>
    <m/>
    <m/>
    <m/>
    <m/>
    <m/>
    <n v="643983108.99000001"/>
    <n v="-558147.91"/>
    <n v="0"/>
    <n v="106402963.56"/>
    <n v="0"/>
    <n v="0"/>
    <n v="739771.62"/>
    <n v="0"/>
    <n v="-106402963.56"/>
    <n v="-662486245.19000006"/>
    <n v="81652478.150000006"/>
    <n v="0"/>
    <n v="0"/>
    <n v="0"/>
    <n v="-1840589.06"/>
    <n v="3101575"/>
    <n v="-17376858"/>
    <m/>
    <n v="0"/>
    <n v="36572185"/>
    <n v="0"/>
    <n v="-17843538"/>
    <n v="0"/>
    <n v="0"/>
    <n v="-1185689.6599999999"/>
    <n v="0"/>
    <m/>
    <n v="0"/>
    <n v="0"/>
    <n v="-36438289.369999997"/>
    <n v="-1407391.6"/>
    <n v="-803500"/>
    <n v="0"/>
    <n v="41201"/>
    <n v="-30268.86"/>
    <n v="0"/>
    <n v="-4841505.87"/>
    <n v="0"/>
    <n v="0"/>
    <m/>
    <m/>
    <m/>
    <n v="216514334.77621943"/>
    <n v="81897618.912904635"/>
    <m/>
    <n v="360401934.43000001"/>
    <m/>
    <m/>
    <m/>
    <m/>
    <m/>
    <m/>
    <m/>
    <m/>
    <m/>
    <m/>
    <m/>
    <m/>
    <m/>
    <m/>
    <n v="165158571.59999999"/>
    <m/>
    <m/>
    <m/>
    <m/>
    <m/>
    <m/>
    <m/>
    <m/>
    <n v="128048052"/>
    <m/>
    <m/>
    <m/>
    <m/>
    <m/>
    <m/>
    <m/>
    <m/>
    <m/>
    <m/>
    <m/>
    <m/>
    <m/>
    <m/>
    <m/>
    <m/>
    <m/>
    <m/>
    <m/>
    <m/>
    <m/>
    <m/>
    <s v="Vivao (fus)"/>
    <x v="1"/>
    <m/>
    <x v="0"/>
    <s v="Vivao Sympany AG"/>
  </r>
  <r>
    <s v="neu_ohne Fusionsberechnungen_DJ_Daten_OKP.xlsx"/>
    <x v="6"/>
    <s v="Jahresrechnung definitiv"/>
    <s v="1560"/>
    <x v="18"/>
    <s v="CH"/>
    <x v="0"/>
    <n v="135826.79"/>
    <n v="143850"/>
    <m/>
    <m/>
    <m/>
    <m/>
    <m/>
    <m/>
    <m/>
    <m/>
    <m/>
    <m/>
    <m/>
    <m/>
    <m/>
    <m/>
    <m/>
    <m/>
    <m/>
    <m/>
    <m/>
    <m/>
    <m/>
    <m/>
    <m/>
    <m/>
    <m/>
    <m/>
    <m/>
    <m/>
    <m/>
    <m/>
    <m/>
    <m/>
    <m/>
    <m/>
    <m/>
    <n v="414770069.60000002"/>
    <n v="-2199974.35"/>
    <n v="0"/>
    <n v="61019112.299999997"/>
    <n v="-135911.04000000001"/>
    <n v="0"/>
    <n v="-651796.80000000005"/>
    <n v="0"/>
    <n v="-61019112.299999997"/>
    <n v="-360666265.38"/>
    <n v="59676188.240000002"/>
    <n v="0"/>
    <n v="0"/>
    <n v="0"/>
    <n v="0"/>
    <n v="-3698701"/>
    <n v="0"/>
    <m/>
    <n v="0"/>
    <n v="-59965802"/>
    <n v="0"/>
    <n v="5940816"/>
    <n v="0"/>
    <n v="-455509.4"/>
    <n v="-2152496.62"/>
    <n v="0"/>
    <m/>
    <n v="-8790553.9600000009"/>
    <n v="0"/>
    <n v="-2296712.38"/>
    <n v="-732357.6"/>
    <n v="-6874875.7999999998"/>
    <n v="-363707.62"/>
    <n v="176532.33"/>
    <n v="-175085.25"/>
    <n v="0"/>
    <n v="-8931563.8800000008"/>
    <n v="0"/>
    <n v="0"/>
    <m/>
    <m/>
    <m/>
    <n v="178613447.67999998"/>
    <n v="100436213.28292252"/>
    <m/>
    <n v="337694165.74000001"/>
    <m/>
    <m/>
    <m/>
    <m/>
    <m/>
    <m/>
    <m/>
    <m/>
    <m/>
    <m/>
    <m/>
    <m/>
    <m/>
    <m/>
    <n v="178867752.27000001"/>
    <m/>
    <m/>
    <m/>
    <m/>
    <m/>
    <m/>
    <m/>
    <m/>
    <n v="79081611"/>
    <m/>
    <m/>
    <m/>
    <m/>
    <m/>
    <m/>
    <m/>
    <m/>
    <m/>
    <m/>
    <m/>
    <m/>
    <m/>
    <m/>
    <m/>
    <m/>
    <m/>
    <m/>
    <m/>
    <m/>
    <m/>
    <m/>
    <m/>
    <x v="0"/>
    <m/>
    <x v="0"/>
    <s v="Agrisano Krankenkasse AG"/>
  </r>
  <r>
    <s v="neu_ohne Fusionsberechnungen_DJ_Daten_OKP.xlsx"/>
    <x v="6"/>
    <s v="Jahresrechnung definitiv"/>
    <s v="62"/>
    <x v="19"/>
    <s v="CH"/>
    <x v="0"/>
    <n v="120501.58"/>
    <n v="110999"/>
    <m/>
    <m/>
    <m/>
    <m/>
    <m/>
    <m/>
    <m/>
    <m/>
    <m/>
    <m/>
    <m/>
    <m/>
    <m/>
    <m/>
    <m/>
    <m/>
    <m/>
    <m/>
    <m/>
    <m/>
    <m/>
    <m/>
    <m/>
    <m/>
    <m/>
    <m/>
    <m/>
    <m/>
    <m/>
    <m/>
    <m/>
    <m/>
    <m/>
    <m/>
    <m/>
    <n v="483580641.85000002"/>
    <n v="-6725964.6299999999"/>
    <n v="0"/>
    <n v="68368714.549999997"/>
    <n v="0"/>
    <n v="0"/>
    <n v="-578409.6"/>
    <n v="0"/>
    <n v="-68368714.549999997"/>
    <n v="-435182993.72000003"/>
    <n v="63950284.18"/>
    <n v="0"/>
    <n v="0"/>
    <n v="0"/>
    <n v="0"/>
    <n v="6500000"/>
    <n v="0"/>
    <m/>
    <n v="0"/>
    <n v="-146332337"/>
    <n v="0"/>
    <n v="79333371"/>
    <n v="0"/>
    <n v="-46720.85"/>
    <n v="-615302.81999999995"/>
    <n v="0"/>
    <m/>
    <n v="0"/>
    <n v="0"/>
    <n v="-17865686.170000002"/>
    <n v="-940218.53"/>
    <n v="-142294.74"/>
    <n v="0"/>
    <n v="722957.9"/>
    <n v="-16667.240000000002"/>
    <n v="0"/>
    <n v="-6653637.79"/>
    <n v="0"/>
    <n v="0"/>
    <m/>
    <m/>
    <m/>
    <n v="107016277.22968334"/>
    <n v="69345519.848341808"/>
    <m/>
    <n v="219252877.53"/>
    <m/>
    <m/>
    <m/>
    <m/>
    <m/>
    <m/>
    <m/>
    <m/>
    <m/>
    <m/>
    <m/>
    <m/>
    <m/>
    <m/>
    <n v="125859652.20999999"/>
    <m/>
    <m/>
    <m/>
    <m/>
    <m/>
    <m/>
    <m/>
    <m/>
    <n v="112100000"/>
    <m/>
    <m/>
    <m/>
    <m/>
    <m/>
    <m/>
    <m/>
    <m/>
    <m/>
    <m/>
    <m/>
    <m/>
    <m/>
    <m/>
    <m/>
    <m/>
    <m/>
    <m/>
    <m/>
    <m/>
    <m/>
    <m/>
    <m/>
    <x v="0"/>
    <s v="Groupe Mutuel"/>
    <x v="1"/>
    <s v="SUPRA-1846 SA"/>
  </r>
  <r>
    <s v="neu_ohne Fusionsberechnungen_DJ_Daten_OKP.xlsx"/>
    <x v="6"/>
    <s v="Jahresrechnung definitiv"/>
    <s v="1577"/>
    <x v="20"/>
    <s v="CH"/>
    <x v="0"/>
    <n v="107744.04"/>
    <n v="101888"/>
    <m/>
    <m/>
    <m/>
    <m/>
    <m/>
    <m/>
    <m/>
    <m/>
    <m/>
    <m/>
    <m/>
    <m/>
    <m/>
    <m/>
    <m/>
    <m/>
    <m/>
    <m/>
    <m/>
    <m/>
    <m/>
    <m/>
    <m/>
    <m/>
    <m/>
    <m/>
    <m/>
    <m/>
    <m/>
    <m/>
    <m/>
    <m/>
    <m/>
    <m/>
    <m/>
    <n v="294246504.44999999"/>
    <n v="-668717.06000000006"/>
    <n v="0"/>
    <n v="29051243.300000001"/>
    <n v="0"/>
    <n v="0"/>
    <n v="-517044.8"/>
    <n v="0"/>
    <n v="-29051243.300000001"/>
    <n v="-170447302.56999999"/>
    <n v="35799128.450000003"/>
    <n v="0"/>
    <n v="0"/>
    <n v="0"/>
    <n v="-30841.83"/>
    <n v="-8700000"/>
    <n v="0"/>
    <m/>
    <n v="0"/>
    <n v="-135501660"/>
    <n v="0"/>
    <n v="-560000"/>
    <n v="-329484"/>
    <n v="-3527624.08"/>
    <n v="2222326.94"/>
    <n v="0"/>
    <m/>
    <n v="0"/>
    <n v="-9142.5"/>
    <n v="-12268158.130000001"/>
    <n v="-38468.53"/>
    <n v="-925323.54"/>
    <n v="0"/>
    <n v="3533620.03"/>
    <n v="-75672.399999999994"/>
    <n v="0"/>
    <n v="0"/>
    <n v="0"/>
    <n v="0"/>
    <m/>
    <m/>
    <m/>
    <n v="33076662.370000008"/>
    <n v="31171943.078014936"/>
    <m/>
    <n v="139722495.22"/>
    <m/>
    <m/>
    <m/>
    <m/>
    <m/>
    <m/>
    <m/>
    <m/>
    <m/>
    <m/>
    <m/>
    <m/>
    <m/>
    <m/>
    <n v="35087102.799999997"/>
    <m/>
    <m/>
    <m/>
    <m/>
    <m/>
    <m/>
    <m/>
    <m/>
    <n v="43300000"/>
    <m/>
    <m/>
    <m/>
    <m/>
    <m/>
    <m/>
    <m/>
    <m/>
    <m/>
    <m/>
    <m/>
    <m/>
    <m/>
    <m/>
    <m/>
    <m/>
    <m/>
    <m/>
    <m/>
    <m/>
    <m/>
    <m/>
    <s v="CSS (fus)"/>
    <x v="1"/>
    <m/>
    <x v="0"/>
    <s v="Sanagate AG"/>
  </r>
  <r>
    <s v="neu_ohne Fusionsberechnungen_DJ_Daten_OKP.xlsx"/>
    <x v="6"/>
    <s v="Jahresrechnung definitiv"/>
    <s v="881"/>
    <x v="21"/>
    <s v="CH"/>
    <x v="0"/>
    <n v="82718"/>
    <n v="82309"/>
    <m/>
    <m/>
    <m/>
    <m/>
    <m/>
    <m/>
    <m/>
    <m/>
    <m/>
    <m/>
    <m/>
    <m/>
    <m/>
    <m/>
    <m/>
    <m/>
    <m/>
    <m/>
    <m/>
    <m/>
    <m/>
    <m/>
    <m/>
    <m/>
    <m/>
    <m/>
    <m/>
    <m/>
    <m/>
    <m/>
    <m/>
    <m/>
    <m/>
    <m/>
    <m/>
    <n v="316639779.14999998"/>
    <n v="-2208673.75"/>
    <n v="0"/>
    <n v="45287867.299999997"/>
    <n v="7346525.4000000004"/>
    <n v="0"/>
    <n v="-398646"/>
    <n v="0"/>
    <n v="-52634392.700000003"/>
    <n v="-342597223.47000003"/>
    <n v="46314294.25"/>
    <n v="0"/>
    <n v="0"/>
    <n v="0"/>
    <n v="-140304.12"/>
    <n v="3965662.95"/>
    <n v="0"/>
    <m/>
    <n v="0"/>
    <n v="36227447"/>
    <n v="0"/>
    <n v="-2397992.1"/>
    <n v="-759098.5"/>
    <n v="-610769.69999999995"/>
    <n v="-68032.36"/>
    <n v="156137.12"/>
    <m/>
    <n v="-14295879.24"/>
    <n v="-257493.26"/>
    <n v="-9367386.3300000001"/>
    <n v="-762913.48"/>
    <n v="-366187.83"/>
    <n v="-2437853.79"/>
    <n v="0.06"/>
    <n v="-229625.79"/>
    <n v="0"/>
    <n v="-3887105.16"/>
    <n v="0"/>
    <n v="0"/>
    <m/>
    <m/>
    <m/>
    <n v="64917353.420000009"/>
    <n v="48905778.653645612"/>
    <m/>
    <n v="111944712.95"/>
    <m/>
    <m/>
    <m/>
    <m/>
    <m/>
    <m/>
    <m/>
    <m/>
    <m/>
    <m/>
    <m/>
    <m/>
    <m/>
    <m/>
    <n v="82475423.650000006"/>
    <m/>
    <m/>
    <m/>
    <m/>
    <m/>
    <m/>
    <m/>
    <m/>
    <n v="59943432.200000003"/>
    <m/>
    <m/>
    <m/>
    <m/>
    <m/>
    <m/>
    <m/>
    <m/>
    <m/>
    <m/>
    <m/>
    <m/>
    <m/>
    <m/>
    <m/>
    <m/>
    <m/>
    <m/>
    <m/>
    <m/>
    <m/>
    <m/>
    <m/>
    <x v="0"/>
    <m/>
    <x v="0"/>
    <s v="EGK Grundversicherungen AG"/>
  </r>
  <r>
    <s v="neu_ohne Fusionsberechnungen_DJ_Daten_OKP.xlsx"/>
    <x v="6"/>
    <s v="Jahresrechnung definitiv"/>
    <s v="182"/>
    <x v="22"/>
    <s v="CH"/>
    <x v="0"/>
    <n v="70515"/>
    <n v="70293"/>
    <m/>
    <m/>
    <m/>
    <m/>
    <m/>
    <m/>
    <m/>
    <m/>
    <m/>
    <m/>
    <m/>
    <m/>
    <m/>
    <m/>
    <m/>
    <m/>
    <m/>
    <m/>
    <m/>
    <m/>
    <m/>
    <m/>
    <m/>
    <m/>
    <m/>
    <m/>
    <m/>
    <m/>
    <m/>
    <m/>
    <m/>
    <m/>
    <m/>
    <m/>
    <m/>
    <n v="237848981.03999999"/>
    <n v="-172122.61"/>
    <n v="0"/>
    <n v="27597355.100000001"/>
    <n v="0"/>
    <n v="0"/>
    <n v="-335221.2"/>
    <n v="0"/>
    <n v="-27597355.100000001"/>
    <n v="-232342217.65000001"/>
    <n v="37019786.979999997"/>
    <n v="0"/>
    <n v="0"/>
    <n v="0"/>
    <n v="-60261.35"/>
    <n v="-2020381"/>
    <n v="0"/>
    <m/>
    <n v="0"/>
    <n v="-26565653"/>
    <n v="0"/>
    <n v="5505266.1600000001"/>
    <n v="-1724650"/>
    <n v="-383278.45"/>
    <n v="767392.54"/>
    <n v="0"/>
    <m/>
    <n v="-5623443.5499999998"/>
    <n v="-58528.52"/>
    <n v="-3134416.05"/>
    <n v="-669145.59999999998"/>
    <n v="-23916.97"/>
    <n v="-188771.3"/>
    <n v="8172.46"/>
    <n v="-74059.22"/>
    <n v="0"/>
    <n v="-1193335.82"/>
    <n v="0"/>
    <n v="0"/>
    <m/>
    <m/>
    <m/>
    <n v="48110301.419999987"/>
    <n v="26052411.387386139"/>
    <m/>
    <n v="123807041.48999999"/>
    <m/>
    <m/>
    <m/>
    <m/>
    <m/>
    <m/>
    <m/>
    <m/>
    <m/>
    <m/>
    <m/>
    <m/>
    <m/>
    <m/>
    <n v="35325271.520000003"/>
    <m/>
    <m/>
    <m/>
    <m/>
    <m/>
    <m/>
    <m/>
    <m/>
    <n v="36216241"/>
    <m/>
    <m/>
    <m/>
    <m/>
    <m/>
    <m/>
    <m/>
    <m/>
    <m/>
    <m/>
    <m/>
    <m/>
    <m/>
    <m/>
    <m/>
    <m/>
    <m/>
    <m/>
    <m/>
    <m/>
    <m/>
    <m/>
    <s v="SWICA (fus)"/>
    <x v="1"/>
    <m/>
    <x v="0"/>
    <s v="PROVITA Gesundheitsversicherung AG"/>
  </r>
  <r>
    <s v="neu_ohne Fusionsberechnungen_DJ_Daten_OKP.xlsx"/>
    <x v="6"/>
    <s v="Jahresrechnung definitiv"/>
    <s v="1568"/>
    <x v="23"/>
    <s v="CH"/>
    <x v="0"/>
    <n v="81483"/>
    <n v="81590"/>
    <m/>
    <m/>
    <m/>
    <m/>
    <m/>
    <m/>
    <m/>
    <m/>
    <m/>
    <m/>
    <m/>
    <m/>
    <m/>
    <m/>
    <m/>
    <m/>
    <m/>
    <m/>
    <m/>
    <m/>
    <m/>
    <m/>
    <m/>
    <m/>
    <m/>
    <m/>
    <m/>
    <m/>
    <m/>
    <m/>
    <m/>
    <m/>
    <m/>
    <m/>
    <m/>
    <n v="298940119.35000002"/>
    <n v="-1358280.81"/>
    <n v="-39000"/>
    <n v="57620385.649999999"/>
    <n v="41803.370000000003"/>
    <n v="0"/>
    <n v="-388735.41"/>
    <n v="0"/>
    <n v="-57620385.649999999"/>
    <n v="-238959833.68000001"/>
    <n v="40914150.049999997"/>
    <n v="0"/>
    <n v="0"/>
    <n v="0"/>
    <n v="-34487.730000000003"/>
    <n v="-8400000"/>
    <n v="0"/>
    <m/>
    <n v="13664"/>
    <n v="-46013895"/>
    <n v="0"/>
    <n v="-36650106"/>
    <n v="0"/>
    <n v="-111833"/>
    <n v="-288032.98"/>
    <n v="0"/>
    <m/>
    <n v="-6158139.0099999998"/>
    <n v="-138775.12"/>
    <n v="-1354671.46"/>
    <n v="-551362.28"/>
    <n v="-1231852.24"/>
    <n v="-44337.36"/>
    <n v="314068.96000000002"/>
    <n v="-469869.23"/>
    <n v="0"/>
    <n v="-478843.56"/>
    <n v="0"/>
    <n v="0"/>
    <m/>
    <m/>
    <m/>
    <n v="93199991.590000004"/>
    <n v="42842086.829116009"/>
    <m/>
    <n v="195423111.34999999"/>
    <m/>
    <m/>
    <m/>
    <m/>
    <m/>
    <m/>
    <m/>
    <m/>
    <m/>
    <m/>
    <m/>
    <m/>
    <m/>
    <m/>
    <n v="90651742.840000004"/>
    <m/>
    <m/>
    <m/>
    <m/>
    <m/>
    <m/>
    <m/>
    <m/>
    <n v="42100000"/>
    <m/>
    <m/>
    <m/>
    <m/>
    <m/>
    <m/>
    <m/>
    <m/>
    <m/>
    <m/>
    <m/>
    <m/>
    <m/>
    <m/>
    <m/>
    <m/>
    <m/>
    <m/>
    <m/>
    <m/>
    <m/>
    <m/>
    <m/>
    <x v="0"/>
    <s v="Visana Gruppe"/>
    <x v="1"/>
    <s v="sana24 AG"/>
  </r>
  <r>
    <s v="neu_ohne Fusionsberechnungen_DJ_Daten_OKP.xlsx"/>
    <x v="6"/>
    <s v="Jahresrechnung definitiv"/>
    <s v="1570"/>
    <x v="24"/>
    <s v="CH"/>
    <x v="0"/>
    <n v="46000"/>
    <n v="53400"/>
    <m/>
    <m/>
    <m/>
    <m/>
    <m/>
    <m/>
    <m/>
    <m/>
    <m/>
    <m/>
    <m/>
    <m/>
    <m/>
    <m/>
    <m/>
    <m/>
    <m/>
    <m/>
    <m/>
    <m/>
    <m/>
    <m/>
    <m/>
    <m/>
    <m/>
    <m/>
    <m/>
    <m/>
    <m/>
    <m/>
    <m/>
    <m/>
    <m/>
    <m/>
    <m/>
    <n v="176290057.99000001"/>
    <n v="-1038188.23"/>
    <n v="0"/>
    <n v="27783862.949999999"/>
    <n v="35074.33"/>
    <n v="0"/>
    <n v="-221317.03"/>
    <n v="0"/>
    <n v="-27783862.949999999"/>
    <n v="-170939880.02000001"/>
    <n v="24731085.5"/>
    <n v="0"/>
    <n v="0"/>
    <n v="0"/>
    <n v="-13292.92"/>
    <n v="-1300000"/>
    <n v="0"/>
    <m/>
    <n v="-12915"/>
    <n v="-5726667"/>
    <n v="0"/>
    <n v="-7598928"/>
    <n v="0"/>
    <n v="-89466.4"/>
    <n v="-255505.37"/>
    <n v="0"/>
    <m/>
    <n v="-3947773.81"/>
    <n v="-157128.26"/>
    <n v="-883577.18"/>
    <n v="-353459.64"/>
    <n v="-1394765.89"/>
    <n v="-28423.17"/>
    <n v="153869.54999999999"/>
    <n v="-322439.34000000003"/>
    <n v="0"/>
    <n v="-449445.34"/>
    <n v="0"/>
    <n v="0"/>
    <m/>
    <m/>
    <m/>
    <n v="82775667.159999982"/>
    <n v="24660866.266352572"/>
    <m/>
    <n v="138571414.37"/>
    <m/>
    <m/>
    <m/>
    <m/>
    <m/>
    <m/>
    <m/>
    <m/>
    <m/>
    <m/>
    <m/>
    <m/>
    <m/>
    <m/>
    <n v="87683210.480000004"/>
    <m/>
    <m/>
    <m/>
    <m/>
    <m/>
    <m/>
    <m/>
    <m/>
    <n v="34200000"/>
    <m/>
    <m/>
    <m/>
    <m/>
    <m/>
    <m/>
    <m/>
    <m/>
    <m/>
    <m/>
    <m/>
    <m/>
    <m/>
    <m/>
    <m/>
    <m/>
    <m/>
    <m/>
    <m/>
    <m/>
    <m/>
    <m/>
    <m/>
    <x v="0"/>
    <s v="Visana Gruppe"/>
    <x v="1"/>
    <s v="vivacare AG"/>
  </r>
  <r>
    <s v="neu_ohne Fusionsberechnungen_DJ_Daten_OKP.xlsx"/>
    <x v="6"/>
    <s v="Jahresrechnung definitiv"/>
    <s v="1575"/>
    <x v="25"/>
    <s v="CH"/>
    <x v="0"/>
    <n v="70585"/>
    <n v="66491"/>
    <m/>
    <m/>
    <m/>
    <m/>
    <m/>
    <m/>
    <m/>
    <m/>
    <m/>
    <m/>
    <m/>
    <m/>
    <m/>
    <m/>
    <m/>
    <m/>
    <m/>
    <m/>
    <m/>
    <m/>
    <m/>
    <m/>
    <m/>
    <m/>
    <m/>
    <m/>
    <m/>
    <m/>
    <m/>
    <m/>
    <m/>
    <m/>
    <m/>
    <m/>
    <m/>
    <n v="222684905.69999999"/>
    <n v="-618032.18999999994"/>
    <n v="0"/>
    <n v="19003210.550000001"/>
    <n v="162876.54999999999"/>
    <n v="0"/>
    <n v="-229528.8"/>
    <n v="0"/>
    <n v="-19166087.100000001"/>
    <n v="-113382158.3"/>
    <n v="28921458.300000001"/>
    <n v="0"/>
    <n v="0"/>
    <n v="0"/>
    <n v="-90714.880000000005"/>
    <n v="663324"/>
    <n v="0"/>
    <m/>
    <n v="0"/>
    <n v="-129452392"/>
    <n v="0"/>
    <n v="10876657"/>
    <n v="0"/>
    <n v="-5187181.25"/>
    <n v="-340906.33"/>
    <n v="0"/>
    <m/>
    <n v="-5222942.4000000004"/>
    <n v="-11425"/>
    <n v="-1831107.72"/>
    <n v="-83705.34"/>
    <n v="-1603120.6"/>
    <n v="-79340.11"/>
    <n v="93302.42"/>
    <n v="-77483.72"/>
    <n v="0"/>
    <n v="-1044679.88"/>
    <n v="0"/>
    <n v="0"/>
    <m/>
    <m/>
    <m/>
    <n v="19048401.345306639"/>
    <n v="18745792.604426824"/>
    <m/>
    <n v="147662311.72999999"/>
    <m/>
    <m/>
    <m/>
    <m/>
    <m/>
    <m/>
    <m/>
    <m/>
    <m/>
    <m/>
    <m/>
    <m/>
    <m/>
    <m/>
    <n v="20544387.170000002"/>
    <m/>
    <m/>
    <m/>
    <m/>
    <m/>
    <m/>
    <m/>
    <m/>
    <n v="18346568"/>
    <m/>
    <m/>
    <m/>
    <m/>
    <m/>
    <m/>
    <m/>
    <m/>
    <m/>
    <m/>
    <m/>
    <m/>
    <m/>
    <m/>
    <m/>
    <m/>
    <m/>
    <m/>
    <m/>
    <m/>
    <m/>
    <m/>
    <s v="Sanitas (fus)"/>
    <x v="1"/>
    <m/>
    <x v="0"/>
    <s v="Compact Grundversicherungen AG"/>
  </r>
  <r>
    <s v="neu_ohne Fusionsberechnungen_DJ_Daten_OKP.xlsx"/>
    <x v="6"/>
    <s v="Jahresrechnung definitiv"/>
    <s v="32"/>
    <x v="26"/>
    <s v="CH"/>
    <x v="0"/>
    <n v="40903"/>
    <n v="40252"/>
    <m/>
    <m/>
    <m/>
    <m/>
    <m/>
    <m/>
    <m/>
    <m/>
    <m/>
    <m/>
    <m/>
    <m/>
    <m/>
    <m/>
    <m/>
    <m/>
    <m/>
    <m/>
    <m/>
    <m/>
    <m/>
    <m/>
    <m/>
    <m/>
    <m/>
    <m/>
    <m/>
    <m/>
    <m/>
    <m/>
    <m/>
    <m/>
    <m/>
    <m/>
    <m/>
    <n v="147662393.69999999"/>
    <n v="-184302.36"/>
    <n v="-780936.67"/>
    <n v="18859032.550000001"/>
    <n v="0"/>
    <n v="0"/>
    <n v="-247254.31"/>
    <n v="0"/>
    <n v="-18859032.550000001"/>
    <n v="-160290096.90000001"/>
    <n v="23980871.600000001"/>
    <n v="0"/>
    <n v="0"/>
    <n v="0"/>
    <n v="-69233.820000000007"/>
    <n v="0"/>
    <n v="0"/>
    <m/>
    <n v="0"/>
    <n v="11558510.800000001"/>
    <n v="0"/>
    <n v="3539767.21"/>
    <n v="-309530.78000000003"/>
    <n v="-122055.94"/>
    <n v="194281.88"/>
    <n v="301946.7"/>
    <m/>
    <n v="-2796529.26"/>
    <n v="0"/>
    <n v="-3168699.46"/>
    <n v="-329845.39"/>
    <n v="-62187.91"/>
    <n v="-145759.29999999999"/>
    <n v="227691.21"/>
    <n v="0"/>
    <n v="0"/>
    <n v="-3773060.39"/>
    <n v="0"/>
    <n v="0"/>
    <m/>
    <m/>
    <m/>
    <n v="63579865.12000002"/>
    <n v="33785878.978248179"/>
    <m/>
    <n v="97630451.260000005"/>
    <m/>
    <m/>
    <m/>
    <m/>
    <m/>
    <m/>
    <m/>
    <m/>
    <m/>
    <m/>
    <m/>
    <m/>
    <m/>
    <m/>
    <n v="63213157.119999997"/>
    <m/>
    <m/>
    <m/>
    <m/>
    <m/>
    <m/>
    <m/>
    <m/>
    <n v="29714000"/>
    <m/>
    <m/>
    <m/>
    <m/>
    <m/>
    <m/>
    <m/>
    <m/>
    <m/>
    <m/>
    <m/>
    <m/>
    <m/>
    <m/>
    <m/>
    <m/>
    <m/>
    <m/>
    <m/>
    <m/>
    <m/>
    <m/>
    <m/>
    <x v="0"/>
    <m/>
    <x v="0"/>
    <s v="Aquilana Versicherungen"/>
  </r>
  <r>
    <s v="neu_ohne Fusionsberechnungen_DJ_Daten_OKP.xlsx"/>
    <x v="6"/>
    <s v="Jahresrechnung definitiv"/>
    <s v="941"/>
    <x v="27"/>
    <s v="CH"/>
    <x v="0"/>
    <n v="37795.75"/>
    <n v="37380"/>
    <m/>
    <m/>
    <m/>
    <m/>
    <m/>
    <m/>
    <m/>
    <m/>
    <m/>
    <m/>
    <m/>
    <m/>
    <m/>
    <m/>
    <m/>
    <m/>
    <m/>
    <m/>
    <m/>
    <m/>
    <m/>
    <m/>
    <m/>
    <m/>
    <m/>
    <m/>
    <m/>
    <m/>
    <m/>
    <m/>
    <m/>
    <m/>
    <m/>
    <m/>
    <m/>
    <n v="119001468.66"/>
    <n v="-304586.45"/>
    <n v="-429288.3"/>
    <n v="12898807.85"/>
    <n v="0"/>
    <n v="0"/>
    <n v="0"/>
    <n v="0"/>
    <n v="-12898807.85"/>
    <n v="-124623698.2"/>
    <n v="18022742.300000001"/>
    <n v="0"/>
    <n v="0"/>
    <n v="0"/>
    <n v="-34129.75"/>
    <n v="-1836931.3"/>
    <n v="0"/>
    <m/>
    <n v="0"/>
    <n v="-6958201"/>
    <n v="0"/>
    <n v="-3553191"/>
    <n v="0"/>
    <n v="0"/>
    <n v="-1012042.54"/>
    <n v="439168.7"/>
    <m/>
    <n v="-2276631.86"/>
    <n v="-13191.2"/>
    <n v="-1513663.41"/>
    <n v="-85023.19"/>
    <n v="-61408.2"/>
    <n v="-55633.37"/>
    <n v="0"/>
    <n v="0"/>
    <n v="0"/>
    <n v="-2439817.81"/>
    <n v="1347500.9"/>
    <n v="0"/>
    <m/>
    <m/>
    <m/>
    <n v="50267011.829999991"/>
    <n v="28396546.123567361"/>
    <m/>
    <n v="78095378.140000001"/>
    <m/>
    <m/>
    <m/>
    <m/>
    <m/>
    <m/>
    <m/>
    <m/>
    <m/>
    <m/>
    <m/>
    <m/>
    <m/>
    <m/>
    <n v="39309973.100000001"/>
    <m/>
    <m/>
    <m/>
    <m/>
    <m/>
    <m/>
    <m/>
    <m/>
    <n v="29778807.239999998"/>
    <m/>
    <m/>
    <m/>
    <m/>
    <m/>
    <m/>
    <m/>
    <m/>
    <m/>
    <m/>
    <m/>
    <m/>
    <m/>
    <m/>
    <m/>
    <m/>
    <m/>
    <m/>
    <m/>
    <m/>
    <m/>
    <m/>
    <s v="Sodalis (fus)"/>
    <x v="1"/>
    <m/>
    <x v="0"/>
    <s v="Sodalis Gesundheitsgruppe"/>
  </r>
  <r>
    <s v="neu_ohne Fusionsberechnungen_DJ_Daten_OKP.xlsx"/>
    <x v="6"/>
    <s v="Jahresrechnung definitiv"/>
    <s v="360"/>
    <x v="28"/>
    <s v="CH"/>
    <x v="0"/>
    <n v="20584"/>
    <n v="20200"/>
    <m/>
    <m/>
    <m/>
    <m/>
    <m/>
    <m/>
    <m/>
    <m/>
    <m/>
    <m/>
    <m/>
    <m/>
    <m/>
    <m/>
    <m/>
    <m/>
    <m/>
    <m/>
    <m/>
    <m/>
    <m/>
    <m/>
    <m/>
    <m/>
    <m/>
    <m/>
    <m/>
    <m/>
    <m/>
    <m/>
    <m/>
    <m/>
    <m/>
    <m/>
    <m/>
    <n v="71383845.200000003"/>
    <n v="-43837.5"/>
    <n v="-506821.85"/>
    <n v="10305410.85"/>
    <n v="0"/>
    <n v="0"/>
    <n v="-125976"/>
    <n v="0"/>
    <n v="-10305410.85"/>
    <n v="-72165919.599999994"/>
    <n v="10278404.6"/>
    <n v="0"/>
    <n v="0"/>
    <n v="0"/>
    <n v="-13472.85"/>
    <n v="-525000"/>
    <n v="0"/>
    <m/>
    <n v="0"/>
    <n v="-1146372"/>
    <n v="0"/>
    <n v="0"/>
    <n v="-180134.35"/>
    <n v="0"/>
    <n v="-30726.400000000001"/>
    <n v="246692.35"/>
    <m/>
    <n v="-1101100.99"/>
    <n v="0"/>
    <n v="-856109.95"/>
    <n v="-10995.25"/>
    <n v="-1758.55"/>
    <n v="-180692.7"/>
    <n v="0"/>
    <n v="0"/>
    <n v="0"/>
    <n v="-1928717.44"/>
    <n v="61385.599999999999"/>
    <n v="0"/>
    <m/>
    <m/>
    <m/>
    <n v="31196517.100000001"/>
    <n v="18081105.272958804"/>
    <m/>
    <n v="49533594.57"/>
    <m/>
    <m/>
    <m/>
    <m/>
    <m/>
    <m/>
    <m/>
    <m/>
    <m/>
    <m/>
    <m/>
    <m/>
    <m/>
    <m/>
    <n v="31326148.649999999"/>
    <m/>
    <m/>
    <m/>
    <m/>
    <m/>
    <m/>
    <m/>
    <m/>
    <n v="14595000"/>
    <m/>
    <m/>
    <m/>
    <m/>
    <m/>
    <m/>
    <m/>
    <m/>
    <m/>
    <m/>
    <m/>
    <m/>
    <m/>
    <m/>
    <m/>
    <m/>
    <m/>
    <m/>
    <m/>
    <m/>
    <m/>
    <m/>
    <m/>
    <x v="0"/>
    <m/>
    <x v="0"/>
    <s v="Krankenkasse Luzerner Hinterland"/>
  </r>
  <r>
    <s v="neu_ohne Fusionsberechnungen_DJ_Daten_OKP.xlsx"/>
    <x v="6"/>
    <s v="Jahresrechnung definitiv"/>
    <s v="194"/>
    <x v="29"/>
    <s v="CH"/>
    <x v="0"/>
    <n v="22631.33"/>
    <n v="20658"/>
    <m/>
    <m/>
    <m/>
    <m/>
    <m/>
    <m/>
    <m/>
    <m/>
    <m/>
    <m/>
    <m/>
    <m/>
    <m/>
    <m/>
    <m/>
    <m/>
    <m/>
    <m/>
    <m/>
    <m/>
    <m/>
    <m/>
    <m/>
    <m/>
    <m/>
    <m/>
    <m/>
    <m/>
    <m/>
    <m/>
    <m/>
    <m/>
    <m/>
    <m/>
    <m/>
    <n v="80222789.150000006"/>
    <n v="-161890.78"/>
    <n v="-684289.2"/>
    <n v="10487479.15"/>
    <n v="0"/>
    <n v="0"/>
    <n v="-120868.8"/>
    <n v="0"/>
    <n v="-10487479.15"/>
    <n v="-76409614.099999994"/>
    <n v="11300756.5"/>
    <n v="0"/>
    <n v="0"/>
    <n v="0"/>
    <n v="-8039.43"/>
    <n v="1000000"/>
    <n v="0"/>
    <m/>
    <n v="0"/>
    <n v="-13441911"/>
    <n v="0"/>
    <n v="7377951"/>
    <n v="-323015.3"/>
    <n v="-135513.9"/>
    <n v="-226530.93"/>
    <n v="534025"/>
    <m/>
    <n v="-1596785.76"/>
    <n v="-800"/>
    <n v="-634036.6"/>
    <n v="-7630.06"/>
    <n v="200"/>
    <n v="-17678.98"/>
    <n v="66359.12"/>
    <n v="-46231.21"/>
    <n v="0"/>
    <n v="-368673.36"/>
    <n v="0"/>
    <n v="0"/>
    <m/>
    <m/>
    <m/>
    <n v="12449382.579999993"/>
    <n v="10039349.218332613"/>
    <m/>
    <n v="27695393.82"/>
    <m/>
    <m/>
    <m/>
    <m/>
    <m/>
    <m/>
    <m/>
    <m/>
    <m/>
    <m/>
    <m/>
    <m/>
    <m/>
    <m/>
    <n v="16172736.59"/>
    <m/>
    <m/>
    <m/>
    <m/>
    <m/>
    <m/>
    <m/>
    <m/>
    <n v="15023142"/>
    <m/>
    <m/>
    <m/>
    <m/>
    <m/>
    <m/>
    <m/>
    <m/>
    <m/>
    <m/>
    <m/>
    <m/>
    <m/>
    <m/>
    <m/>
    <m/>
    <m/>
    <m/>
    <m/>
    <m/>
    <m/>
    <m/>
    <m/>
    <x v="0"/>
    <m/>
    <x v="0"/>
    <s v="Sumiswalder Krankenkasse"/>
  </r>
  <r>
    <s v="neu_ohne Fusionsberechnungen_DJ_Daten_OKP.xlsx"/>
    <x v="6"/>
    <s v="Jahresrechnung definitiv"/>
    <s v="923"/>
    <x v="30"/>
    <s v="CH"/>
    <x v="0"/>
    <n v="29362"/>
    <n v="25536"/>
    <m/>
    <m/>
    <m/>
    <m/>
    <m/>
    <m/>
    <m/>
    <m/>
    <m/>
    <m/>
    <m/>
    <m/>
    <m/>
    <m/>
    <m/>
    <m/>
    <m/>
    <m/>
    <m/>
    <m/>
    <m/>
    <m/>
    <m/>
    <m/>
    <m/>
    <m/>
    <m/>
    <m/>
    <m/>
    <m/>
    <m/>
    <m/>
    <m/>
    <m/>
    <m/>
    <n v="87526624.950000003"/>
    <n v="-653182.56999999995"/>
    <n v="-100000"/>
    <n v="9769494.9499999993"/>
    <n v="0"/>
    <n v="0"/>
    <n v="-109003.2"/>
    <n v="0"/>
    <n v="-9768342.9499999993"/>
    <n v="-83491951.799999997"/>
    <n v="13697153.449999999"/>
    <n v="0"/>
    <n v="0"/>
    <n v="0"/>
    <n v="-1350.03"/>
    <n v="-3250000"/>
    <n v="0"/>
    <m/>
    <n v="0"/>
    <n v="-9857714"/>
    <n v="0"/>
    <n v="-5630512"/>
    <n v="-183378.4"/>
    <n v="-610923.5"/>
    <n v="-66326.899999999994"/>
    <n v="0"/>
    <m/>
    <n v="-1984736.61"/>
    <n v="0"/>
    <n v="-1324642.24"/>
    <n v="-19737.2"/>
    <n v="0"/>
    <n v="-45453.02"/>
    <n v="9406.48"/>
    <n v="-39527.46"/>
    <n v="0"/>
    <n v="1718161.62"/>
    <n v="17548.3"/>
    <n v="0"/>
    <m/>
    <m/>
    <m/>
    <n v="35698980.170000002"/>
    <n v="20399673.640721027"/>
    <m/>
    <n v="42482733.120000005"/>
    <m/>
    <m/>
    <m/>
    <m/>
    <m/>
    <m/>
    <m/>
    <m/>
    <m/>
    <m/>
    <m/>
    <m/>
    <m/>
    <m/>
    <n v="26746180.73"/>
    <m/>
    <m/>
    <m/>
    <m/>
    <m/>
    <m/>
    <m/>
    <m/>
    <n v="14900000"/>
    <m/>
    <m/>
    <m/>
    <m/>
    <m/>
    <m/>
    <m/>
    <m/>
    <m/>
    <m/>
    <m/>
    <m/>
    <m/>
    <m/>
    <m/>
    <m/>
    <m/>
    <m/>
    <m/>
    <m/>
    <m/>
    <m/>
    <m/>
    <x v="0"/>
    <m/>
    <x v="0"/>
    <s v="Genossenschaft KRANKENKASSE SLKK"/>
  </r>
  <r>
    <s v="neu_ohne Fusionsberechnungen_DJ_Daten_OKP.xlsx"/>
    <x v="6"/>
    <s v="Jahresrechnung definitiv"/>
    <s v="762"/>
    <x v="31"/>
    <s v="CH"/>
    <x v="0"/>
    <n v="13255.56"/>
    <n v="15984"/>
    <m/>
    <m/>
    <m/>
    <m/>
    <m/>
    <m/>
    <m/>
    <m/>
    <m/>
    <m/>
    <m/>
    <m/>
    <m/>
    <m/>
    <m/>
    <m/>
    <m/>
    <m/>
    <m/>
    <m/>
    <m/>
    <m/>
    <m/>
    <m/>
    <m/>
    <m/>
    <m/>
    <m/>
    <m/>
    <m/>
    <m/>
    <m/>
    <m/>
    <m/>
    <m/>
    <n v="47705674"/>
    <n v="295419.11"/>
    <n v="-222312.65"/>
    <n v="6380446.3499999996"/>
    <n v="0"/>
    <n v="0"/>
    <n v="63626.74"/>
    <n v="0"/>
    <n v="-6380446.3499999996"/>
    <n v="-48864481.140000001"/>
    <n v="6742878.3499999996"/>
    <n v="0"/>
    <n v="0"/>
    <n v="0"/>
    <n v="-157271.37"/>
    <n v="623745"/>
    <n v="-527071.02"/>
    <m/>
    <n v="0"/>
    <n v="4971436"/>
    <n v="0"/>
    <n v="-3523118"/>
    <n v="0"/>
    <n v="0"/>
    <n v="-56112.25"/>
    <n v="0"/>
    <m/>
    <n v="0"/>
    <n v="0"/>
    <n v="-2797881.78"/>
    <n v="-104379.65"/>
    <n v="-216200"/>
    <n v="0"/>
    <n v="22.8"/>
    <n v="-64886.34"/>
    <n v="0"/>
    <n v="-650225.81000000006"/>
    <n v="10269.959999999999"/>
    <n v="0"/>
    <m/>
    <m/>
    <m/>
    <n v="16457038.68928743"/>
    <n v="7443545.9377859421"/>
    <m/>
    <n v="27161743.739999998"/>
    <m/>
    <m/>
    <m/>
    <m/>
    <m/>
    <m/>
    <m/>
    <m/>
    <m/>
    <m/>
    <m/>
    <m/>
    <m/>
    <m/>
    <n v="18031160.420000002"/>
    <m/>
    <m/>
    <m/>
    <m/>
    <m/>
    <m/>
    <m/>
    <m/>
    <n v="9905881"/>
    <m/>
    <m/>
    <m/>
    <m/>
    <m/>
    <m/>
    <m/>
    <m/>
    <m/>
    <m/>
    <m/>
    <m/>
    <m/>
    <m/>
    <m/>
    <m/>
    <m/>
    <m/>
    <m/>
    <m/>
    <m/>
    <m/>
    <s v="Vivao (fus)"/>
    <x v="1"/>
    <m/>
    <x v="0"/>
    <s v="Kolping Krankenkasse AG"/>
  </r>
  <r>
    <s v="neu_ohne Fusionsberechnungen_DJ_Daten_OKP.xlsx"/>
    <x v="6"/>
    <s v="Jahresrechnung definitiv"/>
    <s v="1386"/>
    <x v="32"/>
    <s v="CH"/>
    <x v="0"/>
    <n v="11434.58"/>
    <n v="11291"/>
    <m/>
    <m/>
    <m/>
    <m/>
    <m/>
    <m/>
    <m/>
    <m/>
    <m/>
    <m/>
    <m/>
    <m/>
    <m/>
    <m/>
    <m/>
    <m/>
    <m/>
    <m/>
    <m/>
    <m/>
    <m/>
    <m/>
    <m/>
    <m/>
    <m/>
    <m/>
    <m/>
    <m/>
    <m/>
    <m/>
    <m/>
    <m/>
    <m/>
    <m/>
    <m/>
    <n v="48237511.469999999"/>
    <n v="-24186.35"/>
    <n v="-70000"/>
    <n v="5958238.5"/>
    <n v="0"/>
    <n v="0"/>
    <n v="-58190.400000000001"/>
    <n v="0"/>
    <n v="-5958238.5"/>
    <n v="-61071281.549999997"/>
    <n v="7395350.0999999996"/>
    <n v="0"/>
    <n v="0"/>
    <n v="0"/>
    <n v="-17934.189999999999"/>
    <n v="2182872.5"/>
    <n v="0"/>
    <m/>
    <n v="0"/>
    <n v="8914729"/>
    <n v="0"/>
    <n v="2222303.36"/>
    <n v="0"/>
    <n v="-24276.2"/>
    <n v="-173734.3"/>
    <n v="0"/>
    <m/>
    <n v="-1309707.82"/>
    <n v="0"/>
    <n v="-1253716.31"/>
    <n v="-154249.17000000001"/>
    <n v="-77326.5"/>
    <n v="-49372.9"/>
    <n v="6725.21"/>
    <n v="-36866.39"/>
    <n v="0"/>
    <n v="175014.26"/>
    <n v="90000"/>
    <n v="0"/>
    <m/>
    <m/>
    <m/>
    <n v="16945538.399999999"/>
    <n v="10850501.504233455"/>
    <m/>
    <n v="20724618.300000001"/>
    <m/>
    <m/>
    <m/>
    <m/>
    <m/>
    <m/>
    <m/>
    <m/>
    <m/>
    <m/>
    <m/>
    <m/>
    <m/>
    <m/>
    <n v="20210070.199999999"/>
    <m/>
    <m/>
    <m/>
    <m/>
    <m/>
    <m/>
    <m/>
    <m/>
    <n v="12858000"/>
    <m/>
    <m/>
    <m/>
    <m/>
    <m/>
    <m/>
    <m/>
    <m/>
    <m/>
    <m/>
    <m/>
    <m/>
    <m/>
    <m/>
    <m/>
    <m/>
    <m/>
    <m/>
    <m/>
    <m/>
    <m/>
    <m/>
    <m/>
    <x v="0"/>
    <s v="Visana Gruppe"/>
    <x v="1"/>
    <s v="Galenos AG"/>
  </r>
  <r>
    <s v="neu_ohne Fusionsberechnungen_DJ_Daten_OKP.xlsx"/>
    <x v="6"/>
    <s v="Jahresrechnung definitiv"/>
    <s v="57"/>
    <x v="33"/>
    <s v="CH"/>
    <x v="0"/>
    <n v="11231.95"/>
    <n v="12296"/>
    <m/>
    <m/>
    <m/>
    <m/>
    <m/>
    <m/>
    <m/>
    <m/>
    <m/>
    <m/>
    <m/>
    <m/>
    <m/>
    <m/>
    <m/>
    <m/>
    <m/>
    <m/>
    <m/>
    <m/>
    <m/>
    <m/>
    <m/>
    <m/>
    <m/>
    <m/>
    <m/>
    <m/>
    <m/>
    <m/>
    <m/>
    <m/>
    <m/>
    <m/>
    <m/>
    <n v="49381313.409999996"/>
    <n v="-92291.95"/>
    <n v="0"/>
    <n v="6826156.9100000001"/>
    <n v="0"/>
    <n v="0"/>
    <n v="53913.17"/>
    <n v="0"/>
    <n v="-6826156.9100000001"/>
    <n v="-41590345.57"/>
    <n v="5930786.25"/>
    <n v="0"/>
    <n v="0"/>
    <n v="0"/>
    <n v="-190149"/>
    <n v="-975229"/>
    <n v="-615001.79"/>
    <m/>
    <n v="0"/>
    <n v="-4128809"/>
    <n v="0"/>
    <n v="-3276633.56"/>
    <n v="0"/>
    <n v="0"/>
    <n v="-23867.02"/>
    <n v="0"/>
    <m/>
    <n v="0"/>
    <n v="0"/>
    <n v="-2707801.55"/>
    <n v="-107987.45"/>
    <n v="-90150"/>
    <n v="0"/>
    <n v="0"/>
    <n v="-16.940000000000001"/>
    <n v="0"/>
    <n v="-586604.39"/>
    <n v="0"/>
    <n v="0"/>
    <m/>
    <m/>
    <m/>
    <n v="54014419.280000001"/>
    <n v="14279062.430687778"/>
    <m/>
    <n v="60156052.710000001"/>
    <m/>
    <m/>
    <m/>
    <m/>
    <m/>
    <m/>
    <m/>
    <m/>
    <m/>
    <m/>
    <m/>
    <m/>
    <m/>
    <m/>
    <n v="11011690.32"/>
    <m/>
    <m/>
    <m/>
    <m/>
    <m/>
    <m/>
    <m/>
    <m/>
    <n v="9390428"/>
    <m/>
    <m/>
    <m/>
    <m/>
    <m/>
    <m/>
    <m/>
    <m/>
    <m/>
    <m/>
    <m/>
    <m/>
    <m/>
    <m/>
    <m/>
    <m/>
    <m/>
    <m/>
    <m/>
    <m/>
    <m/>
    <m/>
    <s v="Vivao (fus)"/>
    <x v="1"/>
    <m/>
    <x v="0"/>
    <s v="Moove Sympany AG"/>
  </r>
  <r>
    <s v="neu_ohne Fusionsberechnungen_DJ_Daten_OKP.xlsx"/>
    <x v="6"/>
    <s v="Jahresrechnung definitiv"/>
    <s v="1318"/>
    <x v="34"/>
    <s v="CH"/>
    <x v="0"/>
    <n v="10764"/>
    <n v="10939"/>
    <m/>
    <m/>
    <m/>
    <m/>
    <m/>
    <m/>
    <m/>
    <m/>
    <m/>
    <m/>
    <m/>
    <m/>
    <m/>
    <m/>
    <m/>
    <m/>
    <m/>
    <m/>
    <m/>
    <m/>
    <m/>
    <m/>
    <m/>
    <m/>
    <m/>
    <m/>
    <m/>
    <m/>
    <m/>
    <m/>
    <m/>
    <m/>
    <m/>
    <m/>
    <m/>
    <n v="36515566.649999999"/>
    <n v="-22913.08"/>
    <n v="-348348.2"/>
    <n v="4481678.9000000004"/>
    <n v="0"/>
    <n v="0"/>
    <n v="-53932.800000000003"/>
    <n v="0"/>
    <n v="-4481678.9000000004"/>
    <n v="-36017741.350000001"/>
    <n v="6386127.4000000004"/>
    <n v="0"/>
    <n v="0"/>
    <n v="0"/>
    <n v="-5321.39"/>
    <n v="-200000"/>
    <n v="0"/>
    <m/>
    <n v="0"/>
    <n v="-3879285"/>
    <n v="0"/>
    <n v="1923000"/>
    <n v="-187677.1"/>
    <n v="0"/>
    <n v="-298427.2"/>
    <n v="0"/>
    <m/>
    <n v="-1117828.3400000001"/>
    <n v="0"/>
    <n v="-696103.68"/>
    <n v="-12154.45"/>
    <n v="0"/>
    <n v="0"/>
    <n v="46788.85"/>
    <n v="-21282.17"/>
    <n v="0"/>
    <n v="-726813.84"/>
    <n v="0"/>
    <n v="0"/>
    <m/>
    <m/>
    <m/>
    <n v="23232281.739999998"/>
    <n v="8003852.7223955011"/>
    <m/>
    <n v="29712868.829999998"/>
    <m/>
    <m/>
    <m/>
    <m/>
    <m/>
    <m/>
    <m/>
    <m/>
    <m/>
    <m/>
    <m/>
    <m/>
    <m/>
    <m/>
    <n v="24100669.199999999"/>
    <m/>
    <m/>
    <m/>
    <m/>
    <m/>
    <m/>
    <m/>
    <m/>
    <n v="7640000"/>
    <m/>
    <m/>
    <m/>
    <m/>
    <m/>
    <m/>
    <m/>
    <m/>
    <m/>
    <m/>
    <m/>
    <m/>
    <m/>
    <m/>
    <m/>
    <m/>
    <m/>
    <m/>
    <m/>
    <m/>
    <m/>
    <m/>
    <m/>
    <x v="0"/>
    <m/>
    <x v="0"/>
    <s v="Stiftung Krankenkasse Wädenswil"/>
  </r>
  <r>
    <s v="neu_ohne Fusionsberechnungen_DJ_Daten_OKP.xlsx"/>
    <x v="6"/>
    <s v="Jahresrechnung definitiv"/>
    <s v="1401"/>
    <x v="35"/>
    <s v="CH"/>
    <x v="0"/>
    <n v="8889"/>
    <n v="9155"/>
    <m/>
    <m/>
    <m/>
    <m/>
    <m/>
    <m/>
    <m/>
    <m/>
    <m/>
    <m/>
    <m/>
    <m/>
    <m/>
    <m/>
    <m/>
    <m/>
    <m/>
    <m/>
    <m/>
    <m/>
    <m/>
    <m/>
    <m/>
    <m/>
    <m/>
    <m/>
    <m/>
    <m/>
    <m/>
    <m/>
    <m/>
    <m/>
    <m/>
    <m/>
    <m/>
    <n v="30550328.350000001"/>
    <n v="-120048.64"/>
    <n v="-275636.40000000002"/>
    <n v="2475646.65"/>
    <n v="0"/>
    <n v="0"/>
    <n v="-43701.599999999999"/>
    <n v="0"/>
    <n v="-2475646.65"/>
    <n v="-31986899.050000001"/>
    <n v="4636928.8499999996"/>
    <n v="0"/>
    <n v="0"/>
    <n v="0"/>
    <n v="0"/>
    <n v="300000"/>
    <n v="0"/>
    <m/>
    <n v="0"/>
    <n v="628514"/>
    <n v="0"/>
    <n v="255000"/>
    <n v="0"/>
    <n v="0"/>
    <n v="-272685.67"/>
    <n v="59351.05"/>
    <m/>
    <n v="-1049003.8500000001"/>
    <n v="0"/>
    <n v="-592629.89"/>
    <n v="-184016.18"/>
    <n v="-23286.45"/>
    <n v="-21278.080000000002"/>
    <n v="35004.86"/>
    <n v="-18364.669999999998"/>
    <n v="0"/>
    <n v="-315500.56"/>
    <n v="0"/>
    <n v="0"/>
    <m/>
    <m/>
    <m/>
    <n v="10828572.359999999"/>
    <n v="6048675.0335482946"/>
    <m/>
    <n v="14157228.439999998"/>
    <m/>
    <m/>
    <m/>
    <m/>
    <m/>
    <m/>
    <m/>
    <m/>
    <m/>
    <m/>
    <m/>
    <m/>
    <m/>
    <m/>
    <n v="11878779.91"/>
    <m/>
    <m/>
    <m/>
    <m/>
    <m/>
    <m/>
    <m/>
    <m/>
    <n v="4290000"/>
    <m/>
    <m/>
    <m/>
    <m/>
    <m/>
    <m/>
    <m/>
    <m/>
    <m/>
    <m/>
    <m/>
    <m/>
    <m/>
    <m/>
    <m/>
    <m/>
    <m/>
    <m/>
    <m/>
    <m/>
    <m/>
    <m/>
    <s v="rhenu (fus)"/>
    <x v="1"/>
    <m/>
    <x v="0"/>
    <s v="rhenusana"/>
  </r>
  <r>
    <s v="neu_ohne Fusionsberechnungen_DJ_Daten_OKP.xlsx"/>
    <x v="6"/>
    <s v="Jahresrechnung definitiv"/>
    <s v="558"/>
    <x v="36"/>
    <s v="CH"/>
    <x v="0"/>
    <n v="12963.93"/>
    <n v="10923"/>
    <m/>
    <m/>
    <m/>
    <m/>
    <m/>
    <m/>
    <m/>
    <m/>
    <m/>
    <m/>
    <m/>
    <m/>
    <m/>
    <m/>
    <m/>
    <m/>
    <m/>
    <m/>
    <m/>
    <m/>
    <m/>
    <m/>
    <m/>
    <m/>
    <m/>
    <m/>
    <m/>
    <m/>
    <m/>
    <m/>
    <m/>
    <m/>
    <m/>
    <m/>
    <m/>
    <n v="38767665.5"/>
    <n v="-65539.210000000006"/>
    <n v="0"/>
    <n v="4329531.55"/>
    <n v="0"/>
    <n v="0"/>
    <n v="-62227.199999999997"/>
    <n v="0"/>
    <n v="-4329531.55"/>
    <n v="-31693245.559999999"/>
    <n v="5854433.4500000002"/>
    <n v="0"/>
    <n v="0"/>
    <n v="0"/>
    <n v="-7197.15"/>
    <n v="-347000"/>
    <n v="0"/>
    <m/>
    <n v="0"/>
    <n v="-13407020.300000001"/>
    <n v="0"/>
    <n v="1273020"/>
    <n v="-275493.59999999998"/>
    <n v="-32593.3"/>
    <n v="-7421.25"/>
    <n v="0"/>
    <m/>
    <n v="0"/>
    <n v="0"/>
    <n v="-1920794.69"/>
    <n v="0"/>
    <n v="0"/>
    <n v="0"/>
    <n v="181573.49"/>
    <n v="-414.94"/>
    <n v="0"/>
    <n v="-415097.72"/>
    <n v="0"/>
    <n v="-4471.97"/>
    <m/>
    <m/>
    <m/>
    <n v="5960610.0000000028"/>
    <n v="6312813.9153479384"/>
    <m/>
    <n v="13967978.550000001"/>
    <m/>
    <m/>
    <m/>
    <m/>
    <m/>
    <m/>
    <m/>
    <m/>
    <m/>
    <m/>
    <m/>
    <m/>
    <m/>
    <m/>
    <n v="5483052.3099999996"/>
    <m/>
    <m/>
    <m/>
    <m/>
    <m/>
    <m/>
    <m/>
    <m/>
    <n v="5058000"/>
    <m/>
    <m/>
    <m/>
    <m/>
    <m/>
    <m/>
    <m/>
    <m/>
    <m/>
    <m/>
    <m/>
    <m/>
    <m/>
    <m/>
    <m/>
    <m/>
    <m/>
    <m/>
    <m/>
    <m/>
    <m/>
    <m/>
    <s v="öKK (fus)"/>
    <x v="1"/>
    <m/>
    <x v="0"/>
    <s v="KVF Krankenversicherung AG"/>
  </r>
  <r>
    <s v="neu_ohne Fusionsberechnungen_DJ_Daten_OKP.xlsx"/>
    <x v="6"/>
    <s v="Jahresrechnung definitiv"/>
    <s v="780"/>
    <x v="37"/>
    <s v="CH"/>
    <x v="0"/>
    <n v="7600.97"/>
    <n v="7661"/>
    <m/>
    <m/>
    <m/>
    <m/>
    <m/>
    <m/>
    <m/>
    <m/>
    <m/>
    <m/>
    <m/>
    <m/>
    <m/>
    <m/>
    <m/>
    <m/>
    <m/>
    <m/>
    <m/>
    <m/>
    <m/>
    <m/>
    <m/>
    <m/>
    <m/>
    <m/>
    <m/>
    <m/>
    <m/>
    <m/>
    <m/>
    <m/>
    <m/>
    <m/>
    <m/>
    <n v="24077727.100000001"/>
    <n v="-106752.68"/>
    <n v="-132544.15"/>
    <n v="2618446.9500000002"/>
    <n v="0"/>
    <n v="0"/>
    <n v="-44450.400000000001"/>
    <n v="0"/>
    <n v="-2620948.9500000002"/>
    <n v="-19679985.370000001"/>
    <n v="3546497.7"/>
    <n v="0"/>
    <n v="0"/>
    <n v="0"/>
    <n v="-1868.38"/>
    <n v="50000"/>
    <n v="0"/>
    <m/>
    <n v="105"/>
    <n v="-3166141.9"/>
    <n v="0"/>
    <n v="-60000"/>
    <n v="0"/>
    <n v="-17431.95"/>
    <n v="-268854.14"/>
    <n v="69996.850000000006"/>
    <m/>
    <n v="-1176818.3"/>
    <n v="0"/>
    <n v="-391986.82"/>
    <n v="-150112.39000000001"/>
    <n v="-300"/>
    <n v="-54912.15"/>
    <n v="249315.15"/>
    <n v="-22785.01"/>
    <n v="0"/>
    <n v="-400166.69"/>
    <n v="7079.15"/>
    <n v="-83702.7"/>
    <m/>
    <m/>
    <m/>
    <n v="5082878.4100000011"/>
    <n v="3064492.7125869794"/>
    <m/>
    <n v="11386594.189999999"/>
    <m/>
    <m/>
    <m/>
    <m/>
    <m/>
    <m/>
    <m/>
    <m/>
    <m/>
    <m/>
    <m/>
    <m/>
    <m/>
    <m/>
    <n v="7054053.4199999999"/>
    <m/>
    <m/>
    <m/>
    <m/>
    <m/>
    <m/>
    <m/>
    <m/>
    <n v="4640000"/>
    <m/>
    <m/>
    <m/>
    <m/>
    <m/>
    <m/>
    <m/>
    <m/>
    <m/>
    <m/>
    <m/>
    <m/>
    <m/>
    <m/>
    <m/>
    <m/>
    <m/>
    <m/>
    <m/>
    <m/>
    <m/>
    <m/>
    <m/>
    <x v="0"/>
    <m/>
    <x v="0"/>
    <s v="Genossenschaft Glarner Krankenversicherung"/>
  </r>
  <r>
    <s v="neu_ohne Fusionsberechnungen_DJ_Daten_OKP.xlsx"/>
    <x v="6"/>
    <s v="Jahresrechnung definitiv"/>
    <s v="1507"/>
    <x v="38"/>
    <s v="CH"/>
    <x v="0"/>
    <n v="9753.91"/>
    <n v="8286"/>
    <m/>
    <m/>
    <m/>
    <m/>
    <m/>
    <m/>
    <m/>
    <m/>
    <m/>
    <m/>
    <m/>
    <m/>
    <m/>
    <m/>
    <m/>
    <m/>
    <m/>
    <m/>
    <m/>
    <m/>
    <m/>
    <m/>
    <m/>
    <m/>
    <m/>
    <m/>
    <m/>
    <m/>
    <m/>
    <m/>
    <m/>
    <m/>
    <m/>
    <m/>
    <m/>
    <n v="36483759.649999999"/>
    <n v="-486401.05"/>
    <n v="-729675.2"/>
    <n v="5550720.2000000002"/>
    <n v="0"/>
    <n v="0"/>
    <n v="-46819.199999999997"/>
    <n v="0"/>
    <n v="-5550720.2000000002"/>
    <n v="-35795023.520000003"/>
    <n v="4899717.7"/>
    <n v="0"/>
    <n v="0"/>
    <n v="0"/>
    <n v="0"/>
    <n v="2790000"/>
    <n v="0"/>
    <m/>
    <n v="0"/>
    <n v="-6124917"/>
    <n v="0"/>
    <n v="3494958"/>
    <n v="0"/>
    <n v="-50659.199999999997"/>
    <n v="-50952.57"/>
    <n v="1425877.51"/>
    <m/>
    <n v="0"/>
    <n v="0"/>
    <n v="-1528421.59"/>
    <n v="-79786.399999999994"/>
    <n v="-2157.17"/>
    <n v="0"/>
    <n v="62211.44"/>
    <n v="-561.69000000000005"/>
    <n v="0"/>
    <n v="-355284.66"/>
    <n v="0"/>
    <n v="0"/>
    <m/>
    <m/>
    <m/>
    <n v="10102865.94793115"/>
    <n v="7410039.7398949489"/>
    <m/>
    <n v="19032945.829999998"/>
    <m/>
    <m/>
    <m/>
    <m/>
    <m/>
    <m/>
    <m/>
    <m/>
    <m/>
    <m/>
    <m/>
    <m/>
    <m/>
    <m/>
    <n v="10457298.82"/>
    <m/>
    <m/>
    <m/>
    <m/>
    <m/>
    <m/>
    <m/>
    <m/>
    <n v="7870000"/>
    <m/>
    <m/>
    <m/>
    <m/>
    <m/>
    <m/>
    <m/>
    <m/>
    <m/>
    <m/>
    <m/>
    <m/>
    <m/>
    <m/>
    <m/>
    <m/>
    <m/>
    <m/>
    <m/>
    <m/>
    <m/>
    <m/>
    <m/>
    <x v="0"/>
    <s v="Groupe Mutuel"/>
    <x v="1"/>
    <s v="AMB Assurances SA"/>
  </r>
  <r>
    <s v="neu_ohne Fusionsberechnungen_DJ_Daten_OKP.xlsx"/>
    <x v="6"/>
    <s v="Jahresrechnung definitiv"/>
    <s v="829"/>
    <x v="39"/>
    <s v="CH"/>
    <x v="0"/>
    <n v="5995.75"/>
    <n v="5705"/>
    <m/>
    <m/>
    <m/>
    <m/>
    <m/>
    <m/>
    <m/>
    <m/>
    <m/>
    <m/>
    <m/>
    <m/>
    <m/>
    <m/>
    <m/>
    <m/>
    <m/>
    <m/>
    <m/>
    <m/>
    <m/>
    <m/>
    <m/>
    <m/>
    <m/>
    <m/>
    <m/>
    <m/>
    <m/>
    <m/>
    <m/>
    <m/>
    <m/>
    <m/>
    <m/>
    <n v="22678152.48"/>
    <n v="-30599.919999999998"/>
    <n v="-129265"/>
    <n v="3106335.25"/>
    <n v="90692.21"/>
    <n v="0"/>
    <n v="-27379.200000000001"/>
    <n v="0"/>
    <n v="-3106335.25"/>
    <n v="-26584188.350000001"/>
    <n v="3346850.1"/>
    <n v="0"/>
    <n v="0"/>
    <n v="0"/>
    <n v="0"/>
    <n v="300000"/>
    <n v="0"/>
    <m/>
    <n v="0"/>
    <n v="8297789"/>
    <n v="0"/>
    <n v="-2164088"/>
    <n v="0"/>
    <n v="0"/>
    <n v="-174761.15"/>
    <n v="0"/>
    <m/>
    <n v="-1249594.74"/>
    <n v="0"/>
    <n v="-41426.65"/>
    <n v="-49877.75"/>
    <n v="0"/>
    <n v="-17308.25"/>
    <n v="231.2"/>
    <n v="0"/>
    <n v="0"/>
    <n v="-320537.46999999997"/>
    <n v="17995"/>
    <n v="0"/>
    <m/>
    <m/>
    <m/>
    <n v="8130339.2399999965"/>
    <n v="3120290.7923456901"/>
    <m/>
    <n v="13489888.59"/>
    <m/>
    <m/>
    <m/>
    <m/>
    <m/>
    <m/>
    <m/>
    <m/>
    <m/>
    <m/>
    <m/>
    <m/>
    <m/>
    <m/>
    <n v="11294782.390000001"/>
    <m/>
    <m/>
    <m/>
    <m/>
    <m/>
    <m/>
    <m/>
    <m/>
    <n v="5100000"/>
    <m/>
    <m/>
    <m/>
    <m/>
    <m/>
    <m/>
    <m/>
    <m/>
    <m/>
    <m/>
    <m/>
    <m/>
    <m/>
    <m/>
    <m/>
    <m/>
    <m/>
    <m/>
    <m/>
    <m/>
    <m/>
    <m/>
    <m/>
    <x v="0"/>
    <m/>
    <x v="0"/>
    <s v="KLuG Krankenversicherung"/>
  </r>
  <r>
    <s v="neu_ohne Fusionsberechnungen_DJ_Daten_OKP.xlsx"/>
    <x v="6"/>
    <s v="Jahresrechnung definitiv"/>
    <s v="246"/>
    <x v="40"/>
    <s v="CH"/>
    <x v="0"/>
    <n v="7460.04"/>
    <n v="6697"/>
    <m/>
    <m/>
    <m/>
    <m/>
    <m/>
    <m/>
    <m/>
    <m/>
    <m/>
    <m/>
    <m/>
    <m/>
    <m/>
    <m/>
    <m/>
    <m/>
    <m/>
    <m/>
    <m/>
    <m/>
    <m/>
    <m/>
    <m/>
    <m/>
    <m/>
    <m/>
    <m/>
    <m/>
    <m/>
    <m/>
    <m/>
    <m/>
    <m/>
    <m/>
    <m/>
    <n v="27322565.399999999"/>
    <n v="-36689.870000000003"/>
    <n v="-195090.45"/>
    <n v="3651795"/>
    <n v="0"/>
    <n v="0"/>
    <n v="-40473.599999999999"/>
    <n v="0"/>
    <n v="-3651795"/>
    <n v="-24645234.149999999"/>
    <n v="3793414.2"/>
    <n v="0"/>
    <n v="0"/>
    <n v="0"/>
    <n v="-4363.0200000000004"/>
    <n v="100000"/>
    <n v="0"/>
    <m/>
    <n v="0"/>
    <n v="-7759262.2999999998"/>
    <n v="0"/>
    <n v="2429758"/>
    <n v="-65196.1"/>
    <n v="-57920.45"/>
    <n v="-221296.8"/>
    <n v="552770.4"/>
    <m/>
    <n v="-863621.68"/>
    <n v="-265"/>
    <n v="-380069.45"/>
    <n v="-1282.0999999999999"/>
    <n v="-120"/>
    <n v="-11442.6"/>
    <n v="0.19"/>
    <n v="-8712.43"/>
    <n v="0"/>
    <n v="-46879.05"/>
    <n v="15567.05"/>
    <n v="-89.32"/>
    <m/>
    <m/>
    <m/>
    <n v="5345801.0000000028"/>
    <n v="3216196.0818186724"/>
    <m/>
    <n v="10071503.859999999"/>
    <m/>
    <m/>
    <m/>
    <m/>
    <m/>
    <m/>
    <m/>
    <m/>
    <m/>
    <m/>
    <m/>
    <m/>
    <m/>
    <m/>
    <n v="5076490.8099999996"/>
    <m/>
    <m/>
    <m/>
    <m/>
    <m/>
    <m/>
    <m/>
    <m/>
    <n v="4800000"/>
    <m/>
    <m/>
    <m/>
    <m/>
    <m/>
    <m/>
    <m/>
    <m/>
    <m/>
    <m/>
    <m/>
    <m/>
    <m/>
    <m/>
    <m/>
    <m/>
    <m/>
    <m/>
    <m/>
    <m/>
    <m/>
    <m/>
    <m/>
    <x v="0"/>
    <m/>
    <x v="0"/>
    <s v="Genossenschaft Krankenkasse Steffisburg"/>
  </r>
  <r>
    <s v="neu_ohne Fusionsberechnungen_DJ_Daten_OKP.xlsx"/>
    <x v="6"/>
    <s v="Jahresrechnung definitiv"/>
    <s v="134"/>
    <x v="41"/>
    <s v="CH"/>
    <x v="0"/>
    <n v="4085.84"/>
    <n v="4242"/>
    <m/>
    <m/>
    <m/>
    <m/>
    <m/>
    <m/>
    <m/>
    <m/>
    <m/>
    <m/>
    <m/>
    <m/>
    <m/>
    <m/>
    <m/>
    <m/>
    <m/>
    <m/>
    <m/>
    <m/>
    <m/>
    <m/>
    <m/>
    <m/>
    <m/>
    <m/>
    <m/>
    <m/>
    <m/>
    <m/>
    <m/>
    <m/>
    <m/>
    <m/>
    <m/>
    <n v="13605015.449999999"/>
    <n v="-52928.95"/>
    <n v="-148294.65"/>
    <n v="2087847.7"/>
    <n v="0"/>
    <n v="0"/>
    <n v="-21351.4"/>
    <n v="0"/>
    <n v="-2087847.7"/>
    <n v="-13684955.550000001"/>
    <n v="1972929.3"/>
    <n v="0"/>
    <n v="0"/>
    <n v="0"/>
    <n v="-2458"/>
    <n v="-136000"/>
    <n v="-397770"/>
    <m/>
    <n v="0"/>
    <n v="353028"/>
    <n v="0"/>
    <n v="230097"/>
    <n v="0"/>
    <n v="0"/>
    <n v="-27028.52"/>
    <n v="85268.55"/>
    <m/>
    <n v="-513513.3"/>
    <n v="0"/>
    <n v="-224143.93"/>
    <n v="-31571.45"/>
    <n v="0"/>
    <n v="-6630.7"/>
    <n v="32124.81"/>
    <n v="0"/>
    <n v="0"/>
    <n v="-262430.74"/>
    <n v="44443.67"/>
    <n v="0"/>
    <m/>
    <m/>
    <m/>
    <n v="8390534"/>
    <n v="3481313.3136667409"/>
    <m/>
    <n v="11746366.689999999"/>
    <m/>
    <m/>
    <m/>
    <m/>
    <m/>
    <m/>
    <m/>
    <m/>
    <m/>
    <m/>
    <m/>
    <m/>
    <m/>
    <m/>
    <n v="8656653.1999999993"/>
    <m/>
    <m/>
    <m/>
    <m/>
    <m/>
    <m/>
    <m/>
    <m/>
    <n v="2650000"/>
    <m/>
    <m/>
    <m/>
    <m/>
    <m/>
    <m/>
    <m/>
    <m/>
    <m/>
    <m/>
    <m/>
    <m/>
    <m/>
    <m/>
    <m/>
    <m/>
    <m/>
    <m/>
    <m/>
    <m/>
    <m/>
    <m/>
    <s v="Einsiedler (fus)"/>
    <x v="1"/>
    <m/>
    <x v="0"/>
    <s v="Einsiedler Krankenkasse"/>
  </r>
  <r>
    <s v="neu_ohne Fusionsberechnungen_DJ_Daten_OKP.xlsx"/>
    <x v="6"/>
    <s v="Jahresrechnung definitiv"/>
    <s v="1113"/>
    <x v="42"/>
    <s v="CH"/>
    <x v="0"/>
    <n v="4726.7"/>
    <n v="4220"/>
    <m/>
    <m/>
    <m/>
    <m/>
    <m/>
    <m/>
    <m/>
    <m/>
    <m/>
    <m/>
    <m/>
    <m/>
    <m/>
    <m/>
    <m/>
    <m/>
    <m/>
    <m/>
    <m/>
    <m/>
    <m/>
    <m/>
    <m/>
    <m/>
    <m/>
    <m/>
    <m/>
    <m/>
    <m/>
    <m/>
    <m/>
    <m/>
    <m/>
    <m/>
    <m/>
    <n v="17492064.300000001"/>
    <n v="-178902.62"/>
    <n v="-262380.95"/>
    <n v="2806585.8"/>
    <n v="0"/>
    <n v="0"/>
    <n v="-22689.599999999999"/>
    <n v="0"/>
    <n v="-2806585.8"/>
    <n v="-17055117.550000001"/>
    <n v="2402380.36"/>
    <n v="0"/>
    <n v="0"/>
    <n v="0"/>
    <n v="-277.33999999999997"/>
    <n v="200000"/>
    <n v="0"/>
    <m/>
    <n v="0"/>
    <n v="-26326"/>
    <n v="0"/>
    <n v="-305631"/>
    <n v="0"/>
    <n v="-15398.25"/>
    <n v="-24287.73"/>
    <n v="128125.55"/>
    <m/>
    <n v="-36632.75"/>
    <n v="0"/>
    <n v="-820510.14"/>
    <n v="-13455.2"/>
    <n v="0"/>
    <n v="0"/>
    <n v="26158.53"/>
    <n v="-3704.01"/>
    <n v="0"/>
    <n v="-111511.06"/>
    <n v="19969.7"/>
    <n v="0"/>
    <m/>
    <m/>
    <m/>
    <n v="3806683.8649838567"/>
    <n v="2736917.5599244032"/>
    <m/>
    <n v="5028494.67"/>
    <m/>
    <m/>
    <m/>
    <m/>
    <m/>
    <m/>
    <m/>
    <m/>
    <m/>
    <m/>
    <m/>
    <m/>
    <m/>
    <m/>
    <n v="5198331.1500000004"/>
    <m/>
    <m/>
    <m/>
    <m/>
    <m/>
    <m/>
    <m/>
    <m/>
    <n v="3940000"/>
    <m/>
    <m/>
    <m/>
    <m/>
    <m/>
    <m/>
    <m/>
    <m/>
    <m/>
    <m/>
    <m/>
    <m/>
    <m/>
    <m/>
    <m/>
    <m/>
    <m/>
    <m/>
    <m/>
    <m/>
    <m/>
    <m/>
    <m/>
    <x v="0"/>
    <m/>
    <x v="0"/>
    <s v="Caisse-maladie de la vallée d’Entremont société coopérative"/>
  </r>
  <r>
    <s v="neu_ohne Fusionsberechnungen_DJ_Daten_OKP.xlsx"/>
    <x v="6"/>
    <s v="Jahresrechnung definitiv"/>
    <s v="1040"/>
    <x v="43"/>
    <s v="CH"/>
    <x v="0"/>
    <n v="5146.6899999999996"/>
    <n v="5170"/>
    <m/>
    <m/>
    <m/>
    <m/>
    <m/>
    <m/>
    <m/>
    <m/>
    <m/>
    <m/>
    <m/>
    <m/>
    <m/>
    <m/>
    <m/>
    <m/>
    <m/>
    <m/>
    <m/>
    <m/>
    <m/>
    <m/>
    <m/>
    <m/>
    <m/>
    <m/>
    <m/>
    <m/>
    <m/>
    <m/>
    <m/>
    <m/>
    <m/>
    <m/>
    <m/>
    <n v="13719798.1"/>
    <n v="-3153.7"/>
    <n v="-144439.32999999999"/>
    <n v="1182406"/>
    <n v="0"/>
    <n v="0"/>
    <n v="-20302.8"/>
    <n v="0"/>
    <n v="-1182406"/>
    <n v="-12873392.4"/>
    <n v="2152652.75"/>
    <n v="0"/>
    <n v="0"/>
    <n v="0"/>
    <n v="-599.66999999999996"/>
    <n v="-239000"/>
    <n v="0"/>
    <m/>
    <n v="0"/>
    <n v="-2177153.65"/>
    <n v="0"/>
    <n v="-1333000"/>
    <n v="0"/>
    <n v="-70918.25"/>
    <n v="-43563.73"/>
    <n v="226526.95"/>
    <m/>
    <n v="-391794.25"/>
    <n v="0"/>
    <n v="-122391.7"/>
    <n v="0"/>
    <n v="0"/>
    <n v="0"/>
    <n v="1424.16"/>
    <n v="-28486.2"/>
    <n v="0"/>
    <n v="-371334.29"/>
    <n v="194822.85"/>
    <n v="-21240.400000000001"/>
    <m/>
    <m/>
    <m/>
    <n v="12913434.000000002"/>
    <n v="3157477.2393274754"/>
    <m/>
    <n v="14205391.439999999"/>
    <m/>
    <m/>
    <m/>
    <m/>
    <m/>
    <m/>
    <m/>
    <m/>
    <m/>
    <m/>
    <m/>
    <m/>
    <m/>
    <m/>
    <n v="10489132.189999999"/>
    <m/>
    <m/>
    <m/>
    <m/>
    <m/>
    <m/>
    <m/>
    <m/>
    <n v="2385000"/>
    <m/>
    <m/>
    <m/>
    <m/>
    <m/>
    <m/>
    <m/>
    <m/>
    <m/>
    <m/>
    <m/>
    <m/>
    <m/>
    <m/>
    <m/>
    <m/>
    <m/>
    <m/>
    <m/>
    <m/>
    <m/>
    <m/>
    <s v="Visper (fus)"/>
    <x v="1"/>
    <m/>
    <x v="0"/>
    <s v="Verein Krankenkasse Visperterminen"/>
  </r>
  <r>
    <s v="neu_ohne Fusionsberechnungen_DJ_Daten_OKP.xlsx"/>
    <x v="6"/>
    <s v="Jahresrechnung definitiv"/>
    <s v="901"/>
    <x v="44"/>
    <s v="CH"/>
    <x v="0"/>
    <n v="3796.84"/>
    <n v="3697"/>
    <m/>
    <m/>
    <m/>
    <m/>
    <m/>
    <m/>
    <m/>
    <m/>
    <m/>
    <m/>
    <m/>
    <m/>
    <m/>
    <m/>
    <m/>
    <m/>
    <m/>
    <m/>
    <m/>
    <m/>
    <m/>
    <m/>
    <m/>
    <m/>
    <m/>
    <m/>
    <m/>
    <m/>
    <m/>
    <m/>
    <m/>
    <m/>
    <m/>
    <m/>
    <m/>
    <n v="10622635.800000001"/>
    <n v="-240.56"/>
    <n v="-42490.55"/>
    <n v="1679813.45"/>
    <n v="0"/>
    <n v="0"/>
    <n v="-13749.6"/>
    <n v="0"/>
    <n v="-1679813.45"/>
    <n v="-9248483.6500000004"/>
    <n v="1743624"/>
    <n v="0"/>
    <n v="0"/>
    <n v="0"/>
    <n v="0"/>
    <n v="110000"/>
    <n v="0"/>
    <m/>
    <n v="0"/>
    <n v="-2183072"/>
    <n v="0"/>
    <n v="500000"/>
    <n v="-36944.15"/>
    <n v="0"/>
    <n v="-37241.31"/>
    <n v="0"/>
    <m/>
    <n v="-251024.15"/>
    <n v="0"/>
    <n v="-235491.86"/>
    <n v="-3720.05"/>
    <n v="0"/>
    <n v="-19085.900000000001"/>
    <n v="209924.65"/>
    <n v="-138.6"/>
    <n v="0"/>
    <n v="-263374.34000000003"/>
    <n v="0"/>
    <n v="0"/>
    <m/>
    <m/>
    <m/>
    <n v="9184859.9700000007"/>
    <n v="3263400.788827837"/>
    <m/>
    <n v="10182231.859999999"/>
    <m/>
    <m/>
    <m/>
    <m/>
    <m/>
    <m/>
    <m/>
    <m/>
    <m/>
    <m/>
    <m/>
    <m/>
    <m/>
    <m/>
    <n v="8886724.2699999996"/>
    <m/>
    <m/>
    <m/>
    <m/>
    <m/>
    <m/>
    <m/>
    <m/>
    <n v="1540000"/>
    <m/>
    <m/>
    <m/>
    <m/>
    <m/>
    <m/>
    <m/>
    <m/>
    <m/>
    <m/>
    <m/>
    <m/>
    <m/>
    <m/>
    <m/>
    <m/>
    <m/>
    <m/>
    <m/>
    <m/>
    <m/>
    <m/>
    <m/>
    <x v="0"/>
    <m/>
    <x v="0"/>
    <s v="sanavals Gesundheitskasse"/>
  </r>
  <r>
    <s v="neu_ohne Fusionsberechnungen_DJ_Daten_OKP.xlsx"/>
    <x v="6"/>
    <s v="Jahresrechnung definitiv"/>
    <s v="966"/>
    <x v="45"/>
    <s v="CH"/>
    <x v="0"/>
    <n v="3214"/>
    <n v="3313"/>
    <m/>
    <m/>
    <m/>
    <m/>
    <m/>
    <m/>
    <m/>
    <m/>
    <m/>
    <m/>
    <m/>
    <m/>
    <m/>
    <m/>
    <m/>
    <m/>
    <m/>
    <m/>
    <m/>
    <m/>
    <m/>
    <m/>
    <m/>
    <m/>
    <m/>
    <m/>
    <m/>
    <m/>
    <m/>
    <m/>
    <m/>
    <m/>
    <m/>
    <m/>
    <m/>
    <n v="10146317.199999999"/>
    <n v="0.15"/>
    <n v="-58052.25"/>
    <n v="1626130.6"/>
    <n v="0"/>
    <n v="0"/>
    <n v="-15405.6"/>
    <n v="0"/>
    <n v="-1593183"/>
    <n v="-10299211.85"/>
    <n v="1594103.15"/>
    <n v="0"/>
    <n v="0"/>
    <n v="0"/>
    <n v="-2460.6999999999998"/>
    <n v="0"/>
    <n v="0"/>
    <m/>
    <n v="0"/>
    <n v="418112.59"/>
    <n v="0"/>
    <n v="280000"/>
    <n v="-16652.150000000001"/>
    <n v="0"/>
    <n v="-82055.34"/>
    <n v="0"/>
    <m/>
    <n v="-370430.43"/>
    <n v="0"/>
    <n v="-153999.62"/>
    <n v="-15281.04"/>
    <n v="0"/>
    <n v="-16330.6"/>
    <n v="-34304.910000000003"/>
    <n v="-71981.64"/>
    <n v="0"/>
    <n v="-206582.41"/>
    <n v="0"/>
    <n v="0"/>
    <m/>
    <m/>
    <m/>
    <n v="6512758.0000000009"/>
    <n v="2879486.8944604779"/>
    <m/>
    <n v="8993594.9199999999"/>
    <m/>
    <m/>
    <m/>
    <m/>
    <m/>
    <m/>
    <m/>
    <m/>
    <m/>
    <m/>
    <m/>
    <m/>
    <m/>
    <m/>
    <n v="7190265.0099999998"/>
    <m/>
    <m/>
    <m/>
    <m/>
    <m/>
    <m/>
    <m/>
    <m/>
    <n v="1600000"/>
    <m/>
    <m/>
    <m/>
    <m/>
    <m/>
    <m/>
    <m/>
    <m/>
    <m/>
    <m/>
    <m/>
    <m/>
    <m/>
    <m/>
    <m/>
    <m/>
    <m/>
    <m/>
    <m/>
    <m/>
    <m/>
    <m/>
    <m/>
    <x v="0"/>
    <m/>
    <x v="0"/>
    <s v="vita surselva"/>
  </r>
  <r>
    <s v="neu_ohne Fusionsberechnungen_DJ_Daten_OKP.xlsx"/>
    <x v="6"/>
    <s v="Jahresrechnung definitiv"/>
    <s v="1322"/>
    <x v="46"/>
    <s v="CH"/>
    <x v="0"/>
    <n v="5553"/>
    <n v="4534"/>
    <m/>
    <m/>
    <m/>
    <m/>
    <m/>
    <m/>
    <m/>
    <m/>
    <m/>
    <m/>
    <m/>
    <m/>
    <m/>
    <m/>
    <m/>
    <m/>
    <m/>
    <m/>
    <m/>
    <m/>
    <m/>
    <m/>
    <m/>
    <m/>
    <m/>
    <m/>
    <m/>
    <m/>
    <m/>
    <m/>
    <m/>
    <m/>
    <m/>
    <m/>
    <m/>
    <n v="21085783.75"/>
    <n v="-76097.69"/>
    <n v="-125492.2"/>
    <n v="2438656.25"/>
    <n v="0"/>
    <n v="0"/>
    <n v="-24660.25"/>
    <n v="0"/>
    <n v="-2438656.25"/>
    <n v="-24633594.82"/>
    <n v="3287256.3"/>
    <n v="0"/>
    <n v="0"/>
    <n v="0"/>
    <n v="-946.78"/>
    <n v="1000000"/>
    <n v="0"/>
    <m/>
    <n v="0"/>
    <n v="2103497.35"/>
    <n v="0"/>
    <n v="1041135"/>
    <n v="-81364.3"/>
    <n v="-21642.400000000001"/>
    <n v="-145447.70000000001"/>
    <n v="19040.75"/>
    <m/>
    <n v="-991487.99"/>
    <n v="0"/>
    <n v="-394138.02"/>
    <n v="-32958"/>
    <n v="0"/>
    <n v="-3761.23"/>
    <n v="232221.03"/>
    <n v="-11695"/>
    <n v="0"/>
    <n v="-290919.27"/>
    <n v="0"/>
    <n v="0"/>
    <m/>
    <m/>
    <m/>
    <n v="3549026.07"/>
    <n v="5379704.6303702751"/>
    <m/>
    <n v="8103878.96"/>
    <m/>
    <m/>
    <m/>
    <m/>
    <m/>
    <m/>
    <m/>
    <m/>
    <m/>
    <m/>
    <m/>
    <m/>
    <m/>
    <m/>
    <n v="5147930"/>
    <m/>
    <m/>
    <m/>
    <m/>
    <m/>
    <m/>
    <m/>
    <m/>
    <n v="5300000"/>
    <m/>
    <m/>
    <m/>
    <m/>
    <m/>
    <m/>
    <m/>
    <m/>
    <m/>
    <m/>
    <m/>
    <m/>
    <m/>
    <m/>
    <m/>
    <m/>
    <m/>
    <m/>
    <m/>
    <m/>
    <m/>
    <m/>
    <m/>
    <x v="0"/>
    <m/>
    <x v="0"/>
    <s v="Krankenkasse Birchmeier"/>
  </r>
  <r>
    <s v="neu_ohne Fusionsberechnungen_DJ_Daten_OKP.xlsx"/>
    <x v="6"/>
    <s v="Jahresrechnung definitiv"/>
    <s v="820"/>
    <x v="47"/>
    <s v="CH"/>
    <x v="0"/>
    <n v="2543.9699999999998"/>
    <n v="2570"/>
    <m/>
    <m/>
    <m/>
    <m/>
    <m/>
    <m/>
    <m/>
    <m/>
    <m/>
    <m/>
    <m/>
    <m/>
    <m/>
    <m/>
    <m/>
    <m/>
    <m/>
    <m/>
    <m/>
    <m/>
    <m/>
    <m/>
    <m/>
    <m/>
    <m/>
    <m/>
    <m/>
    <m/>
    <m/>
    <m/>
    <m/>
    <m/>
    <m/>
    <m/>
    <m/>
    <n v="7768346.8499999996"/>
    <n v="4.25"/>
    <n v="-34180.75"/>
    <n v="1265733.95"/>
    <n v="0"/>
    <n v="0"/>
    <n v="-12208.8"/>
    <n v="0"/>
    <n v="-1265733.95"/>
    <n v="-8461800.25"/>
    <n v="1200363.3"/>
    <n v="0"/>
    <n v="0"/>
    <n v="0"/>
    <n v="-1398.66"/>
    <n v="63578"/>
    <n v="0"/>
    <m/>
    <n v="0"/>
    <n v="558752"/>
    <n v="0"/>
    <n v="-214000"/>
    <n v="-11660.9"/>
    <n v="0"/>
    <n v="-37166.800000000003"/>
    <n v="0"/>
    <m/>
    <n v="-159379.70000000001"/>
    <n v="0"/>
    <n v="-190248.05"/>
    <n v="-552.5"/>
    <n v="0"/>
    <n v="0"/>
    <n v="55846.85"/>
    <n v="-37166.1"/>
    <n v="0"/>
    <n v="-152838.73000000001"/>
    <n v="0"/>
    <n v="0"/>
    <m/>
    <m/>
    <m/>
    <n v="5510876.1299999999"/>
    <n v="2355240.8963189181"/>
    <m/>
    <n v="5585980.2699999996"/>
    <m/>
    <m/>
    <m/>
    <m/>
    <m/>
    <m/>
    <m/>
    <m/>
    <m/>
    <m/>
    <m/>
    <m/>
    <m/>
    <m/>
    <n v="5256578.6399999997"/>
    <m/>
    <m/>
    <m/>
    <m/>
    <m/>
    <m/>
    <m/>
    <m/>
    <n v="1110763"/>
    <m/>
    <m/>
    <m/>
    <m/>
    <m/>
    <m/>
    <m/>
    <m/>
    <m/>
    <m/>
    <m/>
    <m/>
    <m/>
    <m/>
    <m/>
    <m/>
    <m/>
    <m/>
    <m/>
    <m/>
    <m/>
    <m/>
    <m/>
    <x v="0"/>
    <m/>
    <x v="0"/>
    <s v="Cassa da malsauns LUMNEZIANA"/>
  </r>
  <r>
    <s v="neu_ohne Fusionsberechnungen_DJ_Daten_OKP.xlsx"/>
    <x v="6"/>
    <s v="Jahresrechnung definitiv"/>
    <s v="1331"/>
    <x v="48"/>
    <s v="CH"/>
    <x v="0"/>
    <n v="1152.7"/>
    <n v="1141"/>
    <m/>
    <m/>
    <m/>
    <m/>
    <m/>
    <m/>
    <m/>
    <m/>
    <m/>
    <m/>
    <m/>
    <m/>
    <m/>
    <m/>
    <m/>
    <m/>
    <m/>
    <m/>
    <m/>
    <m/>
    <m/>
    <m/>
    <m/>
    <m/>
    <m/>
    <m/>
    <m/>
    <m/>
    <m/>
    <m/>
    <m/>
    <m/>
    <m/>
    <m/>
    <m/>
    <n v="3901678.55"/>
    <n v="-2067.25"/>
    <n v="-362821.35"/>
    <n v="566644.25"/>
    <n v="0"/>
    <n v="0"/>
    <n v="-5474.4"/>
    <n v="0"/>
    <n v="-566644.25"/>
    <n v="-3957158.6"/>
    <n v="586656.30000000005"/>
    <n v="0"/>
    <n v="0"/>
    <n v="0"/>
    <n v="-2.5"/>
    <n v="25000"/>
    <n v="0"/>
    <m/>
    <n v="0"/>
    <n v="255047"/>
    <n v="0"/>
    <n v="5000"/>
    <n v="-23895.75"/>
    <n v="0"/>
    <n v="17737.2"/>
    <n v="177660.15"/>
    <m/>
    <n v="-102755.45"/>
    <n v="0"/>
    <n v="-84120.15"/>
    <n v="-300"/>
    <n v="0"/>
    <n v="0"/>
    <n v="1937.61"/>
    <n v="-35574.25"/>
    <n v="0"/>
    <n v="343.57"/>
    <n v="0"/>
    <n v="0"/>
    <m/>
    <m/>
    <m/>
    <n v="1616786.0000000002"/>
    <n v="874441.12878412846"/>
    <m/>
    <n v="2282560.4300000002"/>
    <m/>
    <m/>
    <m/>
    <m/>
    <m/>
    <m/>
    <m/>
    <m/>
    <m/>
    <m/>
    <m/>
    <m/>
    <m/>
    <m/>
    <n v="1402260.49"/>
    <m/>
    <m/>
    <m/>
    <m/>
    <m/>
    <m/>
    <m/>
    <m/>
    <n v="835000"/>
    <m/>
    <m/>
    <m/>
    <m/>
    <m/>
    <m/>
    <m/>
    <m/>
    <m/>
    <m/>
    <m/>
    <m/>
    <m/>
    <m/>
    <m/>
    <m/>
    <m/>
    <m/>
    <m/>
    <m/>
    <m/>
    <m/>
    <s v="rhenu (fus)"/>
    <x v="1"/>
    <m/>
    <x v="0"/>
    <s v="Krankenkasse Stoffel, Mels"/>
  </r>
  <r>
    <s v="neu_ohne Fusionsberechnungen_DJ_Daten_OKP.xlsx"/>
    <x v="6"/>
    <s v="Jahresrechnung definitiv"/>
    <s v="1142"/>
    <x v="49"/>
    <s v="CH"/>
    <x v="0"/>
    <n v="600.53"/>
    <n v="584"/>
    <m/>
    <m/>
    <m/>
    <m/>
    <m/>
    <m/>
    <m/>
    <m/>
    <m/>
    <m/>
    <m/>
    <m/>
    <m/>
    <m/>
    <m/>
    <m/>
    <m/>
    <m/>
    <m/>
    <m/>
    <m/>
    <m/>
    <m/>
    <m/>
    <m/>
    <m/>
    <m/>
    <m/>
    <m/>
    <m/>
    <m/>
    <m/>
    <m/>
    <m/>
    <m/>
    <n v="3039542.6"/>
    <n v="-60386.85"/>
    <n v="-14893.75"/>
    <n v="1369617.75"/>
    <n v="0"/>
    <n v="0"/>
    <n v="-3002.4"/>
    <n v="0"/>
    <n v="-1369617.75"/>
    <n v="-5775725.25"/>
    <n v="454550.9"/>
    <n v="0"/>
    <n v="0"/>
    <n v="0"/>
    <n v="0"/>
    <n v="112000"/>
    <n v="-1300000"/>
    <m/>
    <n v="0"/>
    <n v="3833045"/>
    <n v="0"/>
    <n v="100000"/>
    <n v="0"/>
    <n v="0"/>
    <n v="-4448.6499999999996"/>
    <n v="0"/>
    <m/>
    <n v="0"/>
    <n v="0"/>
    <n v="-308353.25"/>
    <n v="0"/>
    <n v="0"/>
    <n v="0"/>
    <n v="0"/>
    <n v="-323.10000000000002"/>
    <n v="0"/>
    <n v="-752574.81"/>
    <n v="2734.06"/>
    <n v="0"/>
    <m/>
    <m/>
    <m/>
    <n v="21537957"/>
    <n v="3734338.4602624103"/>
    <m/>
    <n v="20821958.050000001"/>
    <m/>
    <m/>
    <m/>
    <m/>
    <m/>
    <m/>
    <m/>
    <m/>
    <m/>
    <m/>
    <m/>
    <m/>
    <m/>
    <m/>
    <n v="20860120.559999999"/>
    <m/>
    <m/>
    <m/>
    <m/>
    <m/>
    <m/>
    <m/>
    <m/>
    <n v="1323000"/>
    <m/>
    <m/>
    <m/>
    <m/>
    <m/>
    <m/>
    <m/>
    <m/>
    <m/>
    <m/>
    <m/>
    <m/>
    <m/>
    <m/>
    <m/>
    <m/>
    <m/>
    <m/>
    <m/>
    <m/>
    <m/>
    <m/>
    <s v="Einsiedler (fus)"/>
    <x v="1"/>
    <m/>
    <x v="0"/>
    <s v="Krankenkasse Institut Ingenbohl"/>
  </r>
  <r>
    <s v="neu_ohne Fusionsberechnungen_DJ_Daten_OKP.xlsx"/>
    <x v="6"/>
    <s v="Jahresrechnung definitiv"/>
    <s v="1362"/>
    <x v="50"/>
    <s v="CH"/>
    <x v="0"/>
    <n v="1266"/>
    <n v="1445"/>
    <m/>
    <m/>
    <m/>
    <m/>
    <m/>
    <m/>
    <m/>
    <m/>
    <m/>
    <m/>
    <m/>
    <m/>
    <m/>
    <m/>
    <m/>
    <m/>
    <m/>
    <m/>
    <m/>
    <m/>
    <m/>
    <m/>
    <m/>
    <m/>
    <m/>
    <m/>
    <m/>
    <m/>
    <m/>
    <m/>
    <m/>
    <m/>
    <m/>
    <m/>
    <m/>
    <n v="3681596.55"/>
    <n v="0"/>
    <n v="-130996.1"/>
    <n v="426436.4"/>
    <n v="58298.6"/>
    <n v="0"/>
    <n v="-4648.8"/>
    <n v="0"/>
    <n v="-468165.85"/>
    <n v="-4085278.4"/>
    <n v="520868.45"/>
    <n v="0"/>
    <n v="0"/>
    <n v="0"/>
    <n v="0"/>
    <n v="-238000"/>
    <n v="0"/>
    <m/>
    <n v="0"/>
    <n v="-405651"/>
    <n v="0"/>
    <n v="-253000"/>
    <n v="0"/>
    <n v="0"/>
    <n v="0"/>
    <n v="3461.6"/>
    <m/>
    <n v="-68198.3"/>
    <n v="0"/>
    <n v="-105974.39"/>
    <n v="0"/>
    <n v="0"/>
    <n v="-800"/>
    <n v="30977.35"/>
    <n v="-11003.79"/>
    <n v="0"/>
    <n v="1344.64"/>
    <n v="0"/>
    <n v="-6424.16"/>
    <m/>
    <m/>
    <m/>
    <n v="2865704"/>
    <n v="922749.14679869532"/>
    <m/>
    <n v="1500463.1"/>
    <m/>
    <m/>
    <m/>
    <m/>
    <m/>
    <m/>
    <m/>
    <m/>
    <m/>
    <m/>
    <m/>
    <m/>
    <m/>
    <m/>
    <n v="1798674.2"/>
    <m/>
    <m/>
    <m/>
    <m/>
    <m/>
    <m/>
    <m/>
    <m/>
    <n v="798000"/>
    <m/>
    <m/>
    <m/>
    <m/>
    <m/>
    <m/>
    <m/>
    <m/>
    <m/>
    <m/>
    <m/>
    <m/>
    <m/>
    <m/>
    <m/>
    <m/>
    <m/>
    <m/>
    <m/>
    <m/>
    <m/>
    <m/>
    <s v="Sodalis (fus)"/>
    <x v="1"/>
    <m/>
    <x v="0"/>
    <s v="Krankenkasse Simplon"/>
  </r>
  <r>
    <s v="neu_ohne Fusionsberechnungen_DJ_Daten_OKP.xlsx"/>
    <x v="6"/>
    <s v="Jahresrechnung definitiv"/>
    <s v="1147"/>
    <x v="51"/>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m/>
    <n v="0"/>
    <m/>
    <m/>
    <m/>
    <m/>
    <m/>
    <m/>
    <m/>
    <m/>
    <m/>
    <m/>
    <m/>
    <m/>
    <m/>
    <m/>
    <n v="0"/>
    <m/>
    <m/>
    <m/>
    <m/>
    <m/>
    <m/>
    <m/>
    <m/>
    <n v="0"/>
    <m/>
    <m/>
    <m/>
    <m/>
    <m/>
    <m/>
    <m/>
    <m/>
    <m/>
    <m/>
    <m/>
    <m/>
    <m/>
    <m/>
    <m/>
    <m/>
    <m/>
    <m/>
    <m/>
    <m/>
    <m/>
    <m/>
    <s v="öKK (fus)"/>
    <x v="1"/>
    <m/>
    <x v="0"/>
    <s v="Gemeindekrankenkasse Turbenthal"/>
  </r>
  <r>
    <s v="neu_ohne Fusionsberechnungen_DJ_Daten_OKP.xlsx"/>
    <x v="6"/>
    <s v="Jahresrechnung definitiv"/>
    <s v="1566"/>
    <x v="52"/>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m/>
    <n v="0"/>
    <m/>
    <m/>
    <m/>
    <m/>
    <m/>
    <m/>
    <m/>
    <m/>
    <m/>
    <m/>
    <m/>
    <m/>
    <m/>
    <m/>
    <n v="0"/>
    <m/>
    <m/>
    <m/>
    <m/>
    <m/>
    <m/>
    <m/>
    <m/>
    <n v="0"/>
    <m/>
    <m/>
    <m/>
    <m/>
    <m/>
    <m/>
    <m/>
    <m/>
    <m/>
    <m/>
    <m/>
    <m/>
    <m/>
    <m/>
    <m/>
    <m/>
    <m/>
    <m/>
    <m/>
    <m/>
    <m/>
    <m/>
    <s v="Helsana (fus)"/>
    <x v="1"/>
    <m/>
    <x v="0"/>
    <s v="Sansan Versicherungen AG"/>
  </r>
  <r>
    <s v="neu_ohne Fusionsberechnungen_DJ_Daten_OKP.xlsx"/>
    <x v="6"/>
    <s v="Jahresrechnung definitiv"/>
    <s v="1565"/>
    <x v="53"/>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m/>
    <n v="0"/>
    <m/>
    <m/>
    <m/>
    <m/>
    <m/>
    <m/>
    <m/>
    <m/>
    <m/>
    <m/>
    <m/>
    <m/>
    <m/>
    <m/>
    <n v="0"/>
    <m/>
    <m/>
    <m/>
    <m/>
    <m/>
    <m/>
    <m/>
    <m/>
    <n v="0"/>
    <m/>
    <m/>
    <m/>
    <m/>
    <m/>
    <m/>
    <m/>
    <m/>
    <m/>
    <m/>
    <m/>
    <m/>
    <m/>
    <m/>
    <m/>
    <m/>
    <m/>
    <m/>
    <m/>
    <m/>
    <m/>
    <m/>
    <s v="Helsana (fus)"/>
    <x v="1"/>
    <m/>
    <x v="0"/>
    <s v="Avanex Versicherungen AG"/>
  </r>
  <r>
    <s v="neu_ohne Fusionsberechnungen_DJ_Daten_OKP.xlsx"/>
    <x v="6"/>
    <s v="Jahresrechnung definitiv"/>
    <s v="1060"/>
    <x v="54"/>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m/>
    <n v="0"/>
    <m/>
    <m/>
    <m/>
    <m/>
    <m/>
    <m/>
    <m/>
    <m/>
    <m/>
    <m/>
    <m/>
    <m/>
    <m/>
    <m/>
    <n v="0"/>
    <m/>
    <m/>
    <m/>
    <m/>
    <m/>
    <m/>
    <m/>
    <m/>
    <n v="0"/>
    <m/>
    <m/>
    <m/>
    <m/>
    <m/>
    <m/>
    <m/>
    <m/>
    <m/>
    <m/>
    <m/>
    <m/>
    <m/>
    <m/>
    <m/>
    <m/>
    <m/>
    <m/>
    <m/>
    <m/>
    <m/>
    <m/>
    <s v="Sanitas (fus)"/>
    <x v="1"/>
    <m/>
    <x v="0"/>
    <s v="Wincare Versicherungen"/>
  </r>
  <r>
    <s v="neu_ohne Fusionsberechnungen_DJ_Daten_OKP.xlsx"/>
    <x v="6"/>
    <s v="Jahresrechnung definitiv"/>
    <s v="1328"/>
    <x v="55"/>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m/>
    <n v="0"/>
    <m/>
    <m/>
    <m/>
    <m/>
    <m/>
    <m/>
    <m/>
    <m/>
    <m/>
    <m/>
    <m/>
    <m/>
    <m/>
    <m/>
    <n v="0"/>
    <m/>
    <m/>
    <m/>
    <m/>
    <m/>
    <m/>
    <m/>
    <m/>
    <n v="0"/>
    <m/>
    <m/>
    <m/>
    <m/>
    <m/>
    <m/>
    <m/>
    <m/>
    <m/>
    <m/>
    <m/>
    <m/>
    <m/>
    <m/>
    <m/>
    <m/>
    <m/>
    <m/>
    <m/>
    <m/>
    <m/>
    <m/>
    <s v="öKK (fus)"/>
    <x v="1"/>
    <m/>
    <x v="0"/>
    <s v="kmu-Krankenversicherung Winterthur"/>
  </r>
  <r>
    <s v="neu_ohne Fusionsberechnungen_DJ_Daten_OKP.xlsx"/>
    <x v="6"/>
    <s v="Jahresrechnung definitiv"/>
    <s v="1574"/>
    <x v="56"/>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m/>
    <n v="0"/>
    <m/>
    <m/>
    <m/>
    <m/>
    <m/>
    <m/>
    <m/>
    <m/>
    <m/>
    <m/>
    <m/>
    <m/>
    <m/>
    <m/>
    <n v="0"/>
    <m/>
    <m/>
    <m/>
    <m/>
    <m/>
    <m/>
    <m/>
    <m/>
    <n v="0"/>
    <m/>
    <m/>
    <m/>
    <m/>
    <m/>
    <m/>
    <m/>
    <m/>
    <m/>
    <m/>
    <m/>
    <m/>
    <m/>
    <m/>
    <m/>
    <m/>
    <m/>
    <m/>
    <m/>
    <m/>
    <m/>
    <m/>
    <s v="Helsana (fus)"/>
    <x v="1"/>
    <m/>
    <x v="0"/>
    <s v="maxi"/>
  </r>
  <r>
    <s v="neu_ohne Fusionsberechnungen_DJ_Daten_OKP.xlsx"/>
    <x v="6"/>
    <s v="Jahresrechnung definitiv"/>
    <s v="1003"/>
    <x v="57"/>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m/>
    <n v="0"/>
    <m/>
    <m/>
    <m/>
    <m/>
    <m/>
    <m/>
    <m/>
    <m/>
    <m/>
    <m/>
    <m/>
    <m/>
    <m/>
    <m/>
    <n v="0"/>
    <m/>
    <m/>
    <m/>
    <m/>
    <m/>
    <m/>
    <m/>
    <m/>
    <n v="0"/>
    <m/>
    <m/>
    <m/>
    <m/>
    <m/>
    <m/>
    <m/>
    <m/>
    <m/>
    <m/>
    <m/>
    <m/>
    <m/>
    <m/>
    <m/>
    <m/>
    <m/>
    <m/>
    <m/>
    <m/>
    <m/>
    <m/>
    <s v="Visper (fus)"/>
    <x v="1"/>
    <m/>
    <x v="0"/>
    <s v="Krankenkasse Zeneggen"/>
  </r>
  <r>
    <s v="neu_ohne Fusionsberechnungen_DJ_Daten_OKP.xlsx"/>
    <x v="6"/>
    <s v="Jahresrechnung definitiv"/>
    <s v="1423"/>
    <x v="58"/>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m/>
    <n v="0"/>
    <m/>
    <m/>
    <m/>
    <m/>
    <m/>
    <m/>
    <m/>
    <m/>
    <m/>
    <m/>
    <m/>
    <m/>
    <m/>
    <m/>
    <n v="0"/>
    <m/>
    <m/>
    <m/>
    <m/>
    <m/>
    <m/>
    <m/>
    <m/>
    <n v="0"/>
    <m/>
    <m/>
    <m/>
    <m/>
    <m/>
    <m/>
    <m/>
    <m/>
    <m/>
    <m/>
    <m/>
    <m/>
    <m/>
    <m/>
    <m/>
    <m/>
    <m/>
    <m/>
    <m/>
    <m/>
    <m/>
    <m/>
    <s v="KPT (fus)"/>
    <x v="1"/>
    <m/>
    <x v="0"/>
    <s v="Publisana"/>
  </r>
  <r>
    <s v="neu_ohne Fusionsberechnungen_DJ_Daten_OKP.xlsx"/>
    <x v="6"/>
    <s v="Jahresrechnung definitiv"/>
    <s v="294"/>
    <x v="59"/>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m/>
    <n v="0"/>
    <m/>
    <m/>
    <m/>
    <m/>
    <m/>
    <m/>
    <m/>
    <m/>
    <m/>
    <m/>
    <m/>
    <m/>
    <m/>
    <m/>
    <n v="0"/>
    <m/>
    <m/>
    <m/>
    <m/>
    <m/>
    <m/>
    <m/>
    <m/>
    <n v="0"/>
    <m/>
    <m/>
    <m/>
    <m/>
    <m/>
    <m/>
    <m/>
    <m/>
    <m/>
    <m/>
    <m/>
    <m/>
    <m/>
    <m/>
    <m/>
    <m/>
    <m/>
    <m/>
    <m/>
    <m/>
    <m/>
    <m/>
    <s v="KPT (fus)"/>
    <x v="1"/>
    <m/>
    <x v="0"/>
    <s v="Agilia"/>
  </r>
  <r>
    <s v="neu_ohne Fusionsberechnungen_DJ_Daten_OKP.xlsx"/>
    <x v="6"/>
    <s v="Jahresrechnung definitiv"/>
    <s v="1573"/>
    <x v="60"/>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m/>
    <n v="0"/>
    <m/>
    <m/>
    <m/>
    <m/>
    <m/>
    <m/>
    <m/>
    <m/>
    <m/>
    <m/>
    <m/>
    <m/>
    <m/>
    <m/>
    <n v="0"/>
    <m/>
    <m/>
    <m/>
    <m/>
    <m/>
    <m/>
    <m/>
    <m/>
    <n v="0"/>
    <m/>
    <m/>
    <m/>
    <m/>
    <m/>
    <m/>
    <m/>
    <m/>
    <m/>
    <m/>
    <m/>
    <m/>
    <m/>
    <m/>
    <m/>
    <m/>
    <m/>
    <m/>
    <m/>
    <m/>
    <m/>
    <m/>
    <s v="Helsana (fus)"/>
    <x v="1"/>
    <m/>
    <x v="0"/>
    <s v="indivo"/>
  </r>
  <r>
    <s v="neu_ohne Fusionsberechnungen_DJ_Daten_OKP.xlsx"/>
    <x v="7"/>
    <s v="Jahresrechnung definitiv"/>
    <s v="1542"/>
    <x v="0"/>
    <s v="CH"/>
    <x v="0"/>
    <n v="1015657.67"/>
    <n v="999307"/>
    <m/>
    <m/>
    <m/>
    <m/>
    <m/>
    <m/>
    <m/>
    <m/>
    <m/>
    <m/>
    <m/>
    <m/>
    <m/>
    <m/>
    <m/>
    <m/>
    <m/>
    <m/>
    <m/>
    <m/>
    <m/>
    <m/>
    <m/>
    <m/>
    <m/>
    <m/>
    <m/>
    <m/>
    <m/>
    <m/>
    <m/>
    <m/>
    <m/>
    <m/>
    <m/>
    <n v="3581825931.75"/>
    <n v="-15465416.99"/>
    <n v="0"/>
    <n v="434905495.89999998"/>
    <n v="0"/>
    <n v="0"/>
    <n v="-4871570.95"/>
    <n v="0"/>
    <n v="-434905495.89999998"/>
    <n v="-2641005226.21"/>
    <n v="438656910.64999998"/>
    <n v="0"/>
    <n v="0"/>
    <n v="0"/>
    <n v="-1164364.26"/>
    <n v="-125715185"/>
    <n v="1288665"/>
    <m/>
    <n v="0"/>
    <n v="-1090561768.05"/>
    <n v="0"/>
    <n v="20308839"/>
    <n v="-374491.5"/>
    <n v="-126480.35"/>
    <n v="-3041600.2"/>
    <n v="0"/>
    <m/>
    <n v="0"/>
    <n v="0"/>
    <n v="-151190585.34999999"/>
    <n v="-70109.73"/>
    <n v="-2737334.33"/>
    <n v="-3464.91"/>
    <n v="376830.26"/>
    <n v="-2081595.13"/>
    <n v="0"/>
    <n v="107589818.42"/>
    <n v="0"/>
    <n v="0"/>
    <m/>
    <m/>
    <m/>
    <n v="678457367"/>
    <n v="449856247.6219154"/>
    <n v="-991706840.97088933"/>
    <n v="1991448738.75"/>
    <m/>
    <m/>
    <m/>
    <m/>
    <m/>
    <m/>
    <m/>
    <m/>
    <m/>
    <m/>
    <m/>
    <m/>
    <m/>
    <m/>
    <n v="787065218.13"/>
    <m/>
    <m/>
    <m/>
    <m/>
    <m/>
    <m/>
    <m/>
    <m/>
    <n v="839983830"/>
    <m/>
    <m/>
    <m/>
    <m/>
    <m/>
    <m/>
    <m/>
    <m/>
    <m/>
    <m/>
    <m/>
    <m/>
    <m/>
    <m/>
    <m/>
    <m/>
    <m/>
    <m/>
    <m/>
    <m/>
    <m/>
    <m/>
    <m/>
    <x v="0"/>
    <m/>
    <x v="0"/>
    <s v="Assura-Basis SA"/>
  </r>
  <r>
    <s v="neu_ohne Fusionsberechnungen_DJ_Daten_OKP.xlsx"/>
    <x v="7"/>
    <s v="Jahresrechnung definitiv"/>
    <s v="1562"/>
    <x v="1"/>
    <s v="CH"/>
    <x v="0"/>
    <n v="795082"/>
    <n v="873897"/>
    <m/>
    <m/>
    <m/>
    <m/>
    <m/>
    <m/>
    <m/>
    <m/>
    <m/>
    <m/>
    <m/>
    <m/>
    <m/>
    <m/>
    <m/>
    <m/>
    <m/>
    <m/>
    <m/>
    <m/>
    <m/>
    <m/>
    <m/>
    <m/>
    <m/>
    <m/>
    <m/>
    <m/>
    <m/>
    <m/>
    <m/>
    <m/>
    <m/>
    <m/>
    <m/>
    <n v="3275478737.8600001"/>
    <n v="-13090471.4"/>
    <n v="0"/>
    <n v="533231876.64999998"/>
    <n v="0"/>
    <n v="0"/>
    <n v="-3271536.22"/>
    <n v="0"/>
    <n v="-533231876.64999998"/>
    <n v="-4076940326.7800002"/>
    <n v="484244214.14999998"/>
    <n v="0"/>
    <n v="0"/>
    <n v="0"/>
    <n v="-2367469.36"/>
    <n v="89283243.209999993"/>
    <n v="0"/>
    <m/>
    <n v="0"/>
    <n v="718082800"/>
    <n v="0"/>
    <n v="-159418235"/>
    <n v="-13242789.68"/>
    <n v="-709138.5"/>
    <n v="-3906370.93"/>
    <n v="0"/>
    <m/>
    <n v="-381311791.32999998"/>
    <n v="-1067724.3600000001"/>
    <n v="217605075.91"/>
    <n v="-6696188.54"/>
    <n v="-10621801.84"/>
    <n v="-7317763.6200000001"/>
    <n v="6694687.0599999996"/>
    <n v="-3937422.57"/>
    <n v="0"/>
    <n v="127081089.73999999"/>
    <n v="274410.83"/>
    <n v="-56239.34"/>
    <m/>
    <m/>
    <m/>
    <n v="1151986885.47"/>
    <n v="644506944.11879349"/>
    <n v="566157974.18349826"/>
    <n v="2057285575.9100001"/>
    <m/>
    <m/>
    <m/>
    <m/>
    <m/>
    <m/>
    <m/>
    <m/>
    <m/>
    <m/>
    <m/>
    <m/>
    <m/>
    <m/>
    <n v="989458696.14999998"/>
    <m/>
    <m/>
    <m/>
    <m/>
    <m/>
    <m/>
    <m/>
    <m/>
    <n v="540930088.63999999"/>
    <m/>
    <m/>
    <m/>
    <m/>
    <m/>
    <m/>
    <m/>
    <m/>
    <m/>
    <m/>
    <m/>
    <m/>
    <m/>
    <m/>
    <m/>
    <m/>
    <m/>
    <m/>
    <m/>
    <m/>
    <m/>
    <m/>
    <s v="Helsana (fus)"/>
    <x v="1"/>
    <m/>
    <x v="0"/>
    <s v="Helsana Versicherungen AG"/>
  </r>
  <r>
    <s v="neu_ohne Fusionsberechnungen_DJ_Daten_OKP.xlsx"/>
    <x v="7"/>
    <s v="Jahresrechnung definitiv"/>
    <s v="8"/>
    <x v="2"/>
    <s v="CH"/>
    <x v="0"/>
    <n v="861448"/>
    <n v="858614"/>
    <m/>
    <m/>
    <m/>
    <m/>
    <m/>
    <m/>
    <m/>
    <m/>
    <m/>
    <m/>
    <m/>
    <m/>
    <m/>
    <m/>
    <m/>
    <m/>
    <m/>
    <m/>
    <m/>
    <m/>
    <m/>
    <m/>
    <m/>
    <m/>
    <m/>
    <m/>
    <m/>
    <m/>
    <m/>
    <m/>
    <m/>
    <m/>
    <m/>
    <m/>
    <m/>
    <n v="3185897831.3000002"/>
    <n v="-10465516.439999999"/>
    <n v="0"/>
    <n v="530963368.35000002"/>
    <n v="64157.09"/>
    <n v="0"/>
    <n v="-4042838"/>
    <n v="0"/>
    <n v="-531010959.64999998"/>
    <n v="-3818485240.9200001"/>
    <n v="483975661.35000002"/>
    <n v="0"/>
    <n v="0"/>
    <n v="0"/>
    <n v="-403850"/>
    <n v="86300000"/>
    <n v="0"/>
    <m/>
    <n v="0"/>
    <n v="357915081"/>
    <n v="0"/>
    <n v="-38013477"/>
    <n v="-15532134.75"/>
    <n v="-3844820.3"/>
    <n v="20532036.829999998"/>
    <n v="0"/>
    <m/>
    <n v="-308471799.35000002"/>
    <n v="-295426"/>
    <n v="201993317.99000001"/>
    <n v="-413471.46"/>
    <n v="-950654.21"/>
    <n v="-10997055.35"/>
    <n v="76898.570000000007"/>
    <n v="-721876.2"/>
    <n v="0"/>
    <n v="81899645.409999996"/>
    <n v="0"/>
    <n v="-81370.899999999994"/>
    <m/>
    <m/>
    <m/>
    <n v="780924763.41110706"/>
    <n v="496004923.18352938"/>
    <n v="328792396.61639494"/>
    <n v="1260108933.96"/>
    <m/>
    <m/>
    <m/>
    <m/>
    <m/>
    <m/>
    <m/>
    <m/>
    <m/>
    <m/>
    <m/>
    <m/>
    <m/>
    <m/>
    <n v="975411248.19000006"/>
    <m/>
    <m/>
    <m/>
    <m/>
    <m/>
    <m/>
    <m/>
    <m/>
    <n v="698450000"/>
    <m/>
    <m/>
    <m/>
    <m/>
    <m/>
    <m/>
    <m/>
    <m/>
    <m/>
    <m/>
    <m/>
    <m/>
    <m/>
    <m/>
    <m/>
    <m/>
    <m/>
    <m/>
    <m/>
    <m/>
    <m/>
    <m/>
    <s v="CSS (fus)"/>
    <x v="1"/>
    <m/>
    <x v="0"/>
    <s v="CSS Kranken-Versicherung AG"/>
  </r>
  <r>
    <s v="neu_ohne Fusionsberechnungen_DJ_Daten_OKP.xlsx"/>
    <x v="7"/>
    <s v="Jahresrechnung definitiv"/>
    <s v="1384"/>
    <x v="3"/>
    <s v="CH"/>
    <x v="0"/>
    <n v="729163"/>
    <n v="735379"/>
    <m/>
    <m/>
    <m/>
    <m/>
    <m/>
    <m/>
    <m/>
    <m/>
    <m/>
    <m/>
    <m/>
    <m/>
    <m/>
    <m/>
    <m/>
    <m/>
    <m/>
    <m/>
    <m/>
    <m/>
    <m/>
    <m/>
    <m/>
    <m/>
    <m/>
    <m/>
    <m/>
    <m/>
    <m/>
    <m/>
    <m/>
    <m/>
    <m/>
    <m/>
    <m/>
    <n v="2725865774.0500002"/>
    <n v="-5122440.58"/>
    <n v="0"/>
    <n v="312474226.88999999"/>
    <n v="0"/>
    <n v="0"/>
    <n v="-3462831"/>
    <n v="0"/>
    <n v="-312474226.88999999"/>
    <n v="-2768640294.1300001"/>
    <n v="425373483.75"/>
    <n v="0"/>
    <n v="0"/>
    <n v="0"/>
    <n v="-619962.24"/>
    <n v="-27729628"/>
    <n v="0"/>
    <m/>
    <n v="0"/>
    <n v="-193453061"/>
    <n v="0"/>
    <n v="3127191.39"/>
    <n v="-19156736.989999998"/>
    <n v="-4448855.7"/>
    <n v="-4466056.09"/>
    <n v="0"/>
    <m/>
    <n v="-61451072.100000001"/>
    <n v="-518635.13"/>
    <n v="-38814945.200000003"/>
    <n v="-7411782.6200000001"/>
    <n v="-419024.28"/>
    <n v="-2069244.15"/>
    <n v="234342.63"/>
    <n v="-609376.17000000004"/>
    <n v="0"/>
    <n v="50814953.25"/>
    <n v="344590.41"/>
    <n v="-1847639.27"/>
    <m/>
    <m/>
    <m/>
    <n v="562126787.09999979"/>
    <n v="223898489.1102547"/>
    <n v="-164840086.80959991"/>
    <n v="1162810518.6199999"/>
    <m/>
    <m/>
    <m/>
    <m/>
    <m/>
    <m/>
    <m/>
    <m/>
    <m/>
    <m/>
    <m/>
    <m/>
    <m/>
    <m/>
    <n v="619498365.96000004"/>
    <m/>
    <m/>
    <m/>
    <m/>
    <m/>
    <m/>
    <m/>
    <m/>
    <n v="394818950"/>
    <m/>
    <m/>
    <m/>
    <m/>
    <m/>
    <m/>
    <m/>
    <m/>
    <m/>
    <m/>
    <m/>
    <m/>
    <m/>
    <m/>
    <m/>
    <m/>
    <m/>
    <m/>
    <m/>
    <m/>
    <m/>
    <m/>
    <s v="SWICA (fus)"/>
    <x v="1"/>
    <m/>
    <x v="0"/>
    <s v="SWICA Krankenversicherung AG"/>
  </r>
  <r>
    <s v="neu_ohne Fusionsberechnungen_DJ_Daten_OKP.xlsx"/>
    <x v="7"/>
    <s v="Jahresrechnung definitiv"/>
    <s v="290"/>
    <x v="4"/>
    <s v="CH"/>
    <x v="0"/>
    <n v="604586"/>
    <n v="609690"/>
    <m/>
    <m/>
    <m/>
    <m/>
    <m/>
    <m/>
    <m/>
    <m/>
    <m/>
    <m/>
    <m/>
    <m/>
    <m/>
    <m/>
    <m/>
    <m/>
    <m/>
    <m/>
    <m/>
    <m/>
    <m/>
    <m/>
    <m/>
    <m/>
    <m/>
    <m/>
    <m/>
    <m/>
    <m/>
    <m/>
    <m/>
    <m/>
    <m/>
    <m/>
    <m/>
    <n v="2091339024.9000001"/>
    <n v="1831441.31"/>
    <n v="0"/>
    <n v="334306052.26999998"/>
    <n v="0"/>
    <n v="0"/>
    <n v="-2872777.67"/>
    <n v="0"/>
    <n v="-334433497.62"/>
    <n v="-2337875000.2800002"/>
    <n v="314472004.75"/>
    <n v="0"/>
    <n v="0"/>
    <n v="0"/>
    <n v="-2992975.54"/>
    <n v="-1604396"/>
    <n v="-65713480"/>
    <m/>
    <n v="0"/>
    <n v="101754329"/>
    <n v="0"/>
    <n v="-2615457"/>
    <n v="-7538810.7599999998"/>
    <n v="-1467127.61"/>
    <n v="-265835.28000000003"/>
    <n v="0"/>
    <m/>
    <n v="-70186919.049999997"/>
    <n v="0"/>
    <n v="-25677160.890000001"/>
    <n v="-5193143.0599999996"/>
    <n v="0"/>
    <n v="0"/>
    <n v="698163.21"/>
    <n v="-276781.63"/>
    <n v="-26856234.100000001"/>
    <n v="93954579.099999994"/>
    <n v="0"/>
    <n v="0"/>
    <m/>
    <m/>
    <m/>
    <n v="989875227.80999994"/>
    <n v="377018263.60469598"/>
    <n v="96835107.894278243"/>
    <n v="1587777552.3699999"/>
    <m/>
    <m/>
    <m/>
    <m/>
    <m/>
    <m/>
    <m/>
    <m/>
    <m/>
    <m/>
    <m/>
    <m/>
    <m/>
    <m/>
    <n v="1048322606.4299999"/>
    <m/>
    <m/>
    <m/>
    <m/>
    <m/>
    <m/>
    <m/>
    <m/>
    <n v="401158326"/>
    <m/>
    <m/>
    <m/>
    <m/>
    <m/>
    <m/>
    <m/>
    <m/>
    <m/>
    <m/>
    <m/>
    <m/>
    <m/>
    <m/>
    <m/>
    <m/>
    <m/>
    <m/>
    <m/>
    <m/>
    <m/>
    <m/>
    <m/>
    <x v="0"/>
    <m/>
    <x v="0"/>
    <s v="CONCORDIA Schweiz. Kranken- und Unfallversicherung AG"/>
  </r>
  <r>
    <s v="neu_ohne Fusionsberechnungen_DJ_Daten_OKP.xlsx"/>
    <x v="7"/>
    <s v="Jahresrechnung definitiv"/>
    <s v="1509"/>
    <x v="5"/>
    <s v="CH"/>
    <x v="0"/>
    <n v="509810"/>
    <n v="524775"/>
    <m/>
    <m/>
    <m/>
    <m/>
    <m/>
    <m/>
    <m/>
    <m/>
    <m/>
    <m/>
    <m/>
    <m/>
    <m/>
    <m/>
    <m/>
    <m/>
    <m/>
    <m/>
    <m/>
    <m/>
    <m/>
    <m/>
    <m/>
    <m/>
    <m/>
    <m/>
    <m/>
    <m/>
    <m/>
    <m/>
    <m/>
    <m/>
    <m/>
    <m/>
    <m/>
    <n v="1962926249.3499999"/>
    <n v="-5207251.1500000004"/>
    <n v="0"/>
    <n v="261959719.33000001"/>
    <n v="3870710.85"/>
    <n v="0"/>
    <n v="-2321658"/>
    <n v="0"/>
    <n v="-265830430.18000001"/>
    <n v="-2337628551.1500001"/>
    <n v="312834726.30000001"/>
    <n v="0"/>
    <n v="0"/>
    <n v="0"/>
    <n v="-957797.55"/>
    <n v="10582672"/>
    <n v="0"/>
    <m/>
    <n v="0"/>
    <n v="278153825"/>
    <n v="0"/>
    <n v="-70067070"/>
    <n v="-4849490.4000000004"/>
    <n v="-2918609.18"/>
    <n v="-4603594.58"/>
    <n v="0"/>
    <m/>
    <n v="-58157705.380000003"/>
    <n v="-64041.04"/>
    <n v="-36348502.619999997"/>
    <n v="-7488142.7599999998"/>
    <n v="-3545672.59"/>
    <n v="-1206936.5"/>
    <n v="3313215.87"/>
    <n v="-931592.32"/>
    <n v="0"/>
    <n v="38456723.780000001"/>
    <n v="34560"/>
    <n v="-1051.1500000000001"/>
    <m/>
    <m/>
    <m/>
    <n v="570737995.13023651"/>
    <n v="283595899.20108908"/>
    <n v="208877619.12909597"/>
    <n v="825880736.08000004"/>
    <m/>
    <m/>
    <m/>
    <m/>
    <m/>
    <m/>
    <m/>
    <m/>
    <m/>
    <m/>
    <m/>
    <m/>
    <m/>
    <m/>
    <n v="589557977.24000001"/>
    <m/>
    <m/>
    <m/>
    <m/>
    <m/>
    <m/>
    <m/>
    <m/>
    <n v="296095621"/>
    <m/>
    <m/>
    <m/>
    <m/>
    <m/>
    <m/>
    <m/>
    <m/>
    <m/>
    <m/>
    <m/>
    <m/>
    <m/>
    <m/>
    <m/>
    <m/>
    <m/>
    <m/>
    <m/>
    <m/>
    <m/>
    <m/>
    <s v="Sanitas (fus)"/>
    <x v="1"/>
    <m/>
    <x v="0"/>
    <s v="Sanitas Grundversicherungen AG"/>
  </r>
  <r>
    <s v="neu_ohne Fusionsberechnungen_DJ_Daten_OKP.xlsx"/>
    <x v="7"/>
    <s v="Jahresrechnung definitiv"/>
    <s v="1555"/>
    <x v="6"/>
    <s v="CH"/>
    <x v="0"/>
    <n v="494140"/>
    <n v="492395"/>
    <m/>
    <m/>
    <m/>
    <m/>
    <m/>
    <m/>
    <m/>
    <m/>
    <m/>
    <m/>
    <m/>
    <m/>
    <m/>
    <m/>
    <m/>
    <m/>
    <m/>
    <m/>
    <m/>
    <m/>
    <m/>
    <m/>
    <m/>
    <m/>
    <m/>
    <m/>
    <m/>
    <m/>
    <m/>
    <m/>
    <m/>
    <m/>
    <m/>
    <m/>
    <m/>
    <n v="1823424038.26"/>
    <n v="-6540759.8399999999"/>
    <n v="0"/>
    <n v="295874401.56"/>
    <n v="417749.49"/>
    <n v="0"/>
    <n v="-2365911.92"/>
    <n v="0"/>
    <n v="-295874401.56"/>
    <n v="-2340023173.3200002"/>
    <n v="269848602.14999998"/>
    <n v="0"/>
    <n v="0"/>
    <n v="0"/>
    <n v="-354563.13"/>
    <n v="32194029.800000001"/>
    <n v="0"/>
    <m/>
    <n v="0"/>
    <n v="342152141"/>
    <n v="0"/>
    <n v="-25173661"/>
    <n v="0"/>
    <n v="-915937.08"/>
    <n v="4303841.17"/>
    <n v="0"/>
    <m/>
    <n v="-46189575.590000004"/>
    <n v="-544266.68999999994"/>
    <n v="-8283945.5300000003"/>
    <n v="-4269548.72"/>
    <n v="-3577217.61"/>
    <n v="-566078.07999999996"/>
    <n v="1004209.29"/>
    <n v="-1645276.49"/>
    <n v="0"/>
    <n v="107661732.02"/>
    <n v="0"/>
    <n v="0"/>
    <m/>
    <m/>
    <m/>
    <n v="1101179121.5599999"/>
    <n v="400470245.31517643"/>
    <n v="318321917.61505574"/>
    <n v="1795443760.76"/>
    <m/>
    <m/>
    <m/>
    <m/>
    <m/>
    <m/>
    <m/>
    <m/>
    <m/>
    <m/>
    <m/>
    <m/>
    <m/>
    <m/>
    <n v="1193368570.26"/>
    <m/>
    <m/>
    <m/>
    <m/>
    <m/>
    <m/>
    <m/>
    <m/>
    <n v="394500504.47000003"/>
    <m/>
    <m/>
    <m/>
    <m/>
    <m/>
    <m/>
    <m/>
    <m/>
    <m/>
    <m/>
    <m/>
    <m/>
    <m/>
    <m/>
    <m/>
    <m/>
    <m/>
    <m/>
    <m/>
    <m/>
    <m/>
    <m/>
    <m/>
    <x v="0"/>
    <s v="Visana Gruppe"/>
    <x v="1"/>
    <s v="Visana AG"/>
  </r>
  <r>
    <s v="neu_ohne Fusionsberechnungen_DJ_Daten_OKP.xlsx"/>
    <x v="7"/>
    <s v="Jahresrechnung definitiv"/>
    <s v="994"/>
    <x v="7"/>
    <s v="CH"/>
    <x v="0"/>
    <n v="379578"/>
    <n v="412402"/>
    <m/>
    <m/>
    <m/>
    <m/>
    <m/>
    <m/>
    <m/>
    <m/>
    <m/>
    <m/>
    <m/>
    <m/>
    <m/>
    <m/>
    <m/>
    <m/>
    <m/>
    <m/>
    <m/>
    <m/>
    <m/>
    <m/>
    <m/>
    <m/>
    <m/>
    <m/>
    <m/>
    <m/>
    <m/>
    <m/>
    <m/>
    <m/>
    <m/>
    <m/>
    <m/>
    <n v="1344093908.97"/>
    <n v="-5353645.79"/>
    <n v="0"/>
    <n v="203193490.34999999"/>
    <n v="0"/>
    <n v="0"/>
    <n v="-1634778.29"/>
    <n v="0"/>
    <n v="-203193490.34999999"/>
    <n v="-1321346205.3299999"/>
    <n v="196451094.59999999"/>
    <n v="0"/>
    <n v="0"/>
    <n v="0"/>
    <n v="-936398.75"/>
    <n v="14705667.33"/>
    <n v="0"/>
    <m/>
    <n v="0"/>
    <n v="-70678300"/>
    <n v="0"/>
    <n v="-42166729"/>
    <n v="-7438326.8499999996"/>
    <n v="-249391.5"/>
    <n v="-2017026.34"/>
    <n v="0"/>
    <m/>
    <n v="-44694912.359999999"/>
    <n v="-570457.18000000005"/>
    <n v="-13499396.43"/>
    <n v="-2741690.63"/>
    <n v="-6373495.5899999999"/>
    <n v="-2931285.63"/>
    <n v="2511681.9"/>
    <n v="-677016.31"/>
    <n v="0"/>
    <n v="47991096.109999999"/>
    <n v="403.04"/>
    <n v="-348.35"/>
    <m/>
    <m/>
    <m/>
    <n v="572411918.57000017"/>
    <n v="150683143.92170906"/>
    <n v="0"/>
    <n v="744185215.62"/>
    <m/>
    <m/>
    <m/>
    <m/>
    <m/>
    <m/>
    <m/>
    <m/>
    <m/>
    <m/>
    <m/>
    <m/>
    <m/>
    <m/>
    <n v="452046284.70999998"/>
    <m/>
    <m/>
    <m/>
    <m/>
    <m/>
    <m/>
    <m/>
    <m/>
    <n v="169564188.81"/>
    <m/>
    <m/>
    <m/>
    <m/>
    <m/>
    <m/>
    <m/>
    <m/>
    <m/>
    <m/>
    <m/>
    <m/>
    <m/>
    <m/>
    <m/>
    <m/>
    <m/>
    <m/>
    <m/>
    <m/>
    <m/>
    <m/>
    <s v="Helsana (fus)"/>
    <x v="1"/>
    <m/>
    <x v="0"/>
    <s v="Progrès Versicherungen AG"/>
  </r>
  <r>
    <s v="neu_ohne Fusionsberechnungen_DJ_Daten_OKP.xlsx"/>
    <x v="7"/>
    <s v="Jahresrechnung definitiv"/>
    <s v="376"/>
    <x v="8"/>
    <s v="CH"/>
    <x v="0"/>
    <n v="381227.42"/>
    <n v="357835"/>
    <m/>
    <m/>
    <m/>
    <m/>
    <m/>
    <m/>
    <m/>
    <m/>
    <m/>
    <m/>
    <m/>
    <m/>
    <m/>
    <m/>
    <m/>
    <m/>
    <m/>
    <m/>
    <m/>
    <m/>
    <m/>
    <m/>
    <m/>
    <m/>
    <m/>
    <m/>
    <m/>
    <m/>
    <m/>
    <m/>
    <m/>
    <m/>
    <m/>
    <m/>
    <m/>
    <n v="1537425754"/>
    <n v="-6687988"/>
    <n v="1500000"/>
    <n v="180338974"/>
    <n v="200703"/>
    <n v="0"/>
    <n v="-1762411"/>
    <n v="0"/>
    <n v="-180338974"/>
    <n v="-1785334350"/>
    <n v="219907706"/>
    <n v="0"/>
    <n v="0"/>
    <n v="0"/>
    <n v="-465920"/>
    <n v="-11200000"/>
    <n v="0"/>
    <m/>
    <n v="0"/>
    <n v="194066063"/>
    <n v="0"/>
    <n v="-27900000"/>
    <n v="-1511460"/>
    <n v="-1232548"/>
    <n v="6264788"/>
    <n v="810"/>
    <m/>
    <n v="-39087396"/>
    <n v="-752735"/>
    <n v="-36925920"/>
    <n v="-6564541"/>
    <n v="-365478"/>
    <n v="-1964023"/>
    <n v="1224559"/>
    <n v="-277546"/>
    <n v="0"/>
    <n v="45346614"/>
    <n v="320994"/>
    <n v="-17545587"/>
    <m/>
    <m/>
    <m/>
    <n v="257808446.00000009"/>
    <n v="194907511.91584161"/>
    <n v="168290011.57068998"/>
    <n v="571263740"/>
    <m/>
    <m/>
    <m/>
    <m/>
    <m/>
    <m/>
    <m/>
    <m/>
    <m/>
    <m/>
    <m/>
    <m/>
    <m/>
    <m/>
    <n v="310483636"/>
    <m/>
    <m/>
    <m/>
    <m/>
    <m/>
    <m/>
    <m/>
    <m/>
    <n v="381100000"/>
    <m/>
    <m/>
    <m/>
    <m/>
    <m/>
    <m/>
    <m/>
    <m/>
    <m/>
    <m/>
    <m/>
    <m/>
    <m/>
    <m/>
    <m/>
    <m/>
    <m/>
    <m/>
    <m/>
    <m/>
    <m/>
    <m/>
    <s v="KPT (fus)"/>
    <x v="1"/>
    <m/>
    <x v="0"/>
    <s v="KPT Krankenkasse AG"/>
  </r>
  <r>
    <s v="neu_ohne Fusionsberechnungen_DJ_Daten_OKP.xlsx"/>
    <x v="7"/>
    <s v="Jahresrechnung definitiv"/>
    <s v="1569"/>
    <x v="9"/>
    <s v="CH"/>
    <x v="0"/>
    <n v="261297.49"/>
    <n v="274267"/>
    <m/>
    <m/>
    <m/>
    <m/>
    <m/>
    <m/>
    <m/>
    <m/>
    <m/>
    <m/>
    <m/>
    <m/>
    <m/>
    <m/>
    <m/>
    <m/>
    <m/>
    <m/>
    <m/>
    <m/>
    <m/>
    <m/>
    <m/>
    <m/>
    <m/>
    <m/>
    <m/>
    <m/>
    <m/>
    <m/>
    <m/>
    <m/>
    <m/>
    <m/>
    <m/>
    <n v="873968677.5"/>
    <n v="-3142472.9"/>
    <n v="0"/>
    <n v="111368316.90000001"/>
    <n v="7815.51"/>
    <n v="0"/>
    <n v="-1255958.8"/>
    <n v="0"/>
    <n v="-111373356.90000001"/>
    <n v="-808533804.45000005"/>
    <n v="132132179.90000001"/>
    <n v="0"/>
    <n v="0"/>
    <n v="0"/>
    <n v="-76143.16"/>
    <n v="16000000"/>
    <n v="0"/>
    <m/>
    <n v="0"/>
    <n v="-163045071"/>
    <n v="0"/>
    <n v="10591487"/>
    <n v="0"/>
    <n v="-9572284.4100000001"/>
    <n v="6279872.3700000001"/>
    <n v="0"/>
    <m/>
    <n v="0"/>
    <n v="-126951.5"/>
    <n v="-38831290.170000002"/>
    <n v="-113505.02"/>
    <n v="-262150.63"/>
    <n v="0"/>
    <n v="99.65"/>
    <n v="-293338.55"/>
    <n v="0"/>
    <n v="13418998.699999999"/>
    <n v="0"/>
    <n v="0"/>
    <m/>
    <m/>
    <m/>
    <n v="120148191.62000003"/>
    <n v="98412640.107053131"/>
    <n v="-147489482.94044921"/>
    <n v="221890605.31999999"/>
    <m/>
    <m/>
    <m/>
    <m/>
    <m/>
    <m/>
    <m/>
    <m/>
    <m/>
    <m/>
    <m/>
    <m/>
    <m/>
    <m/>
    <n v="146415850.63"/>
    <m/>
    <m/>
    <m/>
    <m/>
    <m/>
    <m/>
    <m/>
    <m/>
    <n v="137019000"/>
    <m/>
    <m/>
    <m/>
    <m/>
    <m/>
    <m/>
    <m/>
    <m/>
    <m/>
    <m/>
    <m/>
    <m/>
    <m/>
    <m/>
    <m/>
    <m/>
    <m/>
    <m/>
    <m/>
    <m/>
    <m/>
    <m/>
    <s v="CSS (fus)"/>
    <x v="1"/>
    <m/>
    <x v="0"/>
    <s v="Arcosana AG"/>
  </r>
  <r>
    <s v="neu_ohne Fusionsberechnungen_DJ_Daten_OKP.xlsx"/>
    <x v="7"/>
    <s v="Jahresrechnung definitiv"/>
    <s v="1479"/>
    <x v="10"/>
    <s v="CH"/>
    <x v="0"/>
    <n v="300055.46999999997"/>
    <n v="300535"/>
    <m/>
    <m/>
    <m/>
    <m/>
    <m/>
    <m/>
    <m/>
    <m/>
    <m/>
    <m/>
    <m/>
    <m/>
    <m/>
    <m/>
    <m/>
    <m/>
    <m/>
    <m/>
    <m/>
    <m/>
    <m/>
    <m/>
    <m/>
    <m/>
    <m/>
    <m/>
    <m/>
    <m/>
    <m/>
    <m/>
    <m/>
    <m/>
    <m/>
    <m/>
    <m/>
    <n v="1385279509.8"/>
    <n v="-22811661.609999999"/>
    <n v="0"/>
    <n v="293964182.83999997"/>
    <n v="0"/>
    <n v="0"/>
    <n v="-1440264.76"/>
    <n v="0"/>
    <n v="-293964182.83999997"/>
    <n v="-1521544773.3199999"/>
    <n v="192433195.72"/>
    <n v="0"/>
    <n v="0"/>
    <n v="0"/>
    <n v="0"/>
    <n v="38468552.869999997"/>
    <n v="-33227000"/>
    <m/>
    <n v="0"/>
    <n v="96247461"/>
    <n v="0"/>
    <n v="15656915"/>
    <n v="-735550.03"/>
    <n v="-1908754.71"/>
    <n v="-1663710.13"/>
    <n v="0"/>
    <m/>
    <n v="0"/>
    <n v="0"/>
    <n v="-53305995.420000002"/>
    <n v="-2947317.94"/>
    <n v="-1494886.54"/>
    <n v="0"/>
    <n v="3289000.36"/>
    <n v="-860453.67"/>
    <n v="0"/>
    <n v="21039525.579999998"/>
    <n v="0"/>
    <n v="0"/>
    <m/>
    <m/>
    <m/>
    <n v="277023103.54646617"/>
    <n v="159136598.29802054"/>
    <n v="103522693.40671286"/>
    <n v="474295685.97000003"/>
    <m/>
    <m/>
    <m/>
    <m/>
    <m/>
    <m/>
    <m/>
    <m/>
    <m/>
    <m/>
    <m/>
    <m/>
    <m/>
    <m/>
    <n v="285394550.64999998"/>
    <m/>
    <m/>
    <m/>
    <m/>
    <m/>
    <m/>
    <m/>
    <m/>
    <n v="313141447.13"/>
    <m/>
    <m/>
    <m/>
    <m/>
    <m/>
    <m/>
    <m/>
    <m/>
    <m/>
    <m/>
    <m/>
    <m/>
    <m/>
    <m/>
    <m/>
    <m/>
    <m/>
    <m/>
    <m/>
    <m/>
    <m/>
    <m/>
    <m/>
    <x v="0"/>
    <s v="Groupe Mutuel"/>
    <x v="1"/>
    <s v="Mutuel Assurance Maladie SA"/>
  </r>
  <r>
    <s v="neu_ohne Fusionsberechnungen_DJ_Daten_OKP.xlsx"/>
    <x v="7"/>
    <s v="Jahresrechnung definitiv"/>
    <s v="1535"/>
    <x v="11"/>
    <s v="CH"/>
    <x v="0"/>
    <n v="219998.33"/>
    <n v="216051"/>
    <m/>
    <m/>
    <m/>
    <m/>
    <m/>
    <m/>
    <m/>
    <m/>
    <m/>
    <m/>
    <m/>
    <m/>
    <m/>
    <m/>
    <m/>
    <m/>
    <m/>
    <m/>
    <m/>
    <m/>
    <m/>
    <m/>
    <m/>
    <m/>
    <m/>
    <m/>
    <m/>
    <m/>
    <m/>
    <m/>
    <m/>
    <m/>
    <m/>
    <m/>
    <m/>
    <n v="916989594.79999995"/>
    <n v="-12256542.300000001"/>
    <n v="0"/>
    <n v="188196837.44999999"/>
    <n v="0"/>
    <n v="0"/>
    <n v="-1055993.53"/>
    <n v="0"/>
    <n v="-188196837.44999999"/>
    <n v="-990784333.25"/>
    <n v="128413150.06"/>
    <n v="0"/>
    <n v="0"/>
    <n v="0"/>
    <n v="0"/>
    <n v="19627509.68"/>
    <n v="-22908000"/>
    <m/>
    <n v="0"/>
    <n v="35286003"/>
    <n v="0"/>
    <n v="14255363"/>
    <n v="-710465.37"/>
    <n v="-1462564.08"/>
    <n v="-1198898.46"/>
    <n v="0"/>
    <m/>
    <n v="0"/>
    <n v="0"/>
    <n v="-35468520.979999997"/>
    <n v="-2129819.23"/>
    <n v="-212972.16"/>
    <n v="0"/>
    <n v="2164559.62"/>
    <n v="-379614.26"/>
    <n v="0"/>
    <n v="13546138.300000001"/>
    <n v="0"/>
    <n v="0"/>
    <m/>
    <m/>
    <m/>
    <n v="174455449.30060878"/>
    <n v="110351829.13606662"/>
    <n v="42129865.382918037"/>
    <n v="301224600.05000001"/>
    <m/>
    <m/>
    <m/>
    <m/>
    <m/>
    <m/>
    <m/>
    <m/>
    <m/>
    <m/>
    <m/>
    <m/>
    <m/>
    <m/>
    <n v="151612779.83000001"/>
    <m/>
    <m/>
    <m/>
    <m/>
    <m/>
    <m/>
    <m/>
    <m/>
    <n v="206685490.31999999"/>
    <m/>
    <m/>
    <m/>
    <m/>
    <m/>
    <m/>
    <m/>
    <m/>
    <m/>
    <m/>
    <m/>
    <m/>
    <m/>
    <m/>
    <m/>
    <m/>
    <m/>
    <m/>
    <m/>
    <m/>
    <m/>
    <m/>
    <m/>
    <x v="0"/>
    <s v="Groupe Mutuel"/>
    <x v="1"/>
    <s v="Philos Assurance Maladie SA"/>
  </r>
  <r>
    <s v="neu_ohne Fusionsberechnungen_DJ_Daten_OKP.xlsx"/>
    <x v="7"/>
    <s v="Jahresrechnung definitiv"/>
    <s v="312"/>
    <x v="12"/>
    <s v="CH"/>
    <x v="0"/>
    <n v="175679"/>
    <n v="181774"/>
    <m/>
    <m/>
    <m/>
    <m/>
    <m/>
    <m/>
    <m/>
    <m/>
    <m/>
    <m/>
    <m/>
    <m/>
    <m/>
    <m/>
    <m/>
    <m/>
    <m/>
    <m/>
    <m/>
    <m/>
    <m/>
    <m/>
    <m/>
    <m/>
    <m/>
    <m/>
    <m/>
    <m/>
    <m/>
    <m/>
    <m/>
    <m/>
    <m/>
    <m/>
    <m/>
    <n v="681321085.16999996"/>
    <n v="-386093.79"/>
    <n v="0"/>
    <n v="84177884.150000006"/>
    <n v="0"/>
    <n v="0"/>
    <n v="-992761.2"/>
    <n v="0"/>
    <n v="-84177884.150000006"/>
    <n v="-699601219.35000002"/>
    <n v="101758562.09999999"/>
    <n v="0"/>
    <n v="0"/>
    <n v="0"/>
    <n v="-151231.51999999999"/>
    <n v="-1584000"/>
    <n v="0"/>
    <m/>
    <n v="0"/>
    <n v="-48360603"/>
    <n v="0"/>
    <n v="26500000"/>
    <n v="-6308706.7999999998"/>
    <n v="-1455477.25"/>
    <n v="-704495.69"/>
    <n v="0"/>
    <m/>
    <n v="-12986918.609999999"/>
    <n v="0"/>
    <n v="-8906240.0999999996"/>
    <n v="-2038162.62"/>
    <n v="-206402.7"/>
    <n v="-999299.38"/>
    <n v="409993.89"/>
    <n v="-1762593.85"/>
    <n v="0"/>
    <n v="33343865.960000001"/>
    <n v="0"/>
    <n v="0"/>
    <m/>
    <m/>
    <m/>
    <n v="144665039.21999997"/>
    <n v="97985236.268979773"/>
    <n v="-13249141.76462516"/>
    <n v="327001902.82000005"/>
    <m/>
    <m/>
    <m/>
    <m/>
    <m/>
    <m/>
    <m/>
    <m/>
    <m/>
    <m/>
    <m/>
    <m/>
    <m/>
    <m/>
    <n v="196982012.09999999"/>
    <m/>
    <m/>
    <m/>
    <m/>
    <m/>
    <m/>
    <m/>
    <m/>
    <n v="137503000"/>
    <m/>
    <m/>
    <m/>
    <m/>
    <m/>
    <m/>
    <m/>
    <m/>
    <m/>
    <m/>
    <m/>
    <m/>
    <m/>
    <m/>
    <m/>
    <m/>
    <m/>
    <m/>
    <m/>
    <m/>
    <m/>
    <m/>
    <m/>
    <x v="0"/>
    <m/>
    <x v="0"/>
    <s v="Atupri Gesundheitsversicherung"/>
  </r>
  <r>
    <s v="neu_ohne Fusionsberechnungen_DJ_Daten_OKP.xlsx"/>
    <x v="7"/>
    <s v="Jahresrechnung definitiv"/>
    <s v="343"/>
    <x v="13"/>
    <s v="CH"/>
    <x v="0"/>
    <n v="173100.28"/>
    <n v="180507"/>
    <m/>
    <m/>
    <m/>
    <m/>
    <m/>
    <m/>
    <m/>
    <m/>
    <m/>
    <m/>
    <m/>
    <m/>
    <m/>
    <m/>
    <m/>
    <m/>
    <m/>
    <m/>
    <m/>
    <m/>
    <m/>
    <m/>
    <m/>
    <m/>
    <m/>
    <m/>
    <m/>
    <m/>
    <m/>
    <m/>
    <m/>
    <m/>
    <m/>
    <m/>
    <m/>
    <n v="734005780.10000002"/>
    <n v="-11654297.17"/>
    <n v="0"/>
    <n v="138920248.30000001"/>
    <n v="0"/>
    <n v="0"/>
    <n v="-830883.28"/>
    <n v="0"/>
    <n v="-138920248.30000001"/>
    <n v="-765111129.57000005"/>
    <n v="103668444.47"/>
    <n v="0"/>
    <n v="0"/>
    <n v="0"/>
    <n v="0"/>
    <n v="12299094.32"/>
    <n v="-19047000"/>
    <m/>
    <n v="0"/>
    <n v="-6921149"/>
    <n v="0"/>
    <n v="26703604"/>
    <n v="-1444720.22"/>
    <n v="-855068.29"/>
    <n v="-919352.13"/>
    <n v="0"/>
    <m/>
    <n v="0"/>
    <n v="0"/>
    <n v="-26668731.5"/>
    <n v="-1533444.05"/>
    <n v="-221961.26"/>
    <n v="0"/>
    <n v="2086178.77"/>
    <n v="-169370.21"/>
    <n v="0"/>
    <n v="12468484.66"/>
    <n v="0"/>
    <n v="0"/>
    <m/>
    <m/>
    <m/>
    <n v="169967961.12557518"/>
    <n v="80025804.74636437"/>
    <n v="15465762.190424426"/>
    <n v="228161054.88"/>
    <m/>
    <m/>
    <m/>
    <m/>
    <m/>
    <m/>
    <m/>
    <m/>
    <m/>
    <m/>
    <m/>
    <m/>
    <m/>
    <m/>
    <n v="178932546.06"/>
    <m/>
    <m/>
    <m/>
    <m/>
    <m/>
    <m/>
    <m/>
    <m/>
    <n v="157490905.68000001"/>
    <m/>
    <m/>
    <m/>
    <m/>
    <m/>
    <m/>
    <m/>
    <m/>
    <m/>
    <m/>
    <m/>
    <m/>
    <m/>
    <m/>
    <m/>
    <m/>
    <m/>
    <m/>
    <m/>
    <m/>
    <m/>
    <m/>
    <m/>
    <x v="0"/>
    <s v="Groupe Mutuel"/>
    <x v="1"/>
    <s v="Avenir Assurance Maladie SA"/>
  </r>
  <r>
    <s v="neu_ohne Fusionsberechnungen_DJ_Daten_OKP.xlsx"/>
    <x v="7"/>
    <s v="Jahresrechnung definitiv"/>
    <s v="1529"/>
    <x v="14"/>
    <s v="CH"/>
    <x v="0"/>
    <n v="173666.88"/>
    <n v="165160"/>
    <m/>
    <m/>
    <m/>
    <m/>
    <m/>
    <m/>
    <m/>
    <m/>
    <m/>
    <m/>
    <m/>
    <m/>
    <m/>
    <m/>
    <m/>
    <m/>
    <m/>
    <m/>
    <m/>
    <m/>
    <m/>
    <m/>
    <m/>
    <m/>
    <m/>
    <m/>
    <m/>
    <m/>
    <m/>
    <m/>
    <m/>
    <m/>
    <m/>
    <m/>
    <m/>
    <n v="732840823.45000005"/>
    <n v="-3341084.32"/>
    <n v="0"/>
    <n v="112907799.2"/>
    <n v="127754.54"/>
    <n v="0"/>
    <n v="-839848"/>
    <n v="0"/>
    <n v="-113030854.84999999"/>
    <n v="-793637028.41999996"/>
    <n v="108365443.14"/>
    <n v="0"/>
    <n v="0"/>
    <n v="0"/>
    <n v="-67613.490000000005"/>
    <n v="20600000"/>
    <n v="0"/>
    <m/>
    <n v="0"/>
    <n v="-18668985"/>
    <n v="0"/>
    <n v="6541953"/>
    <n v="0"/>
    <n v="-2189070.9900000002"/>
    <n v="2860725.33"/>
    <n v="0"/>
    <m/>
    <n v="0"/>
    <n v="-18150"/>
    <n v="-32476322.390000001"/>
    <n v="-95687.84"/>
    <n v="-210362.32"/>
    <n v="0"/>
    <n v="61992.68"/>
    <n v="-88169.02"/>
    <n v="0"/>
    <n v="31145140.739999998"/>
    <n v="0"/>
    <n v="0"/>
    <m/>
    <m/>
    <m/>
    <n v="201565309.23203793"/>
    <n v="125840706.5443974"/>
    <n v="0"/>
    <n v="369257607.63999999"/>
    <m/>
    <m/>
    <m/>
    <m/>
    <m/>
    <m/>
    <m/>
    <m/>
    <m/>
    <m/>
    <m/>
    <m/>
    <m/>
    <m/>
    <n v="241408446.78999999"/>
    <m/>
    <m/>
    <m/>
    <m/>
    <m/>
    <m/>
    <m/>
    <m/>
    <n v="148630000"/>
    <m/>
    <m/>
    <m/>
    <m/>
    <m/>
    <m/>
    <m/>
    <m/>
    <m/>
    <m/>
    <m/>
    <m/>
    <m/>
    <m/>
    <m/>
    <m/>
    <m/>
    <m/>
    <m/>
    <m/>
    <m/>
    <m/>
    <s v="CSS (fus)"/>
    <x v="1"/>
    <m/>
    <x v="0"/>
    <s v="INTRAS Kranken-Versicherung AG"/>
  </r>
  <r>
    <s v="neu_ohne Fusionsberechnungen_DJ_Daten_OKP.xlsx"/>
    <x v="7"/>
    <s v="Jahresrechnung definitiv"/>
    <s v="774"/>
    <x v="15"/>
    <s v="CH"/>
    <x v="0"/>
    <n v="160875.41"/>
    <n v="156276"/>
    <m/>
    <m/>
    <m/>
    <m/>
    <m/>
    <m/>
    <m/>
    <m/>
    <m/>
    <m/>
    <m/>
    <m/>
    <m/>
    <m/>
    <m/>
    <m/>
    <m/>
    <m/>
    <m/>
    <m/>
    <m/>
    <m/>
    <m/>
    <m/>
    <m/>
    <m/>
    <m/>
    <m/>
    <m/>
    <m/>
    <m/>
    <m/>
    <m/>
    <m/>
    <m/>
    <n v="670053443.85000002"/>
    <n v="-11610142.199999999"/>
    <n v="0"/>
    <n v="124731048.34"/>
    <n v="0"/>
    <n v="0"/>
    <n v="-772203.37"/>
    <n v="0"/>
    <n v="-124731048.34"/>
    <n v="-680217503.07000005"/>
    <n v="94851447.969999999"/>
    <n v="0"/>
    <n v="0"/>
    <n v="0"/>
    <n v="0"/>
    <n v="15442517.199999999"/>
    <n v="-10968000"/>
    <m/>
    <n v="0"/>
    <n v="-28625750"/>
    <n v="0"/>
    <n v="19607725"/>
    <n v="-577505.18000000005"/>
    <n v="-966357.18"/>
    <n v="-825719.14"/>
    <n v="0"/>
    <m/>
    <n v="0"/>
    <n v="0"/>
    <n v="-23232551.309999999"/>
    <n v="-1399734.93"/>
    <n v="-156071.04999999999"/>
    <n v="0"/>
    <n v="1919950.22"/>
    <n v="-393718.34"/>
    <n v="0"/>
    <n v="8940056.5700000003"/>
    <n v="0"/>
    <n v="0"/>
    <m/>
    <m/>
    <m/>
    <n v="115972875.06114106"/>
    <n v="78494988.720411733"/>
    <n v="-11381199.876383239"/>
    <n v="198867797.62"/>
    <m/>
    <m/>
    <m/>
    <m/>
    <m/>
    <m/>
    <m/>
    <m/>
    <m/>
    <m/>
    <m/>
    <m/>
    <m/>
    <m/>
    <n v="153638238.69999999"/>
    <m/>
    <m/>
    <m/>
    <m/>
    <m/>
    <m/>
    <m/>
    <m/>
    <n v="141603482.80000001"/>
    <m/>
    <m/>
    <m/>
    <m/>
    <m/>
    <m/>
    <m/>
    <m/>
    <m/>
    <m/>
    <m/>
    <m/>
    <m/>
    <m/>
    <m/>
    <m/>
    <m/>
    <m/>
    <m/>
    <m/>
    <m/>
    <m/>
    <m/>
    <x v="0"/>
    <s v="Groupe Mutuel"/>
    <x v="1"/>
    <s v="Easy Sana Assurance Maladie SA"/>
  </r>
  <r>
    <s v="neu_ohne Fusionsberechnungen_DJ_Daten_OKP.xlsx"/>
    <x v="7"/>
    <s v="Jahresrechnung definitiv"/>
    <s v="455"/>
    <x v="16"/>
    <s v="CH"/>
    <x v="0"/>
    <n v="150184.87"/>
    <n v="149349"/>
    <m/>
    <m/>
    <m/>
    <m/>
    <m/>
    <m/>
    <m/>
    <m/>
    <m/>
    <m/>
    <m/>
    <m/>
    <m/>
    <m/>
    <m/>
    <m/>
    <m/>
    <m/>
    <m/>
    <m/>
    <m/>
    <m/>
    <m/>
    <m/>
    <m/>
    <m/>
    <m/>
    <m/>
    <m/>
    <m/>
    <m/>
    <m/>
    <m/>
    <m/>
    <m/>
    <n v="527710259.10000002"/>
    <n v="-758390.5"/>
    <n v="0"/>
    <n v="85899047.200000003"/>
    <n v="0"/>
    <n v="0"/>
    <n v="-722509.19"/>
    <n v="0"/>
    <n v="-85899047.200000003"/>
    <n v="-540210007.25"/>
    <n v="75621807.450000003"/>
    <n v="0"/>
    <n v="0"/>
    <n v="0"/>
    <n v="-96288.76"/>
    <n v="185000"/>
    <n v="0"/>
    <m/>
    <n v="0"/>
    <n v="-5301204.3"/>
    <n v="0"/>
    <n v="5402000"/>
    <n v="-5577502.3499999996"/>
    <n v="-336881.05"/>
    <n v="-330133.03999999998"/>
    <n v="0"/>
    <m/>
    <n v="-17160989.199999999"/>
    <n v="-50851.4"/>
    <n v="-7399661.0499999998"/>
    <n v="-919155.77"/>
    <n v="-546815.49"/>
    <n v="-1624263.24"/>
    <n v="3109215.76"/>
    <n v="-489453.13"/>
    <n v="0"/>
    <n v="23658464.989999998"/>
    <n v="259365.77"/>
    <n v="0"/>
    <m/>
    <m/>
    <m/>
    <n v="156285210"/>
    <n v="80822615.283995286"/>
    <n v="-4284659.2953467695"/>
    <n v="336259184.54999995"/>
    <m/>
    <m/>
    <m/>
    <m/>
    <m/>
    <m/>
    <m/>
    <m/>
    <m/>
    <m/>
    <m/>
    <m/>
    <m/>
    <m/>
    <n v="169758282.81999999"/>
    <m/>
    <m/>
    <m/>
    <m/>
    <m/>
    <m/>
    <m/>
    <m/>
    <n v="82333000"/>
    <m/>
    <m/>
    <m/>
    <m/>
    <m/>
    <m/>
    <m/>
    <m/>
    <m/>
    <m/>
    <m/>
    <m/>
    <m/>
    <m/>
    <m/>
    <m/>
    <m/>
    <m/>
    <m/>
    <m/>
    <m/>
    <m/>
    <s v="öKK (fus)"/>
    <x v="1"/>
    <m/>
    <x v="0"/>
    <s v="ÖKK Kranken- und Unfallversicherungen AG"/>
  </r>
  <r>
    <s v="neu_ohne Fusionsberechnungen_DJ_Daten_OKP.xlsx"/>
    <x v="7"/>
    <s v="Jahresrechnung definitiv"/>
    <s v="509"/>
    <x v="17"/>
    <s v="CH"/>
    <x v="0"/>
    <n v="155173.59"/>
    <n v="152529"/>
    <m/>
    <m/>
    <m/>
    <m/>
    <m/>
    <m/>
    <m/>
    <m/>
    <m/>
    <m/>
    <m/>
    <m/>
    <m/>
    <m/>
    <m/>
    <m/>
    <m/>
    <m/>
    <m/>
    <m/>
    <m/>
    <m/>
    <m/>
    <m/>
    <m/>
    <m/>
    <m/>
    <m/>
    <m/>
    <m/>
    <m/>
    <m/>
    <m/>
    <m/>
    <m/>
    <n v="639262619.63999999"/>
    <n v="-792568.52"/>
    <n v="0"/>
    <n v="108019049.94"/>
    <n v="0"/>
    <n v="0"/>
    <n v="744834.76"/>
    <n v="0"/>
    <n v="-108019049.94"/>
    <n v="-684183129.88"/>
    <n v="85583522.650000006"/>
    <n v="0"/>
    <n v="0"/>
    <n v="0"/>
    <n v="-1848745.85"/>
    <n v="-1529336"/>
    <n v="-13436782.560000001"/>
    <m/>
    <n v="0"/>
    <n v="31596638"/>
    <n v="0"/>
    <n v="-3458"/>
    <n v="0"/>
    <n v="0"/>
    <n v="-857323.37"/>
    <n v="0"/>
    <m/>
    <n v="0"/>
    <n v="0"/>
    <n v="-34744072.060000002"/>
    <n v="-1558933.67"/>
    <n v="-708550"/>
    <n v="0"/>
    <n v="25559.29"/>
    <n v="-316864.19"/>
    <n v="0"/>
    <n v="18759031.870000001"/>
    <n v="948.27"/>
    <n v="0"/>
    <m/>
    <m/>
    <m/>
    <n v="258261259.18000004"/>
    <n v="67258616.912764832"/>
    <n v="27545831.974901009"/>
    <n v="439143142.69"/>
    <m/>
    <m/>
    <m/>
    <m/>
    <m/>
    <m/>
    <m/>
    <m/>
    <m/>
    <m/>
    <m/>
    <m/>
    <m/>
    <m/>
    <n v="201151961.97999999"/>
    <m/>
    <m/>
    <m/>
    <m/>
    <m/>
    <m/>
    <m/>
    <m/>
    <n v="129577388"/>
    <m/>
    <m/>
    <m/>
    <m/>
    <m/>
    <m/>
    <m/>
    <m/>
    <m/>
    <m/>
    <m/>
    <m/>
    <m/>
    <m/>
    <m/>
    <m/>
    <m/>
    <m/>
    <m/>
    <m/>
    <m/>
    <m/>
    <s v="Vivao (fus)"/>
    <x v="1"/>
    <m/>
    <x v="0"/>
    <s v="Vivao Sympany AG"/>
  </r>
  <r>
    <s v="neu_ohne Fusionsberechnungen_DJ_Daten_OKP.xlsx"/>
    <x v="7"/>
    <s v="Jahresrechnung definitiv"/>
    <s v="1560"/>
    <x v="18"/>
    <s v="CH"/>
    <x v="0"/>
    <n v="146840.23000000001"/>
    <n v="151881"/>
    <m/>
    <m/>
    <m/>
    <m/>
    <m/>
    <m/>
    <m/>
    <m/>
    <m/>
    <m/>
    <m/>
    <m/>
    <m/>
    <m/>
    <m/>
    <m/>
    <m/>
    <m/>
    <m/>
    <m/>
    <m/>
    <m/>
    <m/>
    <m/>
    <m/>
    <m/>
    <m/>
    <m/>
    <m/>
    <m/>
    <m/>
    <m/>
    <m/>
    <m/>
    <m/>
    <n v="439400947.69999999"/>
    <n v="-2513057.66"/>
    <n v="0"/>
    <n v="67553529.349999994"/>
    <n v="-146358.85999999999"/>
    <n v="0"/>
    <n v="-708242"/>
    <n v="0"/>
    <n v="-67553529.349999994"/>
    <n v="-415944954.29000002"/>
    <n v="67473194.390000001"/>
    <n v="0"/>
    <n v="0"/>
    <n v="0"/>
    <n v="0"/>
    <n v="-5295035"/>
    <n v="0"/>
    <m/>
    <n v="0"/>
    <n v="-60568675"/>
    <n v="0"/>
    <n v="-1946507"/>
    <n v="0"/>
    <n v="-460199.5"/>
    <n v="-2513864.64"/>
    <n v="0"/>
    <m/>
    <n v="-9589142"/>
    <n v="0"/>
    <n v="-2692653.93"/>
    <n v="-796753.51"/>
    <n v="-7056168.2000000002"/>
    <n v="-291798.96000000002"/>
    <n v="293882.45"/>
    <n v="-198881.79"/>
    <n v="0"/>
    <n v="32393937.690000001"/>
    <n v="0"/>
    <n v="0"/>
    <m/>
    <m/>
    <m/>
    <n v="183485101.38999999"/>
    <n v="96550649.873906925"/>
    <n v="-56127902.893195823"/>
    <n v="402568892.88"/>
    <m/>
    <m/>
    <m/>
    <m/>
    <m/>
    <m/>
    <m/>
    <m/>
    <m/>
    <m/>
    <m/>
    <m/>
    <m/>
    <m/>
    <n v="207707422.16"/>
    <m/>
    <m/>
    <m/>
    <m/>
    <m/>
    <m/>
    <m/>
    <m/>
    <n v="84376646"/>
    <m/>
    <m/>
    <m/>
    <m/>
    <m/>
    <m/>
    <m/>
    <m/>
    <m/>
    <m/>
    <m/>
    <m/>
    <m/>
    <m/>
    <m/>
    <m/>
    <m/>
    <m/>
    <m/>
    <m/>
    <m/>
    <m/>
    <m/>
    <x v="0"/>
    <m/>
    <x v="0"/>
    <s v="Agrisano Krankenkasse AG"/>
  </r>
  <r>
    <s v="neu_ohne Fusionsberechnungen_DJ_Daten_OKP.xlsx"/>
    <x v="7"/>
    <s v="Jahresrechnung definitiv"/>
    <s v="62"/>
    <x v="19"/>
    <s v="CH"/>
    <x v="0"/>
    <n v="110646.92"/>
    <n v="103844"/>
    <m/>
    <m/>
    <m/>
    <m/>
    <m/>
    <m/>
    <m/>
    <m/>
    <m/>
    <m/>
    <m/>
    <m/>
    <m/>
    <m/>
    <m/>
    <m/>
    <m/>
    <m/>
    <m/>
    <m/>
    <m/>
    <m/>
    <m/>
    <m/>
    <m/>
    <m/>
    <m/>
    <m/>
    <m/>
    <m/>
    <m/>
    <m/>
    <m/>
    <m/>
    <m/>
    <n v="458664706.5"/>
    <n v="-6360981.8799999999"/>
    <n v="0"/>
    <n v="73025178"/>
    <n v="0"/>
    <n v="0"/>
    <n v="-531105.6"/>
    <n v="0"/>
    <n v="-73025178"/>
    <n v="-424302280.01999998"/>
    <n v="61471975.270000003"/>
    <n v="0"/>
    <n v="0"/>
    <n v="0"/>
    <n v="0"/>
    <n v="14336051.210000001"/>
    <n v="-12337000"/>
    <m/>
    <n v="0"/>
    <n v="-70127166"/>
    <n v="0"/>
    <n v="29395645"/>
    <n v="0"/>
    <n v="-42900.05"/>
    <n v="-608615.5"/>
    <n v="0"/>
    <m/>
    <n v="0"/>
    <n v="0"/>
    <n v="-17465453.879999999"/>
    <n v="-897186.25"/>
    <n v="-289661.84000000003"/>
    <n v="0"/>
    <n v="1169298.23"/>
    <n v="-38341"/>
    <n v="0"/>
    <n v="21403273.109999999"/>
    <n v="0"/>
    <n v="0"/>
    <m/>
    <m/>
    <m/>
    <n v="125944063.92390572"/>
    <n v="59408833.495527461"/>
    <n v="-46213984.06982591"/>
    <n v="223025972.59999999"/>
    <m/>
    <m/>
    <m/>
    <m/>
    <m/>
    <m/>
    <m/>
    <m/>
    <m/>
    <m/>
    <m/>
    <m/>
    <m/>
    <m/>
    <n v="179299909.50999999"/>
    <m/>
    <m/>
    <m/>
    <m/>
    <m/>
    <m/>
    <m/>
    <m/>
    <n v="97763948.790000007"/>
    <m/>
    <m/>
    <m/>
    <m/>
    <m/>
    <m/>
    <m/>
    <m/>
    <m/>
    <m/>
    <m/>
    <m/>
    <m/>
    <m/>
    <m/>
    <m/>
    <m/>
    <m/>
    <m/>
    <m/>
    <m/>
    <m/>
    <m/>
    <x v="0"/>
    <s v="Groupe Mutuel"/>
    <x v="1"/>
    <s v="SUPRA-1846 SA"/>
  </r>
  <r>
    <s v="neu_ohne Fusionsberechnungen_DJ_Daten_OKP.xlsx"/>
    <x v="7"/>
    <s v="Jahresrechnung definitiv"/>
    <s v="1577"/>
    <x v="20"/>
    <s v="CH"/>
    <x v="0"/>
    <n v="102439.52"/>
    <n v="84656"/>
    <m/>
    <m/>
    <m/>
    <m/>
    <m/>
    <m/>
    <m/>
    <m/>
    <m/>
    <m/>
    <m/>
    <m/>
    <m/>
    <m/>
    <m/>
    <m/>
    <m/>
    <m/>
    <m/>
    <m/>
    <m/>
    <m/>
    <m/>
    <m/>
    <m/>
    <m/>
    <m/>
    <m/>
    <m/>
    <m/>
    <m/>
    <m/>
    <m/>
    <m/>
    <m/>
    <n v="292256598.19999999"/>
    <n v="-821990.7"/>
    <n v="-56302181.520000003"/>
    <n v="28377627.550000001"/>
    <n v="0"/>
    <n v="0"/>
    <n v="-491578.8"/>
    <n v="0"/>
    <n v="-28377627.550000001"/>
    <n v="-188225795.02000001"/>
    <n v="37921395.850000001"/>
    <n v="0"/>
    <n v="0"/>
    <n v="0"/>
    <n v="-39725.5"/>
    <n v="1000000"/>
    <n v="0"/>
    <m/>
    <n v="0"/>
    <n v="-147911668"/>
    <n v="0"/>
    <n v="21484509"/>
    <n v="-281752.5"/>
    <n v="-4179980.85"/>
    <n v="2489592.54"/>
    <n v="54319118.049999997"/>
    <m/>
    <n v="0"/>
    <n v="-11035"/>
    <n v="-12628400.859999999"/>
    <n v="-37976.68"/>
    <n v="-474134.38"/>
    <n v="0"/>
    <n v="2495955.77"/>
    <n v="-385260.89"/>
    <n v="0"/>
    <n v="0"/>
    <n v="0"/>
    <n v="0"/>
    <m/>
    <m/>
    <m/>
    <n v="35278802.799999997"/>
    <n v="23691500.044228382"/>
    <n v="0"/>
    <n v="78460318.620000005"/>
    <m/>
    <m/>
    <m/>
    <m/>
    <m/>
    <m/>
    <m/>
    <m/>
    <m/>
    <m/>
    <m/>
    <m/>
    <m/>
    <m/>
    <n v="35262791.509999998"/>
    <m/>
    <m/>
    <m/>
    <m/>
    <m/>
    <m/>
    <m/>
    <m/>
    <n v="42300000"/>
    <m/>
    <m/>
    <m/>
    <m/>
    <m/>
    <m/>
    <m/>
    <m/>
    <m/>
    <m/>
    <m/>
    <m/>
    <m/>
    <m/>
    <m/>
    <m/>
    <m/>
    <m/>
    <m/>
    <m/>
    <m/>
    <m/>
    <s v="CSS (fus)"/>
    <x v="1"/>
    <m/>
    <x v="0"/>
    <s v="Sanagate AG"/>
  </r>
  <r>
    <s v="neu_ohne Fusionsberechnungen_DJ_Daten_OKP.xlsx"/>
    <x v="7"/>
    <s v="Jahresrechnung definitiv"/>
    <s v="881"/>
    <x v="21"/>
    <s v="CH"/>
    <x v="0"/>
    <n v="82098"/>
    <n v="85407"/>
    <m/>
    <m/>
    <m/>
    <m/>
    <m/>
    <m/>
    <m/>
    <m/>
    <m/>
    <m/>
    <m/>
    <m/>
    <m/>
    <m/>
    <m/>
    <m/>
    <m/>
    <m/>
    <m/>
    <m/>
    <m/>
    <m/>
    <m/>
    <m/>
    <m/>
    <m/>
    <m/>
    <m/>
    <m/>
    <m/>
    <m/>
    <m/>
    <m/>
    <m/>
    <m/>
    <n v="319583711.10000002"/>
    <n v="159336.85999999999"/>
    <n v="0"/>
    <n v="47661100.920000002"/>
    <n v="6304799.2000000002"/>
    <n v="0"/>
    <n v="-394752"/>
    <n v="0"/>
    <n v="-53965900.119999997"/>
    <n v="-353042350.85000002"/>
    <n v="47987876.049999997"/>
    <n v="0"/>
    <n v="0"/>
    <n v="0"/>
    <n v="-1220382.8500000001"/>
    <n v="-9550525.3499999996"/>
    <n v="0"/>
    <m/>
    <n v="0"/>
    <n v="42340959"/>
    <n v="0"/>
    <n v="-11313000"/>
    <n v="-823651.4"/>
    <n v="-798736.5"/>
    <n v="-475458.76"/>
    <n v="0"/>
    <m/>
    <n v="-14229030.039999999"/>
    <n v="-315424.15999999997"/>
    <n v="-8982525.1600000001"/>
    <n v="-1025578.84"/>
    <n v="-324416.83"/>
    <n v="-1594901.94"/>
    <n v="1.38"/>
    <n v="-217795.96"/>
    <n v="0"/>
    <n v="10297102.43"/>
    <n v="0"/>
    <n v="0"/>
    <m/>
    <m/>
    <m/>
    <n v="87964292.579999998"/>
    <n v="43810396.991520919"/>
    <n v="32545495.051073737"/>
    <n v="126806371.79000001"/>
    <m/>
    <m/>
    <m/>
    <m/>
    <m/>
    <m/>
    <m/>
    <m/>
    <m/>
    <m/>
    <m/>
    <m/>
    <m/>
    <m/>
    <n v="98535879.829999998"/>
    <m/>
    <m/>
    <m/>
    <m/>
    <m/>
    <m/>
    <m/>
    <m/>
    <n v="69493957.549999997"/>
    <m/>
    <m/>
    <m/>
    <m/>
    <m/>
    <m/>
    <m/>
    <m/>
    <m/>
    <m/>
    <m/>
    <m/>
    <m/>
    <m/>
    <m/>
    <m/>
    <m/>
    <m/>
    <m/>
    <m/>
    <m/>
    <m/>
    <m/>
    <x v="0"/>
    <m/>
    <x v="0"/>
    <s v="EGK Grundversicherungen AG"/>
  </r>
  <r>
    <s v="neu_ohne Fusionsberechnungen_DJ_Daten_OKP.xlsx"/>
    <x v="7"/>
    <s v="Jahresrechnung definitiv"/>
    <s v="182"/>
    <x v="22"/>
    <s v="CH"/>
    <x v="0"/>
    <n v="73499"/>
    <n v="73280"/>
    <m/>
    <m/>
    <m/>
    <m/>
    <m/>
    <m/>
    <m/>
    <m/>
    <m/>
    <m/>
    <m/>
    <m/>
    <m/>
    <m/>
    <m/>
    <m/>
    <m/>
    <m/>
    <m/>
    <m/>
    <m/>
    <m/>
    <m/>
    <m/>
    <m/>
    <m/>
    <m/>
    <m/>
    <m/>
    <m/>
    <m/>
    <m/>
    <m/>
    <m/>
    <m/>
    <n v="252833516.34999999"/>
    <n v="-199160.65"/>
    <n v="0"/>
    <n v="27413383.23"/>
    <n v="0"/>
    <n v="0"/>
    <n v="-393213.6"/>
    <n v="0"/>
    <n v="-27413383.23"/>
    <n v="-252817045.03"/>
    <n v="40164426.600000001"/>
    <n v="0"/>
    <n v="0"/>
    <n v="0"/>
    <n v="-35223.760000000002"/>
    <n v="-766147"/>
    <n v="0"/>
    <m/>
    <n v="0"/>
    <n v="-22669005"/>
    <n v="0"/>
    <n v="-1672549.79"/>
    <n v="-1789975.8"/>
    <n v="-459061.4"/>
    <n v="-55580.6"/>
    <n v="0"/>
    <m/>
    <n v="-5893387.2000000002"/>
    <n v="-38550.99"/>
    <n v="-3471320.3"/>
    <n v="-746471.75"/>
    <n v="-36248.019999999997"/>
    <n v="-198518.39999999999"/>
    <n v="0"/>
    <n v="-38567.39"/>
    <n v="0"/>
    <n v="6091089.79"/>
    <n v="645522.94999999995"/>
    <n v="-544603.5"/>
    <m/>
    <m/>
    <m/>
    <n v="55907132.739999995"/>
    <n v="33208094.012526643"/>
    <n v="-21255273.57174629"/>
    <n v="148333312.80000001"/>
    <m/>
    <m/>
    <m/>
    <m/>
    <m/>
    <m/>
    <m/>
    <m/>
    <m/>
    <m/>
    <m/>
    <m/>
    <m/>
    <m/>
    <n v="43235197.030000001"/>
    <m/>
    <m/>
    <m/>
    <m/>
    <m/>
    <m/>
    <m/>
    <m/>
    <n v="36982388"/>
    <m/>
    <m/>
    <m/>
    <m/>
    <m/>
    <m/>
    <m/>
    <m/>
    <m/>
    <m/>
    <m/>
    <m/>
    <m/>
    <m/>
    <m/>
    <m/>
    <m/>
    <m/>
    <m/>
    <m/>
    <m/>
    <m/>
    <s v="SWICA (fus)"/>
    <x v="1"/>
    <m/>
    <x v="0"/>
    <s v="PROVITA Gesundheitsversicherung AG"/>
  </r>
  <r>
    <s v="neu_ohne Fusionsberechnungen_DJ_Daten_OKP.xlsx"/>
    <x v="7"/>
    <s v="Jahresrechnung definitiv"/>
    <s v="1568"/>
    <x v="23"/>
    <s v="CH"/>
    <x v="0"/>
    <n v="81839"/>
    <n v="74640"/>
    <m/>
    <m/>
    <m/>
    <m/>
    <m/>
    <m/>
    <m/>
    <m/>
    <m/>
    <m/>
    <m/>
    <m/>
    <m/>
    <m/>
    <m/>
    <m/>
    <m/>
    <m/>
    <m/>
    <m/>
    <m/>
    <m/>
    <m/>
    <m/>
    <m/>
    <m/>
    <m/>
    <m/>
    <m/>
    <m/>
    <m/>
    <m/>
    <m/>
    <m/>
    <m/>
    <n v="313487863.98000002"/>
    <n v="-2431982.5299999998"/>
    <n v="-43000"/>
    <n v="63855635.780000001"/>
    <n v="65155.46"/>
    <n v="0"/>
    <n v="-385657.5"/>
    <n v="0"/>
    <n v="-63855635.780000001"/>
    <n v="-267774964.37"/>
    <n v="44493022"/>
    <n v="0"/>
    <n v="0"/>
    <n v="0"/>
    <n v="-38179.9"/>
    <n v="-5200000"/>
    <n v="0"/>
    <m/>
    <n v="0"/>
    <n v="-85057215"/>
    <n v="0"/>
    <n v="14535936"/>
    <n v="0"/>
    <n v="-111833"/>
    <n v="-205204.86"/>
    <n v="0"/>
    <m/>
    <n v="-6563910.7199999997"/>
    <n v="-140995.70000000001"/>
    <n v="-1186039.8600000001"/>
    <n v="-606737.27"/>
    <n v="-926700.68"/>
    <n v="-80444.25"/>
    <n v="312708.92"/>
    <n v="-286163.71000000002"/>
    <n v="0"/>
    <n v="-1075109.9099999999"/>
    <n v="0"/>
    <n v="0"/>
    <m/>
    <m/>
    <m/>
    <n v="90751742.839999959"/>
    <n v="35158930.599517554"/>
    <n v="-69549794.397732362"/>
    <n v="177775437.16"/>
    <m/>
    <m/>
    <m/>
    <m/>
    <m/>
    <m/>
    <m/>
    <m/>
    <m/>
    <m/>
    <m/>
    <m/>
    <m/>
    <m/>
    <n v="81432289.939999998"/>
    <m/>
    <m/>
    <m/>
    <m/>
    <m/>
    <m/>
    <m/>
    <m/>
    <n v="47300000"/>
    <m/>
    <m/>
    <m/>
    <m/>
    <m/>
    <m/>
    <m/>
    <m/>
    <m/>
    <m/>
    <m/>
    <m/>
    <m/>
    <m/>
    <m/>
    <m/>
    <m/>
    <m/>
    <m/>
    <m/>
    <m/>
    <m/>
    <m/>
    <x v="0"/>
    <s v="Visana Gruppe"/>
    <x v="1"/>
    <s v="sana24 AG"/>
  </r>
  <r>
    <s v="neu_ohne Fusionsberechnungen_DJ_Daten_OKP.xlsx"/>
    <x v="7"/>
    <s v="Jahresrechnung definitiv"/>
    <s v="1570"/>
    <x v="24"/>
    <s v="CH"/>
    <x v="0"/>
    <n v="53381"/>
    <n v="56620"/>
    <m/>
    <m/>
    <m/>
    <m/>
    <m/>
    <m/>
    <m/>
    <m/>
    <m/>
    <m/>
    <m/>
    <m/>
    <m/>
    <m/>
    <m/>
    <m/>
    <m/>
    <m/>
    <m/>
    <m/>
    <m/>
    <m/>
    <m/>
    <m/>
    <m/>
    <m/>
    <m/>
    <m/>
    <m/>
    <m/>
    <m/>
    <m/>
    <m/>
    <m/>
    <m/>
    <n v="206384665.25999999"/>
    <n v="-16126.69"/>
    <n v="0"/>
    <n v="34191041"/>
    <n v="35238.21"/>
    <n v="0"/>
    <n v="-253837.11"/>
    <n v="0"/>
    <n v="-34191041"/>
    <n v="-195279287.09"/>
    <n v="29867065.100000001"/>
    <n v="0"/>
    <n v="0"/>
    <n v="0"/>
    <n v="-91997.02"/>
    <n v="400000"/>
    <n v="0"/>
    <m/>
    <n v="0"/>
    <n v="-12050653"/>
    <n v="0"/>
    <n v="-18421276"/>
    <n v="0"/>
    <n v="-89466.4"/>
    <n v="-134845.96"/>
    <n v="0"/>
    <m/>
    <n v="-4515337.67"/>
    <n v="-164220.42000000001"/>
    <n v="-825201.59"/>
    <n v="-417376.72"/>
    <n v="-1079346.21"/>
    <n v="-55337.89"/>
    <n v="174236.3"/>
    <n v="-243732.57"/>
    <n v="0"/>
    <n v="-749168.7"/>
    <n v="0"/>
    <n v="0"/>
    <m/>
    <m/>
    <m/>
    <n v="89245737.220000014"/>
    <n v="29225971.446628883"/>
    <n v="-29296724.183713075"/>
    <n v="156970410.63"/>
    <m/>
    <m/>
    <m/>
    <m/>
    <m/>
    <m/>
    <m/>
    <m/>
    <m/>
    <m/>
    <m/>
    <m/>
    <m/>
    <m/>
    <n v="85157204.310000002"/>
    <m/>
    <m/>
    <m/>
    <m/>
    <m/>
    <m/>
    <m/>
    <m/>
    <n v="33800000"/>
    <m/>
    <m/>
    <m/>
    <m/>
    <m/>
    <m/>
    <m/>
    <m/>
    <m/>
    <m/>
    <m/>
    <m/>
    <m/>
    <m/>
    <m/>
    <m/>
    <m/>
    <m/>
    <m/>
    <m/>
    <m/>
    <m/>
    <m/>
    <x v="0"/>
    <s v="Visana Gruppe"/>
    <x v="1"/>
    <s v="vivacare AG"/>
  </r>
  <r>
    <s v="neu_ohne Fusionsberechnungen_DJ_Daten_OKP.xlsx"/>
    <x v="7"/>
    <s v="Jahresrechnung definitiv"/>
    <s v="1575"/>
    <x v="25"/>
    <s v="CH"/>
    <x v="0"/>
    <n v="66854"/>
    <n v="60643"/>
    <m/>
    <m/>
    <m/>
    <m/>
    <m/>
    <m/>
    <m/>
    <m/>
    <m/>
    <m/>
    <m/>
    <m/>
    <m/>
    <m/>
    <m/>
    <m/>
    <m/>
    <m/>
    <m/>
    <m/>
    <m/>
    <m/>
    <m/>
    <m/>
    <m/>
    <m/>
    <m/>
    <m/>
    <m/>
    <m/>
    <m/>
    <m/>
    <m/>
    <m/>
    <m/>
    <n v="217930464.09999999"/>
    <n v="-589969.64"/>
    <n v="-43370998"/>
    <n v="18629955.050000001"/>
    <n v="139679.9"/>
    <n v="0"/>
    <n v="-485505.6"/>
    <n v="0"/>
    <n v="-18769634.949999999"/>
    <n v="-115231786.22"/>
    <n v="29553490.199999999"/>
    <n v="0"/>
    <n v="0"/>
    <n v="0"/>
    <n v="-91322.2"/>
    <n v="185865"/>
    <n v="0"/>
    <m/>
    <n v="0"/>
    <n v="-148841112"/>
    <n v="0"/>
    <n v="42475379"/>
    <n v="0"/>
    <n v="-5330007.45"/>
    <n v="-305082.31"/>
    <n v="42074676"/>
    <m/>
    <n v="-4804678.59"/>
    <n v="-5807.02"/>
    <n v="-1467317.42"/>
    <n v="-331130.58"/>
    <n v="-1160435"/>
    <n v="-73052.53"/>
    <n v="113195.37"/>
    <n v="-18099.36"/>
    <n v="0"/>
    <n v="4313242.12"/>
    <n v="0"/>
    <n v="0"/>
    <m/>
    <m/>
    <m/>
    <n v="20885409.371115629"/>
    <n v="18316667.78761166"/>
    <n v="0"/>
    <n v="92047828.819999978"/>
    <m/>
    <m/>
    <m/>
    <m/>
    <m/>
    <m/>
    <m/>
    <m/>
    <m/>
    <m/>
    <m/>
    <m/>
    <m/>
    <m/>
    <n v="35084395.039999999"/>
    <m/>
    <m/>
    <m/>
    <m/>
    <m/>
    <m/>
    <m/>
    <m/>
    <n v="18160703"/>
    <m/>
    <m/>
    <m/>
    <m/>
    <m/>
    <m/>
    <m/>
    <m/>
    <m/>
    <m/>
    <m/>
    <m/>
    <m/>
    <m/>
    <m/>
    <m/>
    <m/>
    <m/>
    <m/>
    <m/>
    <m/>
    <m/>
    <s v="Sanitas (fus)"/>
    <x v="1"/>
    <m/>
    <x v="0"/>
    <s v="Compact Grundversicherungen AG"/>
  </r>
  <r>
    <s v="neu_ohne Fusionsberechnungen_DJ_Daten_OKP.xlsx"/>
    <x v="7"/>
    <s v="Jahresrechnung definitiv"/>
    <s v="32"/>
    <x v="26"/>
    <s v="CH"/>
    <x v="0"/>
    <n v="40201"/>
    <n v="39779"/>
    <m/>
    <m/>
    <m/>
    <m/>
    <m/>
    <m/>
    <m/>
    <m/>
    <m/>
    <m/>
    <m/>
    <m/>
    <m/>
    <m/>
    <m/>
    <m/>
    <m/>
    <m/>
    <m/>
    <m/>
    <m/>
    <m/>
    <m/>
    <m/>
    <m/>
    <m/>
    <m/>
    <m/>
    <m/>
    <m/>
    <m/>
    <m/>
    <m/>
    <m/>
    <m/>
    <n v="147722175.80000001"/>
    <n v="-163576.21"/>
    <n v="-654529.52"/>
    <n v="19813840.41"/>
    <n v="0"/>
    <n v="0"/>
    <n v="-245217.73"/>
    <n v="0"/>
    <n v="-19813840.41"/>
    <n v="-166251131.55000001"/>
    <n v="24198916.350000001"/>
    <n v="0"/>
    <n v="0"/>
    <n v="0"/>
    <n v="-61432.26"/>
    <n v="2070000"/>
    <n v="0"/>
    <m/>
    <n v="0"/>
    <n v="13764496.08"/>
    <n v="0"/>
    <n v="-4016565.09"/>
    <n v="-383136.96"/>
    <n v="-128982.48"/>
    <n v="-157538.29"/>
    <n v="701926.3"/>
    <m/>
    <n v="-2966091.58"/>
    <n v="0"/>
    <n v="-3462297.23"/>
    <n v="-418000.83"/>
    <n v="-52472.2"/>
    <n v="-408172.79"/>
    <n v="172944.22"/>
    <n v="0"/>
    <n v="0"/>
    <n v="10195553.050000001"/>
    <n v="0"/>
    <n v="0"/>
    <m/>
    <m/>
    <m/>
    <n v="78852278.26000002"/>
    <n v="33315359.571292218"/>
    <n v="8939278.4129817206"/>
    <n v="124757286.44"/>
    <m/>
    <m/>
    <m/>
    <m/>
    <m/>
    <m/>
    <m/>
    <m/>
    <m/>
    <m/>
    <m/>
    <m/>
    <m/>
    <m/>
    <n v="82670024.200000003"/>
    <m/>
    <m/>
    <m/>
    <m/>
    <m/>
    <m/>
    <m/>
    <m/>
    <n v="27644000"/>
    <m/>
    <m/>
    <m/>
    <m/>
    <m/>
    <m/>
    <m/>
    <m/>
    <m/>
    <m/>
    <m/>
    <m/>
    <m/>
    <m/>
    <m/>
    <m/>
    <m/>
    <m/>
    <m/>
    <m/>
    <m/>
    <m/>
    <m/>
    <x v="0"/>
    <m/>
    <x v="0"/>
    <s v="Aquilana Versicherungen"/>
  </r>
  <r>
    <s v="neu_ohne Fusionsberechnungen_DJ_Daten_OKP.xlsx"/>
    <x v="7"/>
    <s v="Jahresrechnung definitiv"/>
    <s v="941"/>
    <x v="27"/>
    <s v="CH"/>
    <x v="0"/>
    <n v="37355"/>
    <n v="36621"/>
    <m/>
    <m/>
    <m/>
    <m/>
    <m/>
    <m/>
    <m/>
    <m/>
    <m/>
    <m/>
    <m/>
    <m/>
    <m/>
    <m/>
    <m/>
    <m/>
    <m/>
    <m/>
    <m/>
    <m/>
    <m/>
    <m/>
    <m/>
    <m/>
    <m/>
    <m/>
    <m/>
    <m/>
    <m/>
    <m/>
    <m/>
    <m/>
    <m/>
    <m/>
    <m/>
    <n v="126069481.45999999"/>
    <n v="18623.16"/>
    <n v="-453627.3"/>
    <n v="12663064.4"/>
    <n v="0"/>
    <n v="0"/>
    <n v="0"/>
    <n v="0"/>
    <n v="-12663064.4"/>
    <n v="-131987675.75"/>
    <n v="18926643.199999999"/>
    <n v="0"/>
    <n v="0"/>
    <n v="0"/>
    <n v="49450.22"/>
    <n v="-2124912.88"/>
    <n v="0"/>
    <m/>
    <n v="0"/>
    <n v="-7673422"/>
    <n v="0"/>
    <n v="3891526.74"/>
    <n v="0"/>
    <n v="0"/>
    <n v="-996835.29"/>
    <n v="124497.65"/>
    <m/>
    <n v="-2278503.7799999998"/>
    <n v="-13292.42"/>
    <n v="-1528296.8"/>
    <n v="-89321.48"/>
    <n v="-75053.56"/>
    <n v="-63354.93"/>
    <n v="0"/>
    <n v="0"/>
    <n v="0"/>
    <n v="7412536.3399999999"/>
    <n v="0"/>
    <n v="-165301.19"/>
    <m/>
    <m/>
    <m/>
    <n v="45306969.459999979"/>
    <n v="25041715.102359079"/>
    <n v="-3544448.1836394849"/>
    <n v="90747549.409999996"/>
    <m/>
    <m/>
    <m/>
    <m/>
    <m/>
    <m/>
    <m/>
    <m/>
    <m/>
    <m/>
    <m/>
    <m/>
    <m/>
    <m/>
    <n v="48353134.490000002"/>
    <m/>
    <m/>
    <m/>
    <m/>
    <m/>
    <m/>
    <m/>
    <m/>
    <n v="31903720.120000001"/>
    <m/>
    <m/>
    <m/>
    <m/>
    <m/>
    <m/>
    <m/>
    <m/>
    <m/>
    <m/>
    <m/>
    <m/>
    <m/>
    <m/>
    <m/>
    <m/>
    <m/>
    <m/>
    <m/>
    <m/>
    <m/>
    <m/>
    <s v="Sodalis (fus)"/>
    <x v="1"/>
    <m/>
    <x v="0"/>
    <s v="Sodalis Gesundheitsgruppe"/>
  </r>
  <r>
    <s v="neu_ohne Fusionsberechnungen_DJ_Daten_OKP.xlsx"/>
    <x v="7"/>
    <s v="Jahresrechnung definitiv"/>
    <s v="360"/>
    <x v="28"/>
    <s v="CH"/>
    <x v="0"/>
    <n v="20141"/>
    <n v="19356"/>
    <m/>
    <m/>
    <m/>
    <m/>
    <m/>
    <m/>
    <m/>
    <m/>
    <m/>
    <m/>
    <m/>
    <m/>
    <m/>
    <m/>
    <m/>
    <m/>
    <m/>
    <m/>
    <m/>
    <m/>
    <m/>
    <m/>
    <m/>
    <m/>
    <m/>
    <m/>
    <m/>
    <m/>
    <m/>
    <m/>
    <m/>
    <m/>
    <m/>
    <m/>
    <m/>
    <n v="70621657"/>
    <n v="-60175"/>
    <n v="-826270"/>
    <n v="11144763"/>
    <n v="0"/>
    <n v="0"/>
    <n v="-95121"/>
    <n v="0"/>
    <n v="-11144763"/>
    <n v="-80581418"/>
    <n v="10912189"/>
    <n v="0"/>
    <n v="0"/>
    <n v="0"/>
    <n v="-16606"/>
    <n v="-1050000"/>
    <n v="0"/>
    <m/>
    <n v="0"/>
    <n v="3447639"/>
    <n v="0"/>
    <n v="-25875"/>
    <n v="-140194"/>
    <n v="0"/>
    <n v="-4506"/>
    <n v="609537"/>
    <m/>
    <n v="-1067369"/>
    <n v="0"/>
    <n v="-860803"/>
    <n v="-11047"/>
    <n v="-1605"/>
    <n v="-54998"/>
    <n v="35250"/>
    <n v="0"/>
    <n v="0"/>
    <n v="3370803"/>
    <n v="47475"/>
    <n v="0"/>
    <m/>
    <m/>
    <m/>
    <n v="33559170"/>
    <n v="15362682.170901284"/>
    <n v="4132606.1854344895"/>
    <n v="57215662"/>
    <m/>
    <m/>
    <m/>
    <m/>
    <m/>
    <m/>
    <m/>
    <m/>
    <m/>
    <m/>
    <m/>
    <m/>
    <m/>
    <m/>
    <n v="35574712"/>
    <m/>
    <m/>
    <m/>
    <m/>
    <m/>
    <m/>
    <m/>
    <m/>
    <n v="15645000"/>
    <m/>
    <m/>
    <m/>
    <m/>
    <m/>
    <m/>
    <m/>
    <m/>
    <m/>
    <m/>
    <m/>
    <m/>
    <m/>
    <m/>
    <m/>
    <m/>
    <m/>
    <m/>
    <m/>
    <m/>
    <m/>
    <m/>
    <m/>
    <x v="0"/>
    <m/>
    <x v="0"/>
    <s v="Krankenkasse Luzerner Hinterland"/>
  </r>
  <r>
    <s v="neu_ohne Fusionsberechnungen_DJ_Daten_OKP.xlsx"/>
    <x v="7"/>
    <s v="Jahresrechnung definitiv"/>
    <s v="194"/>
    <x v="29"/>
    <s v="CH"/>
    <x v="0"/>
    <n v="20647.97"/>
    <n v="19486"/>
    <m/>
    <m/>
    <m/>
    <m/>
    <m/>
    <m/>
    <m/>
    <m/>
    <m/>
    <m/>
    <m/>
    <m/>
    <m/>
    <m/>
    <m/>
    <m/>
    <m/>
    <m/>
    <m/>
    <m/>
    <m/>
    <m/>
    <m/>
    <m/>
    <m/>
    <m/>
    <m/>
    <m/>
    <m/>
    <m/>
    <m/>
    <m/>
    <m/>
    <m/>
    <m/>
    <n v="75595568.950000003"/>
    <n v="-117588.41"/>
    <n v="-645269.79"/>
    <n v="9834299.1999999993"/>
    <n v="0"/>
    <n v="0"/>
    <n v="-147578.4"/>
    <n v="0"/>
    <n v="-9834299.1999999993"/>
    <n v="-73564706.799999997"/>
    <n v="10477484.949999999"/>
    <n v="0"/>
    <n v="0"/>
    <n v="0"/>
    <n v="7406.79"/>
    <n v="2000000"/>
    <n v="0"/>
    <m/>
    <n v="0"/>
    <n v="-6451800"/>
    <n v="0"/>
    <n v="1952000"/>
    <n v="-301505.55"/>
    <n v="-110657.35"/>
    <n v="-237435.71"/>
    <n v="567418"/>
    <m/>
    <n v="-1542699.06"/>
    <n v="-150"/>
    <n v="-1075249.83"/>
    <n v="-6927.43"/>
    <n v="-550"/>
    <n v="-16758.400000000001"/>
    <n v="173715.06"/>
    <n v="-42010.78"/>
    <n v="0"/>
    <n v="1668922.79"/>
    <n v="0"/>
    <n v="0"/>
    <m/>
    <m/>
    <m/>
    <n v="18766359.150000013"/>
    <n v="11121902.525328919"/>
    <n v="-4088804.703904002"/>
    <n v="31113167.920000002"/>
    <m/>
    <m/>
    <m/>
    <m/>
    <m/>
    <m/>
    <m/>
    <m/>
    <m/>
    <m/>
    <m/>
    <m/>
    <m/>
    <m/>
    <n v="24354365.620000001"/>
    <m/>
    <m/>
    <m/>
    <m/>
    <m/>
    <m/>
    <m/>
    <m/>
    <n v="13023142"/>
    <m/>
    <m/>
    <m/>
    <m/>
    <m/>
    <m/>
    <m/>
    <m/>
    <m/>
    <m/>
    <m/>
    <m/>
    <m/>
    <m/>
    <m/>
    <m/>
    <m/>
    <m/>
    <m/>
    <m/>
    <m/>
    <m/>
    <m/>
    <x v="0"/>
    <m/>
    <x v="0"/>
    <s v="Sumiswalder Krankenkasse"/>
  </r>
  <r>
    <s v="neu_ohne Fusionsberechnungen_DJ_Daten_OKP.xlsx"/>
    <x v="7"/>
    <s v="Jahresrechnung definitiv"/>
    <s v="923"/>
    <x v="30"/>
    <s v="CH"/>
    <x v="0"/>
    <n v="25730"/>
    <n v="20548"/>
    <m/>
    <m/>
    <m/>
    <m/>
    <m/>
    <m/>
    <m/>
    <m/>
    <m/>
    <m/>
    <m/>
    <m/>
    <m/>
    <m/>
    <m/>
    <m/>
    <m/>
    <m/>
    <m/>
    <m/>
    <m/>
    <m/>
    <m/>
    <m/>
    <m/>
    <m/>
    <m/>
    <m/>
    <m/>
    <m/>
    <m/>
    <m/>
    <m/>
    <m/>
    <m/>
    <n v="83685230.150000006"/>
    <n v="-441608.47"/>
    <n v="-100000"/>
    <n v="9149472.8499999996"/>
    <n v="0"/>
    <n v="0"/>
    <n v="-198999.6"/>
    <n v="0"/>
    <n v="-9149472.8499999996"/>
    <n v="-81833915.049999997"/>
    <n v="13241561.1"/>
    <n v="0"/>
    <n v="0"/>
    <n v="0"/>
    <n v="-18740.64"/>
    <n v="-2300000"/>
    <n v="0"/>
    <m/>
    <n v="0"/>
    <n v="-17650743"/>
    <n v="0"/>
    <n v="9722169"/>
    <n v="-396910.25"/>
    <n v="-539057.05000000005"/>
    <n v="85866.66"/>
    <n v="0"/>
    <m/>
    <n v="-2148780.77"/>
    <n v="0"/>
    <n v="-1430935.81"/>
    <n v="-37986.699999999997"/>
    <n v="0"/>
    <n v="-53789.73"/>
    <n v="44514.46"/>
    <n v="-68931.259999999995"/>
    <n v="0"/>
    <n v="2433465.8199999998"/>
    <n v="2534.9499999999998"/>
    <n v="-295.05"/>
    <m/>
    <m/>
    <m/>
    <n v="31341594.90000001"/>
    <n v="13012280.57553445"/>
    <n v="-5679810.7646072144"/>
    <n v="44776184.219999999"/>
    <m/>
    <m/>
    <m/>
    <m/>
    <m/>
    <m/>
    <m/>
    <m/>
    <m/>
    <m/>
    <m/>
    <m/>
    <m/>
    <m/>
    <n v="28740829.440000001"/>
    <m/>
    <m/>
    <m/>
    <m/>
    <m/>
    <m/>
    <m/>
    <m/>
    <n v="17200000"/>
    <m/>
    <m/>
    <m/>
    <m/>
    <m/>
    <m/>
    <m/>
    <m/>
    <m/>
    <m/>
    <m/>
    <m/>
    <m/>
    <m/>
    <m/>
    <m/>
    <m/>
    <m/>
    <m/>
    <m/>
    <m/>
    <m/>
    <m/>
    <x v="0"/>
    <m/>
    <x v="0"/>
    <s v="Genossenschaft KRANKENKASSE SLKK"/>
  </r>
  <r>
    <s v="neu_ohne Fusionsberechnungen_DJ_Daten_OKP.xlsx"/>
    <x v="7"/>
    <s v="Jahresrechnung definitiv"/>
    <s v="762"/>
    <x v="31"/>
    <s v="CH"/>
    <x v="0"/>
    <n v="16235.31"/>
    <n v="17362"/>
    <m/>
    <m/>
    <m/>
    <m/>
    <m/>
    <m/>
    <m/>
    <m/>
    <m/>
    <m/>
    <m/>
    <m/>
    <m/>
    <m/>
    <m/>
    <m/>
    <m/>
    <m/>
    <m/>
    <m/>
    <m/>
    <m/>
    <m/>
    <m/>
    <m/>
    <m/>
    <m/>
    <m/>
    <m/>
    <m/>
    <m/>
    <m/>
    <m/>
    <m/>
    <m/>
    <n v="54650864.549999997"/>
    <n v="-252326.12"/>
    <n v="59920.2"/>
    <n v="8208993.0499999998"/>
    <n v="0"/>
    <n v="0"/>
    <n v="77929.78"/>
    <n v="0"/>
    <n v="-8208993.0499999998"/>
    <n v="-56356861.600000001"/>
    <n v="7819438.6500000004"/>
    <n v="0"/>
    <n v="0"/>
    <n v="0"/>
    <n v="-115782.35"/>
    <n v="-1005809"/>
    <n v="45931.02"/>
    <m/>
    <n v="0"/>
    <n v="682820"/>
    <n v="0"/>
    <n v="-2241313"/>
    <n v="0"/>
    <n v="0"/>
    <n v="-17708.46"/>
    <n v="0"/>
    <m/>
    <n v="0"/>
    <n v="0"/>
    <n v="-2981718.12"/>
    <n v="-133404.82999999999"/>
    <n v="-176250"/>
    <n v="0"/>
    <n v="0"/>
    <n v="-13987.57"/>
    <n v="0"/>
    <n v="1660788.16"/>
    <n v="100.73"/>
    <n v="0"/>
    <m/>
    <m/>
    <m/>
    <n v="19579439.729999997"/>
    <n v="7760181.3099478716"/>
    <n v="-1266241.4975610843"/>
    <n v="33027640.5"/>
    <m/>
    <m/>
    <m/>
    <m/>
    <m/>
    <m/>
    <m/>
    <m/>
    <m/>
    <m/>
    <m/>
    <m/>
    <m/>
    <m/>
    <n v="19733792.460000001"/>
    <m/>
    <m/>
    <m/>
    <m/>
    <m/>
    <m/>
    <m/>
    <m/>
    <n v="10911690"/>
    <m/>
    <m/>
    <m/>
    <m/>
    <m/>
    <m/>
    <m/>
    <m/>
    <m/>
    <m/>
    <m/>
    <m/>
    <m/>
    <m/>
    <m/>
    <m/>
    <m/>
    <m/>
    <m/>
    <m/>
    <m/>
    <m/>
    <s v="Vivao (fus)"/>
    <x v="1"/>
    <m/>
    <x v="0"/>
    <s v="Kolping Krankenkasse AG"/>
  </r>
  <r>
    <s v="neu_ohne Fusionsberechnungen_DJ_Daten_OKP.xlsx"/>
    <x v="7"/>
    <s v="Jahresrechnung definitiv"/>
    <s v="1386"/>
    <x v="32"/>
    <s v="CH"/>
    <x v="0"/>
    <n v="10798.33"/>
    <n v="9282"/>
    <m/>
    <m/>
    <m/>
    <m/>
    <m/>
    <m/>
    <m/>
    <m/>
    <m/>
    <m/>
    <m/>
    <m/>
    <m/>
    <m/>
    <m/>
    <m/>
    <m/>
    <m/>
    <m/>
    <m/>
    <m/>
    <m/>
    <m/>
    <m/>
    <m/>
    <m/>
    <m/>
    <m/>
    <m/>
    <m/>
    <m/>
    <m/>
    <m/>
    <m/>
    <m/>
    <n v="46398956.689999998"/>
    <n v="-99968.71"/>
    <n v="-70000"/>
    <n v="5684200.2000000002"/>
    <n v="0"/>
    <n v="0"/>
    <n v="-85417.2"/>
    <n v="0"/>
    <n v="-5684200.2000000002"/>
    <n v="-60197574.100000001"/>
    <n v="7101072.2999999998"/>
    <n v="0"/>
    <n v="0"/>
    <n v="0"/>
    <n v="-25639.119999999999"/>
    <n v="-301000"/>
    <n v="0"/>
    <m/>
    <n v="0"/>
    <n v="10797795.33"/>
    <n v="0"/>
    <n v="734696.64"/>
    <n v="0"/>
    <n v="-41496.04"/>
    <n v="-223805.66"/>
    <n v="0"/>
    <m/>
    <n v="-1219035.29"/>
    <n v="0"/>
    <n v="-717208.67"/>
    <n v="-160064.4"/>
    <n v="-30651.75"/>
    <n v="-12025.05"/>
    <n v="6901.33"/>
    <n v="-33712.370000000003"/>
    <n v="0"/>
    <n v="26888.63"/>
    <n v="0"/>
    <n v="0"/>
    <m/>
    <m/>
    <m/>
    <n v="21877724.059999943"/>
    <n v="7465146.7835779358"/>
    <n v="11743817.907206202"/>
    <n v="20954522.41"/>
    <m/>
    <m/>
    <m/>
    <m/>
    <m/>
    <m/>
    <m/>
    <m/>
    <m/>
    <m/>
    <m/>
    <m/>
    <m/>
    <m/>
    <n v="22058782.760000002"/>
    <m/>
    <m/>
    <m/>
    <m/>
    <m/>
    <m/>
    <m/>
    <m/>
    <n v="13159000"/>
    <m/>
    <m/>
    <m/>
    <m/>
    <m/>
    <m/>
    <m/>
    <m/>
    <m/>
    <m/>
    <m/>
    <m/>
    <m/>
    <m/>
    <m/>
    <m/>
    <m/>
    <m/>
    <m/>
    <m/>
    <m/>
    <m/>
    <m/>
    <x v="0"/>
    <s v="Visana Gruppe"/>
    <x v="1"/>
    <s v="Galenos AG"/>
  </r>
  <r>
    <s v="neu_ohne Fusionsberechnungen_DJ_Daten_OKP.xlsx"/>
    <x v="7"/>
    <s v="Jahresrechnung definitiv"/>
    <s v="57"/>
    <x v="33"/>
    <s v="CH"/>
    <x v="0"/>
    <n v="12760.25"/>
    <n v="13636"/>
    <m/>
    <m/>
    <m/>
    <m/>
    <m/>
    <m/>
    <m/>
    <m/>
    <m/>
    <m/>
    <m/>
    <m/>
    <m/>
    <m/>
    <m/>
    <m/>
    <m/>
    <m/>
    <m/>
    <m/>
    <m/>
    <m/>
    <m/>
    <m/>
    <m/>
    <m/>
    <m/>
    <m/>
    <m/>
    <m/>
    <m/>
    <m/>
    <m/>
    <m/>
    <m/>
    <n v="56732230.630000003"/>
    <n v="-236921"/>
    <n v="0"/>
    <n v="8410857.4000000004"/>
    <n v="0"/>
    <n v="0"/>
    <n v="61249.96"/>
    <n v="0"/>
    <n v="-8410857.4000000004"/>
    <n v="-52184578.740000002"/>
    <n v="7482664.4500000002"/>
    <n v="0"/>
    <n v="0"/>
    <n v="0"/>
    <n v="-237915.99"/>
    <n v="-1910160"/>
    <n v="195685.79"/>
    <m/>
    <n v="0"/>
    <n v="-9593604"/>
    <n v="0"/>
    <n v="-820352.74"/>
    <n v="0"/>
    <n v="0"/>
    <n v="-29504.34"/>
    <n v="0"/>
    <m/>
    <n v="0"/>
    <n v="0"/>
    <n v="-3005650.36"/>
    <n v="-138401.72"/>
    <n v="-137600"/>
    <n v="0"/>
    <n v="0"/>
    <n v="0"/>
    <n v="0"/>
    <n v="1474518.33"/>
    <n v="27.04"/>
    <n v="0"/>
    <m/>
    <m/>
    <m/>
    <n v="53784179.020000011"/>
    <n v="14811763.204311876"/>
    <n v="-8925874.4877204429"/>
    <n v="64771788.219999999"/>
    <m/>
    <m/>
    <m/>
    <m/>
    <m/>
    <m/>
    <m/>
    <m/>
    <m/>
    <m/>
    <m/>
    <m/>
    <m/>
    <m/>
    <n v="8663377.6300000008"/>
    <m/>
    <m/>
    <m/>
    <m/>
    <m/>
    <m/>
    <m/>
    <m/>
    <n v="11300588"/>
    <m/>
    <m/>
    <m/>
    <m/>
    <m/>
    <m/>
    <m/>
    <m/>
    <m/>
    <m/>
    <m/>
    <m/>
    <m/>
    <m/>
    <m/>
    <m/>
    <m/>
    <m/>
    <m/>
    <m/>
    <m/>
    <m/>
    <s v="Vivao (fus)"/>
    <x v="1"/>
    <m/>
    <x v="0"/>
    <s v="Moove Sympany AG"/>
  </r>
  <r>
    <s v="neu_ohne Fusionsberechnungen_DJ_Daten_OKP.xlsx"/>
    <x v="7"/>
    <s v="Jahresrechnung definitiv"/>
    <s v="1318"/>
    <x v="34"/>
    <s v="CH"/>
    <x v="0"/>
    <n v="10892"/>
    <n v="11164"/>
    <m/>
    <m/>
    <m/>
    <m/>
    <m/>
    <m/>
    <m/>
    <m/>
    <m/>
    <m/>
    <m/>
    <m/>
    <m/>
    <m/>
    <m/>
    <m/>
    <m/>
    <m/>
    <m/>
    <m/>
    <m/>
    <m/>
    <m/>
    <m/>
    <m/>
    <m/>
    <m/>
    <m/>
    <m/>
    <m/>
    <m/>
    <m/>
    <m/>
    <m/>
    <m/>
    <n v="38069986.600000001"/>
    <n v="-25263.8"/>
    <n v="-330380.34999999998"/>
    <n v="4314060.55"/>
    <n v="0"/>
    <n v="0"/>
    <n v="-60120"/>
    <n v="0"/>
    <n v="-4314060.55"/>
    <n v="-38587557.899999999"/>
    <n v="6517084.9000000004"/>
    <n v="0"/>
    <n v="0"/>
    <n v="0"/>
    <n v="-5511.36"/>
    <n v="-490000"/>
    <n v="0"/>
    <m/>
    <n v="0"/>
    <n v="-2394604"/>
    <n v="0"/>
    <n v="1177000"/>
    <n v="-195720.6"/>
    <n v="0"/>
    <n v="-74787.179999999993"/>
    <n v="11706.9"/>
    <m/>
    <n v="-1217610"/>
    <n v="0"/>
    <n v="-744901.66"/>
    <n v="-10981.81"/>
    <n v="0"/>
    <n v="0"/>
    <n v="126771.35"/>
    <n v="-20050.009999999998"/>
    <n v="0"/>
    <n v="1527694.71"/>
    <n v="0"/>
    <n v="0"/>
    <m/>
    <m/>
    <m/>
    <n v="24444960.829999998"/>
    <n v="6593755.0425691297"/>
    <n v="-1080728.2920040218"/>
    <n v="34067666.579999998"/>
    <m/>
    <m/>
    <m/>
    <m/>
    <m/>
    <m/>
    <m/>
    <m/>
    <m/>
    <m/>
    <m/>
    <m/>
    <m/>
    <m/>
    <n v="27373424.989999998"/>
    <m/>
    <m/>
    <m/>
    <m/>
    <m/>
    <m/>
    <m/>
    <m/>
    <n v="8130000"/>
    <m/>
    <m/>
    <m/>
    <m/>
    <m/>
    <m/>
    <m/>
    <m/>
    <m/>
    <m/>
    <m/>
    <m/>
    <m/>
    <m/>
    <m/>
    <m/>
    <m/>
    <m/>
    <m/>
    <m/>
    <m/>
    <m/>
    <m/>
    <x v="0"/>
    <m/>
    <x v="0"/>
    <s v="Stiftung Krankenkasse Wädenswil"/>
  </r>
  <r>
    <s v="neu_ohne Fusionsberechnungen_DJ_Daten_OKP.xlsx"/>
    <x v="7"/>
    <s v="Jahresrechnung definitiv"/>
    <s v="1401"/>
    <x v="35"/>
    <s v="CH"/>
    <x v="0"/>
    <n v="9205"/>
    <n v="9603"/>
    <m/>
    <m/>
    <m/>
    <m/>
    <m/>
    <m/>
    <m/>
    <m/>
    <m/>
    <m/>
    <m/>
    <m/>
    <m/>
    <m/>
    <m/>
    <m/>
    <m/>
    <m/>
    <m/>
    <m/>
    <m/>
    <m/>
    <m/>
    <m/>
    <m/>
    <m/>
    <m/>
    <m/>
    <m/>
    <m/>
    <m/>
    <m/>
    <m/>
    <m/>
    <m/>
    <n v="30715665"/>
    <n v="-68170"/>
    <n v="-276441"/>
    <n v="2481867"/>
    <n v="0"/>
    <n v="0"/>
    <n v="-40457"/>
    <n v="0"/>
    <n v="-2481867"/>
    <n v="-34035915"/>
    <n v="4912014"/>
    <n v="0"/>
    <n v="0"/>
    <n v="0"/>
    <n v="0"/>
    <n v="-330000"/>
    <n v="0"/>
    <m/>
    <n v="0"/>
    <n v="1663181"/>
    <n v="0"/>
    <n v="-685000"/>
    <n v="0"/>
    <n v="0"/>
    <n v="-128112"/>
    <n v="144588"/>
    <m/>
    <n v="-1130242"/>
    <n v="0"/>
    <n v="-663952"/>
    <n v="-170113"/>
    <n v="-28818"/>
    <n v="-57422.400000000001"/>
    <n v="105953"/>
    <n v="-16928"/>
    <n v="0"/>
    <n v="1405088"/>
    <n v="0"/>
    <n v="0"/>
    <m/>
    <m/>
    <m/>
    <n v="12092658.220000004"/>
    <n v="7033393.1690140469"/>
    <n v="555042.2593220569"/>
    <n v="16128567"/>
    <m/>
    <m/>
    <m/>
    <m/>
    <m/>
    <m/>
    <m/>
    <m/>
    <m/>
    <m/>
    <m/>
    <m/>
    <m/>
    <m/>
    <n v="13193698.51"/>
    <m/>
    <m/>
    <m/>
    <m/>
    <m/>
    <m/>
    <m/>
    <m/>
    <n v="4620000"/>
    <m/>
    <m/>
    <m/>
    <m/>
    <m/>
    <m/>
    <m/>
    <m/>
    <m/>
    <m/>
    <m/>
    <m/>
    <m/>
    <m/>
    <m/>
    <m/>
    <m/>
    <m/>
    <m/>
    <m/>
    <m/>
    <m/>
    <s v="rhenu (fus)"/>
    <x v="1"/>
    <m/>
    <x v="0"/>
    <s v="rhenusana"/>
  </r>
  <r>
    <s v="neu_ohne Fusionsberechnungen_DJ_Daten_OKP.xlsx"/>
    <x v="7"/>
    <s v="Jahresrechnung definitiv"/>
    <s v="558"/>
    <x v="36"/>
    <s v="CH"/>
    <x v="0"/>
    <n v="10915.98"/>
    <n v="9175"/>
    <m/>
    <m/>
    <m/>
    <m/>
    <m/>
    <m/>
    <m/>
    <m/>
    <m/>
    <m/>
    <m/>
    <m/>
    <m/>
    <m/>
    <m/>
    <m/>
    <m/>
    <m/>
    <m/>
    <m/>
    <m/>
    <m/>
    <m/>
    <m/>
    <m/>
    <m/>
    <m/>
    <m/>
    <m/>
    <m/>
    <m/>
    <m/>
    <m/>
    <m/>
    <m/>
    <n v="35533095.700000003"/>
    <n v="-46807.35"/>
    <n v="0"/>
    <n v="4141272.5"/>
    <n v="0"/>
    <n v="0"/>
    <n v="-52266"/>
    <n v="0"/>
    <n v="-4141272.5"/>
    <n v="-28909669.629999999"/>
    <n v="5349787.3"/>
    <n v="0"/>
    <n v="0"/>
    <n v="0"/>
    <n v="-4773.03"/>
    <n v="463000"/>
    <n v="0"/>
    <m/>
    <n v="0"/>
    <n v="-11783037.4"/>
    <n v="0"/>
    <n v="3106980"/>
    <n v="-262316.08"/>
    <n v="-31604.85"/>
    <n v="-4831.2"/>
    <n v="0"/>
    <m/>
    <n v="0"/>
    <n v="0"/>
    <n v="-1455287.24"/>
    <n v="0"/>
    <n v="0"/>
    <n v="0"/>
    <n v="216442.87"/>
    <n v="-1648.89"/>
    <n v="0"/>
    <n v="1328284.8"/>
    <n v="0"/>
    <n v="-8208.93"/>
    <m/>
    <m/>
    <m/>
    <n v="5999230.9999999981"/>
    <n v="4606812.7730107224"/>
    <n v="0"/>
    <n v="16183177.75"/>
    <m/>
    <m/>
    <m/>
    <m/>
    <m/>
    <m/>
    <m/>
    <m/>
    <m/>
    <m/>
    <m/>
    <m/>
    <m/>
    <m/>
    <n v="8920192.3800000008"/>
    <m/>
    <m/>
    <m/>
    <m/>
    <m/>
    <m/>
    <m/>
    <m/>
    <n v="4595000"/>
    <m/>
    <m/>
    <m/>
    <m/>
    <m/>
    <m/>
    <m/>
    <m/>
    <m/>
    <m/>
    <m/>
    <m/>
    <m/>
    <m/>
    <m/>
    <m/>
    <m/>
    <m/>
    <m/>
    <m/>
    <m/>
    <m/>
    <s v="öKK (fus)"/>
    <x v="1"/>
    <m/>
    <x v="0"/>
    <s v="KVF Krankenversicherung AG"/>
  </r>
  <r>
    <s v="neu_ohne Fusionsberechnungen_DJ_Daten_OKP.xlsx"/>
    <x v="7"/>
    <s v="Jahresrechnung definitiv"/>
    <s v="780"/>
    <x v="37"/>
    <s v="CH"/>
    <x v="0"/>
    <n v="7692.41"/>
    <n v="7793"/>
    <m/>
    <m/>
    <m/>
    <m/>
    <m/>
    <m/>
    <m/>
    <m/>
    <m/>
    <m/>
    <m/>
    <m/>
    <m/>
    <m/>
    <m/>
    <m/>
    <m/>
    <m/>
    <m/>
    <m/>
    <m/>
    <m/>
    <m/>
    <m/>
    <m/>
    <m/>
    <m/>
    <m/>
    <m/>
    <m/>
    <m/>
    <m/>
    <m/>
    <m/>
    <m/>
    <n v="23962798.75"/>
    <n v="-67915.13"/>
    <n v="-171265.15"/>
    <n v="2730754.75"/>
    <n v="0"/>
    <n v="0"/>
    <n v="-38167.199999999997"/>
    <n v="0"/>
    <n v="-2730754.75"/>
    <n v="-19487157.149999999"/>
    <n v="3608788.45"/>
    <n v="0"/>
    <n v="0"/>
    <n v="0"/>
    <n v="-2240.6999999999998"/>
    <n v="1320000"/>
    <n v="-1700000"/>
    <m/>
    <n v="0"/>
    <n v="-2734017.3"/>
    <n v="0"/>
    <n v="660000"/>
    <n v="0"/>
    <n v="-16708.2"/>
    <n v="-253982.22"/>
    <n v="0"/>
    <m/>
    <n v="-1394778.5"/>
    <n v="0"/>
    <n v="-483000.26"/>
    <n v="-161234.13"/>
    <n v="-150"/>
    <n v="-70108.72"/>
    <n v="157150.84"/>
    <n v="-31160.959999999999"/>
    <n v="0"/>
    <n v="928759.47"/>
    <n v="187227.91"/>
    <n v="-108788.51"/>
    <m/>
    <m/>
    <m/>
    <n v="7059670.4999999972"/>
    <n v="3597018.2334197438"/>
    <n v="-2403703.3178060856"/>
    <n v="16704717.59"/>
    <m/>
    <m/>
    <m/>
    <m/>
    <m/>
    <m/>
    <m/>
    <m/>
    <m/>
    <m/>
    <m/>
    <m/>
    <m/>
    <m/>
    <n v="11158104.710000001"/>
    <m/>
    <m/>
    <m/>
    <m/>
    <m/>
    <m/>
    <m/>
    <m/>
    <n v="3320000"/>
    <m/>
    <m/>
    <m/>
    <m/>
    <m/>
    <m/>
    <m/>
    <m/>
    <m/>
    <m/>
    <m/>
    <m/>
    <m/>
    <m/>
    <m/>
    <m/>
    <m/>
    <m/>
    <m/>
    <m/>
    <m/>
    <m/>
    <m/>
    <x v="0"/>
    <m/>
    <x v="0"/>
    <s v="Genossenschaft Glarner Krankenversicherung"/>
  </r>
  <r>
    <s v="neu_ohne Fusionsberechnungen_DJ_Daten_OKP.xlsx"/>
    <x v="7"/>
    <s v="Jahresrechnung definitiv"/>
    <s v="1507"/>
    <x v="38"/>
    <s v="CH"/>
    <x v="0"/>
    <n v="8013.58"/>
    <n v="7562"/>
    <m/>
    <m/>
    <m/>
    <m/>
    <m/>
    <m/>
    <m/>
    <m/>
    <m/>
    <m/>
    <m/>
    <m/>
    <m/>
    <m/>
    <m/>
    <m/>
    <m/>
    <m/>
    <m/>
    <m/>
    <m/>
    <m/>
    <m/>
    <m/>
    <m/>
    <m/>
    <m/>
    <m/>
    <m/>
    <m/>
    <m/>
    <m/>
    <m/>
    <m/>
    <m/>
    <n v="31590377.949999999"/>
    <n v="-421246.41"/>
    <n v="-631807.55000000005"/>
    <n v="4574005.7"/>
    <n v="0"/>
    <n v="0"/>
    <n v="-38467.199999999997"/>
    <n v="0"/>
    <n v="-4574005.7"/>
    <n v="-32418028.940000001"/>
    <n v="4229716.43"/>
    <n v="0"/>
    <n v="0"/>
    <n v="0"/>
    <n v="0"/>
    <n v="1668160.85"/>
    <n v="-1513000"/>
    <m/>
    <n v="0"/>
    <n v="-3173112"/>
    <n v="0"/>
    <n v="3017537"/>
    <n v="0"/>
    <n v="-43830.400000000001"/>
    <n v="-59857.08"/>
    <n v="1267804.1100000001"/>
    <m/>
    <n v="0"/>
    <n v="0"/>
    <n v="-1355606.17"/>
    <n v="-67857.649999999994"/>
    <n v="-3728.77"/>
    <n v="0"/>
    <n v="95354.27"/>
    <n v="-4477.9799999999996"/>
    <n v="0"/>
    <n v="992834.4"/>
    <n v="0"/>
    <n v="0"/>
    <m/>
    <m/>
    <m/>
    <n v="13752526.481498066"/>
    <n v="3818054.6152443406"/>
    <n v="-123701.08927202776"/>
    <n v="19662311.730000004"/>
    <m/>
    <m/>
    <m/>
    <m/>
    <m/>
    <m/>
    <m/>
    <m/>
    <m/>
    <m/>
    <m/>
    <m/>
    <m/>
    <m/>
    <n v="13588063.68"/>
    <m/>
    <m/>
    <m/>
    <m/>
    <m/>
    <m/>
    <m/>
    <m/>
    <n v="6201839.1500000004"/>
    <m/>
    <m/>
    <m/>
    <m/>
    <m/>
    <m/>
    <m/>
    <m/>
    <m/>
    <m/>
    <m/>
    <m/>
    <m/>
    <m/>
    <m/>
    <m/>
    <m/>
    <m/>
    <m/>
    <m/>
    <m/>
    <m/>
    <m/>
    <x v="0"/>
    <s v="Groupe Mutuel"/>
    <x v="1"/>
    <s v="AMB Assurances SA"/>
  </r>
  <r>
    <s v="neu_ohne Fusionsberechnungen_DJ_Daten_OKP.xlsx"/>
    <x v="7"/>
    <s v="Jahresrechnung definitiv"/>
    <s v="829"/>
    <x v="39"/>
    <s v="CH"/>
    <x v="0"/>
    <n v="5656.37"/>
    <n v="5550"/>
    <m/>
    <m/>
    <m/>
    <m/>
    <m/>
    <m/>
    <m/>
    <m/>
    <m/>
    <m/>
    <m/>
    <m/>
    <m/>
    <m/>
    <m/>
    <m/>
    <m/>
    <m/>
    <m/>
    <m/>
    <m/>
    <m/>
    <m/>
    <m/>
    <m/>
    <m/>
    <m/>
    <m/>
    <m/>
    <m/>
    <m/>
    <m/>
    <m/>
    <m/>
    <m/>
    <n v="21399194.870000001"/>
    <n v="-14727.77"/>
    <n v="-83199.75"/>
    <n v="2875828.7"/>
    <n v="106448.94"/>
    <n v="0"/>
    <n v="-27360"/>
    <n v="0"/>
    <n v="-2875828.7"/>
    <n v="-28211024.300000001"/>
    <n v="3359059.05"/>
    <n v="0"/>
    <n v="0"/>
    <n v="0"/>
    <n v="0"/>
    <n v="370000"/>
    <n v="0"/>
    <m/>
    <n v="0"/>
    <n v="7012795"/>
    <n v="0"/>
    <n v="-776244"/>
    <n v="0"/>
    <n v="0"/>
    <n v="-89963.28"/>
    <n v="0"/>
    <m/>
    <n v="-1225306.78"/>
    <n v="0"/>
    <n v="-43158.17"/>
    <n v="-52773.2"/>
    <n v="0"/>
    <n v="-58429.7"/>
    <n v="0"/>
    <n v="0"/>
    <n v="0"/>
    <n v="1480296.58"/>
    <n v="0"/>
    <n v="0"/>
    <m/>
    <m/>
    <m/>
    <n v="12101440"/>
    <n v="2958787.0158268954"/>
    <n v="6204810.2298238035"/>
    <n v="16748732.52"/>
    <m/>
    <m/>
    <m/>
    <m/>
    <m/>
    <m/>
    <m/>
    <m/>
    <m/>
    <m/>
    <m/>
    <m/>
    <m/>
    <m/>
    <n v="14440389.880000001"/>
    <m/>
    <m/>
    <m/>
    <m/>
    <m/>
    <m/>
    <m/>
    <m/>
    <n v="4730000"/>
    <m/>
    <m/>
    <m/>
    <m/>
    <m/>
    <m/>
    <m/>
    <m/>
    <m/>
    <m/>
    <m/>
    <m/>
    <m/>
    <m/>
    <m/>
    <m/>
    <m/>
    <m/>
    <m/>
    <m/>
    <m/>
    <m/>
    <m/>
    <x v="0"/>
    <m/>
    <x v="0"/>
    <s v="KLuG Krankenversicherung"/>
  </r>
  <r>
    <s v="neu_ohne Fusionsberechnungen_DJ_Daten_OKP.xlsx"/>
    <x v="7"/>
    <s v="Jahresrechnung definitiv"/>
    <s v="246"/>
    <x v="40"/>
    <s v="CH"/>
    <x v="0"/>
    <n v="6674.73"/>
    <n v="5962"/>
    <m/>
    <m/>
    <m/>
    <m/>
    <m/>
    <m/>
    <m/>
    <m/>
    <m/>
    <m/>
    <m/>
    <m/>
    <m/>
    <m/>
    <m/>
    <m/>
    <m/>
    <m/>
    <m/>
    <m/>
    <m/>
    <m/>
    <m/>
    <m/>
    <m/>
    <m/>
    <m/>
    <m/>
    <m/>
    <m/>
    <m/>
    <m/>
    <m/>
    <m/>
    <m/>
    <n v="25566343.5"/>
    <n v="-42142.87"/>
    <n v="-156147.70000000001"/>
    <n v="3379482.5"/>
    <n v="0"/>
    <n v="0"/>
    <n v="-50668.800000000003"/>
    <n v="0"/>
    <n v="-3379482.5"/>
    <n v="-22070677"/>
    <n v="3438862.7"/>
    <n v="0"/>
    <n v="0"/>
    <n v="0"/>
    <n v="-3955.52"/>
    <n v="-550000"/>
    <n v="0"/>
    <m/>
    <n v="0"/>
    <n v="-5708187.4000000004"/>
    <n v="0"/>
    <n v="1553822"/>
    <n v="-42080.9"/>
    <n v="-52473.15"/>
    <n v="-206495.63"/>
    <n v="225305.2"/>
    <m/>
    <n v="-953162.89"/>
    <n v="0"/>
    <n v="-370440.21"/>
    <n v="-15000"/>
    <n v="0"/>
    <n v="-9702.2000000000007"/>
    <n v="0"/>
    <n v="-7277.68"/>
    <n v="0"/>
    <n v="721850.08"/>
    <n v="10762"/>
    <n v="-223.13"/>
    <m/>
    <m/>
    <m/>
    <n v="5233852.9999999981"/>
    <n v="4362665.5983421756"/>
    <n v="-2701678.9051953522"/>
    <n v="9650808.1300000008"/>
    <m/>
    <m/>
    <m/>
    <m/>
    <m/>
    <m/>
    <m/>
    <m/>
    <m/>
    <m/>
    <m/>
    <m/>
    <m/>
    <m/>
    <n v="6354801.21"/>
    <m/>
    <m/>
    <m/>
    <m/>
    <m/>
    <m/>
    <m/>
    <m/>
    <n v="5350000"/>
    <m/>
    <m/>
    <m/>
    <m/>
    <m/>
    <m/>
    <m/>
    <m/>
    <m/>
    <m/>
    <m/>
    <m/>
    <m/>
    <m/>
    <m/>
    <m/>
    <m/>
    <m/>
    <m/>
    <m/>
    <m/>
    <m/>
    <m/>
    <x v="0"/>
    <m/>
    <x v="0"/>
    <s v="Genossenschaft Krankenkasse Steffisburg"/>
  </r>
  <r>
    <s v="neu_ohne Fusionsberechnungen_DJ_Daten_OKP.xlsx"/>
    <x v="7"/>
    <s v="Jahresrechnung definitiv"/>
    <s v="134"/>
    <x v="41"/>
    <s v="CH"/>
    <x v="0"/>
    <n v="4243.41"/>
    <n v="4456"/>
    <m/>
    <m/>
    <m/>
    <m/>
    <m/>
    <m/>
    <m/>
    <m/>
    <m/>
    <m/>
    <m/>
    <m/>
    <m/>
    <m/>
    <m/>
    <m/>
    <m/>
    <m/>
    <m/>
    <m/>
    <m/>
    <m/>
    <m/>
    <m/>
    <m/>
    <m/>
    <m/>
    <m/>
    <m/>
    <m/>
    <m/>
    <m/>
    <m/>
    <m/>
    <m/>
    <n v="14300056.550000001"/>
    <n v="-132633.35"/>
    <n v="-155870.6"/>
    <n v="2033361.65"/>
    <n v="0"/>
    <n v="0"/>
    <n v="-24220.42"/>
    <n v="0"/>
    <n v="-2033361.65"/>
    <n v="-14587132.4"/>
    <n v="2128161.7000000002"/>
    <n v="0"/>
    <n v="0"/>
    <n v="0"/>
    <n v="-3664.85"/>
    <n v="-200000"/>
    <n v="-757460"/>
    <m/>
    <n v="0"/>
    <n v="572368"/>
    <n v="0"/>
    <n v="220903"/>
    <n v="0"/>
    <n v="0"/>
    <n v="17567.86"/>
    <n v="50256.7"/>
    <m/>
    <n v="-534528.55000000005"/>
    <n v="0"/>
    <n v="-241557.93"/>
    <n v="-55691.7"/>
    <n v="0"/>
    <n v="-34688.400000000001"/>
    <n v="72716.63"/>
    <n v="0"/>
    <n v="0"/>
    <n v="535257.97"/>
    <n v="0"/>
    <n v="0"/>
    <m/>
    <m/>
    <m/>
    <n v="9210632"/>
    <n v="2623479.1750941374"/>
    <n v="778483.0151528453"/>
    <n v="12439719.34"/>
    <m/>
    <m/>
    <m/>
    <m/>
    <m/>
    <m/>
    <m/>
    <m/>
    <m/>
    <m/>
    <m/>
    <m/>
    <m/>
    <m/>
    <n v="9826493.4100000001"/>
    <m/>
    <m/>
    <m/>
    <m/>
    <m/>
    <m/>
    <m/>
    <m/>
    <n v="2850000"/>
    <m/>
    <m/>
    <m/>
    <m/>
    <m/>
    <m/>
    <m/>
    <m/>
    <m/>
    <m/>
    <m/>
    <m/>
    <m/>
    <m/>
    <m/>
    <m/>
    <m/>
    <m/>
    <m/>
    <m/>
    <m/>
    <m/>
    <s v="Einsiedler (fus)"/>
    <x v="1"/>
    <m/>
    <x v="0"/>
    <s v="Einsiedler Krankenkasse"/>
  </r>
  <r>
    <s v="neu_ohne Fusionsberechnungen_DJ_Daten_OKP.xlsx"/>
    <x v="7"/>
    <s v="Jahresrechnung definitiv"/>
    <s v="1113"/>
    <x v="42"/>
    <s v="CH"/>
    <x v="0"/>
    <n v="4202.01"/>
    <n v="4301"/>
    <m/>
    <m/>
    <m/>
    <m/>
    <m/>
    <m/>
    <m/>
    <m/>
    <m/>
    <m/>
    <m/>
    <m/>
    <m/>
    <m/>
    <m/>
    <m/>
    <m/>
    <m/>
    <m/>
    <m/>
    <m/>
    <m/>
    <m/>
    <m/>
    <m/>
    <m/>
    <m/>
    <m/>
    <m/>
    <m/>
    <m/>
    <m/>
    <m/>
    <m/>
    <m/>
    <n v="16012204.15"/>
    <n v="-44403.519999999997"/>
    <n v="-240183.05"/>
    <n v="2610324.1"/>
    <n v="0"/>
    <n v="0"/>
    <n v="-20169.599999999999"/>
    <n v="0"/>
    <n v="-2610324.1"/>
    <n v="-17184986.77"/>
    <n v="2241723.98"/>
    <n v="0"/>
    <n v="0"/>
    <n v="0"/>
    <n v="-4539.9399999999996"/>
    <n v="280394.31"/>
    <n v="0"/>
    <m/>
    <n v="0"/>
    <n v="351093"/>
    <n v="0"/>
    <n v="549195"/>
    <n v="0"/>
    <n v="-20859.349999999999"/>
    <n v="-23503.24"/>
    <n v="154517.51"/>
    <m/>
    <n v="-44574.3"/>
    <n v="0"/>
    <n v="-900481.58"/>
    <n v="-18160.3"/>
    <n v="0"/>
    <n v="0"/>
    <n v="41178.18"/>
    <n v="-16732.13"/>
    <n v="0"/>
    <n v="265913.15000000002"/>
    <n v="0"/>
    <n v="0"/>
    <m/>
    <m/>
    <m/>
    <n v="5198558.1008505644"/>
    <n v="2013824.5494597596"/>
    <n v="915946.16935990402"/>
    <n v="5278782.9000000004"/>
    <m/>
    <m/>
    <m/>
    <m/>
    <m/>
    <m/>
    <m/>
    <m/>
    <m/>
    <m/>
    <m/>
    <m/>
    <m/>
    <m/>
    <n v="6575956.6500000004"/>
    <m/>
    <m/>
    <m/>
    <m/>
    <m/>
    <m/>
    <m/>
    <m/>
    <n v="3659605.69"/>
    <m/>
    <m/>
    <m/>
    <m/>
    <m/>
    <m/>
    <m/>
    <m/>
    <m/>
    <m/>
    <m/>
    <m/>
    <m/>
    <m/>
    <m/>
    <m/>
    <m/>
    <m/>
    <m/>
    <m/>
    <m/>
    <m/>
    <m/>
    <x v="0"/>
    <m/>
    <x v="0"/>
    <s v="Caisse-maladie de la vallée d’Entremont société coopérative"/>
  </r>
  <r>
    <s v="neu_ohne Fusionsberechnungen_DJ_Daten_OKP.xlsx"/>
    <x v="7"/>
    <s v="Jahresrechnung definitiv"/>
    <s v="1040"/>
    <x v="43"/>
    <s v="CH"/>
    <x v="0"/>
    <n v="5159.5"/>
    <n v="4548"/>
    <m/>
    <m/>
    <m/>
    <m/>
    <m/>
    <m/>
    <m/>
    <m/>
    <m/>
    <m/>
    <m/>
    <m/>
    <m/>
    <m/>
    <m/>
    <m/>
    <m/>
    <m/>
    <m/>
    <m/>
    <m/>
    <m/>
    <m/>
    <m/>
    <m/>
    <m/>
    <m/>
    <m/>
    <m/>
    <m/>
    <m/>
    <m/>
    <m/>
    <m/>
    <m/>
    <n v="14798707.25"/>
    <n v="-7518.1"/>
    <n v="-158360.35999999999"/>
    <n v="1172641.8"/>
    <n v="0"/>
    <n v="0"/>
    <n v="-21129.599999999999"/>
    <n v="0"/>
    <n v="-1172641.8"/>
    <n v="-14221368.35"/>
    <n v="2334562.35"/>
    <n v="0"/>
    <n v="0"/>
    <n v="0"/>
    <n v="-3015.27"/>
    <n v="-270000"/>
    <n v="0"/>
    <m/>
    <n v="0"/>
    <n v="-3615504.8"/>
    <n v="0"/>
    <n v="948000"/>
    <n v="0"/>
    <n v="-72119.75"/>
    <n v="-65819.899999999994"/>
    <n v="266747.05"/>
    <m/>
    <n v="-447101.2"/>
    <n v="0"/>
    <n v="-123461"/>
    <n v="-594.5"/>
    <n v="0"/>
    <n v="0"/>
    <n v="4699.6899999999996"/>
    <n v="-30907.98"/>
    <n v="0"/>
    <n v="472222.97"/>
    <n v="200335.25"/>
    <n v="-5041.04"/>
    <m/>
    <m/>
    <m/>
    <n v="11393955.130000001"/>
    <n v="2522537.9247471802"/>
    <n v="-2253900.2840106762"/>
    <n v="11744191.279999999"/>
    <m/>
    <m/>
    <m/>
    <m/>
    <m/>
    <m/>
    <m/>
    <m/>
    <m/>
    <m/>
    <m/>
    <m/>
    <m/>
    <m/>
    <n v="10472464.9"/>
    <m/>
    <m/>
    <m/>
    <m/>
    <m/>
    <m/>
    <m/>
    <m/>
    <n v="2655000"/>
    <m/>
    <m/>
    <m/>
    <m/>
    <m/>
    <m/>
    <m/>
    <m/>
    <m/>
    <m/>
    <m/>
    <m/>
    <m/>
    <m/>
    <m/>
    <m/>
    <m/>
    <m/>
    <m/>
    <m/>
    <m/>
    <m/>
    <s v="Visper (fus)"/>
    <x v="1"/>
    <m/>
    <x v="0"/>
    <s v="Verein Krankenkasse Visperterminen"/>
  </r>
  <r>
    <s v="neu_ohne Fusionsberechnungen_DJ_Daten_OKP.xlsx"/>
    <x v="7"/>
    <s v="Jahresrechnung definitiv"/>
    <s v="901"/>
    <x v="44"/>
    <s v="CH"/>
    <x v="0"/>
    <n v="3674.09"/>
    <n v="3665"/>
    <m/>
    <m/>
    <m/>
    <m/>
    <m/>
    <m/>
    <m/>
    <m/>
    <m/>
    <m/>
    <m/>
    <m/>
    <m/>
    <m/>
    <m/>
    <m/>
    <m/>
    <m/>
    <m/>
    <m/>
    <m/>
    <m/>
    <m/>
    <m/>
    <m/>
    <m/>
    <m/>
    <m/>
    <m/>
    <m/>
    <m/>
    <m/>
    <m/>
    <m/>
    <m/>
    <n v="10621799.4"/>
    <n v="-1212.0999999999999"/>
    <n v="-42487.199999999997"/>
    <n v="1685824.15"/>
    <n v="0"/>
    <n v="0"/>
    <n v="-24138"/>
    <n v="0"/>
    <n v="-1685824.15"/>
    <n v="-9508644.4499999993"/>
    <n v="1757931.8"/>
    <n v="0"/>
    <n v="0"/>
    <n v="0"/>
    <n v="-2.0499999999999998"/>
    <n v="121000"/>
    <n v="0"/>
    <m/>
    <n v="0"/>
    <n v="-2474958"/>
    <n v="0"/>
    <n v="750000"/>
    <n v="-39597.15"/>
    <n v="0"/>
    <n v="-36641.339999999997"/>
    <n v="0"/>
    <m/>
    <n v="-268498.59999999998"/>
    <n v="0"/>
    <n v="-243722.31"/>
    <n v="-3270.25"/>
    <n v="0"/>
    <n v="-20112"/>
    <n v="247299.95"/>
    <n v="-105.95"/>
    <n v="0"/>
    <n v="713348.11"/>
    <n v="0"/>
    <n v="0"/>
    <m/>
    <m/>
    <m/>
    <n v="9934390.0999999978"/>
    <n v="2848663.278475123"/>
    <n v="-1453882.6585516173"/>
    <n v="13280707.210000001"/>
    <m/>
    <m/>
    <m/>
    <m/>
    <m/>
    <m/>
    <m/>
    <m/>
    <m/>
    <m/>
    <m/>
    <m/>
    <m/>
    <m/>
    <n v="10434714.130000001"/>
    <m/>
    <m/>
    <m/>
    <m/>
    <m/>
    <m/>
    <m/>
    <m/>
    <n v="1419000"/>
    <m/>
    <m/>
    <m/>
    <m/>
    <m/>
    <m/>
    <m/>
    <m/>
    <m/>
    <m/>
    <m/>
    <m/>
    <m/>
    <m/>
    <m/>
    <m/>
    <m/>
    <m/>
    <m/>
    <m/>
    <m/>
    <m/>
    <m/>
    <x v="0"/>
    <m/>
    <x v="0"/>
    <s v="sanavals Gesundheitskasse"/>
  </r>
  <r>
    <s v="neu_ohne Fusionsberechnungen_DJ_Daten_OKP.xlsx"/>
    <x v="7"/>
    <s v="Jahresrechnung definitiv"/>
    <s v="966"/>
    <x v="45"/>
    <s v="CH"/>
    <x v="0"/>
    <n v="3319.67"/>
    <n v="3476"/>
    <m/>
    <m/>
    <m/>
    <m/>
    <m/>
    <m/>
    <m/>
    <m/>
    <m/>
    <m/>
    <m/>
    <m/>
    <m/>
    <m/>
    <m/>
    <m/>
    <m/>
    <m/>
    <m/>
    <m/>
    <m/>
    <m/>
    <m/>
    <m/>
    <m/>
    <m/>
    <m/>
    <m/>
    <m/>
    <m/>
    <m/>
    <m/>
    <m/>
    <m/>
    <m/>
    <n v="10502716.529999999"/>
    <n v="18099.02"/>
    <n v="-61683.199999999997"/>
    <n v="1848348.8"/>
    <n v="0"/>
    <n v="0"/>
    <n v="-15542.4"/>
    <n v="0"/>
    <n v="-1848348.8"/>
    <n v="-11848602.65"/>
    <n v="1681034.55"/>
    <n v="0"/>
    <n v="0"/>
    <n v="0"/>
    <n v="1882.15"/>
    <n v="0"/>
    <n v="0"/>
    <m/>
    <n v="0"/>
    <n v="542398"/>
    <n v="0"/>
    <n v="-338000"/>
    <n v="-16133.9"/>
    <n v="0"/>
    <n v="-6964.21"/>
    <n v="0"/>
    <m/>
    <n v="-475895.94"/>
    <n v="0"/>
    <n v="-231877.61"/>
    <n v="-24441.59"/>
    <n v="0"/>
    <n v="0"/>
    <n v="213301.81"/>
    <n v="-8329.76"/>
    <n v="0"/>
    <n v="626550.92000000004"/>
    <n v="0"/>
    <n v="0"/>
    <m/>
    <m/>
    <m/>
    <n v="7574398"/>
    <n v="2149363.6599054765"/>
    <n v="323633.5849633675"/>
    <n v="10104736.74"/>
    <m/>
    <m/>
    <m/>
    <m/>
    <m/>
    <m/>
    <m/>
    <m/>
    <m/>
    <m/>
    <m/>
    <m/>
    <m/>
    <m/>
    <n v="7748776.7300000004"/>
    <m/>
    <m/>
    <m/>
    <m/>
    <m/>
    <m/>
    <m/>
    <m/>
    <n v="1600000"/>
    <m/>
    <m/>
    <m/>
    <m/>
    <m/>
    <m/>
    <m/>
    <m/>
    <m/>
    <m/>
    <m/>
    <m/>
    <m/>
    <m/>
    <m/>
    <m/>
    <m/>
    <m/>
    <m/>
    <m/>
    <m/>
    <m/>
    <m/>
    <x v="0"/>
    <m/>
    <x v="0"/>
    <s v="vita surselva"/>
  </r>
  <r>
    <s v="neu_ohne Fusionsberechnungen_DJ_Daten_OKP.xlsx"/>
    <x v="7"/>
    <s v="Jahresrechnung definitiv"/>
    <s v="1322"/>
    <x v="46"/>
    <s v="CH"/>
    <x v="0"/>
    <n v="4451.55"/>
    <n v="3763"/>
    <m/>
    <m/>
    <m/>
    <m/>
    <m/>
    <m/>
    <m/>
    <m/>
    <m/>
    <m/>
    <m/>
    <m/>
    <m/>
    <m/>
    <m/>
    <m/>
    <m/>
    <m/>
    <m/>
    <m/>
    <m/>
    <m/>
    <m/>
    <m/>
    <m/>
    <m/>
    <m/>
    <m/>
    <m/>
    <m/>
    <m/>
    <m/>
    <m/>
    <m/>
    <m/>
    <n v="18044080.449999999"/>
    <n v="-61324.39"/>
    <n v="-303237.5"/>
    <n v="2179987.7999999998"/>
    <n v="0"/>
    <n v="0"/>
    <n v="-21360"/>
    <n v="0"/>
    <n v="-2179987.7999999998"/>
    <n v="-22019888.899999999"/>
    <n v="2779252.85"/>
    <n v="0"/>
    <n v="0"/>
    <n v="0"/>
    <n v="-2079.9499999999998"/>
    <n v="650000"/>
    <n v="0"/>
    <m/>
    <n v="0"/>
    <n v="4868922.25"/>
    <n v="0"/>
    <n v="-784574"/>
    <n v="-140968.5"/>
    <n v="-18353"/>
    <n v="-145372.04999999999"/>
    <n v="122893.65"/>
    <m/>
    <n v="-839523.1"/>
    <n v="0"/>
    <n v="-372418.59"/>
    <n v="-26540.9"/>
    <n v="0"/>
    <n v="-3756.3"/>
    <n v="196513.98"/>
    <n v="-10550.79"/>
    <n v="0"/>
    <n v="516532.87"/>
    <n v="0"/>
    <n v="0"/>
    <m/>
    <m/>
    <m/>
    <n v="5512502.6599999992"/>
    <n v="3722058.08520811"/>
    <n v="3768279.2914785696"/>
    <n v="9566329.6099999994"/>
    <m/>
    <m/>
    <m/>
    <m/>
    <m/>
    <m/>
    <m/>
    <m/>
    <m/>
    <m/>
    <m/>
    <m/>
    <m/>
    <m/>
    <n v="7576178.0800000001"/>
    <m/>
    <m/>
    <m/>
    <m/>
    <m/>
    <m/>
    <m/>
    <m/>
    <n v="4650000"/>
    <m/>
    <m/>
    <m/>
    <m/>
    <m/>
    <m/>
    <m/>
    <m/>
    <m/>
    <m/>
    <m/>
    <m/>
    <m/>
    <m/>
    <m/>
    <m/>
    <m/>
    <m/>
    <m/>
    <m/>
    <m/>
    <m/>
    <m/>
    <x v="0"/>
    <m/>
    <x v="0"/>
    <s v="Krankenkasse Birchmeier"/>
  </r>
  <r>
    <s v="neu_ohne Fusionsberechnungen_DJ_Daten_OKP.xlsx"/>
    <x v="7"/>
    <s v="Jahresrechnung definitiv"/>
    <s v="820"/>
    <x v="47"/>
    <s v="CH"/>
    <x v="0"/>
    <n v="2563.15"/>
    <n v="2652"/>
    <m/>
    <m/>
    <m/>
    <m/>
    <m/>
    <m/>
    <m/>
    <m/>
    <m/>
    <m/>
    <m/>
    <m/>
    <m/>
    <m/>
    <m/>
    <m/>
    <m/>
    <m/>
    <m/>
    <m/>
    <m/>
    <m/>
    <m/>
    <m/>
    <m/>
    <m/>
    <m/>
    <m/>
    <m/>
    <m/>
    <m/>
    <m/>
    <m/>
    <m/>
    <m/>
    <n v="7980923.4000000004"/>
    <n v="-19832.79"/>
    <n v="-35116.050000000003"/>
    <n v="1345795.65"/>
    <n v="0"/>
    <n v="0"/>
    <n v="-12217.2"/>
    <n v="0"/>
    <n v="-1345795.65"/>
    <n v="-8813096.6500000004"/>
    <n v="1214454.8"/>
    <n v="0"/>
    <n v="0"/>
    <n v="0"/>
    <n v="-2.0499999999999998"/>
    <n v="0"/>
    <n v="0"/>
    <m/>
    <n v="0"/>
    <n v="346805"/>
    <n v="0"/>
    <n v="-216000"/>
    <n v="-10134.35"/>
    <n v="0"/>
    <n v="-13091.87"/>
    <n v="0"/>
    <m/>
    <n v="-165552.9"/>
    <n v="0"/>
    <n v="-195096.22"/>
    <n v="-637.5"/>
    <n v="0"/>
    <n v="0"/>
    <n v="68756.25"/>
    <n v="-50771.55"/>
    <n v="0"/>
    <n v="326706.27"/>
    <n v="0"/>
    <n v="0"/>
    <m/>
    <m/>
    <m/>
    <n v="5946140.0600000005"/>
    <n v="2374522.935724922"/>
    <n v="289905.80105947005"/>
    <n v="6598371.9900000002"/>
    <m/>
    <m/>
    <m/>
    <m/>
    <m/>
    <m/>
    <m/>
    <m/>
    <m/>
    <m/>
    <m/>
    <m/>
    <m/>
    <m/>
    <n v="5662675.2300000004"/>
    <m/>
    <m/>
    <m/>
    <m/>
    <m/>
    <m/>
    <m/>
    <m/>
    <n v="1110763"/>
    <m/>
    <m/>
    <m/>
    <m/>
    <m/>
    <m/>
    <m/>
    <m/>
    <m/>
    <m/>
    <m/>
    <m/>
    <m/>
    <m/>
    <m/>
    <m/>
    <m/>
    <m/>
    <m/>
    <m/>
    <m/>
    <m/>
    <m/>
    <x v="0"/>
    <m/>
    <x v="0"/>
    <s v="Cassa da malsauns LUMNEZIANA"/>
  </r>
  <r>
    <s v="neu_ohne Fusionsberechnungen_DJ_Daten_OKP.xlsx"/>
    <x v="7"/>
    <s v="Jahresrechnung definitiv"/>
    <s v="1331"/>
    <x v="48"/>
    <s v="CH"/>
    <x v="0"/>
    <n v="1096.9000000000001"/>
    <n v="1089"/>
    <m/>
    <m/>
    <m/>
    <m/>
    <m/>
    <m/>
    <m/>
    <m/>
    <m/>
    <m/>
    <m/>
    <m/>
    <m/>
    <m/>
    <m/>
    <m/>
    <m/>
    <m/>
    <m/>
    <m/>
    <m/>
    <m/>
    <m/>
    <m/>
    <m/>
    <m/>
    <m/>
    <m/>
    <m/>
    <m/>
    <m/>
    <m/>
    <m/>
    <m/>
    <m/>
    <n v="3783518.51"/>
    <n v="-11000"/>
    <n v="-351867"/>
    <n v="485937"/>
    <n v="0"/>
    <n v="0"/>
    <n v="-4994"/>
    <n v="0"/>
    <n v="-485937"/>
    <n v="-3584769"/>
    <n v="559686"/>
    <n v="0"/>
    <n v="0"/>
    <n v="0"/>
    <n v="-25"/>
    <n v="265000"/>
    <n v="0"/>
    <m/>
    <n v="0"/>
    <n v="386816"/>
    <n v="0"/>
    <n v="-250000"/>
    <n v="-18567"/>
    <n v="0"/>
    <n v="10435"/>
    <n v="107452"/>
    <m/>
    <n v="-105106"/>
    <n v="0"/>
    <n v="-104833"/>
    <n v="-200"/>
    <n v="-300"/>
    <n v="0"/>
    <n v="34890"/>
    <n v="-13449"/>
    <n v="0"/>
    <n v="7128"/>
    <n v="0"/>
    <n v="0"/>
    <m/>
    <m/>
    <m/>
    <n v="2002079.54"/>
    <n v="1186042.0093983328"/>
    <n v="131606.79116218101"/>
    <n v="2688401"/>
    <m/>
    <m/>
    <m/>
    <m/>
    <m/>
    <m/>
    <m/>
    <m/>
    <m/>
    <m/>
    <m/>
    <m/>
    <m/>
    <m/>
    <n v="2112076"/>
    <m/>
    <m/>
    <m/>
    <m/>
    <m/>
    <m/>
    <m/>
    <m/>
    <n v="570000"/>
    <m/>
    <m/>
    <m/>
    <m/>
    <m/>
    <m/>
    <m/>
    <m/>
    <m/>
    <m/>
    <m/>
    <m/>
    <m/>
    <m/>
    <m/>
    <m/>
    <m/>
    <m/>
    <m/>
    <m/>
    <m/>
    <m/>
    <s v="rhenu (fus)"/>
    <x v="1"/>
    <m/>
    <x v="0"/>
    <s v="Krankenkasse Stoffel, Mels"/>
  </r>
  <r>
    <s v="neu_ohne Fusionsberechnungen_DJ_Daten_OKP.xlsx"/>
    <x v="7"/>
    <s v="Jahresrechnung definitiv"/>
    <s v="1142"/>
    <x v="49"/>
    <s v="CH"/>
    <x v="0"/>
    <n v="571.39"/>
    <n v="555"/>
    <m/>
    <m/>
    <m/>
    <m/>
    <m/>
    <m/>
    <m/>
    <m/>
    <m/>
    <m/>
    <m/>
    <m/>
    <m/>
    <m/>
    <m/>
    <m/>
    <m/>
    <m/>
    <m/>
    <m/>
    <m/>
    <m/>
    <m/>
    <m/>
    <m/>
    <m/>
    <m/>
    <m/>
    <m/>
    <m/>
    <m/>
    <m/>
    <m/>
    <m/>
    <m/>
    <n v="2921274.8"/>
    <n v="-58011.05"/>
    <n v="-14314.25"/>
    <n v="1301239.3500000001"/>
    <n v="0"/>
    <n v="0"/>
    <n v="-2730"/>
    <n v="0"/>
    <n v="-1301239.3500000001"/>
    <n v="-5807171.9500000002"/>
    <n v="427355.7"/>
    <n v="0"/>
    <n v="0"/>
    <n v="0"/>
    <n v="9.1"/>
    <n v="136000"/>
    <n v="-1154798"/>
    <m/>
    <n v="0"/>
    <n v="3655757"/>
    <n v="0"/>
    <n v="40000"/>
    <n v="0"/>
    <n v="0"/>
    <n v="23020.21"/>
    <n v="79689.149999999994"/>
    <m/>
    <n v="0"/>
    <n v="0"/>
    <n v="-327608.24"/>
    <n v="0"/>
    <n v="0"/>
    <n v="0"/>
    <n v="6014.7"/>
    <n v="-657.59"/>
    <n v="0"/>
    <n v="1732751.19"/>
    <n v="0"/>
    <n v="0"/>
    <m/>
    <m/>
    <m/>
    <n v="20860121"/>
    <n v="5058843.8928166702"/>
    <n v="3544733.4180174735"/>
    <n v="22982000.760000002"/>
    <m/>
    <m/>
    <m/>
    <m/>
    <m/>
    <m/>
    <m/>
    <m/>
    <m/>
    <m/>
    <m/>
    <m/>
    <m/>
    <m/>
    <n v="22516701.329999998"/>
    <m/>
    <m/>
    <m/>
    <m/>
    <m/>
    <m/>
    <m/>
    <m/>
    <n v="1187000"/>
    <m/>
    <m/>
    <m/>
    <m/>
    <m/>
    <m/>
    <m/>
    <m/>
    <m/>
    <m/>
    <m/>
    <m/>
    <m/>
    <m/>
    <m/>
    <m/>
    <m/>
    <m/>
    <m/>
    <m/>
    <m/>
    <m/>
    <s v="Einsiedler (fus)"/>
    <x v="1"/>
    <m/>
    <x v="0"/>
    <s v="Krankenkasse Institut Ingenbohl"/>
  </r>
  <r>
    <s v="neu_ohne Fusionsberechnungen_DJ_Daten_OKP.xlsx"/>
    <x v="7"/>
    <s v="Jahresrechnung definitiv"/>
    <s v="1362"/>
    <x v="50"/>
    <s v="CH"/>
    <x v="0"/>
    <n v="1440"/>
    <n v="1131"/>
    <m/>
    <m/>
    <m/>
    <m/>
    <m/>
    <m/>
    <m/>
    <m/>
    <m/>
    <m/>
    <m/>
    <m/>
    <m/>
    <m/>
    <m/>
    <m/>
    <m/>
    <m/>
    <m/>
    <m/>
    <m/>
    <m/>
    <m/>
    <m/>
    <m/>
    <m/>
    <m/>
    <m/>
    <m/>
    <m/>
    <m/>
    <m/>
    <m/>
    <m/>
    <m/>
    <n v="4355553.3499999996"/>
    <n v="-715.9"/>
    <n v="-120213.25"/>
    <n v="432951.75"/>
    <n v="58447.199999999997"/>
    <n v="0"/>
    <n v="-5857.2"/>
    <n v="0"/>
    <n v="-480686.75"/>
    <n v="-4826532.2"/>
    <n v="608215.15"/>
    <n v="0"/>
    <n v="0"/>
    <n v="0"/>
    <n v="-40.200000000000003"/>
    <n v="-223000"/>
    <n v="0"/>
    <m/>
    <n v="0"/>
    <n v="-660862"/>
    <n v="0"/>
    <n v="326000"/>
    <n v="0"/>
    <n v="0"/>
    <n v="0"/>
    <n v="88821.35"/>
    <m/>
    <n v="-70243.75"/>
    <n v="0"/>
    <n v="-117021.18"/>
    <n v="0"/>
    <n v="0"/>
    <n v="-869.65"/>
    <n v="68835.3"/>
    <n v="-12716.29"/>
    <n v="0"/>
    <n v="978.71"/>
    <n v="0"/>
    <n v="0"/>
    <m/>
    <m/>
    <m/>
    <n v="1811404.7500000007"/>
    <n v="788784.14404306083"/>
    <n v="0"/>
    <n v="1500497.09"/>
    <m/>
    <m/>
    <m/>
    <m/>
    <m/>
    <m/>
    <m/>
    <m/>
    <m/>
    <m/>
    <m/>
    <m/>
    <m/>
    <m/>
    <n v="1219718.6399999999"/>
    <m/>
    <m/>
    <m/>
    <m/>
    <m/>
    <m/>
    <m/>
    <m/>
    <n v="1021000"/>
    <m/>
    <m/>
    <m/>
    <m/>
    <m/>
    <m/>
    <m/>
    <m/>
    <m/>
    <m/>
    <m/>
    <m/>
    <m/>
    <m/>
    <m/>
    <m/>
    <m/>
    <m/>
    <m/>
    <m/>
    <m/>
    <m/>
    <s v="Sodalis (fus)"/>
    <x v="1"/>
    <m/>
    <x v="0"/>
    <s v="Krankenkasse Simplon"/>
  </r>
  <r>
    <s v="neu_ohne Fusionsberechnungen_DJ_Daten_OKP.xlsx"/>
    <x v="7"/>
    <s v="Jahresrechnung definitiv"/>
    <s v="1147"/>
    <x v="51"/>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öKK (fus)"/>
    <x v="1"/>
    <m/>
    <x v="0"/>
    <s v="Gemeindekrankenkasse Turbenthal"/>
  </r>
  <r>
    <s v="neu_ohne Fusionsberechnungen_DJ_Daten_OKP.xlsx"/>
    <x v="7"/>
    <s v="Jahresrechnung definitiv"/>
    <s v="1566"/>
    <x v="52"/>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Helsana (fus)"/>
    <x v="1"/>
    <m/>
    <x v="0"/>
    <s v="Sansan Versicherungen AG"/>
  </r>
  <r>
    <s v="neu_ohne Fusionsberechnungen_DJ_Daten_OKP.xlsx"/>
    <x v="7"/>
    <s v="Jahresrechnung definitiv"/>
    <s v="1565"/>
    <x v="53"/>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Helsana (fus)"/>
    <x v="1"/>
    <m/>
    <x v="0"/>
    <s v="Avanex Versicherungen AG"/>
  </r>
  <r>
    <s v="neu_ohne Fusionsberechnungen_DJ_Daten_OKP.xlsx"/>
    <x v="7"/>
    <s v="Jahresrechnung definitiv"/>
    <s v="1060"/>
    <x v="54"/>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Sanitas (fus)"/>
    <x v="1"/>
    <m/>
    <x v="0"/>
    <s v="Wincare Versicherungen"/>
  </r>
  <r>
    <s v="neu_ohne Fusionsberechnungen_DJ_Daten_OKP.xlsx"/>
    <x v="7"/>
    <s v="Jahresrechnung definitiv"/>
    <s v="1328"/>
    <x v="55"/>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öKK (fus)"/>
    <x v="1"/>
    <m/>
    <x v="0"/>
    <s v="kmu-Krankenversicherung Winterthur"/>
  </r>
  <r>
    <s v="neu_ohne Fusionsberechnungen_DJ_Daten_OKP.xlsx"/>
    <x v="7"/>
    <s v="Jahresrechnung definitiv"/>
    <s v="1574"/>
    <x v="56"/>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Helsana (fus)"/>
    <x v="1"/>
    <m/>
    <x v="0"/>
    <s v="maxi"/>
  </r>
  <r>
    <s v="neu_ohne Fusionsberechnungen_DJ_Daten_OKP.xlsx"/>
    <x v="7"/>
    <s v="Jahresrechnung definitiv"/>
    <s v="1003"/>
    <x v="57"/>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Visper (fus)"/>
    <x v="1"/>
    <m/>
    <x v="0"/>
    <s v="Krankenkasse Zeneggen"/>
  </r>
  <r>
    <s v="neu_ohne Fusionsberechnungen_DJ_Daten_OKP.xlsx"/>
    <x v="7"/>
    <s v="Jahresrechnung definitiv"/>
    <s v="1423"/>
    <x v="58"/>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KPT (fus)"/>
    <x v="1"/>
    <m/>
    <x v="0"/>
    <s v="Publisana"/>
  </r>
  <r>
    <s v="neu_ohne Fusionsberechnungen_DJ_Daten_OKP.xlsx"/>
    <x v="7"/>
    <s v="Jahresrechnung definitiv"/>
    <s v="294"/>
    <x v="59"/>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KPT (fus)"/>
    <x v="1"/>
    <m/>
    <x v="0"/>
    <s v="Agilia"/>
  </r>
  <r>
    <s v="neu_ohne Fusionsberechnungen_DJ_Daten_OKP.xlsx"/>
    <x v="7"/>
    <s v="Jahresrechnung definitiv"/>
    <s v="1573"/>
    <x v="60"/>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Helsana (fus)"/>
    <x v="1"/>
    <m/>
    <x v="0"/>
    <s v="indivo"/>
  </r>
  <r>
    <s v="neu_ohne Fusionsberechnungen_DJ_Daten_OKP.xlsx"/>
    <x v="8"/>
    <s v="Jahresrechnung definitiv"/>
    <s v="1542"/>
    <x v="0"/>
    <s v="CH"/>
    <x v="0"/>
    <n v="985643.97"/>
    <n v="946970"/>
    <m/>
    <m/>
    <m/>
    <m/>
    <m/>
    <m/>
    <m/>
    <m/>
    <m/>
    <m/>
    <m/>
    <m/>
    <m/>
    <m/>
    <m/>
    <m/>
    <m/>
    <m/>
    <m/>
    <m/>
    <m/>
    <m/>
    <m/>
    <m/>
    <m/>
    <m/>
    <m/>
    <m/>
    <m/>
    <m/>
    <m/>
    <m/>
    <m/>
    <m/>
    <m/>
    <n v="3611099715.25"/>
    <n v="-15173452.17"/>
    <n v="0"/>
    <n v="493648077.10000002"/>
    <n v="0"/>
    <n v="0"/>
    <n v="-4724325.2"/>
    <n v="0"/>
    <n v="-493648077.10000002"/>
    <n v="-2800995459.7800002"/>
    <n v="455993204.88999999"/>
    <n v="0"/>
    <n v="0"/>
    <n v="0"/>
    <n v="-1222335.74"/>
    <n v="38671677"/>
    <n v="-30000000"/>
    <m/>
    <n v="0"/>
    <n v="-1029970723"/>
    <n v="0"/>
    <n v="-68764418.099999994"/>
    <n v="-319672"/>
    <n v="-124554.9"/>
    <n v="-4991211.2"/>
    <n v="0"/>
    <m/>
    <n v="0"/>
    <n v="0"/>
    <n v="-167236140.75"/>
    <n v="-116620.7"/>
    <n v="-1706625.87"/>
    <n v="-3463.96"/>
    <n v="376260"/>
    <n v="-1132448.4099999999"/>
    <n v="0"/>
    <n v="48701872.530000001"/>
    <n v="0"/>
    <n v="0"/>
    <m/>
    <m/>
    <m/>
    <n v="791160067"/>
    <n v="533338391.10791928"/>
    <n v="-1094498170.8876746"/>
    <n v="2008061629.5899997"/>
    <m/>
    <m/>
    <m/>
    <m/>
    <m/>
    <m/>
    <m/>
    <m/>
    <m/>
    <m/>
    <m/>
    <m/>
    <m/>
    <m/>
    <n v="814645985.92999995"/>
    <m/>
    <m/>
    <m/>
    <m/>
    <m/>
    <m/>
    <m/>
    <m/>
    <n v="801312153"/>
    <m/>
    <m/>
    <m/>
    <m/>
    <m/>
    <m/>
    <m/>
    <m/>
    <m/>
    <m/>
    <m/>
    <m/>
    <m/>
    <m/>
    <m/>
    <m/>
    <m/>
    <m/>
    <m/>
    <m/>
    <m/>
    <m/>
    <m/>
    <x v="0"/>
    <m/>
    <x v="0"/>
    <s v="Assura-Basis SA"/>
  </r>
  <r>
    <s v="neu_ohne Fusionsberechnungen_DJ_Daten_OKP.xlsx"/>
    <x v="8"/>
    <s v="Jahresrechnung definitiv"/>
    <s v="1562"/>
    <x v="1"/>
    <s v="CH"/>
    <x v="0"/>
    <n v="876591.2"/>
    <n v="929404"/>
    <m/>
    <m/>
    <m/>
    <m/>
    <m/>
    <m/>
    <m/>
    <m/>
    <m/>
    <m/>
    <m/>
    <m/>
    <m/>
    <m/>
    <m/>
    <m/>
    <m/>
    <m/>
    <m/>
    <m/>
    <m/>
    <m/>
    <m/>
    <m/>
    <m/>
    <m/>
    <m/>
    <m/>
    <m/>
    <m/>
    <m/>
    <m/>
    <m/>
    <m/>
    <m/>
    <n v="3487140176.9400001"/>
    <n v="-9217810.7300000004"/>
    <n v="0"/>
    <n v="609214396.13"/>
    <n v="0"/>
    <n v="0"/>
    <n v="-3661127.63"/>
    <n v="0"/>
    <n v="-609214396.13"/>
    <n v="-4230031591.4499998"/>
    <n v="513216531.43000001"/>
    <n v="0"/>
    <n v="0"/>
    <n v="0"/>
    <n v="-2766149.48"/>
    <n v="-13109766.800000001"/>
    <n v="0"/>
    <m/>
    <n v="0"/>
    <n v="544336778"/>
    <n v="0"/>
    <n v="-43949804"/>
    <n v="-14615631.65"/>
    <n v="-728105.87"/>
    <n v="-3390077.15"/>
    <n v="0"/>
    <m/>
    <n v="-393523157.17000002"/>
    <n v="-1213347.53"/>
    <n v="223342812.24000001"/>
    <n v="-6801079.25"/>
    <n v="-13608482.91"/>
    <n v="-6430447.7999999998"/>
    <n v="6319925.7199999997"/>
    <n v="-4171787.75"/>
    <n v="0"/>
    <n v="33422618.93"/>
    <n v="211287.47"/>
    <n v="-46134.87"/>
    <m/>
    <m/>
    <m/>
    <n v="1369027496.4100008"/>
    <n v="691074303.237234"/>
    <n v="511769871.05952555"/>
    <n v="2158638777.3299999"/>
    <m/>
    <m/>
    <m/>
    <m/>
    <m/>
    <m/>
    <m/>
    <m/>
    <m/>
    <m/>
    <m/>
    <m/>
    <m/>
    <m/>
    <n v="1050184324.84"/>
    <m/>
    <m/>
    <m/>
    <m/>
    <m/>
    <m/>
    <m/>
    <m/>
    <n v="554039855.44000006"/>
    <m/>
    <m/>
    <m/>
    <m/>
    <m/>
    <m/>
    <m/>
    <m/>
    <m/>
    <m/>
    <m/>
    <m/>
    <m/>
    <m/>
    <m/>
    <m/>
    <m/>
    <m/>
    <m/>
    <m/>
    <m/>
    <m/>
    <s v="Helsana (fus)"/>
    <x v="1"/>
    <m/>
    <x v="0"/>
    <s v="Helsana Versicherungen AG"/>
  </r>
  <r>
    <s v="neu_ohne Fusionsberechnungen_DJ_Daten_OKP.xlsx"/>
    <x v="8"/>
    <s v="Jahresrechnung definitiv"/>
    <s v="8"/>
    <x v="2"/>
    <s v="CH"/>
    <x v="0"/>
    <n v="860638.53"/>
    <n v="858299"/>
    <m/>
    <m/>
    <m/>
    <m/>
    <m/>
    <m/>
    <m/>
    <m/>
    <m/>
    <m/>
    <m/>
    <m/>
    <m/>
    <m/>
    <m/>
    <m/>
    <m/>
    <m/>
    <m/>
    <m/>
    <m/>
    <m/>
    <m/>
    <m/>
    <m/>
    <m/>
    <m/>
    <m/>
    <m/>
    <m/>
    <m/>
    <m/>
    <m/>
    <m/>
    <m/>
    <n v="3200338449.75"/>
    <n v="-9276204.7799999993"/>
    <n v="0"/>
    <n v="563655813.89999998"/>
    <n v="59211.53"/>
    <n v="0"/>
    <n v="-4132652.8"/>
    <n v="0"/>
    <n v="-563696439.70000005"/>
    <n v="-3785801987.0700002"/>
    <n v="478760448.60000002"/>
    <n v="0"/>
    <n v="0"/>
    <n v="0"/>
    <n v="-305185.59000000003"/>
    <n v="112050000"/>
    <n v="0"/>
    <m/>
    <n v="0"/>
    <n v="312990384"/>
    <n v="0"/>
    <n v="44652753"/>
    <n v="-17893973.050000001"/>
    <n v="-4103554.28"/>
    <n v="30655416.129999999"/>
    <n v="0"/>
    <m/>
    <n v="-309058018.93000001"/>
    <n v="-573699.25"/>
    <n v="208020025.34999999"/>
    <n v="-492195.34"/>
    <n v="-2347507.2799999998"/>
    <n v="-10598996.35"/>
    <n v="583292.93000000005"/>
    <n v="-441917.16"/>
    <n v="0"/>
    <n v="39023219.25"/>
    <n v="0"/>
    <n v="0"/>
    <m/>
    <m/>
    <m/>
    <n v="986308454.93203211"/>
    <n v="500335688.95238793"/>
    <n v="388300815.82768434"/>
    <n v="1335793774.2999997"/>
    <m/>
    <m/>
    <m/>
    <m/>
    <m/>
    <m/>
    <m/>
    <m/>
    <m/>
    <m/>
    <m/>
    <m/>
    <m/>
    <m/>
    <n v="1257477931.02"/>
    <m/>
    <m/>
    <m/>
    <m/>
    <m/>
    <m/>
    <m/>
    <m/>
    <n v="586400000"/>
    <m/>
    <m/>
    <m/>
    <m/>
    <m/>
    <m/>
    <m/>
    <m/>
    <m/>
    <m/>
    <m/>
    <m/>
    <m/>
    <m/>
    <m/>
    <m/>
    <m/>
    <m/>
    <m/>
    <m/>
    <m/>
    <m/>
    <s v="CSS (fus)"/>
    <x v="1"/>
    <m/>
    <x v="0"/>
    <s v="CSS Kranken-Versicherung AG"/>
  </r>
  <r>
    <s v="neu_ohne Fusionsberechnungen_DJ_Daten_OKP.xlsx"/>
    <x v="8"/>
    <s v="Jahresrechnung definitiv"/>
    <s v="1384"/>
    <x v="3"/>
    <s v="CH"/>
    <x v="0"/>
    <n v="738955"/>
    <n v="746801"/>
    <m/>
    <m/>
    <m/>
    <m/>
    <m/>
    <m/>
    <m/>
    <m/>
    <m/>
    <m/>
    <m/>
    <m/>
    <m/>
    <m/>
    <m/>
    <m/>
    <m/>
    <m/>
    <m/>
    <m/>
    <m/>
    <m/>
    <m/>
    <m/>
    <m/>
    <m/>
    <m/>
    <m/>
    <m/>
    <m/>
    <m/>
    <m/>
    <m/>
    <m/>
    <m/>
    <n v="2783094575.0599999"/>
    <n v="-7157204"/>
    <n v="0"/>
    <n v="325152754.69"/>
    <n v="0"/>
    <n v="0"/>
    <n v="-3763135.2"/>
    <n v="0"/>
    <n v="-325152754.69"/>
    <n v="-2815572886.8699999"/>
    <n v="424117633.89999998"/>
    <n v="0"/>
    <n v="0"/>
    <n v="0"/>
    <n v="-742128.35"/>
    <n v="8531740"/>
    <n v="0"/>
    <m/>
    <n v="0"/>
    <n v="-188986483"/>
    <n v="0"/>
    <n v="17398474.850000001"/>
    <n v="-17121054.170000002"/>
    <n v="-4829042.8"/>
    <n v="1419168.99"/>
    <n v="0"/>
    <m/>
    <n v="-65017431.899999999"/>
    <n v="-386035.82"/>
    <n v="-45018300.659999996"/>
    <n v="-6648600.9100000001"/>
    <n v="-696439.32"/>
    <n v="-2141334.0499999998"/>
    <n v="376940.4"/>
    <n v="-699366.34"/>
    <n v="0"/>
    <n v="47595368.530000001"/>
    <n v="193860.29"/>
    <n v="-2555803.86"/>
    <m/>
    <m/>
    <m/>
    <n v="629198623.81000006"/>
    <n v="373174131.81244934"/>
    <n v="-176284520.29749641"/>
    <n v="1249520840.1400001"/>
    <m/>
    <m/>
    <m/>
    <m/>
    <m/>
    <m/>
    <m/>
    <m/>
    <m/>
    <m/>
    <m/>
    <m/>
    <m/>
    <m/>
    <n v="740700267.11000001"/>
    <m/>
    <m/>
    <m/>
    <m/>
    <m/>
    <m/>
    <m/>
    <m/>
    <n v="386287210"/>
    <m/>
    <m/>
    <m/>
    <m/>
    <m/>
    <m/>
    <m/>
    <m/>
    <m/>
    <m/>
    <m/>
    <m/>
    <m/>
    <m/>
    <m/>
    <m/>
    <m/>
    <m/>
    <m/>
    <m/>
    <m/>
    <m/>
    <s v="SWICA (fus)"/>
    <x v="1"/>
    <m/>
    <x v="0"/>
    <s v="SWICA Krankenversicherung AG"/>
  </r>
  <r>
    <s v="neu_ohne Fusionsberechnungen_DJ_Daten_OKP.xlsx"/>
    <x v="8"/>
    <s v="Jahresrechnung definitiv"/>
    <s v="290"/>
    <x v="4"/>
    <s v="CH"/>
    <x v="0"/>
    <n v="609389"/>
    <n v="612216"/>
    <m/>
    <m/>
    <m/>
    <m/>
    <m/>
    <m/>
    <m/>
    <m/>
    <m/>
    <m/>
    <m/>
    <m/>
    <m/>
    <m/>
    <m/>
    <m/>
    <m/>
    <m/>
    <m/>
    <m/>
    <m/>
    <m/>
    <m/>
    <m/>
    <m/>
    <m/>
    <m/>
    <m/>
    <m/>
    <m/>
    <m/>
    <m/>
    <m/>
    <m/>
    <m/>
    <n v="2113138418.05"/>
    <n v="5184291.41"/>
    <n v="0"/>
    <n v="343666131.05000001"/>
    <n v="0"/>
    <n v="0"/>
    <n v="-3040882.13"/>
    <n v="0"/>
    <n v="-343699506"/>
    <n v="-2357586215.0999999"/>
    <n v="312635403.39999998"/>
    <n v="0"/>
    <n v="0"/>
    <n v="0"/>
    <n v="-2998907.29"/>
    <n v="4424899"/>
    <n v="-72621300"/>
    <m/>
    <n v="0"/>
    <n v="91467714"/>
    <n v="0"/>
    <n v="32267393"/>
    <n v="-7724737.5099999998"/>
    <n v="-1411683.71"/>
    <n v="-248724.91"/>
    <n v="0"/>
    <m/>
    <n v="-72900120.519999996"/>
    <n v="0"/>
    <n v="-25854104.460000001"/>
    <n v="-5051180.0199999996"/>
    <n v="0"/>
    <n v="0"/>
    <n v="770795.75"/>
    <n v="-318269.84000000003"/>
    <n v="-27876043"/>
    <n v="42100962.170000002"/>
    <n v="0"/>
    <n v="0"/>
    <m/>
    <m/>
    <m/>
    <n v="1049565610.87"/>
    <n v="434736273.53627264"/>
    <n v="125697586.74820244"/>
    <n v="1581429504.9200001"/>
    <m/>
    <m/>
    <m/>
    <m/>
    <m/>
    <m/>
    <m/>
    <m/>
    <m/>
    <m/>
    <m/>
    <m/>
    <m/>
    <m/>
    <n v="1072646939.77"/>
    <m/>
    <m/>
    <m/>
    <m/>
    <m/>
    <m/>
    <m/>
    <m/>
    <n v="396733427"/>
    <m/>
    <m/>
    <m/>
    <m/>
    <m/>
    <m/>
    <m/>
    <m/>
    <m/>
    <m/>
    <m/>
    <m/>
    <m/>
    <m/>
    <m/>
    <m/>
    <m/>
    <m/>
    <m/>
    <m/>
    <m/>
    <m/>
    <m/>
    <x v="0"/>
    <m/>
    <x v="0"/>
    <s v="CONCORDIA Schweiz. Kranken- und Unfallversicherung AG"/>
  </r>
  <r>
    <s v="neu_ohne Fusionsberechnungen_DJ_Daten_OKP.xlsx"/>
    <x v="8"/>
    <s v="Jahresrechnung definitiv"/>
    <s v="1509"/>
    <x v="5"/>
    <s v="CH"/>
    <x v="0"/>
    <n v="527906.86"/>
    <n v="537337"/>
    <m/>
    <m/>
    <m/>
    <m/>
    <m/>
    <m/>
    <m/>
    <m/>
    <m/>
    <m/>
    <m/>
    <m/>
    <m/>
    <m/>
    <m/>
    <m/>
    <m/>
    <m/>
    <m/>
    <m/>
    <m/>
    <m/>
    <m/>
    <m/>
    <m/>
    <m/>
    <m/>
    <m/>
    <m/>
    <m/>
    <m/>
    <m/>
    <m/>
    <m/>
    <m/>
    <n v="2024654238.45"/>
    <n v="-4783584.78"/>
    <n v="0"/>
    <n v="280657247.26999998"/>
    <n v="4081952.4"/>
    <n v="0"/>
    <n v="-2261491.2000000002"/>
    <n v="0"/>
    <n v="-284739199.67000002"/>
    <n v="-2368429918.3200002"/>
    <n v="317064293.89999998"/>
    <n v="0"/>
    <n v="0"/>
    <n v="0"/>
    <n v="-699687.83"/>
    <n v="-21652905"/>
    <n v="0"/>
    <m/>
    <n v="0"/>
    <n v="221697465"/>
    <n v="0"/>
    <n v="-11155715"/>
    <n v="-4309708.1500000004"/>
    <n v="-4228296.3499999996"/>
    <n v="-4956660.88"/>
    <n v="0"/>
    <m/>
    <n v="-54287705.130000003"/>
    <n v="-45303.98"/>
    <n v="-39498982.149999999"/>
    <n v="-6295762.71"/>
    <n v="-3812648.4"/>
    <n v="-1336273.8"/>
    <n v="2603147.73"/>
    <n v="-3669325.39"/>
    <n v="0"/>
    <n v="-1960176.71"/>
    <n v="34562.89"/>
    <n v="-984.74"/>
    <m/>
    <m/>
    <m/>
    <n v="644408176.03986871"/>
    <n v="343762157.09971386"/>
    <n v="215204041.83088821"/>
    <n v="864469787.52999997"/>
    <m/>
    <m/>
    <m/>
    <m/>
    <m/>
    <m/>
    <m/>
    <m/>
    <m/>
    <m/>
    <m/>
    <m/>
    <m/>
    <m/>
    <n v="622226554.69000006"/>
    <m/>
    <m/>
    <m/>
    <m/>
    <m/>
    <m/>
    <m/>
    <m/>
    <n v="317748526"/>
    <m/>
    <m/>
    <m/>
    <m/>
    <m/>
    <m/>
    <m/>
    <m/>
    <m/>
    <m/>
    <m/>
    <m/>
    <m/>
    <m/>
    <m/>
    <m/>
    <m/>
    <m/>
    <m/>
    <m/>
    <m/>
    <m/>
    <s v="Sanitas (fus)"/>
    <x v="1"/>
    <m/>
    <x v="0"/>
    <s v="Sanitas Grundversicherungen AG"/>
  </r>
  <r>
    <s v="neu_ohne Fusionsberechnungen_DJ_Daten_OKP.xlsx"/>
    <x v="8"/>
    <s v="Jahresrechnung definitiv"/>
    <s v="1555"/>
    <x v="6"/>
    <s v="CH"/>
    <x v="0"/>
    <n v="491483"/>
    <n v="483000"/>
    <m/>
    <m/>
    <m/>
    <m/>
    <m/>
    <m/>
    <m/>
    <m/>
    <m/>
    <m/>
    <m/>
    <m/>
    <m/>
    <m/>
    <m/>
    <m/>
    <m/>
    <m/>
    <m/>
    <m/>
    <m/>
    <m/>
    <m/>
    <m/>
    <m/>
    <m/>
    <m/>
    <m/>
    <m/>
    <m/>
    <m/>
    <m/>
    <m/>
    <m/>
    <m/>
    <n v="1805244907.3399999"/>
    <n v="-13005887.32"/>
    <n v="0"/>
    <n v="307248082.39999998"/>
    <n v="635888.34"/>
    <n v="0"/>
    <n v="-2367615.86"/>
    <n v="0"/>
    <n v="-307248082.39999998"/>
    <n v="-2314389333.5900002"/>
    <n v="264456991.19999999"/>
    <n v="0"/>
    <n v="0"/>
    <n v="0"/>
    <n v="-154202.18"/>
    <n v="263351.27"/>
    <n v="0"/>
    <m/>
    <n v="0"/>
    <n v="316597460"/>
    <n v="0"/>
    <n v="36359616"/>
    <n v="0"/>
    <n v="-882488.65"/>
    <n v="16934422.620000001"/>
    <n v="0"/>
    <m/>
    <n v="-48214055.439999998"/>
    <n v="-708238.91"/>
    <n v="-11374235.050000001"/>
    <n v="-3322060.26"/>
    <n v="-5175098.34"/>
    <n v="-614733.41"/>
    <n v="886631.63"/>
    <n v="-1953251.46"/>
    <n v="0"/>
    <n v="-8855352.6300000008"/>
    <n v="0"/>
    <n v="0"/>
    <m/>
    <m/>
    <m/>
    <n v="1241480077.4300003"/>
    <n v="476339557.602256"/>
    <n v="350714785.04718411"/>
    <n v="1439302608.3200002"/>
    <m/>
    <m/>
    <m/>
    <m/>
    <m/>
    <m/>
    <m/>
    <m/>
    <m/>
    <m/>
    <m/>
    <m/>
    <m/>
    <m/>
    <n v="1223731285.5599999"/>
    <m/>
    <m/>
    <m/>
    <m/>
    <m/>
    <m/>
    <m/>
    <m/>
    <n v="394237153.19999999"/>
    <m/>
    <m/>
    <m/>
    <m/>
    <m/>
    <m/>
    <m/>
    <m/>
    <m/>
    <m/>
    <m/>
    <m/>
    <m/>
    <m/>
    <m/>
    <m/>
    <m/>
    <m/>
    <m/>
    <m/>
    <m/>
    <m/>
    <m/>
    <x v="0"/>
    <s v="Visana Gruppe"/>
    <x v="1"/>
    <s v="Visana AG"/>
  </r>
  <r>
    <s v="neu_ohne Fusionsberechnungen_DJ_Daten_OKP.xlsx"/>
    <x v="8"/>
    <s v="Jahresrechnung definitiv"/>
    <s v="994"/>
    <x v="7"/>
    <s v="CH"/>
    <x v="0"/>
    <n v="414003.59"/>
    <n v="431559"/>
    <m/>
    <m/>
    <m/>
    <m/>
    <m/>
    <m/>
    <m/>
    <m/>
    <m/>
    <m/>
    <m/>
    <m/>
    <m/>
    <m/>
    <m/>
    <m/>
    <m/>
    <m/>
    <m/>
    <m/>
    <m/>
    <m/>
    <m/>
    <m/>
    <m/>
    <m/>
    <m/>
    <m/>
    <m/>
    <m/>
    <m/>
    <m/>
    <m/>
    <m/>
    <m/>
    <n v="1424375842.96"/>
    <n v="-6002287.79"/>
    <n v="0"/>
    <n v="222245315.28999999"/>
    <n v="0"/>
    <n v="0"/>
    <n v="-1640401.59"/>
    <n v="0"/>
    <n v="-222245315.28999999"/>
    <n v="-1399439570.6199999"/>
    <n v="209890900.44999999"/>
    <n v="0"/>
    <n v="0"/>
    <n v="0"/>
    <n v="-826090.49"/>
    <n v="-11593228.85"/>
    <n v="0"/>
    <m/>
    <n v="0"/>
    <n v="-111267920"/>
    <n v="0"/>
    <n v="-49497654"/>
    <n v="-8923926.0600000005"/>
    <n v="-256251.43"/>
    <n v="-1492292.21"/>
    <n v="0"/>
    <m/>
    <n v="-45828687.409999996"/>
    <n v="-605595.51"/>
    <n v="-15293919.57"/>
    <n v="-2846491.75"/>
    <n v="-6771599.1699999999"/>
    <n v="-2585944.33"/>
    <n v="2559868.94"/>
    <n v="-431127.27"/>
    <n v="0"/>
    <n v="18220649.289999999"/>
    <n v="220418.38"/>
    <n v="-108530.42"/>
    <m/>
    <m/>
    <m/>
    <n v="734624297.25000012"/>
    <n v="221141470.30537891"/>
    <n v="0"/>
    <n v="968018075.25999999"/>
    <m/>
    <m/>
    <m/>
    <m/>
    <m/>
    <m/>
    <m/>
    <m/>
    <m/>
    <m/>
    <m/>
    <m/>
    <m/>
    <m/>
    <n v="441902446.25999999"/>
    <m/>
    <m/>
    <m/>
    <m/>
    <m/>
    <m/>
    <m/>
    <m/>
    <n v="181157417.66"/>
    <m/>
    <m/>
    <m/>
    <m/>
    <m/>
    <m/>
    <m/>
    <m/>
    <m/>
    <m/>
    <m/>
    <m/>
    <m/>
    <m/>
    <m/>
    <m/>
    <m/>
    <m/>
    <m/>
    <m/>
    <m/>
    <m/>
    <s v="Helsana (fus)"/>
    <x v="1"/>
    <m/>
    <x v="0"/>
    <s v="Progrès Versicherungen AG"/>
  </r>
  <r>
    <s v="neu_ohne Fusionsberechnungen_DJ_Daten_OKP.xlsx"/>
    <x v="8"/>
    <s v="Jahresrechnung definitiv"/>
    <s v="376"/>
    <x v="8"/>
    <s v="CH"/>
    <x v="0"/>
    <n v="355530"/>
    <n v="342259"/>
    <m/>
    <m/>
    <m/>
    <m/>
    <m/>
    <m/>
    <m/>
    <m/>
    <m/>
    <m/>
    <m/>
    <m/>
    <m/>
    <m/>
    <m/>
    <m/>
    <m/>
    <m/>
    <m/>
    <m/>
    <m/>
    <m/>
    <m/>
    <m/>
    <m/>
    <m/>
    <m/>
    <m/>
    <m/>
    <m/>
    <m/>
    <m/>
    <m/>
    <m/>
    <m/>
    <n v="1501433420"/>
    <n v="-5777896"/>
    <n v="0"/>
    <n v="178732869"/>
    <n v="73064"/>
    <n v="0"/>
    <n v="-1824883"/>
    <n v="0"/>
    <n v="-178732869"/>
    <n v="-1697120455"/>
    <n v="205472611"/>
    <n v="0"/>
    <n v="0"/>
    <n v="0"/>
    <n v="-539658"/>
    <n v="17600000"/>
    <n v="0"/>
    <m/>
    <n v="0"/>
    <n v="173686257"/>
    <n v="0"/>
    <n v="-29831123"/>
    <n v="-1502506"/>
    <n v="-1330610"/>
    <n v="5353800"/>
    <n v="0"/>
    <m/>
    <n v="-38858040"/>
    <n v="-747847"/>
    <n v="-50245830"/>
    <n v="-4190526"/>
    <n v="-253898"/>
    <n v="-3250399"/>
    <n v="1140852"/>
    <n v="-409576"/>
    <n v="0"/>
    <n v="18061958"/>
    <n v="231904"/>
    <n v="-517255"/>
    <m/>
    <m/>
    <m/>
    <n v="326954318.51999992"/>
    <n v="226392657.38119441"/>
    <n v="210792482.59946573"/>
    <n v="719451375"/>
    <m/>
    <m/>
    <m/>
    <m/>
    <m/>
    <m/>
    <m/>
    <m/>
    <m/>
    <m/>
    <m/>
    <m/>
    <m/>
    <m/>
    <n v="397137001"/>
    <m/>
    <m/>
    <m/>
    <m/>
    <m/>
    <m/>
    <m/>
    <m/>
    <n v="363500000"/>
    <m/>
    <m/>
    <m/>
    <m/>
    <m/>
    <m/>
    <m/>
    <m/>
    <m/>
    <m/>
    <m/>
    <m/>
    <m/>
    <m/>
    <m/>
    <m/>
    <m/>
    <m/>
    <m/>
    <m/>
    <m/>
    <m/>
    <s v="KPT (fus)"/>
    <x v="1"/>
    <m/>
    <x v="0"/>
    <s v="KPT Krankenkasse AG"/>
  </r>
  <r>
    <s v="neu_ohne Fusionsberechnungen_DJ_Daten_OKP.xlsx"/>
    <x v="8"/>
    <s v="Jahresrechnung definitiv"/>
    <s v="1569"/>
    <x v="9"/>
    <s v="CH"/>
    <x v="0"/>
    <n v="278000.11"/>
    <n v="333142"/>
    <m/>
    <m/>
    <m/>
    <m/>
    <m/>
    <m/>
    <m/>
    <m/>
    <m/>
    <m/>
    <m/>
    <m/>
    <m/>
    <m/>
    <m/>
    <m/>
    <m/>
    <m/>
    <m/>
    <m/>
    <m/>
    <m/>
    <m/>
    <m/>
    <m/>
    <m/>
    <m/>
    <m/>
    <m/>
    <m/>
    <m/>
    <m/>
    <m/>
    <m/>
    <m/>
    <n v="943869867.39999998"/>
    <n v="-2826250.38"/>
    <n v="0"/>
    <n v="122331520.75"/>
    <n v="5893.66"/>
    <n v="0"/>
    <n v="-1336201.6000000001"/>
    <n v="0"/>
    <n v="-122335240.75"/>
    <n v="-855694104.37"/>
    <n v="140175188.25"/>
    <n v="0"/>
    <n v="0"/>
    <n v="0"/>
    <n v="-116404.52"/>
    <n v="3319000"/>
    <n v="0"/>
    <m/>
    <n v="0"/>
    <n v="-141879277"/>
    <n v="0"/>
    <n v="-23640308"/>
    <n v="-188000"/>
    <n v="-9753650.5700000003"/>
    <n v="8743315.5299999993"/>
    <n v="0"/>
    <m/>
    <n v="0"/>
    <n v="-322966"/>
    <n v="-41158358.68"/>
    <n v="-145219.22"/>
    <n v="-838865.9"/>
    <n v="0"/>
    <n v="150.77000000000001"/>
    <n v="-156266.82"/>
    <n v="0"/>
    <n v="2556395.64"/>
    <n v="0"/>
    <n v="0"/>
    <m/>
    <m/>
    <m/>
    <n v="147794879.34000012"/>
    <n v="110858449.07178718"/>
    <n v="-162688359.52092701"/>
    <n v="244001256.55000001"/>
    <m/>
    <m/>
    <m/>
    <m/>
    <m/>
    <m/>
    <m/>
    <m/>
    <m/>
    <m/>
    <m/>
    <m/>
    <m/>
    <m/>
    <n v="167026068.81999999"/>
    <m/>
    <m/>
    <m/>
    <m/>
    <m/>
    <m/>
    <m/>
    <m/>
    <n v="133700000"/>
    <m/>
    <m/>
    <m/>
    <m/>
    <m/>
    <m/>
    <m/>
    <m/>
    <m/>
    <m/>
    <m/>
    <m/>
    <m/>
    <m/>
    <m/>
    <m/>
    <m/>
    <m/>
    <m/>
    <m/>
    <m/>
    <m/>
    <s v="CSS (fus)"/>
    <x v="1"/>
    <m/>
    <x v="0"/>
    <s v="Arcosana AG"/>
  </r>
  <r>
    <s v="neu_ohne Fusionsberechnungen_DJ_Daten_OKP.xlsx"/>
    <x v="8"/>
    <s v="Jahresrechnung definitiv"/>
    <s v="1479"/>
    <x v="10"/>
    <s v="CH"/>
    <x v="0"/>
    <n v="299241.86"/>
    <n v="310181"/>
    <m/>
    <m/>
    <m/>
    <m/>
    <m/>
    <m/>
    <m/>
    <m/>
    <m/>
    <m/>
    <m/>
    <m/>
    <m/>
    <m/>
    <m/>
    <m/>
    <m/>
    <m/>
    <m/>
    <m/>
    <m/>
    <m/>
    <m/>
    <m/>
    <m/>
    <m/>
    <m/>
    <m/>
    <m/>
    <m/>
    <m/>
    <m/>
    <m/>
    <m/>
    <m/>
    <n v="1333298209.25"/>
    <n v="-24587273.949999999"/>
    <n v="0"/>
    <n v="303638721.64999998"/>
    <n v="0"/>
    <n v="0"/>
    <n v="-1436362.81"/>
    <n v="0"/>
    <n v="-303638721.64999998"/>
    <n v="-1487797934.3699999"/>
    <n v="187073540.09999999"/>
    <n v="0"/>
    <n v="0"/>
    <n v="0"/>
    <n v="0"/>
    <n v="-18088548.399999999"/>
    <n v="62517.09"/>
    <m/>
    <n v="0"/>
    <n v="127299981"/>
    <n v="0"/>
    <n v="-21416288"/>
    <n v="-601670"/>
    <n v="-2723184.28"/>
    <n v="-2776811.58"/>
    <n v="0"/>
    <m/>
    <n v="0"/>
    <n v="0"/>
    <n v="-63924792"/>
    <n v="-4762633.38"/>
    <n v="-2019954.06"/>
    <n v="0"/>
    <n v="3307674.18"/>
    <n v="-1187598.02"/>
    <n v="0"/>
    <n v="6532199.54"/>
    <n v="0"/>
    <n v="0"/>
    <m/>
    <m/>
    <m/>
    <n v="395935912.02442819"/>
    <n v="202151196.91136223"/>
    <n v="114842846.74589738"/>
    <n v="445118882.22000003"/>
    <m/>
    <m/>
    <m/>
    <m/>
    <m/>
    <m/>
    <m/>
    <m/>
    <m/>
    <m/>
    <m/>
    <m/>
    <m/>
    <m/>
    <n v="311645620.95999998"/>
    <m/>
    <m/>
    <m/>
    <m/>
    <m/>
    <m/>
    <m/>
    <m/>
    <n v="331229995.52999997"/>
    <m/>
    <m/>
    <m/>
    <m/>
    <m/>
    <m/>
    <m/>
    <m/>
    <m/>
    <m/>
    <m/>
    <m/>
    <m/>
    <m/>
    <m/>
    <m/>
    <m/>
    <m/>
    <m/>
    <m/>
    <m/>
    <m/>
    <m/>
    <x v="0"/>
    <s v="Groupe Mutuel"/>
    <x v="1"/>
    <s v="Mutuel Assurance Maladie SA"/>
  </r>
  <r>
    <s v="neu_ohne Fusionsberechnungen_DJ_Daten_OKP.xlsx"/>
    <x v="8"/>
    <s v="Jahresrechnung definitiv"/>
    <s v="1535"/>
    <x v="11"/>
    <s v="CH"/>
    <x v="0"/>
    <n v="215232.29"/>
    <n v="206972"/>
    <m/>
    <m/>
    <m/>
    <m/>
    <m/>
    <m/>
    <m/>
    <m/>
    <m/>
    <m/>
    <m/>
    <m/>
    <m/>
    <m/>
    <m/>
    <m/>
    <m/>
    <m/>
    <m/>
    <m/>
    <m/>
    <m/>
    <m/>
    <m/>
    <m/>
    <m/>
    <m/>
    <m/>
    <m/>
    <m/>
    <m/>
    <m/>
    <m/>
    <m/>
    <m/>
    <n v="869692011.95000005"/>
    <n v="-13041611.560000001"/>
    <n v="0"/>
    <n v="183928741.90000001"/>
    <n v="0"/>
    <n v="0"/>
    <n v="-1033114.21"/>
    <n v="0"/>
    <n v="-183928741.90000001"/>
    <n v="-977151139.98000002"/>
    <n v="123318354.45"/>
    <n v="0"/>
    <n v="0"/>
    <n v="0"/>
    <n v="0"/>
    <n v="-10081501.76"/>
    <n v="47764.03"/>
    <m/>
    <n v="0"/>
    <n v="56673264"/>
    <n v="0"/>
    <n v="-3686399"/>
    <n v="-575730.36"/>
    <n v="-1936577.99"/>
    <n v="-1801362.53"/>
    <n v="0"/>
    <m/>
    <n v="0"/>
    <n v="0"/>
    <n v="-41940717.450000003"/>
    <n v="-3346834.39"/>
    <n v="-483985.83"/>
    <n v="0"/>
    <n v="3291902.38"/>
    <n v="-351433.59"/>
    <n v="0"/>
    <n v="4251162.32"/>
    <n v="0"/>
    <n v="0"/>
    <m/>
    <m/>
    <m/>
    <n v="238365905.56969377"/>
    <n v="138250436.32270461"/>
    <n v="63723967.522976197"/>
    <n v="296173652.24000007"/>
    <m/>
    <m/>
    <m/>
    <m/>
    <m/>
    <m/>
    <m/>
    <m/>
    <m/>
    <m/>
    <m/>
    <m/>
    <m/>
    <m/>
    <n v="153456830.31"/>
    <m/>
    <m/>
    <m/>
    <m/>
    <m/>
    <m/>
    <m/>
    <m/>
    <n v="216766992.08000001"/>
    <m/>
    <m/>
    <m/>
    <m/>
    <m/>
    <m/>
    <m/>
    <m/>
    <m/>
    <m/>
    <m/>
    <m/>
    <m/>
    <m/>
    <m/>
    <m/>
    <m/>
    <m/>
    <m/>
    <m/>
    <m/>
    <m/>
    <m/>
    <x v="0"/>
    <s v="Groupe Mutuel"/>
    <x v="1"/>
    <s v="Philos Assurance Maladie SA"/>
  </r>
  <r>
    <s v="neu_ohne Fusionsberechnungen_DJ_Daten_OKP.xlsx"/>
    <x v="8"/>
    <s v="Jahresrechnung definitiv"/>
    <s v="312"/>
    <x v="12"/>
    <s v="CH"/>
    <x v="0"/>
    <n v="181714"/>
    <n v="194841"/>
    <m/>
    <m/>
    <m/>
    <m/>
    <m/>
    <m/>
    <m/>
    <m/>
    <m/>
    <m/>
    <m/>
    <m/>
    <m/>
    <m/>
    <m/>
    <m/>
    <m/>
    <m/>
    <m/>
    <m/>
    <m/>
    <m/>
    <m/>
    <m/>
    <m/>
    <m/>
    <m/>
    <m/>
    <m/>
    <m/>
    <m/>
    <m/>
    <m/>
    <m/>
    <m/>
    <n v="692129905.34000003"/>
    <n v="-9196.41"/>
    <n v="0"/>
    <n v="89845081.849999994"/>
    <n v="0"/>
    <n v="0"/>
    <n v="-980395.2"/>
    <n v="0"/>
    <n v="-89845081.849999994"/>
    <n v="-712575109.89999998"/>
    <n v="103570949.55"/>
    <n v="0"/>
    <n v="0"/>
    <n v="0"/>
    <n v="-91627.85"/>
    <n v="16510000"/>
    <n v="0"/>
    <m/>
    <n v="0"/>
    <n v="-4239162"/>
    <n v="0"/>
    <n v="-28893574"/>
    <n v="-6643093.5999999996"/>
    <n v="-1660139.35"/>
    <n v="514822.36"/>
    <n v="0"/>
    <m/>
    <n v="-15703726.84"/>
    <n v="0"/>
    <n v="-11023458.560000001"/>
    <n v="-2575046.98"/>
    <n v="-327699.7"/>
    <n v="-533273.39"/>
    <n v="456303.35999999999"/>
    <n v="-1870432.54"/>
    <n v="0"/>
    <n v="11810905.800000001"/>
    <n v="0"/>
    <n v="0"/>
    <m/>
    <m/>
    <m/>
    <n v="201640985.16999981"/>
    <n v="112405097.37973276"/>
    <n v="-34027360.002868585"/>
    <n v="373024726.37999994"/>
    <m/>
    <m/>
    <m/>
    <m/>
    <m/>
    <m/>
    <m/>
    <m/>
    <m/>
    <m/>
    <m/>
    <m/>
    <m/>
    <m/>
    <n v="234848962.19"/>
    <m/>
    <m/>
    <m/>
    <m/>
    <m/>
    <m/>
    <m/>
    <m/>
    <n v="120993000"/>
    <m/>
    <m/>
    <m/>
    <m/>
    <m/>
    <m/>
    <m/>
    <m/>
    <m/>
    <m/>
    <m/>
    <m/>
    <m/>
    <m/>
    <m/>
    <m/>
    <m/>
    <m/>
    <m/>
    <m/>
    <m/>
    <m/>
    <m/>
    <x v="0"/>
    <m/>
    <x v="0"/>
    <s v="Atupri Gesundheitsversicherung"/>
  </r>
  <r>
    <s v="neu_ohne Fusionsberechnungen_DJ_Daten_OKP.xlsx"/>
    <x v="8"/>
    <s v="Jahresrechnung definitiv"/>
    <s v="343"/>
    <x v="13"/>
    <s v="CH"/>
    <x v="0"/>
    <n v="179410.23"/>
    <n v="179527"/>
    <m/>
    <m/>
    <m/>
    <m/>
    <m/>
    <m/>
    <m/>
    <m/>
    <m/>
    <m/>
    <m/>
    <m/>
    <m/>
    <m/>
    <m/>
    <m/>
    <m/>
    <m/>
    <m/>
    <m/>
    <m/>
    <m/>
    <m/>
    <m/>
    <m/>
    <m/>
    <m/>
    <m/>
    <m/>
    <m/>
    <m/>
    <m/>
    <m/>
    <m/>
    <m/>
    <n v="739488948.54999995"/>
    <n v="-11108846.27"/>
    <n v="0"/>
    <n v="156437286.44999999"/>
    <n v="0"/>
    <n v="0"/>
    <n v="-861168.79"/>
    <n v="0"/>
    <n v="-156437286.44999999"/>
    <n v="-800216253.10000002"/>
    <n v="105683279.16"/>
    <n v="0"/>
    <n v="0"/>
    <n v="0"/>
    <n v="0"/>
    <n v="-20662187.210000001"/>
    <n v="-58485.32"/>
    <m/>
    <n v="0"/>
    <n v="37067917"/>
    <n v="0"/>
    <n v="-24071155"/>
    <n v="-1514474.23"/>
    <n v="-1268568.67"/>
    <n v="-1510476.05"/>
    <n v="0"/>
    <m/>
    <n v="0"/>
    <n v="0"/>
    <n v="-36058068.350000001"/>
    <n v="-2815807.64"/>
    <n v="-566879.54"/>
    <n v="0"/>
    <n v="2986510.26"/>
    <n v="-208190.8"/>
    <n v="0"/>
    <n v="4055307.62"/>
    <n v="0"/>
    <n v="0"/>
    <m/>
    <m/>
    <m/>
    <n v="228174955.45497024"/>
    <n v="110525149.6391767"/>
    <n v="22349442.177627299"/>
    <n v="248932209.00000003"/>
    <m/>
    <m/>
    <m/>
    <m/>
    <m/>
    <m/>
    <m/>
    <m/>
    <m/>
    <m/>
    <m/>
    <m/>
    <m/>
    <m/>
    <n v="167293947.68000001"/>
    <m/>
    <m/>
    <m/>
    <m/>
    <m/>
    <m/>
    <m/>
    <m/>
    <n v="178153092.88999999"/>
    <m/>
    <m/>
    <m/>
    <m/>
    <m/>
    <m/>
    <m/>
    <m/>
    <m/>
    <m/>
    <m/>
    <m/>
    <m/>
    <m/>
    <m/>
    <m/>
    <m/>
    <m/>
    <m/>
    <m/>
    <m/>
    <m/>
    <m/>
    <x v="0"/>
    <s v="Groupe Mutuel"/>
    <x v="1"/>
    <s v="Avenir Assurance Maladie SA"/>
  </r>
  <r>
    <s v="neu_ohne Fusionsberechnungen_DJ_Daten_OKP.xlsx"/>
    <x v="8"/>
    <s v="Jahresrechnung definitiv"/>
    <s v="1529"/>
    <x v="14"/>
    <s v="CH"/>
    <x v="0"/>
    <n v="165078.49"/>
    <n v="166074"/>
    <m/>
    <m/>
    <m/>
    <m/>
    <m/>
    <m/>
    <m/>
    <m/>
    <m/>
    <m/>
    <m/>
    <m/>
    <m/>
    <m/>
    <m/>
    <m/>
    <m/>
    <m/>
    <m/>
    <m/>
    <m/>
    <m/>
    <m/>
    <m/>
    <m/>
    <m/>
    <m/>
    <m/>
    <m/>
    <m/>
    <m/>
    <m/>
    <m/>
    <m/>
    <m/>
    <n v="716845816.60000002"/>
    <n v="-2422354.79"/>
    <n v="0"/>
    <n v="115498885.8"/>
    <n v="67230.070000000007"/>
    <n v="0"/>
    <n v="-799384"/>
    <n v="0"/>
    <n v="-115560809.05"/>
    <n v="-765854603.55999994"/>
    <n v="103059175.59"/>
    <n v="0"/>
    <n v="0"/>
    <n v="0"/>
    <n v="-96996.81"/>
    <n v="19330000"/>
    <n v="0"/>
    <m/>
    <n v="0"/>
    <n v="-21565328"/>
    <n v="0"/>
    <n v="12412766"/>
    <n v="0"/>
    <n v="-1836876.89"/>
    <n v="6355547.6200000001"/>
    <n v="0"/>
    <m/>
    <n v="0"/>
    <n v="-93806"/>
    <n v="-31362129.329999998"/>
    <n v="-110954.48"/>
    <n v="-444853.75"/>
    <n v="0"/>
    <n v="57505.51"/>
    <n v="-80436.33"/>
    <n v="0"/>
    <n v="11214556.08"/>
    <n v="0"/>
    <n v="0"/>
    <m/>
    <m/>
    <m/>
    <n v="253016848.80789217"/>
    <n v="129255635.11160795"/>
    <n v="0"/>
    <n v="389832896.52999997"/>
    <m/>
    <m/>
    <m/>
    <m/>
    <m/>
    <m/>
    <m/>
    <m/>
    <m/>
    <m/>
    <m/>
    <m/>
    <m/>
    <m/>
    <n v="286021397.06"/>
    <m/>
    <m/>
    <m/>
    <m/>
    <m/>
    <m/>
    <m/>
    <m/>
    <n v="129300000"/>
    <m/>
    <m/>
    <m/>
    <m/>
    <m/>
    <m/>
    <m/>
    <m/>
    <m/>
    <m/>
    <m/>
    <m/>
    <m/>
    <m/>
    <m/>
    <m/>
    <m/>
    <m/>
    <m/>
    <m/>
    <m/>
    <m/>
    <s v="CSS (fus)"/>
    <x v="1"/>
    <m/>
    <x v="0"/>
    <s v="INTRAS Kranken-Versicherung AG"/>
  </r>
  <r>
    <s v="neu_ohne Fusionsberechnungen_DJ_Daten_OKP.xlsx"/>
    <x v="8"/>
    <s v="Jahresrechnung definitiv"/>
    <s v="774"/>
    <x v="15"/>
    <s v="CH"/>
    <x v="0"/>
    <n v="154936"/>
    <n v="151893"/>
    <m/>
    <m/>
    <m/>
    <m/>
    <m/>
    <m/>
    <m/>
    <m/>
    <m/>
    <m/>
    <m/>
    <m/>
    <m/>
    <m/>
    <m/>
    <m/>
    <m/>
    <m/>
    <m/>
    <m/>
    <m/>
    <m/>
    <m/>
    <m/>
    <m/>
    <m/>
    <m/>
    <m/>
    <m/>
    <m/>
    <m/>
    <m/>
    <m/>
    <m/>
    <m/>
    <n v="642917641.89999998"/>
    <n v="-10877180.01"/>
    <n v="0"/>
    <n v="125687506.2"/>
    <n v="0"/>
    <n v="0"/>
    <n v="-743692.92"/>
    <n v="0"/>
    <n v="-125687506.2"/>
    <n v="-665905846.20000005"/>
    <n v="90187697.480000004"/>
    <n v="0"/>
    <n v="0"/>
    <n v="0"/>
    <n v="0"/>
    <n v="-5049052.91"/>
    <n v="-65233.23"/>
    <m/>
    <n v="0"/>
    <n v="7656956"/>
    <n v="0"/>
    <n v="-16562156"/>
    <n v="-677879.59"/>
    <n v="-1245328.45"/>
    <n v="-1402934.7"/>
    <n v="0"/>
    <m/>
    <n v="0"/>
    <n v="0"/>
    <n v="-28486248.989999998"/>
    <n v="-2273212.4500000002"/>
    <n v="-325844.46000000002"/>
    <n v="0"/>
    <n v="2212072.36"/>
    <n v="-572906.69999999995"/>
    <n v="0"/>
    <n v="2532474.4"/>
    <n v="0"/>
    <n v="0"/>
    <m/>
    <m/>
    <m/>
    <n v="166750032.43531069"/>
    <n v="90208741.539383024"/>
    <n v="-3768045.6624537967"/>
    <n v="181470325.55000001"/>
    <m/>
    <m/>
    <m/>
    <m/>
    <m/>
    <m/>
    <m/>
    <m/>
    <m/>
    <m/>
    <m/>
    <m/>
    <m/>
    <m/>
    <n v="164957564.22999999"/>
    <m/>
    <m/>
    <m/>
    <m/>
    <m/>
    <m/>
    <m/>
    <m/>
    <n v="146652535.71000001"/>
    <m/>
    <m/>
    <m/>
    <m/>
    <m/>
    <m/>
    <m/>
    <m/>
    <m/>
    <m/>
    <m/>
    <m/>
    <m/>
    <m/>
    <m/>
    <m/>
    <m/>
    <m/>
    <m/>
    <m/>
    <m/>
    <m/>
    <m/>
    <x v="0"/>
    <s v="Groupe Mutuel"/>
    <x v="1"/>
    <s v="Easy Sana Assurance Maladie SA"/>
  </r>
  <r>
    <s v="neu_ohne Fusionsberechnungen_DJ_Daten_OKP.xlsx"/>
    <x v="8"/>
    <s v="Jahresrechnung definitiv"/>
    <s v="455"/>
    <x v="16"/>
    <s v="CH"/>
    <x v="0"/>
    <n v="148379"/>
    <n v="150193"/>
    <m/>
    <m/>
    <m/>
    <m/>
    <m/>
    <m/>
    <m/>
    <m/>
    <m/>
    <m/>
    <m/>
    <m/>
    <m/>
    <m/>
    <m/>
    <m/>
    <m/>
    <m/>
    <m/>
    <m/>
    <m/>
    <m/>
    <m/>
    <m/>
    <m/>
    <m/>
    <m/>
    <m/>
    <m/>
    <m/>
    <m/>
    <m/>
    <m/>
    <m/>
    <m/>
    <n v="521593756.5"/>
    <n v="-2071331.92"/>
    <n v="0"/>
    <n v="86813254.349999994"/>
    <n v="0"/>
    <n v="0"/>
    <n v="-713176.45"/>
    <n v="0"/>
    <n v="-86813254.349999994"/>
    <n v="-522438044.27999997"/>
    <n v="73615664.150000006"/>
    <n v="0"/>
    <n v="0"/>
    <n v="0"/>
    <n v="-155296.54"/>
    <n v="-1912000"/>
    <n v="0"/>
    <m/>
    <n v="0"/>
    <n v="-151793"/>
    <n v="0"/>
    <n v="2868937"/>
    <n v="-5508990.5999999996"/>
    <n v="-347032.1"/>
    <n v="-291401.03000000003"/>
    <n v="0"/>
    <m/>
    <n v="-17133519.140000001"/>
    <n v="-69382.63"/>
    <n v="-12010575.07"/>
    <n v="-1120904.23"/>
    <n v="-615674.31000000006"/>
    <n v="-1164809.8400000001"/>
    <n v="3746929.74"/>
    <n v="-471340.28"/>
    <n v="0"/>
    <n v="10011699.9"/>
    <n v="454256.68"/>
    <n v="0"/>
    <m/>
    <m/>
    <m/>
    <n v="210526920"/>
    <n v="120534369.69973508"/>
    <n v="-955599.68199289963"/>
    <n v="376611682.05000001"/>
    <m/>
    <m/>
    <m/>
    <m/>
    <m/>
    <m/>
    <m/>
    <m/>
    <m/>
    <m/>
    <m/>
    <m/>
    <m/>
    <m/>
    <n v="215874255.37"/>
    <m/>
    <m/>
    <m/>
    <m/>
    <m/>
    <m/>
    <m/>
    <m/>
    <n v="84245000"/>
    <m/>
    <m/>
    <m/>
    <m/>
    <m/>
    <m/>
    <m/>
    <m/>
    <m/>
    <m/>
    <m/>
    <m/>
    <m/>
    <m/>
    <m/>
    <m/>
    <m/>
    <m/>
    <m/>
    <m/>
    <m/>
    <m/>
    <s v="öKK (fus)"/>
    <x v="1"/>
    <m/>
    <x v="0"/>
    <s v="ÖKK Kranken- und Unfallversicherungen AG"/>
  </r>
  <r>
    <s v="neu_ohne Fusionsberechnungen_DJ_Daten_OKP.xlsx"/>
    <x v="8"/>
    <s v="Jahresrechnung definitiv"/>
    <s v="509"/>
    <x v="17"/>
    <s v="CH"/>
    <x v="0"/>
    <n v="152408.25"/>
    <n v="144986"/>
    <m/>
    <m/>
    <m/>
    <m/>
    <m/>
    <m/>
    <m/>
    <m/>
    <m/>
    <m/>
    <m/>
    <m/>
    <m/>
    <m/>
    <m/>
    <m/>
    <m/>
    <m/>
    <m/>
    <m/>
    <m/>
    <m/>
    <m/>
    <m/>
    <m/>
    <m/>
    <m/>
    <m/>
    <m/>
    <m/>
    <m/>
    <m/>
    <m/>
    <m/>
    <m/>
    <n v="627668518.82000005"/>
    <n v="1171217.57"/>
    <n v="0"/>
    <n v="109220606.15000001"/>
    <n v="0"/>
    <n v="0"/>
    <n v="731556.29"/>
    <n v="0"/>
    <n v="-109220606.15000001"/>
    <n v="-691168070.07000005"/>
    <n v="84337054.549999997"/>
    <n v="0"/>
    <n v="0"/>
    <n v="0"/>
    <n v="-1891052.56"/>
    <n v="6234534"/>
    <n v="-6619068.3499999996"/>
    <m/>
    <n v="0"/>
    <n v="24519578.25"/>
    <n v="0"/>
    <n v="-6300447.25"/>
    <n v="0"/>
    <n v="0"/>
    <n v="-896048.64000000001"/>
    <n v="0"/>
    <m/>
    <n v="0"/>
    <n v="0"/>
    <n v="-34295837.579999998"/>
    <n v="-1442919.87"/>
    <n v="-464150"/>
    <n v="0"/>
    <n v="31050.400000000001"/>
    <n v="-397446.8"/>
    <n v="0"/>
    <n v="7669880.5300000003"/>
    <n v="463.31"/>
    <n v="0"/>
    <m/>
    <m/>
    <m/>
    <n v="302655727.2299999"/>
    <n v="115562531.2784992"/>
    <n v="26074237.478424996"/>
    <n v="454577463.55000001"/>
    <m/>
    <m/>
    <m/>
    <m/>
    <m/>
    <m/>
    <m/>
    <m/>
    <m/>
    <m/>
    <m/>
    <m/>
    <m/>
    <m/>
    <n v="210040774.58000001"/>
    <m/>
    <m/>
    <m/>
    <m/>
    <m/>
    <m/>
    <m/>
    <m/>
    <n v="123342854"/>
    <m/>
    <m/>
    <m/>
    <m/>
    <m/>
    <m/>
    <m/>
    <m/>
    <m/>
    <m/>
    <m/>
    <m/>
    <m/>
    <m/>
    <m/>
    <m/>
    <m/>
    <m/>
    <m/>
    <m/>
    <m/>
    <m/>
    <s v="Vivao (fus)"/>
    <x v="1"/>
    <m/>
    <x v="0"/>
    <s v="Vivao Sympany AG"/>
  </r>
  <r>
    <s v="neu_ohne Fusionsberechnungen_DJ_Daten_OKP.xlsx"/>
    <x v="8"/>
    <s v="Jahresrechnung definitiv"/>
    <s v="1560"/>
    <x v="18"/>
    <s v="CH"/>
    <x v="0"/>
    <n v="154953.38"/>
    <n v="143285"/>
    <m/>
    <m/>
    <m/>
    <m/>
    <m/>
    <m/>
    <m/>
    <m/>
    <m/>
    <m/>
    <m/>
    <m/>
    <m/>
    <m/>
    <m/>
    <m/>
    <m/>
    <m/>
    <m/>
    <m/>
    <m/>
    <m/>
    <m/>
    <m/>
    <m/>
    <m/>
    <m/>
    <m/>
    <m/>
    <m/>
    <m/>
    <m/>
    <m/>
    <m/>
    <m/>
    <n v="475864663"/>
    <n v="-3346868.14"/>
    <n v="0"/>
    <n v="75944016.599999994"/>
    <n v="-170849.87"/>
    <n v="0"/>
    <n v="-758708.8"/>
    <n v="0"/>
    <n v="-75944016.599999994"/>
    <n v="-454228896.73000002"/>
    <n v="69970415.420000002"/>
    <n v="0"/>
    <n v="0"/>
    <n v="0"/>
    <n v="0"/>
    <n v="-5248927"/>
    <n v="0"/>
    <m/>
    <n v="0"/>
    <n v="-54632515"/>
    <n v="0"/>
    <n v="-4980917"/>
    <n v="0"/>
    <n v="-695668.35"/>
    <n v="-4535013.1900000004"/>
    <n v="0"/>
    <m/>
    <n v="-10043480.859999999"/>
    <n v="0"/>
    <n v="-2632899.65"/>
    <n v="-691870.24"/>
    <n v="-7249142.4000000004"/>
    <n v="-219104.33"/>
    <n v="320521.5"/>
    <n v="-222876.27"/>
    <n v="0"/>
    <n v="25649048.870000001"/>
    <n v="2179733.75"/>
    <n v="-2179733.75"/>
    <m/>
    <m/>
    <m/>
    <n v="223026590.97999999"/>
    <n v="128384492.46196182"/>
    <n v="-49214218.845838398"/>
    <n v="481781647.63"/>
    <m/>
    <m/>
    <m/>
    <m/>
    <m/>
    <m/>
    <m/>
    <m/>
    <m/>
    <m/>
    <m/>
    <m/>
    <m/>
    <m/>
    <n v="229854333.12"/>
    <m/>
    <m/>
    <m/>
    <m/>
    <m/>
    <m/>
    <m/>
    <m/>
    <n v="89625573"/>
    <m/>
    <m/>
    <m/>
    <m/>
    <m/>
    <m/>
    <m/>
    <m/>
    <m/>
    <m/>
    <m/>
    <m/>
    <m/>
    <m/>
    <m/>
    <m/>
    <m/>
    <m/>
    <m/>
    <m/>
    <m/>
    <m/>
    <m/>
    <x v="0"/>
    <m/>
    <x v="0"/>
    <s v="Agrisano Krankenkasse AG"/>
  </r>
  <r>
    <s v="neu_ohne Fusionsberechnungen_DJ_Daten_OKP.xlsx"/>
    <x v="8"/>
    <s v="Jahresrechnung definitiv"/>
    <s v="62"/>
    <x v="19"/>
    <s v="CH"/>
    <x v="0"/>
    <n v="101670.38"/>
    <n v="91964"/>
    <m/>
    <m/>
    <m/>
    <m/>
    <m/>
    <m/>
    <m/>
    <m/>
    <m/>
    <m/>
    <m/>
    <m/>
    <m/>
    <m/>
    <m/>
    <m/>
    <m/>
    <m/>
    <m/>
    <m/>
    <m/>
    <m/>
    <m/>
    <m/>
    <m/>
    <m/>
    <m/>
    <m/>
    <m/>
    <m/>
    <m/>
    <m/>
    <m/>
    <m/>
    <m/>
    <n v="422151764"/>
    <n v="-6636650.7300000004"/>
    <n v="0"/>
    <n v="77210699"/>
    <n v="0"/>
    <n v="0"/>
    <n v="-488016"/>
    <n v="0"/>
    <n v="-77210699"/>
    <n v="-397161851.86000001"/>
    <n v="55559977.149999999"/>
    <n v="0"/>
    <n v="0"/>
    <n v="0"/>
    <n v="0"/>
    <n v="-1390282.86"/>
    <n v="-198117.1"/>
    <m/>
    <n v="0"/>
    <n v="-25224899"/>
    <n v="0"/>
    <n v="-26836085"/>
    <n v="0"/>
    <n v="-73701.75"/>
    <n v="-607157.13"/>
    <n v="0"/>
    <m/>
    <n v="0"/>
    <n v="0"/>
    <n v="-22719687.829999998"/>
    <n v="-1625705.87"/>
    <n v="-297561.82"/>
    <n v="0"/>
    <n v="1430900.54"/>
    <n v="-113898.48"/>
    <n v="0"/>
    <n v="6309647.0899999999"/>
    <n v="0"/>
    <n v="0"/>
    <m/>
    <m/>
    <m/>
    <n v="179374483.52111936"/>
    <n v="73974799.733300105"/>
    <n v="-46024689.049943112"/>
    <n v="243825612.53"/>
    <m/>
    <m/>
    <m/>
    <m/>
    <m/>
    <m/>
    <m/>
    <m/>
    <m/>
    <m/>
    <m/>
    <m/>
    <m/>
    <m/>
    <n v="181378582.86000001"/>
    <m/>
    <m/>
    <m/>
    <m/>
    <m/>
    <m/>
    <m/>
    <m/>
    <n v="99154231.650000006"/>
    <m/>
    <m/>
    <m/>
    <m/>
    <m/>
    <m/>
    <m/>
    <m/>
    <m/>
    <m/>
    <m/>
    <m/>
    <m/>
    <m/>
    <m/>
    <m/>
    <m/>
    <m/>
    <m/>
    <m/>
    <m/>
    <m/>
    <m/>
    <x v="0"/>
    <s v="Groupe Mutuel"/>
    <x v="1"/>
    <s v="SUPRA-1846 SA"/>
  </r>
  <r>
    <s v="neu_ohne Fusionsberechnungen_DJ_Daten_OKP.xlsx"/>
    <x v="8"/>
    <s v="Jahresrechnung definitiv"/>
    <s v="1577"/>
    <x v="20"/>
    <s v="CH"/>
    <x v="0"/>
    <n v="85180.21"/>
    <n v="88303"/>
    <m/>
    <m/>
    <m/>
    <m/>
    <m/>
    <m/>
    <m/>
    <m/>
    <m/>
    <m/>
    <m/>
    <m/>
    <m/>
    <m/>
    <m/>
    <m/>
    <m/>
    <m/>
    <m/>
    <m/>
    <m/>
    <m/>
    <m/>
    <m/>
    <m/>
    <m/>
    <m/>
    <m/>
    <m/>
    <m/>
    <m/>
    <m/>
    <m/>
    <m/>
    <m/>
    <n v="254346433.25"/>
    <n v="-598112.37"/>
    <n v="0"/>
    <n v="26217584"/>
    <n v="0"/>
    <n v="0"/>
    <n v="-409540.8"/>
    <n v="0"/>
    <n v="-26217584"/>
    <n v="-170449522.03999999"/>
    <n v="34060124.850000001"/>
    <n v="0"/>
    <n v="0"/>
    <n v="0"/>
    <n v="-43488.29"/>
    <n v="15400000"/>
    <n v="0"/>
    <m/>
    <n v="0"/>
    <n v="-131715712"/>
    <n v="0"/>
    <n v="14406121"/>
    <n v="-204852.45"/>
    <n v="-3609995.3"/>
    <n v="1904066.01"/>
    <n v="-490816.96"/>
    <m/>
    <n v="0"/>
    <n v="-39195"/>
    <n v="-11221705.6"/>
    <n v="-39150.03"/>
    <n v="-145538.87"/>
    <n v="0"/>
    <n v="1503552.81"/>
    <n v="-367408.32"/>
    <n v="0"/>
    <n v="0"/>
    <n v="0"/>
    <n v="0"/>
    <m/>
    <m/>
    <m/>
    <n v="35454491.56000001"/>
    <n v="24761670.398912206"/>
    <n v="0"/>
    <n v="0"/>
    <m/>
    <m/>
    <m/>
    <m/>
    <m/>
    <m/>
    <m/>
    <m/>
    <m/>
    <m/>
    <m/>
    <m/>
    <m/>
    <m/>
    <n v="37548051.399999999"/>
    <m/>
    <m/>
    <m/>
    <m/>
    <m/>
    <m/>
    <m/>
    <m/>
    <n v="26900000"/>
    <m/>
    <m/>
    <m/>
    <m/>
    <m/>
    <m/>
    <m/>
    <m/>
    <m/>
    <m/>
    <m/>
    <m/>
    <m/>
    <m/>
    <m/>
    <m/>
    <m/>
    <m/>
    <m/>
    <m/>
    <m/>
    <m/>
    <s v="CSS (fus)"/>
    <x v="1"/>
    <m/>
    <x v="0"/>
    <s v="Sanagate AG"/>
  </r>
  <r>
    <s v="neu_ohne Fusionsberechnungen_DJ_Daten_OKP.xlsx"/>
    <x v="8"/>
    <s v="Jahresrechnung definitiv"/>
    <s v="881"/>
    <x v="21"/>
    <s v="CH"/>
    <x v="0"/>
    <n v="85484"/>
    <n v="85806"/>
    <m/>
    <m/>
    <m/>
    <m/>
    <m/>
    <m/>
    <m/>
    <m/>
    <m/>
    <m/>
    <m/>
    <m/>
    <m/>
    <m/>
    <m/>
    <m/>
    <m/>
    <m/>
    <m/>
    <m/>
    <m/>
    <m/>
    <m/>
    <m/>
    <m/>
    <m/>
    <m/>
    <m/>
    <m/>
    <m/>
    <m/>
    <m/>
    <m/>
    <m/>
    <m/>
    <n v="330549076.85000002"/>
    <n v="38877.07"/>
    <n v="0"/>
    <n v="49472282.810000002"/>
    <n v="6619185.5999999996"/>
    <n v="0"/>
    <n v="-410908.8"/>
    <n v="0"/>
    <n v="-56091468.399999999"/>
    <n v="-358547685.55000001"/>
    <n v="48792695.799999997"/>
    <n v="0"/>
    <n v="0"/>
    <n v="0"/>
    <n v="-98702"/>
    <n v="562473.25"/>
    <n v="0"/>
    <m/>
    <n v="0"/>
    <n v="33391123"/>
    <n v="0"/>
    <n v="-12523000"/>
    <n v="-1004341.05"/>
    <n v="-1183524"/>
    <n v="687905.34"/>
    <n v="0"/>
    <m/>
    <n v="-14119853.140000001"/>
    <n v="-406580.12"/>
    <n v="-8658029.1099999994"/>
    <n v="-533943.35"/>
    <n v="-196600.65"/>
    <n v="-1155187.49"/>
    <n v="0.04"/>
    <n v="-245182.49"/>
    <n v="0"/>
    <n v="2624488.81"/>
    <n v="0"/>
    <n v="0"/>
    <m/>
    <m/>
    <m/>
    <n v="103959579.01000001"/>
    <n v="56905890.050372802"/>
    <n v="22489196.1369702"/>
    <n v="148932010.16999999"/>
    <m/>
    <m/>
    <m/>
    <m/>
    <m/>
    <m/>
    <m/>
    <m/>
    <m/>
    <m/>
    <m/>
    <m/>
    <m/>
    <m/>
    <n v="116098982.23999999"/>
    <m/>
    <m/>
    <m/>
    <m/>
    <m/>
    <m/>
    <m/>
    <m/>
    <n v="68931484.299999997"/>
    <m/>
    <m/>
    <m/>
    <m/>
    <m/>
    <m/>
    <m/>
    <m/>
    <m/>
    <m/>
    <m/>
    <m/>
    <m/>
    <m/>
    <m/>
    <m/>
    <m/>
    <m/>
    <m/>
    <m/>
    <m/>
    <m/>
    <m/>
    <x v="0"/>
    <m/>
    <x v="0"/>
    <s v="EGK Grundversicherungen AG"/>
  </r>
  <r>
    <s v="neu_ohne Fusionsberechnungen_DJ_Daten_OKP.xlsx"/>
    <x v="8"/>
    <s v="Jahresrechnung definitiv"/>
    <s v="182"/>
    <x v="22"/>
    <s v="CH"/>
    <x v="0"/>
    <n v="73516"/>
    <n v="73279"/>
    <m/>
    <m/>
    <m/>
    <m/>
    <m/>
    <m/>
    <m/>
    <m/>
    <m/>
    <m/>
    <m/>
    <m/>
    <m/>
    <m/>
    <m/>
    <m/>
    <m/>
    <m/>
    <m/>
    <m/>
    <m/>
    <m/>
    <m/>
    <m/>
    <m/>
    <m/>
    <m/>
    <m/>
    <m/>
    <m/>
    <m/>
    <m/>
    <m/>
    <m/>
    <m/>
    <n v="251528333.62"/>
    <n v="-338290.58"/>
    <n v="0"/>
    <n v="29642156.300000001"/>
    <n v="0"/>
    <n v="0"/>
    <n v="-371774.4"/>
    <n v="0"/>
    <n v="-29642156.300000001"/>
    <n v="-257827170.41"/>
    <n v="39287296.399999999"/>
    <n v="0"/>
    <n v="0"/>
    <n v="0"/>
    <n v="-56493.45"/>
    <n v="-1130383"/>
    <n v="0"/>
    <m/>
    <n v="0"/>
    <n v="-20044504"/>
    <n v="0"/>
    <n v="4346003.97"/>
    <n v="-1791255.75"/>
    <n v="-511318.1"/>
    <n v="-135180.92000000001"/>
    <n v="0"/>
    <m/>
    <n v="-6659093.25"/>
    <n v="-48574.07"/>
    <n v="-4334190.99"/>
    <n v="-660719.6"/>
    <n v="-114557.84"/>
    <n v="-220731.15"/>
    <n v="10870.72"/>
    <n v="-36022.94"/>
    <n v="0"/>
    <n v="3811741.39"/>
    <n v="0"/>
    <n v="-502381.84"/>
    <m/>
    <m/>
    <m/>
    <n v="79690272.390000001"/>
    <n v="35791055.934395462"/>
    <n v="-17830000.772654403"/>
    <n v="171748084.91999999"/>
    <m/>
    <m/>
    <m/>
    <m/>
    <m/>
    <m/>
    <m/>
    <m/>
    <m/>
    <m/>
    <m/>
    <m/>
    <m/>
    <m/>
    <n v="47436800.840000004"/>
    <m/>
    <m/>
    <m/>
    <m/>
    <m/>
    <m/>
    <m/>
    <m/>
    <n v="38112771"/>
    <m/>
    <m/>
    <m/>
    <m/>
    <m/>
    <m/>
    <m/>
    <m/>
    <m/>
    <m/>
    <m/>
    <m/>
    <m/>
    <m/>
    <m/>
    <m/>
    <m/>
    <m/>
    <m/>
    <m/>
    <m/>
    <m/>
    <s v="SWICA (fus)"/>
    <x v="1"/>
    <m/>
    <x v="0"/>
    <s v="PROVITA Gesundheitsversicherung AG"/>
  </r>
  <r>
    <s v="neu_ohne Fusionsberechnungen_DJ_Daten_OKP.xlsx"/>
    <x v="8"/>
    <s v="Jahresrechnung definitiv"/>
    <s v="1568"/>
    <x v="23"/>
    <s v="CH"/>
    <x v="0"/>
    <n v="74418"/>
    <n v="71720"/>
    <m/>
    <m/>
    <m/>
    <m/>
    <m/>
    <m/>
    <m/>
    <m/>
    <m/>
    <m/>
    <m/>
    <m/>
    <m/>
    <m/>
    <m/>
    <m/>
    <m/>
    <m/>
    <m/>
    <m/>
    <m/>
    <m/>
    <m/>
    <m/>
    <m/>
    <m/>
    <m/>
    <m/>
    <m/>
    <m/>
    <m/>
    <m/>
    <m/>
    <m/>
    <m/>
    <n v="297535479.12"/>
    <n v="-1326787.53"/>
    <n v="-42000"/>
    <n v="59637012.450000003"/>
    <n v="89889.29"/>
    <n v="0"/>
    <n v="-358398.24"/>
    <n v="0"/>
    <n v="-59637012.450000003"/>
    <n v="-250632585.66"/>
    <n v="41283459.799999997"/>
    <n v="0"/>
    <n v="0"/>
    <n v="0"/>
    <n v="-19940.25"/>
    <n v="0"/>
    <n v="0"/>
    <m/>
    <n v="0"/>
    <n v="-84383094"/>
    <n v="0"/>
    <n v="16182360"/>
    <n v="0"/>
    <n v="-134199.6"/>
    <n v="-153348.25"/>
    <n v="0"/>
    <m/>
    <n v="-6532611.3600000003"/>
    <n v="-215469.49"/>
    <n v="-1546832.04"/>
    <n v="-450112.08"/>
    <n v="-1574434.56"/>
    <n v="-83291.360000000001"/>
    <n v="287976.90999999997"/>
    <n v="-134193.9"/>
    <n v="0"/>
    <n v="2076954.17"/>
    <n v="0"/>
    <n v="0"/>
    <m/>
    <m/>
    <m/>
    <n v="81532289.939999998"/>
    <n v="40767678.908505671"/>
    <n v="-69090435.240875795"/>
    <n v="133104517.79000001"/>
    <m/>
    <m/>
    <m/>
    <m/>
    <m/>
    <m/>
    <m/>
    <m/>
    <m/>
    <m/>
    <m/>
    <m/>
    <m/>
    <m/>
    <n v="91301110.909999996"/>
    <m/>
    <m/>
    <m/>
    <m/>
    <m/>
    <m/>
    <m/>
    <m/>
    <n v="47300000"/>
    <m/>
    <m/>
    <m/>
    <m/>
    <m/>
    <m/>
    <m/>
    <m/>
    <m/>
    <m/>
    <m/>
    <m/>
    <m/>
    <m/>
    <m/>
    <m/>
    <m/>
    <m/>
    <m/>
    <m/>
    <m/>
    <m/>
    <m/>
    <x v="0"/>
    <s v="Visana Gruppe"/>
    <x v="1"/>
    <s v="sana24 AG"/>
  </r>
  <r>
    <s v="neu_ohne Fusionsberechnungen_DJ_Daten_OKP.xlsx"/>
    <x v="8"/>
    <s v="Jahresrechnung definitiv"/>
    <s v="1570"/>
    <x v="24"/>
    <s v="CH"/>
    <x v="0"/>
    <n v="56147"/>
    <n v="58467"/>
    <m/>
    <m/>
    <m/>
    <m/>
    <m/>
    <m/>
    <m/>
    <m/>
    <m/>
    <m/>
    <m/>
    <m/>
    <m/>
    <m/>
    <m/>
    <m/>
    <m/>
    <m/>
    <m/>
    <m/>
    <m/>
    <m/>
    <m/>
    <m/>
    <m/>
    <m/>
    <m/>
    <m/>
    <m/>
    <m/>
    <m/>
    <m/>
    <m/>
    <m/>
    <m/>
    <n v="225789682.91"/>
    <n v="-1597811.05"/>
    <n v="0"/>
    <n v="37687214.899999999"/>
    <n v="53376.97"/>
    <n v="0"/>
    <n v="-270175.99"/>
    <n v="0"/>
    <n v="-37687214.899999999"/>
    <n v="-204696148.86000001"/>
    <n v="32240118.050000001"/>
    <n v="0"/>
    <n v="0"/>
    <n v="0"/>
    <n v="-12957.56"/>
    <n v="0"/>
    <n v="0"/>
    <m/>
    <n v="0"/>
    <n v="-32167114"/>
    <n v="0"/>
    <n v="-5176188"/>
    <n v="0"/>
    <n v="-100649.7"/>
    <n v="-35520.92"/>
    <n v="0"/>
    <m/>
    <n v="-5113704.6900000004"/>
    <n v="-253336.25"/>
    <n v="-1214904.08"/>
    <n v="-352346.12"/>
    <n v="-1851126.73"/>
    <n v="-65200.18"/>
    <n v="162789.76000000001"/>
    <n v="-379504.38"/>
    <n v="0"/>
    <n v="1360783.59"/>
    <n v="0"/>
    <n v="0"/>
    <m/>
    <m/>
    <m/>
    <n v="86755689.959999979"/>
    <n v="36191920.424152933"/>
    <n v="-36775561.923326597"/>
    <n v="93343355.310000002"/>
    <m/>
    <m/>
    <m/>
    <m/>
    <m/>
    <m/>
    <m/>
    <m/>
    <m/>
    <m/>
    <m/>
    <m/>
    <m/>
    <m/>
    <n v="91477267.079999998"/>
    <m/>
    <m/>
    <m/>
    <m/>
    <m/>
    <m/>
    <m/>
    <m/>
    <n v="33800000"/>
    <m/>
    <m/>
    <m/>
    <m/>
    <m/>
    <m/>
    <m/>
    <m/>
    <m/>
    <m/>
    <m/>
    <m/>
    <m/>
    <m/>
    <m/>
    <m/>
    <m/>
    <m/>
    <m/>
    <m/>
    <m/>
    <m/>
    <m/>
    <x v="0"/>
    <s v="Visana Gruppe"/>
    <x v="1"/>
    <s v="vivacare AG"/>
  </r>
  <r>
    <s v="neu_ohne Fusionsberechnungen_DJ_Daten_OKP.xlsx"/>
    <x v="8"/>
    <s v="Jahresrechnung definitiv"/>
    <s v="1575"/>
    <x v="25"/>
    <s v="CH"/>
    <x v="0"/>
    <n v="61149.39"/>
    <n v="51443"/>
    <m/>
    <m/>
    <m/>
    <m/>
    <m/>
    <m/>
    <m/>
    <m/>
    <m/>
    <m/>
    <m/>
    <m/>
    <m/>
    <m/>
    <m/>
    <m/>
    <m/>
    <m/>
    <m/>
    <m/>
    <m/>
    <m/>
    <m/>
    <m/>
    <m/>
    <m/>
    <m/>
    <m/>
    <m/>
    <m/>
    <m/>
    <m/>
    <m/>
    <m/>
    <m/>
    <n v="203005772.94999999"/>
    <n v="-672054.9"/>
    <n v="-40370377"/>
    <n v="18357506.300000001"/>
    <n v="126610.75"/>
    <n v="0"/>
    <n v="-481833.6"/>
    <n v="0"/>
    <n v="-18484117.050000001"/>
    <n v="-109287123.36"/>
    <n v="27374120.649999999"/>
    <n v="0"/>
    <n v="0"/>
    <n v="0"/>
    <n v="-37293.29"/>
    <n v="1494159"/>
    <n v="0"/>
    <m/>
    <n v="0"/>
    <n v="-104325937"/>
    <n v="0"/>
    <n v="-3374573"/>
    <n v="0"/>
    <n v="-4587714.29"/>
    <n v="-346833.72"/>
    <n v="40685668"/>
    <m/>
    <n v="-4409398.2"/>
    <n v="-2205.9499999999998"/>
    <n v="-2564303.92"/>
    <n v="-125224.81"/>
    <n v="-1105986.54"/>
    <n v="-127262.34"/>
    <n v="179129.76"/>
    <n v="-250936.06"/>
    <n v="0"/>
    <n v="1103836.95"/>
    <n v="0"/>
    <n v="0"/>
    <m/>
    <m/>
    <m/>
    <n v="35434369.495140404"/>
    <n v="27612245.742217213"/>
    <n v="0"/>
    <n v="93170773.940000013"/>
    <m/>
    <m/>
    <m/>
    <m/>
    <m/>
    <m/>
    <m/>
    <m/>
    <m/>
    <m/>
    <m/>
    <m/>
    <m/>
    <m/>
    <n v="36858024.369999997"/>
    <m/>
    <m/>
    <m/>
    <m/>
    <m/>
    <m/>
    <m/>
    <m/>
    <n v="16666544"/>
    <m/>
    <m/>
    <m/>
    <m/>
    <m/>
    <m/>
    <m/>
    <m/>
    <m/>
    <m/>
    <m/>
    <m/>
    <m/>
    <m/>
    <m/>
    <m/>
    <m/>
    <m/>
    <m/>
    <m/>
    <m/>
    <m/>
    <s v="Sanitas (fus)"/>
    <x v="1"/>
    <m/>
    <x v="0"/>
    <s v="Compact Grundversicherungen AG"/>
  </r>
  <r>
    <s v="neu_ohne Fusionsberechnungen_DJ_Daten_OKP.xlsx"/>
    <x v="8"/>
    <s v="Jahresrechnung definitiv"/>
    <s v="32"/>
    <x v="26"/>
    <s v="CH"/>
    <x v="0"/>
    <n v="39747"/>
    <n v="37807"/>
    <m/>
    <m/>
    <m/>
    <m/>
    <m/>
    <m/>
    <m/>
    <m/>
    <m/>
    <m/>
    <m/>
    <m/>
    <m/>
    <m/>
    <m/>
    <m/>
    <m/>
    <m/>
    <m/>
    <m/>
    <m/>
    <m/>
    <m/>
    <m/>
    <m/>
    <m/>
    <m/>
    <m/>
    <m/>
    <m/>
    <m/>
    <m/>
    <m/>
    <m/>
    <m/>
    <n v="145781783.5"/>
    <n v="24302.59"/>
    <n v="-772643.44"/>
    <n v="20007638.050000001"/>
    <n v="0"/>
    <n v="0"/>
    <n v="-237261.92"/>
    <n v="0"/>
    <n v="-20007638.050000001"/>
    <n v="-170608222.55000001"/>
    <n v="23872878.050000001"/>
    <n v="0"/>
    <n v="0"/>
    <n v="0"/>
    <n v="-40208.639999999999"/>
    <n v="2329000"/>
    <n v="0"/>
    <m/>
    <n v="0"/>
    <n v="9842128.1600000001"/>
    <n v="0"/>
    <n v="640929.84"/>
    <n v="-407331.49"/>
    <n v="-127114.19"/>
    <n v="1016252.02"/>
    <n v="637180.80000000005"/>
    <m/>
    <n v="-2905061.83"/>
    <n v="0"/>
    <n v="-3745874.16"/>
    <n v="-453820.26"/>
    <n v="-29990.48"/>
    <n v="-570918.68999999994"/>
    <n v="431904.2"/>
    <n v="0"/>
    <n v="0"/>
    <n v="3387064.67"/>
    <n v="0"/>
    <n v="0"/>
    <m/>
    <m/>
    <m/>
    <n v="101030678.59999999"/>
    <n v="40613047.393747807"/>
    <n v="11608212.0148037"/>
    <n v="134541196.19999999"/>
    <m/>
    <m/>
    <m/>
    <m/>
    <m/>
    <m/>
    <m/>
    <m/>
    <m/>
    <m/>
    <m/>
    <m/>
    <m/>
    <m/>
    <n v="90735000.379999995"/>
    <m/>
    <m/>
    <m/>
    <m/>
    <m/>
    <m/>
    <m/>
    <m/>
    <n v="25315000"/>
    <m/>
    <m/>
    <m/>
    <m/>
    <m/>
    <m/>
    <m/>
    <m/>
    <m/>
    <m/>
    <m/>
    <m/>
    <m/>
    <m/>
    <m/>
    <m/>
    <m/>
    <m/>
    <m/>
    <m/>
    <m/>
    <m/>
    <m/>
    <x v="0"/>
    <m/>
    <x v="0"/>
    <s v="Aquilana Versicherungen"/>
  </r>
  <r>
    <s v="neu_ohne Fusionsberechnungen_DJ_Daten_OKP.xlsx"/>
    <x v="8"/>
    <s v="Jahresrechnung definitiv"/>
    <s v="941"/>
    <x v="27"/>
    <s v="CH"/>
    <x v="0"/>
    <n v="37647"/>
    <n v="36960"/>
    <m/>
    <m/>
    <m/>
    <m/>
    <m/>
    <m/>
    <m/>
    <m/>
    <m/>
    <m/>
    <m/>
    <m/>
    <m/>
    <m/>
    <m/>
    <m/>
    <m/>
    <m/>
    <m/>
    <m/>
    <m/>
    <m/>
    <m/>
    <m/>
    <m/>
    <m/>
    <m/>
    <m/>
    <m/>
    <m/>
    <m/>
    <m/>
    <m/>
    <m/>
    <m/>
    <n v="127109403.09"/>
    <n v="-258018.32"/>
    <n v="-288686.52"/>
    <n v="13977380.75"/>
    <n v="0"/>
    <n v="0"/>
    <n v="0"/>
    <n v="0"/>
    <n v="-13977380.75"/>
    <n v="-129522340.09999999"/>
    <n v="18327730.350000001"/>
    <n v="0"/>
    <n v="0"/>
    <n v="0"/>
    <n v="-22806.46"/>
    <n v="376731.01"/>
    <n v="0"/>
    <m/>
    <n v="0"/>
    <n v="-3698132"/>
    <n v="0"/>
    <n v="-118834.34"/>
    <n v="0"/>
    <n v="-242252.19"/>
    <n v="-685134.15"/>
    <n v="127766.25"/>
    <m/>
    <n v="-2350655.9700000002"/>
    <n v="-13713.34"/>
    <n v="-1817400.08"/>
    <n v="-75016.45"/>
    <n v="-129759.56"/>
    <n v="-67917.53"/>
    <n v="0"/>
    <n v="-81389.05"/>
    <n v="0"/>
    <n v="2148866.23"/>
    <n v="0"/>
    <n v="0"/>
    <m/>
    <m/>
    <m/>
    <n v="56092591.830000013"/>
    <n v="25833921.893506233"/>
    <n v="-1893373.8179723001"/>
    <n v="98486479.639999986"/>
    <m/>
    <m/>
    <m/>
    <m/>
    <m/>
    <m/>
    <m/>
    <m/>
    <m/>
    <m/>
    <m/>
    <m/>
    <m/>
    <m/>
    <n v="57071575.359999999"/>
    <m/>
    <m/>
    <m/>
    <m/>
    <m/>
    <m/>
    <m/>
    <m/>
    <n v="31526989.109999999"/>
    <m/>
    <m/>
    <m/>
    <m/>
    <m/>
    <m/>
    <m/>
    <m/>
    <m/>
    <m/>
    <m/>
    <m/>
    <m/>
    <m/>
    <m/>
    <m/>
    <m/>
    <m/>
    <m/>
    <m/>
    <m/>
    <m/>
    <s v="Sodalis (fus)"/>
    <x v="1"/>
    <m/>
    <x v="0"/>
    <s v="Sodalis Gesundheitsgruppe"/>
  </r>
  <r>
    <s v="neu_ohne Fusionsberechnungen_DJ_Daten_OKP.xlsx"/>
    <x v="8"/>
    <s v="Jahresrechnung definitiv"/>
    <s v="360"/>
    <x v="28"/>
    <s v="CH"/>
    <x v="0"/>
    <n v="19284"/>
    <n v="18974"/>
    <m/>
    <m/>
    <m/>
    <m/>
    <m/>
    <m/>
    <m/>
    <m/>
    <m/>
    <m/>
    <m/>
    <m/>
    <m/>
    <m/>
    <m/>
    <m/>
    <m/>
    <m/>
    <m/>
    <m/>
    <m/>
    <m/>
    <m/>
    <m/>
    <m/>
    <m/>
    <m/>
    <m/>
    <m/>
    <m/>
    <m/>
    <m/>
    <m/>
    <m/>
    <m/>
    <n v="69310860.75"/>
    <n v="-104204"/>
    <n v="-810937"/>
    <n v="10130932"/>
    <n v="0"/>
    <n v="0"/>
    <n v="-78710"/>
    <n v="0"/>
    <n v="-10130932"/>
    <n v="-77459874.299999997"/>
    <n v="10304403.550000001"/>
    <n v="0"/>
    <n v="0"/>
    <n v="0"/>
    <n v="-5290"/>
    <n v="-715000"/>
    <n v="0"/>
    <m/>
    <n v="0"/>
    <n v="5146424"/>
    <n v="0"/>
    <n v="4830000"/>
    <n v="-234927"/>
    <n v="0"/>
    <n v="-56475"/>
    <n v="595480"/>
    <m/>
    <n v="-1117711"/>
    <n v="0"/>
    <n v="-858680"/>
    <n v="-11244"/>
    <n v="-3100"/>
    <n v="-26381"/>
    <n v="2000"/>
    <n v="-379280"/>
    <n v="0"/>
    <n v="1091483"/>
    <n v="731"/>
    <n v="-14961"/>
    <m/>
    <m/>
    <m/>
    <n v="38121821.999999993"/>
    <n v="17729960.960310865"/>
    <n v="6437570.0564741008"/>
    <n v="59379335"/>
    <m/>
    <m/>
    <m/>
    <m/>
    <m/>
    <m/>
    <m/>
    <m/>
    <m/>
    <m/>
    <m/>
    <m/>
    <m/>
    <m/>
    <n v="44979320"/>
    <m/>
    <m/>
    <m/>
    <m/>
    <m/>
    <m/>
    <m/>
    <m/>
    <n v="16360000"/>
    <m/>
    <m/>
    <m/>
    <m/>
    <m/>
    <m/>
    <m/>
    <m/>
    <m/>
    <m/>
    <m/>
    <m/>
    <m/>
    <m/>
    <m/>
    <m/>
    <m/>
    <m/>
    <m/>
    <m/>
    <m/>
    <m/>
    <m/>
    <x v="0"/>
    <m/>
    <x v="0"/>
    <s v="Krankenkasse Luzerner Hinterland"/>
  </r>
  <r>
    <s v="neu_ohne Fusionsberechnungen_DJ_Daten_OKP.xlsx"/>
    <x v="8"/>
    <s v="Jahresrechnung definitiv"/>
    <s v="194"/>
    <x v="29"/>
    <s v="CH"/>
    <x v="0"/>
    <n v="19474.57"/>
    <n v="18854"/>
    <m/>
    <m/>
    <m/>
    <m/>
    <m/>
    <m/>
    <m/>
    <m/>
    <m/>
    <m/>
    <m/>
    <m/>
    <m/>
    <m/>
    <m/>
    <m/>
    <m/>
    <m/>
    <m/>
    <m/>
    <m/>
    <m/>
    <m/>
    <m/>
    <m/>
    <m/>
    <m/>
    <m/>
    <m/>
    <m/>
    <m/>
    <m/>
    <m/>
    <m/>
    <m/>
    <n v="71799873.5"/>
    <n v="-95739.16"/>
    <n v="-581579"/>
    <n v="9476257.75"/>
    <n v="0"/>
    <n v="0"/>
    <n v="-106497.60000000001"/>
    <n v="0"/>
    <n v="-9476257.75"/>
    <n v="-71206643.200000003"/>
    <n v="10131207.800000001"/>
    <n v="0"/>
    <n v="0"/>
    <n v="0"/>
    <n v="-42087.95"/>
    <n v="1500000"/>
    <n v="0"/>
    <m/>
    <n v="0"/>
    <n v="-1049742"/>
    <n v="0"/>
    <n v="-737000"/>
    <n v="-632349.35"/>
    <n v="-116320.6"/>
    <n v="12976.06"/>
    <n v="807665.95"/>
    <m/>
    <n v="-1570646.02"/>
    <n v="-200"/>
    <n v="-337882.73"/>
    <n v="-5450.31"/>
    <n v="-450"/>
    <n v="-24236.75"/>
    <n v="81418.490000000005"/>
    <n v="-51874.78"/>
    <n v="0"/>
    <n v="413916.61"/>
    <n v="0"/>
    <n v="0"/>
    <m/>
    <m/>
    <m/>
    <n v="27262510.070000011"/>
    <n v="13853974.977798533"/>
    <n v="-2145830.9014182002"/>
    <n v="35232704.269999996"/>
    <m/>
    <m/>
    <m/>
    <m/>
    <m/>
    <m/>
    <m/>
    <m/>
    <m/>
    <m/>
    <m/>
    <m/>
    <m/>
    <m/>
    <n v="32542724.579999998"/>
    <m/>
    <m/>
    <m/>
    <m/>
    <m/>
    <m/>
    <m/>
    <m/>
    <n v="11523142"/>
    <m/>
    <m/>
    <m/>
    <m/>
    <m/>
    <m/>
    <m/>
    <m/>
    <m/>
    <m/>
    <m/>
    <m/>
    <m/>
    <m/>
    <m/>
    <m/>
    <m/>
    <m/>
    <m/>
    <m/>
    <m/>
    <m/>
    <m/>
    <x v="0"/>
    <m/>
    <x v="0"/>
    <s v="Sumiswalder Krankenkasse"/>
  </r>
  <r>
    <s v="neu_ohne Fusionsberechnungen_DJ_Daten_OKP.xlsx"/>
    <x v="8"/>
    <s v="Jahresrechnung definitiv"/>
    <s v="923"/>
    <x v="30"/>
    <s v="CH"/>
    <x v="0"/>
    <n v="20307"/>
    <n v="18395"/>
    <m/>
    <m/>
    <m/>
    <m/>
    <m/>
    <m/>
    <m/>
    <m/>
    <m/>
    <m/>
    <m/>
    <m/>
    <m/>
    <m/>
    <m/>
    <m/>
    <m/>
    <m/>
    <m/>
    <m/>
    <m/>
    <m/>
    <m/>
    <m/>
    <m/>
    <m/>
    <m/>
    <m/>
    <m/>
    <m/>
    <m/>
    <m/>
    <m/>
    <m/>
    <m/>
    <n v="69515185.849999994"/>
    <n v="-320301.90999999997"/>
    <n v="-100000"/>
    <n v="7428269.1500000004"/>
    <n v="0"/>
    <n v="0"/>
    <n v="-129988.8"/>
    <n v="0"/>
    <n v="-7428269.1500000004"/>
    <n v="-77735835.5"/>
    <n v="11247145.25"/>
    <n v="0"/>
    <n v="0"/>
    <n v="0"/>
    <n v="-3753.21"/>
    <n v="2700000"/>
    <n v="0"/>
    <m/>
    <n v="0"/>
    <n v="-10157061"/>
    <n v="0"/>
    <n v="9137250"/>
    <n v="-291598.65000000002"/>
    <n v="-465548.2"/>
    <n v="-115396.82"/>
    <n v="0"/>
    <m/>
    <n v="-2074635.05"/>
    <n v="0"/>
    <n v="-1277955.5"/>
    <n v="-28781.05"/>
    <n v="0"/>
    <n v="-43445.599999999999"/>
    <n v="36923.67"/>
    <n v="-62217.09"/>
    <n v="0"/>
    <n v="920225.4"/>
    <n v="358.5"/>
    <n v="0"/>
    <m/>
    <m/>
    <m/>
    <n v="33382245.399999995"/>
    <n v="10988340.006410316"/>
    <n v="-1433979.5804304001"/>
    <n v="45520393.939999998"/>
    <m/>
    <m/>
    <m/>
    <m/>
    <m/>
    <m/>
    <m/>
    <m/>
    <m/>
    <m/>
    <m/>
    <m/>
    <m/>
    <m/>
    <n v="29491399.73"/>
    <m/>
    <m/>
    <m/>
    <m/>
    <m/>
    <m/>
    <m/>
    <m/>
    <n v="14500000"/>
    <m/>
    <m/>
    <m/>
    <m/>
    <m/>
    <m/>
    <m/>
    <m/>
    <m/>
    <m/>
    <m/>
    <m/>
    <m/>
    <m/>
    <m/>
    <m/>
    <m/>
    <m/>
    <m/>
    <m/>
    <m/>
    <m/>
    <m/>
    <x v="0"/>
    <m/>
    <x v="0"/>
    <s v="Genossenschaft KRANKENKASSE SLKK"/>
  </r>
  <r>
    <s v="neu_ohne Fusionsberechnungen_DJ_Daten_OKP.xlsx"/>
    <x v="8"/>
    <s v="Jahresrechnung definitiv"/>
    <s v="762"/>
    <x v="31"/>
    <s v="CH"/>
    <x v="0"/>
    <n v="17471.919999999998"/>
    <n v="16988"/>
    <m/>
    <m/>
    <m/>
    <m/>
    <m/>
    <m/>
    <m/>
    <m/>
    <m/>
    <m/>
    <m/>
    <m/>
    <m/>
    <m/>
    <m/>
    <m/>
    <m/>
    <m/>
    <m/>
    <m/>
    <m/>
    <m/>
    <m/>
    <m/>
    <m/>
    <m/>
    <m/>
    <m/>
    <m/>
    <m/>
    <m/>
    <m/>
    <m/>
    <m/>
    <m/>
    <n v="57925085.789999999"/>
    <n v="-812673.11"/>
    <n v="0"/>
    <n v="9213510.2300000004"/>
    <n v="0"/>
    <n v="0"/>
    <n v="83864.070000000007"/>
    <n v="0"/>
    <n v="-9213510.2300000004"/>
    <n v="-57540370.530000001"/>
    <n v="8056792.9500000002"/>
    <n v="0"/>
    <n v="0"/>
    <n v="0"/>
    <n v="-153353"/>
    <n v="-244798"/>
    <n v="0"/>
    <m/>
    <n v="0"/>
    <n v="-2563925.0299999998"/>
    <n v="0"/>
    <n v="-1455870.97"/>
    <n v="0"/>
    <n v="0"/>
    <n v="-31828.75"/>
    <n v="0"/>
    <m/>
    <n v="0"/>
    <n v="0"/>
    <n v="-3061820.65"/>
    <n v="-132938.25"/>
    <n v="-94450"/>
    <n v="0"/>
    <n v="5240.1000000000004"/>
    <n v="-12321.1"/>
    <n v="0"/>
    <n v="690190.49"/>
    <n v="60.52"/>
    <n v="0"/>
    <m/>
    <m/>
    <m/>
    <n v="21158214.93999999"/>
    <n v="12830505.524758672"/>
    <n v="-2916914.0509297997"/>
    <n v="33737438.469999999"/>
    <m/>
    <m/>
    <m/>
    <m/>
    <m/>
    <m/>
    <m/>
    <m/>
    <m/>
    <m/>
    <m/>
    <m/>
    <m/>
    <m/>
    <n v="20390676.989999998"/>
    <m/>
    <m/>
    <m/>
    <m/>
    <m/>
    <m/>
    <m/>
    <m/>
    <n v="11156488"/>
    <m/>
    <m/>
    <m/>
    <m/>
    <m/>
    <m/>
    <m/>
    <m/>
    <m/>
    <m/>
    <m/>
    <m/>
    <m/>
    <m/>
    <m/>
    <m/>
    <m/>
    <m/>
    <m/>
    <m/>
    <m/>
    <m/>
    <s v="Vivao (fus)"/>
    <x v="1"/>
    <m/>
    <x v="0"/>
    <s v="Kolping Krankenkasse AG"/>
  </r>
  <r>
    <s v="neu_ohne Fusionsberechnungen_DJ_Daten_OKP.xlsx"/>
    <x v="8"/>
    <s v="Jahresrechnung definitiv"/>
    <s v="1386"/>
    <x v="32"/>
    <s v="CH"/>
    <x v="0"/>
    <n v="9143"/>
    <n v="13784"/>
    <m/>
    <m/>
    <m/>
    <m/>
    <m/>
    <m/>
    <m/>
    <m/>
    <m/>
    <m/>
    <m/>
    <m/>
    <m/>
    <m/>
    <m/>
    <m/>
    <m/>
    <m/>
    <m/>
    <m/>
    <m/>
    <m/>
    <m/>
    <m/>
    <m/>
    <m/>
    <m/>
    <m/>
    <m/>
    <m/>
    <m/>
    <m/>
    <m/>
    <m/>
    <m/>
    <n v="40981115.939999998"/>
    <n v="-42839.1"/>
    <n v="-65000"/>
    <n v="5103391.5"/>
    <n v="-3654.63"/>
    <n v="0"/>
    <n v="-55142.400000000001"/>
    <n v="0"/>
    <n v="-5103391.5"/>
    <n v="-59664810.75"/>
    <n v="6565675.5999999996"/>
    <n v="0"/>
    <n v="0"/>
    <n v="0"/>
    <n v="-4080.34"/>
    <n v="409000"/>
    <n v="0"/>
    <m/>
    <n v="0"/>
    <n v="13457146"/>
    <n v="0"/>
    <n v="941118"/>
    <n v="0"/>
    <n v="-27409.4"/>
    <n v="-126273.74"/>
    <n v="250000"/>
    <m/>
    <n v="-1170639.3700000001"/>
    <n v="-135151.48000000001"/>
    <n v="-281808.55"/>
    <n v="-80659.759999999995"/>
    <n v="-987551.27"/>
    <n v="-14925.76"/>
    <n v="6237.16"/>
    <n v="-50111.19"/>
    <n v="0"/>
    <n v="13636.31"/>
    <n v="0"/>
    <n v="0"/>
    <m/>
    <m/>
    <m/>
    <n v="23815966.050000004"/>
    <n v="7367544.2898567691"/>
    <n v="14055895.772866501"/>
    <n v="20983385.699999999"/>
    <m/>
    <m/>
    <m/>
    <m/>
    <m/>
    <m/>
    <m/>
    <m/>
    <m/>
    <m/>
    <m/>
    <m/>
    <m/>
    <m/>
    <n v="21972654.030000001"/>
    <m/>
    <m/>
    <m/>
    <m/>
    <m/>
    <m/>
    <m/>
    <m/>
    <n v="12750000"/>
    <m/>
    <m/>
    <m/>
    <m/>
    <m/>
    <m/>
    <m/>
    <m/>
    <m/>
    <m/>
    <m/>
    <m/>
    <m/>
    <m/>
    <m/>
    <m/>
    <m/>
    <m/>
    <m/>
    <m/>
    <m/>
    <m/>
    <m/>
    <x v="0"/>
    <s v="Visana Gruppe"/>
    <x v="1"/>
    <s v="Galenos AG"/>
  </r>
  <r>
    <s v="neu_ohne Fusionsberechnungen_DJ_Daten_OKP.xlsx"/>
    <x v="8"/>
    <s v="Jahresrechnung definitiv"/>
    <s v="57"/>
    <x v="33"/>
    <s v="CH"/>
    <x v="0"/>
    <n v="14134.92"/>
    <n v="13644"/>
    <m/>
    <m/>
    <m/>
    <m/>
    <m/>
    <m/>
    <m/>
    <m/>
    <m/>
    <m/>
    <m/>
    <m/>
    <m/>
    <m/>
    <m/>
    <m/>
    <m/>
    <m/>
    <m/>
    <m/>
    <m/>
    <m/>
    <m/>
    <m/>
    <m/>
    <m/>
    <m/>
    <m/>
    <m/>
    <m/>
    <m/>
    <m/>
    <m/>
    <m/>
    <m/>
    <n v="64486202.259999998"/>
    <n v="-36356.089999999997"/>
    <n v="0"/>
    <n v="10371498.109999999"/>
    <n v="0"/>
    <n v="0"/>
    <n v="67843.149999999994"/>
    <n v="0"/>
    <n v="-10371498.109999999"/>
    <n v="-57238157.450000003"/>
    <n v="8407706.25"/>
    <n v="0"/>
    <n v="0"/>
    <n v="0"/>
    <n v="-234677.98"/>
    <n v="-59500"/>
    <n v="0"/>
    <m/>
    <n v="0"/>
    <n v="-11380031.140000001"/>
    <n v="0"/>
    <n v="-512646.41"/>
    <n v="0"/>
    <n v="0"/>
    <n v="-39597.67"/>
    <n v="0"/>
    <m/>
    <n v="0"/>
    <n v="0"/>
    <n v="-3347260.25"/>
    <n v="-148218.76999999999"/>
    <n v="-239500"/>
    <n v="0"/>
    <n v="0"/>
    <n v="0"/>
    <n v="0"/>
    <n v="311259.46999999997"/>
    <n v="48.22"/>
    <n v="0"/>
    <m/>
    <m/>
    <m/>
    <n v="54933411.340000004"/>
    <n v="15915533.869700788"/>
    <n v="-10038575.734023295"/>
    <n v="66784807.240000002"/>
    <m/>
    <m/>
    <m/>
    <m/>
    <m/>
    <m/>
    <m/>
    <m/>
    <m/>
    <m/>
    <m/>
    <m/>
    <m/>
    <m/>
    <n v="8700491.2200000007"/>
    <m/>
    <m/>
    <m/>
    <m/>
    <m/>
    <m/>
    <m/>
    <m/>
    <n v="11360088"/>
    <m/>
    <m/>
    <m/>
    <m/>
    <m/>
    <m/>
    <m/>
    <m/>
    <m/>
    <m/>
    <m/>
    <m/>
    <m/>
    <m/>
    <m/>
    <m/>
    <m/>
    <m/>
    <m/>
    <m/>
    <m/>
    <m/>
    <s v="Vivao (fus)"/>
    <x v="1"/>
    <m/>
    <x v="0"/>
    <s v="Moove Sympany AG"/>
  </r>
  <r>
    <s v="neu_ohne Fusionsberechnungen_DJ_Daten_OKP.xlsx"/>
    <x v="8"/>
    <s v="Jahresrechnung definitiv"/>
    <s v="1318"/>
    <x v="34"/>
    <s v="CH"/>
    <x v="0"/>
    <n v="11199"/>
    <n v="11117"/>
    <m/>
    <m/>
    <m/>
    <m/>
    <m/>
    <m/>
    <m/>
    <m/>
    <m/>
    <m/>
    <m/>
    <m/>
    <m/>
    <m/>
    <m/>
    <m/>
    <m/>
    <m/>
    <m/>
    <m/>
    <m/>
    <m/>
    <m/>
    <m/>
    <m/>
    <m/>
    <m/>
    <m/>
    <m/>
    <m/>
    <m/>
    <m/>
    <m/>
    <m/>
    <m/>
    <n v="39781898.700000003"/>
    <n v="-81625.649999999994"/>
    <n v="-246647.75"/>
    <n v="4436196.9000000004"/>
    <n v="0"/>
    <n v="0"/>
    <n v="-52790.400000000001"/>
    <n v="0"/>
    <n v="-4436196.9000000004"/>
    <n v="-41533014.600000001"/>
    <n v="6804378.5999999996"/>
    <n v="0"/>
    <n v="0"/>
    <n v="0"/>
    <n v="-25186.15"/>
    <n v="-260000"/>
    <n v="0"/>
    <m/>
    <n v="0"/>
    <n v="-29115"/>
    <n v="0"/>
    <n v="-1160000"/>
    <n v="-227242.54"/>
    <n v="0"/>
    <n v="-324588.40000000002"/>
    <n v="38895.85"/>
    <m/>
    <n v="-1299418.8999999999"/>
    <n v="0"/>
    <n v="-725850.95"/>
    <n v="-24825.4"/>
    <n v="0"/>
    <n v="0"/>
    <n v="27697.25"/>
    <n v="-20572.95"/>
    <n v="0"/>
    <n v="322722.49"/>
    <n v="0"/>
    <n v="0"/>
    <m/>
    <m/>
    <m/>
    <n v="27648814.579999991"/>
    <n v="10047485.286468504"/>
    <n v="-1177880.8901499002"/>
    <n v="35871932.810000002"/>
    <m/>
    <m/>
    <m/>
    <m/>
    <m/>
    <m/>
    <m/>
    <m/>
    <m/>
    <m/>
    <m/>
    <m/>
    <m/>
    <m/>
    <n v="28338139.190000001"/>
    <m/>
    <m/>
    <m/>
    <m/>
    <m/>
    <m/>
    <m/>
    <m/>
    <n v="8390000"/>
    <m/>
    <m/>
    <m/>
    <m/>
    <m/>
    <m/>
    <m/>
    <m/>
    <m/>
    <m/>
    <m/>
    <m/>
    <m/>
    <m/>
    <m/>
    <m/>
    <m/>
    <m/>
    <m/>
    <m/>
    <m/>
    <m/>
    <m/>
    <x v="0"/>
    <m/>
    <x v="0"/>
    <s v="Stiftung Krankenkasse Wädenswil"/>
  </r>
  <r>
    <s v="neu_ohne Fusionsberechnungen_DJ_Daten_OKP.xlsx"/>
    <x v="8"/>
    <s v="Jahresrechnung definitiv"/>
    <s v="1401"/>
    <x v="35"/>
    <s v="CH"/>
    <x v="0"/>
    <n v="9661.66"/>
    <n v="9528"/>
    <m/>
    <m/>
    <m/>
    <m/>
    <m/>
    <m/>
    <m/>
    <m/>
    <m/>
    <m/>
    <m/>
    <m/>
    <m/>
    <m/>
    <m/>
    <m/>
    <m/>
    <m/>
    <m/>
    <m/>
    <m/>
    <m/>
    <m/>
    <m/>
    <m/>
    <m/>
    <m/>
    <m/>
    <m/>
    <m/>
    <m/>
    <m/>
    <m/>
    <m/>
    <m/>
    <n v="32203114"/>
    <n v="-73784"/>
    <n v="-289828"/>
    <n v="2736613"/>
    <n v="0"/>
    <n v="0"/>
    <n v="-40099"/>
    <n v="0"/>
    <n v="-2736613"/>
    <n v="-34875785"/>
    <n v="5154642"/>
    <n v="0"/>
    <n v="0"/>
    <n v="0"/>
    <n v="0"/>
    <n v="0"/>
    <n v="0"/>
    <m/>
    <n v="0"/>
    <n v="927636"/>
    <n v="0"/>
    <n v="-270000"/>
    <n v="0"/>
    <n v="0"/>
    <n v="-323761"/>
    <n v="393185"/>
    <m/>
    <n v="-1149374"/>
    <n v="0"/>
    <n v="-735747"/>
    <n v="-122426"/>
    <n v="-32253"/>
    <n v="-46610"/>
    <n v="35041"/>
    <n v="-16015"/>
    <n v="0"/>
    <n v="-20714"/>
    <n v="0"/>
    <n v="0"/>
    <m/>
    <m/>
    <m/>
    <n v="13408629.840000007"/>
    <n v="7923154.7526333733"/>
    <n v="249435.5514249999"/>
    <n v="18556653"/>
    <m/>
    <m/>
    <m/>
    <m/>
    <m/>
    <m/>
    <m/>
    <m/>
    <m/>
    <m/>
    <m/>
    <m/>
    <m/>
    <m/>
    <n v="13910919"/>
    <m/>
    <m/>
    <m/>
    <m/>
    <m/>
    <m/>
    <m/>
    <m/>
    <n v="4620000"/>
    <m/>
    <m/>
    <m/>
    <m/>
    <m/>
    <m/>
    <m/>
    <m/>
    <m/>
    <m/>
    <m/>
    <m/>
    <m/>
    <m/>
    <m/>
    <m/>
    <m/>
    <m/>
    <m/>
    <m/>
    <m/>
    <m/>
    <s v="rhenu (fus)"/>
    <x v="1"/>
    <m/>
    <x v="0"/>
    <s v="rhenusana"/>
  </r>
  <r>
    <s v="neu_ohne Fusionsberechnungen_DJ_Daten_OKP.xlsx"/>
    <x v="8"/>
    <s v="Jahresrechnung definitiv"/>
    <s v="558"/>
    <x v="36"/>
    <s v="CH"/>
    <x v="0"/>
    <n v="9300"/>
    <n v="8855"/>
    <m/>
    <m/>
    <m/>
    <m/>
    <m/>
    <m/>
    <m/>
    <m/>
    <m/>
    <m/>
    <m/>
    <m/>
    <m/>
    <m/>
    <m/>
    <m/>
    <m/>
    <m/>
    <m/>
    <m/>
    <m/>
    <m/>
    <m/>
    <m/>
    <m/>
    <m/>
    <m/>
    <m/>
    <m/>
    <m/>
    <m/>
    <m/>
    <m/>
    <m/>
    <m/>
    <n v="30812453.300000001"/>
    <n v="-60393.760000000002"/>
    <n v="0"/>
    <n v="3966355"/>
    <n v="0"/>
    <n v="0"/>
    <n v="-42852"/>
    <n v="0"/>
    <n v="-3966355"/>
    <n v="-25496486.350000001"/>
    <n v="4439555.5"/>
    <n v="0"/>
    <n v="0"/>
    <n v="0"/>
    <n v="-6192.47"/>
    <n v="566000"/>
    <n v="0"/>
    <m/>
    <n v="0"/>
    <n v="-7975342"/>
    <n v="0"/>
    <n v="2115803"/>
    <n v="-226752.78"/>
    <n v="-26171.85"/>
    <n v="-5191.68"/>
    <n v="0"/>
    <m/>
    <n v="0"/>
    <n v="0"/>
    <n v="-1701763.9"/>
    <n v="0"/>
    <n v="0"/>
    <n v="0"/>
    <n v="197920.3"/>
    <n v="-186.44"/>
    <n v="0"/>
    <n v="742093.86"/>
    <n v="139.55000000000001"/>
    <n v="-0.04"/>
    <m/>
    <m/>
    <m/>
    <n v="9521730"/>
    <n v="5843054.0097045293"/>
    <n v="0"/>
    <n v="18601513.350000001"/>
    <m/>
    <m/>
    <m/>
    <m/>
    <m/>
    <m/>
    <m/>
    <m/>
    <m/>
    <m/>
    <m/>
    <m/>
    <m/>
    <m/>
    <n v="12252824.619999999"/>
    <m/>
    <m/>
    <m/>
    <m/>
    <m/>
    <m/>
    <m/>
    <m/>
    <n v="4029000"/>
    <m/>
    <m/>
    <m/>
    <m/>
    <m/>
    <m/>
    <m/>
    <m/>
    <m/>
    <m/>
    <m/>
    <m/>
    <m/>
    <m/>
    <m/>
    <m/>
    <m/>
    <m/>
    <m/>
    <m/>
    <m/>
    <m/>
    <s v="öKK (fus)"/>
    <x v="1"/>
    <m/>
    <x v="0"/>
    <s v="KVF Krankenversicherung AG"/>
  </r>
  <r>
    <s v="neu_ohne Fusionsberechnungen_DJ_Daten_OKP.xlsx"/>
    <x v="8"/>
    <s v="Jahresrechnung definitiv"/>
    <s v="780"/>
    <x v="37"/>
    <s v="CH"/>
    <x v="0"/>
    <n v="7839.56"/>
    <n v="8121"/>
    <m/>
    <m/>
    <m/>
    <m/>
    <m/>
    <m/>
    <m/>
    <m/>
    <m/>
    <m/>
    <m/>
    <m/>
    <m/>
    <m/>
    <m/>
    <m/>
    <m/>
    <m/>
    <m/>
    <m/>
    <m/>
    <m/>
    <m/>
    <m/>
    <m/>
    <m/>
    <m/>
    <m/>
    <m/>
    <m/>
    <m/>
    <m/>
    <m/>
    <m/>
    <m/>
    <n v="24156124"/>
    <n v="-73030"/>
    <n v="-265878"/>
    <n v="2921606"/>
    <n v="0"/>
    <n v="0"/>
    <n v="-32587"/>
    <n v="0"/>
    <n v="-2921606"/>
    <n v="-22308117"/>
    <n v="3726487"/>
    <n v="0"/>
    <n v="0"/>
    <n v="0"/>
    <n v="-1792"/>
    <n v="-430000"/>
    <n v="0"/>
    <m/>
    <n v="0"/>
    <n v="-2382629.1"/>
    <n v="0"/>
    <n v="-960000"/>
    <n v="0"/>
    <n v="-17285"/>
    <n v="-194629"/>
    <n v="367777"/>
    <m/>
    <n v="-1352110"/>
    <n v="0"/>
    <n v="-428885"/>
    <n v="-96188"/>
    <n v="-100"/>
    <n v="-124434"/>
    <n v="421310"/>
    <n v="-16859"/>
    <n v="0"/>
    <n v="172055"/>
    <n v="41370"/>
    <n v="0"/>
    <m/>
    <m/>
    <m/>
    <n v="11203059.15"/>
    <n v="1922880.8308424344"/>
    <n v="-3108440.6325686998"/>
    <n v="17248781.800000001"/>
    <m/>
    <m/>
    <m/>
    <m/>
    <m/>
    <m/>
    <m/>
    <m/>
    <m/>
    <m/>
    <m/>
    <m/>
    <m/>
    <m/>
    <n v="11358703.42"/>
    <m/>
    <m/>
    <m/>
    <m/>
    <m/>
    <m/>
    <m/>
    <m/>
    <n v="3750000"/>
    <m/>
    <m/>
    <m/>
    <m/>
    <m/>
    <m/>
    <m/>
    <m/>
    <m/>
    <m/>
    <m/>
    <m/>
    <m/>
    <m/>
    <m/>
    <m/>
    <m/>
    <m/>
    <m/>
    <m/>
    <m/>
    <m/>
    <m/>
    <x v="0"/>
    <m/>
    <x v="0"/>
    <s v="Genossenschaft Glarner Krankenversicherung"/>
  </r>
  <r>
    <s v="neu_ohne Fusionsberechnungen_DJ_Daten_OKP.xlsx"/>
    <x v="8"/>
    <s v="Jahresrechnung definitiv"/>
    <s v="1507"/>
    <x v="38"/>
    <s v="CH"/>
    <x v="0"/>
    <n v="7360.97"/>
    <n v="7288"/>
    <m/>
    <m/>
    <m/>
    <m/>
    <m/>
    <m/>
    <m/>
    <m/>
    <m/>
    <m/>
    <m/>
    <m/>
    <m/>
    <m/>
    <m/>
    <m/>
    <m/>
    <m/>
    <m/>
    <m/>
    <m/>
    <m/>
    <m/>
    <m/>
    <m/>
    <m/>
    <m/>
    <m/>
    <m/>
    <m/>
    <m/>
    <m/>
    <m/>
    <m/>
    <m/>
    <n v="29167977.350000001"/>
    <n v="-272573.67"/>
    <n v="-583359.55000000005"/>
    <n v="4695205.9000000004"/>
    <n v="0"/>
    <n v="0"/>
    <n v="-35332.800000000003"/>
    <n v="0"/>
    <n v="-4695205.9000000004"/>
    <n v="-29940305.949999999"/>
    <n v="3893461.38"/>
    <n v="0"/>
    <n v="0"/>
    <n v="0"/>
    <n v="0"/>
    <n v="611293.47"/>
    <n v="-41690"/>
    <m/>
    <n v="0"/>
    <n v="1832722"/>
    <n v="0"/>
    <n v="-1719423"/>
    <n v="0"/>
    <n v="-57713.4"/>
    <n v="-50054.28"/>
    <n v="1242924.0900000001"/>
    <m/>
    <n v="0"/>
    <n v="0"/>
    <n v="-1413847.08"/>
    <n v="-96222.62"/>
    <n v="-2870.32"/>
    <n v="0"/>
    <n v="83629.259999999995"/>
    <n v="-7430.66"/>
    <n v="0"/>
    <n v="242446.07"/>
    <n v="0"/>
    <n v="0"/>
    <m/>
    <m/>
    <m/>
    <n v="17115898.162902225"/>
    <n v="6300716.1474881154"/>
    <n v="348652.0102511"/>
    <n v="21391096.550000001"/>
    <m/>
    <m/>
    <m/>
    <m/>
    <m/>
    <m/>
    <m/>
    <m/>
    <m/>
    <m/>
    <m/>
    <m/>
    <m/>
    <m/>
    <n v="16441693.970000001"/>
    <m/>
    <m/>
    <m/>
    <m/>
    <m/>
    <m/>
    <m/>
    <m/>
    <n v="5590545.6799999997"/>
    <m/>
    <m/>
    <m/>
    <m/>
    <m/>
    <m/>
    <m/>
    <m/>
    <m/>
    <m/>
    <m/>
    <m/>
    <m/>
    <m/>
    <m/>
    <m/>
    <m/>
    <m/>
    <m/>
    <m/>
    <m/>
    <m/>
    <m/>
    <x v="0"/>
    <s v="Groupe Mutuel"/>
    <x v="1"/>
    <s v="AMB Assurances SA"/>
  </r>
  <r>
    <s v="neu_ohne Fusionsberechnungen_DJ_Daten_OKP.xlsx"/>
    <x v="8"/>
    <s v="Jahresrechnung definitiv"/>
    <s v="829"/>
    <x v="39"/>
    <s v="CH"/>
    <x v="0"/>
    <n v="5518.39"/>
    <n v="6654"/>
    <m/>
    <m/>
    <m/>
    <m/>
    <m/>
    <m/>
    <m/>
    <m/>
    <m/>
    <m/>
    <m/>
    <m/>
    <m/>
    <m/>
    <m/>
    <m/>
    <m/>
    <m/>
    <m/>
    <m/>
    <m/>
    <m/>
    <m/>
    <m/>
    <m/>
    <m/>
    <m/>
    <m/>
    <m/>
    <m/>
    <m/>
    <m/>
    <m/>
    <m/>
    <m/>
    <n v="20700018.309999999"/>
    <n v="-14651.79"/>
    <n v="-219420.2"/>
    <n v="2930347.55"/>
    <n v="54589.91"/>
    <n v="0"/>
    <n v="-26400"/>
    <n v="0"/>
    <n v="-2930347.55"/>
    <n v="-28527587.699999999"/>
    <n v="3250006.85"/>
    <n v="0"/>
    <n v="0"/>
    <n v="0"/>
    <n v="0"/>
    <n v="-370000"/>
    <n v="0"/>
    <m/>
    <n v="0"/>
    <n v="6270830"/>
    <n v="0"/>
    <n v="690778"/>
    <n v="0"/>
    <n v="0"/>
    <n v="-124941.38"/>
    <n v="138544.75"/>
    <m/>
    <n v="-1235569.5"/>
    <n v="0"/>
    <n v="-102387.55"/>
    <n v="-33190.949999999997"/>
    <n v="-33731.65"/>
    <n v="-62554.15"/>
    <n v="0"/>
    <n v="0"/>
    <n v="0"/>
    <n v="403104.17"/>
    <n v="0"/>
    <n v="0"/>
    <m/>
    <m/>
    <m/>
    <n v="15234460.599999996"/>
    <n v="3962920.6975465738"/>
    <n v="6775426.0700957999"/>
    <n v="18260535.880000003"/>
    <m/>
    <m/>
    <m/>
    <m/>
    <m/>
    <m/>
    <m/>
    <m/>
    <m/>
    <m/>
    <m/>
    <m/>
    <m/>
    <m/>
    <n v="15197827"/>
    <m/>
    <m/>
    <m/>
    <m/>
    <m/>
    <m/>
    <m/>
    <m/>
    <n v="5100000"/>
    <m/>
    <m/>
    <m/>
    <m/>
    <m/>
    <m/>
    <m/>
    <m/>
    <m/>
    <m/>
    <m/>
    <m/>
    <m/>
    <m/>
    <m/>
    <m/>
    <m/>
    <m/>
    <m/>
    <m/>
    <m/>
    <m/>
    <m/>
    <x v="0"/>
    <m/>
    <x v="0"/>
    <s v="KLuG Krankenversicherung"/>
  </r>
  <r>
    <s v="neu_ohne Fusionsberechnungen_DJ_Daten_OKP.xlsx"/>
    <x v="8"/>
    <s v="Jahresrechnung definitiv"/>
    <s v="246"/>
    <x v="40"/>
    <s v="CH"/>
    <x v="0"/>
    <n v="5934.3"/>
    <n v="5889"/>
    <m/>
    <m/>
    <m/>
    <m/>
    <m/>
    <m/>
    <m/>
    <m/>
    <m/>
    <m/>
    <m/>
    <m/>
    <m/>
    <m/>
    <m/>
    <m/>
    <m/>
    <m/>
    <m/>
    <m/>
    <m/>
    <m/>
    <m/>
    <m/>
    <m/>
    <m/>
    <m/>
    <m/>
    <m/>
    <m/>
    <m/>
    <m/>
    <m/>
    <m/>
    <m/>
    <n v="23267419.199999999"/>
    <n v="-38356.93"/>
    <n v="-112442.5"/>
    <n v="3129932.35"/>
    <n v="0"/>
    <n v="0"/>
    <n v="-38174.400000000001"/>
    <n v="0"/>
    <n v="-3129932.35"/>
    <n v="-21332596.449999999"/>
    <n v="3366311.6"/>
    <n v="0"/>
    <n v="0"/>
    <n v="0"/>
    <n v="-3309.18"/>
    <n v="-410000"/>
    <n v="0"/>
    <m/>
    <n v="0"/>
    <n v="-1063476"/>
    <n v="0"/>
    <n v="-273203"/>
    <n v="-116435.5"/>
    <n v="-47235.05"/>
    <n v="-136346.01999999999"/>
    <n v="18599.3"/>
    <m/>
    <n v="-879832.29"/>
    <n v="-145"/>
    <n v="-382694.89"/>
    <n v="-5674"/>
    <n v="0"/>
    <n v="-12862.6"/>
    <n v="0"/>
    <n v="-7565.55"/>
    <n v="-640000"/>
    <n v="298144.03000000003"/>
    <n v="935"/>
    <n v="0"/>
    <m/>
    <m/>
    <m/>
    <n v="6451816.9999999991"/>
    <n v="4222830.6231435034"/>
    <n v="-1522379.5373966999"/>
    <n v="11034133.779999999"/>
    <m/>
    <m/>
    <m/>
    <m/>
    <m/>
    <m/>
    <m/>
    <m/>
    <m/>
    <m/>
    <m/>
    <m/>
    <m/>
    <m/>
    <n v="7805860.9800000004"/>
    <m/>
    <m/>
    <m/>
    <m/>
    <m/>
    <m/>
    <m/>
    <m/>
    <n v="5760000"/>
    <m/>
    <m/>
    <m/>
    <m/>
    <m/>
    <m/>
    <m/>
    <m/>
    <m/>
    <m/>
    <m/>
    <m/>
    <m/>
    <m/>
    <m/>
    <m/>
    <m/>
    <m/>
    <m/>
    <m/>
    <m/>
    <m/>
    <m/>
    <x v="0"/>
    <m/>
    <x v="0"/>
    <s v="Genossenschaft Krankenkasse Steffisburg"/>
  </r>
  <r>
    <s v="neu_ohne Fusionsberechnungen_DJ_Daten_OKP.xlsx"/>
    <x v="8"/>
    <s v="Jahresrechnung definitiv"/>
    <s v="134"/>
    <x v="41"/>
    <s v="CH"/>
    <x v="0"/>
    <n v="4466.4799999999996"/>
    <n v="4400"/>
    <m/>
    <m/>
    <m/>
    <m/>
    <m/>
    <m/>
    <m/>
    <m/>
    <m/>
    <m/>
    <m/>
    <m/>
    <m/>
    <m/>
    <m/>
    <m/>
    <m/>
    <m/>
    <m/>
    <m/>
    <m/>
    <m/>
    <m/>
    <m/>
    <m/>
    <m/>
    <m/>
    <m/>
    <m/>
    <m/>
    <m/>
    <m/>
    <m/>
    <m/>
    <m/>
    <n v="14867393.9"/>
    <n v="-73063.02"/>
    <n v="-162054.6"/>
    <n v="2092630.9"/>
    <n v="0"/>
    <n v="0"/>
    <n v="-21511.439999999999"/>
    <n v="0"/>
    <n v="-2092630.9"/>
    <n v="-16480791.449999999"/>
    <n v="2225604.5"/>
    <n v="0"/>
    <n v="0"/>
    <n v="0"/>
    <n v="-7635.66"/>
    <n v="3188"/>
    <n v="-672350"/>
    <m/>
    <n v="0"/>
    <n v="830297"/>
    <n v="0"/>
    <n v="157776"/>
    <n v="0"/>
    <n v="0"/>
    <n v="66091.929999999993"/>
    <n v="449008.3"/>
    <m/>
    <n v="-559728.69999999995"/>
    <n v="0"/>
    <n v="-317511.34999999998"/>
    <n v="-74039.149999999994"/>
    <n v="0"/>
    <n v="-39163.5"/>
    <n v="139226.14000000001"/>
    <n v="0"/>
    <n v="0"/>
    <n v="330667.5"/>
    <n v="0"/>
    <n v="0"/>
    <m/>
    <m/>
    <m/>
    <n v="10368936.32"/>
    <n v="1873846.1020117137"/>
    <n v="813924.96760209999"/>
    <n v="14388680.560000001"/>
    <m/>
    <m/>
    <m/>
    <m/>
    <m/>
    <m/>
    <m/>
    <m/>
    <m/>
    <m/>
    <m/>
    <m/>
    <m/>
    <m/>
    <n v="10487897.810000001"/>
    <m/>
    <m/>
    <m/>
    <m/>
    <m/>
    <m/>
    <m/>
    <m/>
    <n v="2846812"/>
    <m/>
    <m/>
    <m/>
    <m/>
    <m/>
    <m/>
    <m/>
    <m/>
    <m/>
    <m/>
    <m/>
    <m/>
    <m/>
    <m/>
    <m/>
    <m/>
    <m/>
    <m/>
    <m/>
    <m/>
    <m/>
    <m/>
    <s v="Einsiedler (fus)"/>
    <x v="1"/>
    <m/>
    <x v="0"/>
    <s v="Einsiedler Krankenkasse"/>
  </r>
  <r>
    <s v="neu_ohne Fusionsberechnungen_DJ_Daten_OKP.xlsx"/>
    <x v="8"/>
    <s v="Jahresrechnung definitiv"/>
    <s v="1113"/>
    <x v="42"/>
    <s v="CH"/>
    <x v="0"/>
    <n v="4280.6899999999996"/>
    <n v="4333"/>
    <m/>
    <m/>
    <m/>
    <m/>
    <m/>
    <m/>
    <m/>
    <m/>
    <m/>
    <m/>
    <m/>
    <m/>
    <m/>
    <m/>
    <m/>
    <m/>
    <m/>
    <m/>
    <m/>
    <m/>
    <m/>
    <m/>
    <m/>
    <m/>
    <m/>
    <m/>
    <m/>
    <m/>
    <m/>
    <m/>
    <m/>
    <m/>
    <m/>
    <m/>
    <m/>
    <n v="15681143.199999999"/>
    <n v="-77039.13"/>
    <n v="-235217.15"/>
    <n v="2712466.8"/>
    <n v="0"/>
    <n v="0"/>
    <n v="-20548.8"/>
    <n v="0"/>
    <n v="-2712466.8"/>
    <n v="-16371030.369999999"/>
    <n v="2225009.23"/>
    <n v="0"/>
    <n v="0"/>
    <n v="0"/>
    <n v="-8868.06"/>
    <n v="579104.64"/>
    <n v="0"/>
    <m/>
    <n v="0"/>
    <n v="942143"/>
    <n v="0"/>
    <n v="-197"/>
    <n v="0"/>
    <n v="-44006.25"/>
    <n v="-22504.3"/>
    <n v="280667.15999999997"/>
    <m/>
    <n v="-48516.75"/>
    <n v="0"/>
    <n v="-812266.71"/>
    <n v="-8600.75"/>
    <n v="0"/>
    <n v="0"/>
    <n v="24293.91"/>
    <n v="-19068.79"/>
    <n v="0"/>
    <n v="163257.49"/>
    <n v="0"/>
    <n v="0"/>
    <m/>
    <m/>
    <m/>
    <n v="6576182.6080215378"/>
    <n v="3079671.0750834164"/>
    <n v="841511.54045640002"/>
    <n v="5449662.7800000003"/>
    <m/>
    <m/>
    <m/>
    <m/>
    <m/>
    <m/>
    <m/>
    <m/>
    <m/>
    <m/>
    <m/>
    <m/>
    <m/>
    <m/>
    <n v="8803711.2200000007"/>
    <m/>
    <m/>
    <m/>
    <m/>
    <m/>
    <m/>
    <m/>
    <m/>
    <n v="3080501.05"/>
    <m/>
    <m/>
    <m/>
    <m/>
    <m/>
    <m/>
    <m/>
    <m/>
    <m/>
    <m/>
    <m/>
    <m/>
    <m/>
    <m/>
    <m/>
    <m/>
    <m/>
    <m/>
    <m/>
    <m/>
    <m/>
    <m/>
    <m/>
    <x v="0"/>
    <m/>
    <x v="0"/>
    <s v="Caisse-maladie de la vallée d’Entremont société coopérative"/>
  </r>
  <r>
    <s v="neu_ohne Fusionsberechnungen_DJ_Daten_OKP.xlsx"/>
    <x v="8"/>
    <s v="Jahresrechnung definitiv"/>
    <s v="1040"/>
    <x v="43"/>
    <s v="CH"/>
    <x v="0"/>
    <n v="4532.97"/>
    <n v="4299"/>
    <m/>
    <m/>
    <m/>
    <m/>
    <m/>
    <m/>
    <m/>
    <m/>
    <m/>
    <m/>
    <m/>
    <m/>
    <m/>
    <m/>
    <m/>
    <m/>
    <m/>
    <m/>
    <m/>
    <m/>
    <m/>
    <m/>
    <m/>
    <m/>
    <m/>
    <m/>
    <m/>
    <m/>
    <m/>
    <m/>
    <m/>
    <m/>
    <m/>
    <m/>
    <m/>
    <n v="14513706.9"/>
    <n v="-1326.55"/>
    <n v="-182759.8"/>
    <n v="1264804.1000000001"/>
    <n v="0"/>
    <n v="0"/>
    <n v="-24700.799999999999"/>
    <n v="0"/>
    <n v="-1264804.1000000001"/>
    <n v="-13242889.449999999"/>
    <n v="2117184.1"/>
    <n v="0"/>
    <n v="0"/>
    <n v="0"/>
    <n v="-483.5"/>
    <n v="-318486"/>
    <n v="0"/>
    <m/>
    <n v="0"/>
    <n v="-2743861"/>
    <n v="0"/>
    <n v="589962"/>
    <n v="0"/>
    <n v="-55908.2"/>
    <n v="-52939.7"/>
    <n v="326859.8"/>
    <m/>
    <n v="-475036"/>
    <n v="0"/>
    <n v="-144759"/>
    <n v="-456"/>
    <n v="0"/>
    <n v="0"/>
    <n v="2565.48"/>
    <n v="-13685.6"/>
    <n v="0"/>
    <n v="399427.6"/>
    <n v="220877.7"/>
    <n v="-20776.900000000001"/>
    <m/>
    <m/>
    <m/>
    <n v="11267045.960000001"/>
    <n v="2264677.6335223364"/>
    <n v="-1925242.9649694001"/>
    <n v="15690688.52"/>
    <m/>
    <m/>
    <m/>
    <m/>
    <m/>
    <m/>
    <m/>
    <m/>
    <m/>
    <m/>
    <m/>
    <m/>
    <m/>
    <m/>
    <n v="11364979.98"/>
    <m/>
    <m/>
    <m/>
    <m/>
    <m/>
    <m/>
    <m/>
    <m/>
    <n v="2973486"/>
    <m/>
    <m/>
    <m/>
    <m/>
    <m/>
    <m/>
    <m/>
    <m/>
    <m/>
    <m/>
    <m/>
    <m/>
    <m/>
    <m/>
    <m/>
    <m/>
    <m/>
    <m/>
    <m/>
    <m/>
    <m/>
    <m/>
    <s v="Visper (fus)"/>
    <x v="1"/>
    <m/>
    <x v="0"/>
    <s v="Verein Krankenkasse Visperterminen"/>
  </r>
  <r>
    <s v="neu_ohne Fusionsberechnungen_DJ_Daten_OKP.xlsx"/>
    <x v="8"/>
    <s v="Jahresrechnung definitiv"/>
    <s v="901"/>
    <x v="44"/>
    <s v="CH"/>
    <x v="0"/>
    <n v="3687.06"/>
    <n v="3579"/>
    <m/>
    <m/>
    <m/>
    <m/>
    <m/>
    <m/>
    <m/>
    <m/>
    <m/>
    <m/>
    <m/>
    <m/>
    <m/>
    <m/>
    <m/>
    <m/>
    <m/>
    <m/>
    <m/>
    <m/>
    <m/>
    <m/>
    <m/>
    <m/>
    <m/>
    <m/>
    <m/>
    <m/>
    <m/>
    <m/>
    <m/>
    <m/>
    <m/>
    <m/>
    <m/>
    <n v="10995520.449999999"/>
    <n v="0"/>
    <n v="-43982.1"/>
    <n v="1732275.2"/>
    <n v="0"/>
    <n v="0"/>
    <n v="-23150.400000000001"/>
    <n v="0"/>
    <n v="-1732275.2"/>
    <n v="-10393671.85"/>
    <n v="1785895.55"/>
    <n v="0"/>
    <n v="0"/>
    <n v="0"/>
    <n v="0"/>
    <n v="-275000"/>
    <n v="0"/>
    <m/>
    <n v="0"/>
    <n v="-1132096"/>
    <n v="0"/>
    <n v="-250000"/>
    <n v="-40350.300000000003"/>
    <n v="0"/>
    <n v="-32141.26"/>
    <n v="0"/>
    <m/>
    <n v="-265866.45"/>
    <n v="0"/>
    <n v="-291250.98"/>
    <n v="-4271.8"/>
    <n v="0"/>
    <n v="-4922.6499999999996"/>
    <n v="244108.45"/>
    <n v="-967.79"/>
    <n v="0"/>
    <n v="307456.48"/>
    <n v="0"/>
    <n v="0"/>
    <m/>
    <m/>
    <m/>
    <n v="11531039.960000001"/>
    <n v="3670522.29409838"/>
    <n v="-1449302.8977049999"/>
    <n v="14573344.02"/>
    <m/>
    <m/>
    <m/>
    <m/>
    <m/>
    <m/>
    <m/>
    <m/>
    <m/>
    <m/>
    <m/>
    <m/>
    <m/>
    <m/>
    <n v="11010023.48"/>
    <m/>
    <m/>
    <m/>
    <m/>
    <m/>
    <m/>
    <m/>
    <m/>
    <n v="1694000"/>
    <m/>
    <m/>
    <m/>
    <m/>
    <m/>
    <m/>
    <m/>
    <m/>
    <m/>
    <m/>
    <m/>
    <m/>
    <m/>
    <m/>
    <m/>
    <m/>
    <m/>
    <m/>
    <m/>
    <m/>
    <m/>
    <m/>
    <m/>
    <x v="0"/>
    <m/>
    <x v="0"/>
    <s v="sanavals Gesundheitskasse"/>
  </r>
  <r>
    <s v="neu_ohne Fusionsberechnungen_DJ_Daten_OKP.xlsx"/>
    <x v="8"/>
    <s v="Jahresrechnung definitiv"/>
    <s v="966"/>
    <x v="45"/>
    <s v="CH"/>
    <x v="0"/>
    <n v="3476.23"/>
    <n v="3509"/>
    <m/>
    <m/>
    <m/>
    <m/>
    <m/>
    <m/>
    <m/>
    <m/>
    <m/>
    <m/>
    <m/>
    <m/>
    <m/>
    <m/>
    <m/>
    <m/>
    <m/>
    <m/>
    <m/>
    <m/>
    <m/>
    <m/>
    <m/>
    <m/>
    <m/>
    <m/>
    <m/>
    <m/>
    <m/>
    <m/>
    <m/>
    <m/>
    <m/>
    <m/>
    <m/>
    <n v="11150077.550000001"/>
    <n v="3081.05"/>
    <n v="-64670.95"/>
    <n v="1895265.6"/>
    <n v="0"/>
    <n v="0"/>
    <n v="-15057.6"/>
    <n v="0"/>
    <n v="-1895265.6"/>
    <n v="-11590208.699999999"/>
    <n v="1758465.9"/>
    <n v="0"/>
    <n v="0"/>
    <n v="0"/>
    <n v="-3707.4"/>
    <n v="-85000"/>
    <n v="0"/>
    <m/>
    <n v="0"/>
    <n v="417036"/>
    <n v="0"/>
    <n v="-198000"/>
    <n v="-10689.85"/>
    <n v="0"/>
    <n v="-9482.01"/>
    <n v="0"/>
    <m/>
    <n v="-545827.02"/>
    <n v="0"/>
    <n v="-267313.86"/>
    <n v="-11699.71"/>
    <n v="0"/>
    <n v="0"/>
    <n v="-189088.67"/>
    <n v="-13794.47"/>
    <n v="0"/>
    <n v="131961.56"/>
    <n v="0"/>
    <n v="0"/>
    <m/>
    <m/>
    <m/>
    <n v="7544623.9999999981"/>
    <n v="3538803.3841538322"/>
    <n v="150851.22807550002"/>
    <n v="10406948.35"/>
    <m/>
    <m/>
    <m/>
    <m/>
    <m/>
    <m/>
    <m/>
    <m/>
    <m/>
    <m/>
    <m/>
    <m/>
    <m/>
    <m/>
    <n v="8204858.5499999998"/>
    <m/>
    <m/>
    <m/>
    <m/>
    <m/>
    <m/>
    <m/>
    <m/>
    <n v="1685000"/>
    <m/>
    <m/>
    <m/>
    <m/>
    <m/>
    <m/>
    <m/>
    <m/>
    <m/>
    <m/>
    <m/>
    <m/>
    <m/>
    <m/>
    <m/>
    <m/>
    <m/>
    <m/>
    <m/>
    <m/>
    <m/>
    <m/>
    <m/>
    <x v="0"/>
    <m/>
    <x v="0"/>
    <s v="vita surselva"/>
  </r>
  <r>
    <s v="neu_ohne Fusionsberechnungen_DJ_Daten_OKP.xlsx"/>
    <x v="8"/>
    <s v="Jahresrechnung definitiv"/>
    <s v="1322"/>
    <x v="46"/>
    <s v="CH"/>
    <x v="0"/>
    <n v="3710"/>
    <n v="3374"/>
    <m/>
    <m/>
    <m/>
    <m/>
    <m/>
    <m/>
    <m/>
    <m/>
    <m/>
    <m/>
    <m/>
    <m/>
    <m/>
    <m/>
    <m/>
    <m/>
    <m/>
    <m/>
    <m/>
    <m/>
    <m/>
    <m/>
    <m/>
    <m/>
    <m/>
    <m/>
    <m/>
    <m/>
    <m/>
    <m/>
    <m/>
    <m/>
    <m/>
    <m/>
    <m/>
    <n v="15550437.449999999"/>
    <n v="-65846.850000000006"/>
    <n v="-368369.34"/>
    <n v="1895509.6"/>
    <n v="0"/>
    <n v="0"/>
    <n v="-17904"/>
    <n v="0"/>
    <n v="-1895509.6"/>
    <n v="-19584465.350000001"/>
    <n v="2289312.9"/>
    <n v="0"/>
    <n v="0"/>
    <n v="0"/>
    <n v="-809.73"/>
    <n v="350000"/>
    <n v="0"/>
    <m/>
    <n v="0"/>
    <n v="4290847.3499999996"/>
    <n v="0"/>
    <n v="-174292"/>
    <n v="-155700.70000000001"/>
    <n v="-13223.3"/>
    <n v="-139061.35"/>
    <n v="319986.95"/>
    <m/>
    <n v="-891547.89"/>
    <n v="0"/>
    <n v="-458635.02"/>
    <n v="-45943.23"/>
    <n v="0"/>
    <n v="-12785.75"/>
    <n v="158752.82"/>
    <n v="-9128.0300000000007"/>
    <n v="0"/>
    <n v="197098.3"/>
    <n v="0"/>
    <n v="0"/>
    <m/>
    <m/>
    <m/>
    <n v="7996416.9999999981"/>
    <n v="4040186.5790447658"/>
    <n v="4305340.2710750997"/>
    <n v="9708058.3399999999"/>
    <m/>
    <m/>
    <m/>
    <m/>
    <m/>
    <m/>
    <m/>
    <m/>
    <m/>
    <m/>
    <m/>
    <m/>
    <m/>
    <m/>
    <n v="8794901.3100000005"/>
    <m/>
    <m/>
    <m/>
    <m/>
    <m/>
    <m/>
    <m/>
    <m/>
    <n v="4300000"/>
    <m/>
    <m/>
    <m/>
    <m/>
    <m/>
    <m/>
    <m/>
    <m/>
    <m/>
    <m/>
    <m/>
    <m/>
    <m/>
    <m/>
    <m/>
    <m/>
    <m/>
    <m/>
    <m/>
    <m/>
    <m/>
    <m/>
    <m/>
    <x v="0"/>
    <m/>
    <x v="0"/>
    <s v="Krankenkasse Birchmeier"/>
  </r>
  <r>
    <s v="neu_ohne Fusionsberechnungen_DJ_Daten_OKP.xlsx"/>
    <x v="8"/>
    <s v="Jahresrechnung definitiv"/>
    <s v="820"/>
    <x v="47"/>
    <s v="CH"/>
    <x v="0"/>
    <n v="2634.93"/>
    <n v="2605"/>
    <m/>
    <m/>
    <m/>
    <m/>
    <m/>
    <m/>
    <m/>
    <m/>
    <m/>
    <m/>
    <m/>
    <m/>
    <m/>
    <m/>
    <m/>
    <m/>
    <m/>
    <m/>
    <m/>
    <m/>
    <m/>
    <m/>
    <m/>
    <m/>
    <m/>
    <m/>
    <m/>
    <m/>
    <m/>
    <m/>
    <m/>
    <m/>
    <m/>
    <m/>
    <m/>
    <n v="8378746.4000000004"/>
    <n v="-7716.55"/>
    <n v="-36866.5"/>
    <n v="1380997.45"/>
    <n v="0"/>
    <n v="0"/>
    <n v="-12249.6"/>
    <n v="0"/>
    <n v="-1380997.45"/>
    <n v="-9343673.9499999993"/>
    <n v="1273286.1499999999"/>
    <n v="0"/>
    <n v="0"/>
    <n v="0"/>
    <n v="-683.55"/>
    <n v="-154237"/>
    <n v="0"/>
    <m/>
    <n v="0"/>
    <n v="141714"/>
    <n v="0"/>
    <n v="625000"/>
    <n v="-11857.35"/>
    <n v="0"/>
    <n v="-45696.41"/>
    <n v="0"/>
    <m/>
    <n v="-185449.2"/>
    <n v="0"/>
    <n v="-239052.15"/>
    <n v="-566.75"/>
    <n v="0"/>
    <n v="0"/>
    <n v="49558.8"/>
    <n v="-27323.200000000001"/>
    <n v="0"/>
    <n v="133732.32999999999"/>
    <n v="0"/>
    <n v="0"/>
    <m/>
    <m/>
    <m/>
    <n v="6437379.5"/>
    <n v="2399190.7150184331"/>
    <n v="861900.70110459998"/>
    <n v="7008906.2599999998"/>
    <m/>
    <m/>
    <m/>
    <m/>
    <m/>
    <m/>
    <m/>
    <m/>
    <m/>
    <m/>
    <m/>
    <m/>
    <m/>
    <m/>
    <n v="6199340.7000000002"/>
    <m/>
    <m/>
    <m/>
    <m/>
    <m/>
    <m/>
    <m/>
    <m/>
    <n v="1265000"/>
    <m/>
    <m/>
    <m/>
    <m/>
    <m/>
    <m/>
    <m/>
    <m/>
    <m/>
    <m/>
    <m/>
    <m/>
    <m/>
    <m/>
    <m/>
    <m/>
    <m/>
    <m/>
    <m/>
    <m/>
    <m/>
    <m/>
    <m/>
    <x v="0"/>
    <m/>
    <x v="0"/>
    <s v="Cassa da malsauns LUMNEZIANA"/>
  </r>
  <r>
    <s v="neu_ohne Fusionsberechnungen_DJ_Daten_OKP.xlsx"/>
    <x v="8"/>
    <s v="Jahresrechnung definitiv"/>
    <s v="1331"/>
    <x v="48"/>
    <s v="CH"/>
    <x v="0"/>
    <n v="1042.04"/>
    <n v="998"/>
    <m/>
    <m/>
    <m/>
    <m/>
    <m/>
    <m/>
    <m/>
    <m/>
    <m/>
    <m/>
    <m/>
    <m/>
    <m/>
    <m/>
    <m/>
    <m/>
    <m/>
    <m/>
    <m/>
    <m/>
    <m/>
    <m/>
    <m/>
    <m/>
    <m/>
    <m/>
    <m/>
    <m/>
    <m/>
    <m/>
    <m/>
    <m/>
    <m/>
    <m/>
    <m/>
    <n v="3741090.4"/>
    <n v="2988"/>
    <n v="-347921"/>
    <n v="518906"/>
    <n v="0"/>
    <n v="0"/>
    <n v="-4992"/>
    <n v="0"/>
    <n v="-518906"/>
    <n v="-3842566.7"/>
    <n v="541774.30000000005"/>
    <n v="0"/>
    <n v="0"/>
    <n v="0"/>
    <n v="-13"/>
    <n v="30000"/>
    <n v="0"/>
    <m/>
    <n v="0"/>
    <n v="144744"/>
    <n v="0"/>
    <n v="72000"/>
    <n v="-70034"/>
    <n v="0"/>
    <n v="-35771"/>
    <n v="262771"/>
    <m/>
    <n v="-143548"/>
    <n v="0"/>
    <n v="-227090"/>
    <n v="0"/>
    <n v="0"/>
    <n v="0"/>
    <n v="24577"/>
    <n v="-13856"/>
    <n v="0"/>
    <n v="3441"/>
    <n v="21600"/>
    <n v="0"/>
    <m/>
    <m/>
    <m/>
    <n v="2700493.3399999994"/>
    <n v="1233394.0352175175"/>
    <n v="118528.9941179"/>
    <n v="2689737"/>
    <m/>
    <m/>
    <m/>
    <m/>
    <m/>
    <m/>
    <m/>
    <m/>
    <m/>
    <m/>
    <m/>
    <m/>
    <m/>
    <m/>
    <n v="2271270"/>
    <m/>
    <m/>
    <m/>
    <m/>
    <m/>
    <m/>
    <m/>
    <m/>
    <n v="540000"/>
    <m/>
    <m/>
    <m/>
    <m/>
    <m/>
    <m/>
    <m/>
    <m/>
    <m/>
    <m/>
    <m/>
    <m/>
    <m/>
    <m/>
    <m/>
    <m/>
    <m/>
    <m/>
    <m/>
    <m/>
    <m/>
    <m/>
    <s v="rhenu (fus)"/>
    <x v="1"/>
    <m/>
    <x v="0"/>
    <s v="Krankenkasse Stoffel, Mels"/>
  </r>
  <r>
    <s v="neu_ohne Fusionsberechnungen_DJ_Daten_OKP.xlsx"/>
    <x v="8"/>
    <s v="Jahresrechnung definitiv"/>
    <s v="1142"/>
    <x v="49"/>
    <s v="CH"/>
    <x v="0"/>
    <n v="540.15"/>
    <n v="514"/>
    <m/>
    <m/>
    <m/>
    <m/>
    <m/>
    <m/>
    <m/>
    <m/>
    <m/>
    <m/>
    <m/>
    <m/>
    <m/>
    <m/>
    <m/>
    <m/>
    <m/>
    <m/>
    <m/>
    <m/>
    <m/>
    <m/>
    <m/>
    <m/>
    <m/>
    <m/>
    <m/>
    <m/>
    <m/>
    <m/>
    <m/>
    <m/>
    <m/>
    <m/>
    <m/>
    <n v="2762147.35"/>
    <n v="-54941.25"/>
    <n v="-13534.5"/>
    <n v="1275966"/>
    <n v="0"/>
    <n v="0"/>
    <n v="-2568"/>
    <n v="0"/>
    <n v="-1275966"/>
    <n v="-5699872.2999999998"/>
    <n v="408684.4"/>
    <n v="0"/>
    <n v="0"/>
    <n v="0"/>
    <n v="-20.56"/>
    <n v="136957"/>
    <n v="1000"/>
    <m/>
    <n v="0"/>
    <n v="3454126"/>
    <n v="0"/>
    <n v="-109891"/>
    <n v="0"/>
    <n v="0"/>
    <n v="-2360.84"/>
    <n v="36445.550000000003"/>
    <m/>
    <n v="0"/>
    <n v="0"/>
    <n v="-359853.14"/>
    <n v="0"/>
    <n v="0"/>
    <n v="0"/>
    <n v="6174.77"/>
    <n v="-273.92"/>
    <n v="0"/>
    <n v="47909.599999999999"/>
    <n v="0"/>
    <n v="0"/>
    <m/>
    <m/>
    <m/>
    <n v="22516701.699999999"/>
    <n v="5874938.8249947792"/>
    <n v="3758280.3560919999"/>
    <n v="22563430.43"/>
    <m/>
    <m/>
    <m/>
    <m/>
    <m/>
    <m/>
    <m/>
    <m/>
    <m/>
    <m/>
    <m/>
    <m/>
    <m/>
    <m/>
    <n v="23126830.489999998"/>
    <m/>
    <m/>
    <m/>
    <m/>
    <m/>
    <m/>
    <m/>
    <m/>
    <n v="1050043"/>
    <m/>
    <m/>
    <m/>
    <m/>
    <m/>
    <m/>
    <m/>
    <m/>
    <m/>
    <m/>
    <m/>
    <m/>
    <m/>
    <m/>
    <m/>
    <m/>
    <m/>
    <m/>
    <m/>
    <m/>
    <m/>
    <m/>
    <s v="Einsiedler (fus)"/>
    <x v="1"/>
    <m/>
    <x v="0"/>
    <s v="Krankenkasse Institut Ingenbohl"/>
  </r>
  <r>
    <s v="neu_ohne Fusionsberechnungen_DJ_Daten_OKP.xlsx"/>
    <x v="8"/>
    <s v="Jahresrechnung definitiv"/>
    <s v="1362"/>
    <x v="50"/>
    <s v="CH"/>
    <x v="0"/>
    <n v="1126"/>
    <n v="0"/>
    <m/>
    <m/>
    <m/>
    <m/>
    <m/>
    <m/>
    <m/>
    <m/>
    <m/>
    <m/>
    <m/>
    <m/>
    <m/>
    <m/>
    <m/>
    <m/>
    <m/>
    <m/>
    <m/>
    <m/>
    <m/>
    <m/>
    <m/>
    <m/>
    <m/>
    <m/>
    <m/>
    <m/>
    <m/>
    <m/>
    <m/>
    <m/>
    <m/>
    <m/>
    <m/>
    <n v="4097947.65"/>
    <n v="-807.5"/>
    <n v="-113103.35"/>
    <n v="397342.65"/>
    <n v="57160.4"/>
    <n v="0"/>
    <n v="-7540.8"/>
    <n v="0"/>
    <n v="-452383.8"/>
    <n v="-4062757.6"/>
    <n v="486304.15"/>
    <n v="0"/>
    <n v="0"/>
    <n v="0"/>
    <n v="-38.6"/>
    <n v="259000"/>
    <n v="0"/>
    <m/>
    <n v="0"/>
    <n v="-333462"/>
    <n v="0"/>
    <n v="-180000"/>
    <n v="0"/>
    <n v="0"/>
    <n v="0"/>
    <n v="103839.25"/>
    <m/>
    <n v="-70407.679999999993"/>
    <n v="0"/>
    <n v="-128565.48"/>
    <n v="0"/>
    <n v="0"/>
    <n v="-1198"/>
    <n v="40117.58"/>
    <n v="-10165.02"/>
    <n v="0"/>
    <n v="533.25"/>
    <n v="0"/>
    <n v="-2571"/>
    <m/>
    <m/>
    <m/>
    <n v="1233266.0400000005"/>
    <n v="1710356.1451746305"/>
    <n v="0"/>
    <n v="1500631.79"/>
    <m/>
    <m/>
    <m/>
    <m/>
    <m/>
    <m/>
    <m/>
    <m/>
    <m/>
    <m/>
    <m/>
    <m/>
    <m/>
    <m/>
    <n v="1298962.74"/>
    <m/>
    <m/>
    <m/>
    <m/>
    <m/>
    <m/>
    <m/>
    <m/>
    <n v="762000"/>
    <m/>
    <m/>
    <m/>
    <m/>
    <m/>
    <m/>
    <m/>
    <m/>
    <m/>
    <m/>
    <m/>
    <m/>
    <m/>
    <m/>
    <m/>
    <m/>
    <m/>
    <m/>
    <m/>
    <m/>
    <m/>
    <m/>
    <s v="Sodalis (fus)"/>
    <x v="1"/>
    <m/>
    <x v="0"/>
    <s v="Krankenkasse Simplon"/>
  </r>
  <r>
    <s v="neu_ohne Fusionsberechnungen_DJ_Daten_OKP.xlsx"/>
    <x v="8"/>
    <s v="Jahresrechnung definitiv"/>
    <s v="1147"/>
    <x v="51"/>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öKK (fus)"/>
    <x v="1"/>
    <m/>
    <x v="0"/>
    <s v="Gemeindekrankenkasse Turbenthal"/>
  </r>
  <r>
    <s v="neu_ohne Fusionsberechnungen_DJ_Daten_OKP.xlsx"/>
    <x v="8"/>
    <s v="Jahresrechnung definitiv"/>
    <s v="1566"/>
    <x v="52"/>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Helsana (fus)"/>
    <x v="1"/>
    <m/>
    <x v="0"/>
    <s v="Sansan Versicherungen AG"/>
  </r>
  <r>
    <s v="neu_ohne Fusionsberechnungen_DJ_Daten_OKP.xlsx"/>
    <x v="8"/>
    <s v="Jahresrechnung definitiv"/>
    <s v="1565"/>
    <x v="53"/>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Helsana (fus)"/>
    <x v="1"/>
    <m/>
    <x v="0"/>
    <s v="Avanex Versicherungen AG"/>
  </r>
  <r>
    <s v="neu_ohne Fusionsberechnungen_DJ_Daten_OKP.xlsx"/>
    <x v="8"/>
    <s v="Jahresrechnung definitiv"/>
    <s v="1060"/>
    <x v="54"/>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Sanitas (fus)"/>
    <x v="1"/>
    <m/>
    <x v="0"/>
    <s v="Wincare Versicherungen"/>
  </r>
  <r>
    <s v="neu_ohne Fusionsberechnungen_DJ_Daten_OKP.xlsx"/>
    <x v="8"/>
    <s v="Jahresrechnung definitiv"/>
    <s v="1328"/>
    <x v="55"/>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öKK (fus)"/>
    <x v="1"/>
    <m/>
    <x v="0"/>
    <s v="kmu-Krankenversicherung Winterthur"/>
  </r>
  <r>
    <s v="neu_ohne Fusionsberechnungen_DJ_Daten_OKP.xlsx"/>
    <x v="8"/>
    <s v="Jahresrechnung definitiv"/>
    <s v="1574"/>
    <x v="56"/>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Helsana (fus)"/>
    <x v="1"/>
    <m/>
    <x v="0"/>
    <s v="maxi"/>
  </r>
  <r>
    <s v="neu_ohne Fusionsberechnungen_DJ_Daten_OKP.xlsx"/>
    <x v="8"/>
    <s v="Jahresrechnung definitiv"/>
    <s v="1003"/>
    <x v="57"/>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Visper (fus)"/>
    <x v="1"/>
    <m/>
    <x v="0"/>
    <s v="Krankenkasse Zeneggen"/>
  </r>
  <r>
    <s v="neu_ohne Fusionsberechnungen_DJ_Daten_OKP.xlsx"/>
    <x v="8"/>
    <s v="Jahresrechnung definitiv"/>
    <s v="1423"/>
    <x v="58"/>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KPT (fus)"/>
    <x v="1"/>
    <m/>
    <x v="0"/>
    <s v="Publisana"/>
  </r>
  <r>
    <s v="neu_ohne Fusionsberechnungen_DJ_Daten_OKP.xlsx"/>
    <x v="8"/>
    <s v="Jahresrechnung definitiv"/>
    <s v="294"/>
    <x v="59"/>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KPT (fus)"/>
    <x v="1"/>
    <m/>
    <x v="0"/>
    <s v="Agilia"/>
  </r>
  <r>
    <s v="neu_ohne Fusionsberechnungen_DJ_Daten_OKP.xlsx"/>
    <x v="8"/>
    <s v="Jahresrechnung definitiv"/>
    <s v="1573"/>
    <x v="60"/>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Helsana (fus)"/>
    <x v="1"/>
    <m/>
    <x v="0"/>
    <s v="indivo"/>
  </r>
  <r>
    <s v="neu_ohne Fusionsberechnungen_DJ_Daten_OKP.xlsx"/>
    <x v="9"/>
    <s v="Jahresrechnung definitiv"/>
    <s v="1542"/>
    <x v="0"/>
    <s v="CH"/>
    <x v="0"/>
    <n v="937285.54"/>
    <n v="905738"/>
    <m/>
    <m/>
    <m/>
    <m/>
    <m/>
    <m/>
    <m/>
    <m/>
    <m/>
    <m/>
    <m/>
    <m/>
    <m/>
    <m/>
    <m/>
    <m/>
    <m/>
    <m/>
    <m/>
    <m/>
    <m/>
    <m/>
    <m/>
    <m/>
    <m/>
    <m/>
    <m/>
    <m/>
    <m/>
    <m/>
    <m/>
    <m/>
    <m/>
    <m/>
    <m/>
    <n v="3489046427.0999999"/>
    <n v="-14869860.960000001"/>
    <n v="0"/>
    <n v="479233092.64999998"/>
    <n v="0"/>
    <n v="0"/>
    <n v="-4499678.05"/>
    <n v="-158647"/>
    <n v="-479233092.64999998"/>
    <n v="-2998209735"/>
    <n v="470270795.99000001"/>
    <n v="0"/>
    <n v="0"/>
    <n v="0"/>
    <n v="-1078088.81"/>
    <n v="157710556"/>
    <n v="-836065"/>
    <m/>
    <n v="0"/>
    <n v="-1096517682"/>
    <n v="0"/>
    <n v="142161633"/>
    <n v="-458644"/>
    <n v="-140028.70000000001"/>
    <n v="-36880330.590000004"/>
    <n v="0"/>
    <m/>
    <n v="0"/>
    <n v="0"/>
    <n v="-193226070.06"/>
    <n v="-1226487.8899999999"/>
    <n v="-2073424.89"/>
    <n v="-1443.9"/>
    <n v="382597.35"/>
    <n v="-1576388.71"/>
    <n v="0"/>
    <n v="27993033.780000001"/>
    <n v="0"/>
    <n v="0"/>
    <m/>
    <m/>
    <m/>
    <n v="821515539.81000054"/>
    <n v="546724687.49546564"/>
    <n v="-1010183837.824592"/>
    <n v="1936044210.0599999"/>
    <m/>
    <m/>
    <m/>
    <m/>
    <m/>
    <m/>
    <m/>
    <m/>
    <m/>
    <m/>
    <m/>
    <m/>
    <m/>
    <m/>
    <n v="750458453.59000003"/>
    <m/>
    <m/>
    <m/>
    <m/>
    <m/>
    <m/>
    <m/>
    <m/>
    <n v="643601597"/>
    <m/>
    <m/>
    <m/>
    <m/>
    <m/>
    <m/>
    <m/>
    <m/>
    <m/>
    <m/>
    <m/>
    <m/>
    <m/>
    <m/>
    <m/>
    <m/>
    <m/>
    <m/>
    <m/>
    <m/>
    <m/>
    <m/>
    <m/>
    <x v="0"/>
    <m/>
    <x v="0"/>
    <s v="Assura-Basis SA"/>
  </r>
  <r>
    <s v="neu_ohne Fusionsberechnungen_DJ_Daten_OKP.xlsx"/>
    <x v="9"/>
    <s v="Jahresrechnung definitiv"/>
    <s v="1562"/>
    <x v="1"/>
    <s v="CH"/>
    <x v="0"/>
    <n v="932897.8"/>
    <n v="1403613"/>
    <m/>
    <m/>
    <m/>
    <m/>
    <m/>
    <m/>
    <m/>
    <m/>
    <m/>
    <m/>
    <m/>
    <m/>
    <m/>
    <m/>
    <m/>
    <m/>
    <m/>
    <m/>
    <m/>
    <m/>
    <m/>
    <m/>
    <m/>
    <m/>
    <m/>
    <m/>
    <m/>
    <m/>
    <m/>
    <m/>
    <m/>
    <m/>
    <m/>
    <m/>
    <m/>
    <n v="3679314611.5500002"/>
    <n v="-13008967.98"/>
    <n v="0"/>
    <n v="646242819.39999998"/>
    <n v="0"/>
    <n v="0"/>
    <n v="-4177858.24"/>
    <n v="-138738"/>
    <n v="-646242819.39999998"/>
    <n v="-4559339387.6700001"/>
    <n v="559566700.20000005"/>
    <n v="0"/>
    <n v="0"/>
    <n v="0"/>
    <n v="-2747027.97"/>
    <n v="22494962.850000001"/>
    <n v="0"/>
    <m/>
    <n v="0"/>
    <n v="470246788"/>
    <n v="0"/>
    <n v="-10132553"/>
    <n v="-17522279.719999999"/>
    <n v="-734755.22"/>
    <n v="-27435894.420000002"/>
    <n v="0"/>
    <m/>
    <n v="-403457442.76999998"/>
    <n v="-990575.7"/>
    <n v="215887343.00999999"/>
    <n v="-9002348.4299999997"/>
    <n v="-12868089.5"/>
    <n v="-4271800.58"/>
    <n v="6296532.8499999996"/>
    <n v="-3190053.87"/>
    <n v="-70469000"/>
    <n v="72103990.209999993"/>
    <n v="220686.46"/>
    <n v="-16005.54"/>
    <m/>
    <m/>
    <m/>
    <n v="1424311667.8099997"/>
    <n v="662451394.4212352"/>
    <n v="424291141.97236377"/>
    <n v="2129534725.28"/>
    <m/>
    <m/>
    <m/>
    <m/>
    <m/>
    <m/>
    <m/>
    <m/>
    <m/>
    <m/>
    <m/>
    <m/>
    <m/>
    <m/>
    <n v="936813161.36000001"/>
    <m/>
    <m/>
    <m/>
    <m/>
    <m/>
    <m/>
    <m/>
    <m/>
    <n v="531544892.58999997"/>
    <m/>
    <m/>
    <m/>
    <m/>
    <m/>
    <m/>
    <m/>
    <m/>
    <m/>
    <m/>
    <m/>
    <m/>
    <m/>
    <m/>
    <m/>
    <m/>
    <m/>
    <m/>
    <m/>
    <m/>
    <m/>
    <m/>
    <s v="Helsana (fus)"/>
    <x v="1"/>
    <m/>
    <x v="0"/>
    <s v="Helsana Versicherungen AG"/>
  </r>
  <r>
    <s v="neu_ohne Fusionsberechnungen_DJ_Daten_OKP.xlsx"/>
    <x v="9"/>
    <s v="Jahresrechnung definitiv"/>
    <s v="8"/>
    <x v="2"/>
    <s v="CH"/>
    <x v="0"/>
    <n v="860967.54"/>
    <n v="879736"/>
    <m/>
    <m/>
    <m/>
    <m/>
    <m/>
    <m/>
    <m/>
    <m/>
    <m/>
    <m/>
    <m/>
    <m/>
    <m/>
    <m/>
    <m/>
    <m/>
    <m/>
    <m/>
    <m/>
    <m/>
    <m/>
    <m/>
    <m/>
    <m/>
    <m/>
    <m/>
    <m/>
    <m/>
    <m/>
    <m/>
    <m/>
    <m/>
    <m/>
    <m/>
    <m/>
    <n v="3138597288.3000002"/>
    <n v="-9884982.1400000006"/>
    <n v="0"/>
    <n v="567261072.5"/>
    <n v="20120"/>
    <n v="0"/>
    <n v="-4134852.8"/>
    <n v="-136239"/>
    <n v="-567281192.5"/>
    <n v="-3806872237.75"/>
    <n v="484594913.66000003"/>
    <n v="0"/>
    <n v="0"/>
    <n v="0"/>
    <n v="-897349.47"/>
    <n v="-3600000"/>
    <n v="0"/>
    <m/>
    <n v="0"/>
    <n v="386948486"/>
    <n v="0"/>
    <n v="-2798852"/>
    <n v="-16562850.25"/>
    <n v="-6396824.3099999996"/>
    <n v="195274.17"/>
    <n v="0"/>
    <m/>
    <n v="-312950656.38999999"/>
    <n v="-807365"/>
    <n v="182490610.19"/>
    <n v="-546165.30000000005"/>
    <n v="-1179361.6000000001"/>
    <n v="-9121177.2699999996"/>
    <n v="589002.28"/>
    <n v="-475043.72"/>
    <n v="-60272556"/>
    <n v="54108952.579999998"/>
    <n v="0"/>
    <n v="-68522.25"/>
    <m/>
    <m/>
    <m/>
    <n v="1269890218.2153013"/>
    <n v="519388646.31780154"/>
    <n v="397710370.96633643"/>
    <n v="1511167902.6699996"/>
    <m/>
    <m/>
    <m/>
    <m/>
    <m/>
    <m/>
    <m/>
    <m/>
    <m/>
    <m/>
    <m/>
    <m/>
    <m/>
    <m/>
    <n v="1268297422.95"/>
    <m/>
    <m/>
    <m/>
    <m/>
    <m/>
    <m/>
    <m/>
    <m/>
    <n v="590000000"/>
    <m/>
    <m/>
    <m/>
    <m/>
    <m/>
    <m/>
    <m/>
    <m/>
    <m/>
    <m/>
    <m/>
    <m/>
    <m/>
    <m/>
    <m/>
    <m/>
    <m/>
    <m/>
    <m/>
    <m/>
    <m/>
    <m/>
    <s v="CSS (fus)"/>
    <x v="1"/>
    <m/>
    <x v="0"/>
    <s v="CSS Kranken-Versicherung AG"/>
  </r>
  <r>
    <s v="neu_ohne Fusionsberechnungen_DJ_Daten_OKP.xlsx"/>
    <x v="9"/>
    <s v="Jahresrechnung definitiv"/>
    <s v="1384"/>
    <x v="3"/>
    <s v="CH"/>
    <x v="0"/>
    <n v="749090"/>
    <n v="750621"/>
    <m/>
    <m/>
    <m/>
    <m/>
    <m/>
    <m/>
    <m/>
    <m/>
    <m/>
    <m/>
    <m/>
    <m/>
    <m/>
    <m/>
    <m/>
    <m/>
    <m/>
    <m/>
    <m/>
    <m/>
    <m/>
    <m/>
    <m/>
    <m/>
    <m/>
    <m/>
    <m/>
    <m/>
    <m/>
    <m/>
    <m/>
    <m/>
    <m/>
    <m/>
    <m/>
    <n v="2811314625.46"/>
    <n v="-4352072.45"/>
    <n v="0"/>
    <n v="314912546.24000001"/>
    <n v="0"/>
    <n v="0"/>
    <n v="-3337261.3"/>
    <n v="-116721"/>
    <n v="-314912546.24000001"/>
    <n v="-2972433858.3699999"/>
    <n v="447165768.35000002"/>
    <n v="0"/>
    <n v="0"/>
    <n v="0"/>
    <n v="-652743.99"/>
    <n v="36922847"/>
    <n v="0"/>
    <m/>
    <n v="0"/>
    <n v="-174291186"/>
    <n v="0"/>
    <n v="4138459.74"/>
    <n v="-22049277"/>
    <n v="-5224910.2"/>
    <n v="-20668779.43"/>
    <n v="0"/>
    <m/>
    <n v="-70241630.849999994"/>
    <n v="-641448"/>
    <n v="-53668620.280000001"/>
    <n v="-7443445.25"/>
    <n v="-356376.87"/>
    <n v="-1975859.05"/>
    <n v="330056.02"/>
    <n v="-972753.71"/>
    <n v="0"/>
    <n v="25389991.149999999"/>
    <n v="214443.81"/>
    <n v="-4568.5600000000004"/>
    <m/>
    <m/>
    <m/>
    <n v="751743778.30999947"/>
    <n v="400252880.64546174"/>
    <n v="-171281695.72219461"/>
    <n v="1285473560.78"/>
    <m/>
    <m/>
    <m/>
    <m/>
    <m/>
    <m/>
    <m/>
    <m/>
    <m/>
    <m/>
    <m/>
    <m/>
    <m/>
    <m/>
    <n v="727744946.33000004"/>
    <m/>
    <m/>
    <m/>
    <m/>
    <m/>
    <m/>
    <m/>
    <m/>
    <n v="349364363"/>
    <m/>
    <m/>
    <m/>
    <m/>
    <m/>
    <m/>
    <m/>
    <m/>
    <m/>
    <m/>
    <m/>
    <m/>
    <m/>
    <m/>
    <m/>
    <m/>
    <m/>
    <m/>
    <m/>
    <m/>
    <m/>
    <m/>
    <s v="SWICA (fus)"/>
    <x v="1"/>
    <m/>
    <x v="0"/>
    <s v="SWICA Krankenversicherung AG"/>
  </r>
  <r>
    <s v="neu_ohne Fusionsberechnungen_DJ_Daten_OKP.xlsx"/>
    <x v="9"/>
    <s v="Jahresrechnung definitiv"/>
    <s v="290"/>
    <x v="4"/>
    <s v="CH"/>
    <x v="0"/>
    <n v="602981"/>
    <n v="597830"/>
    <m/>
    <m/>
    <m/>
    <m/>
    <m/>
    <m/>
    <m/>
    <m/>
    <m/>
    <m/>
    <m/>
    <m/>
    <m/>
    <m/>
    <m/>
    <m/>
    <m/>
    <m/>
    <m/>
    <m/>
    <m/>
    <m/>
    <m/>
    <m/>
    <m/>
    <m/>
    <m/>
    <m/>
    <m/>
    <m/>
    <m/>
    <m/>
    <m/>
    <m/>
    <m/>
    <n v="2129248069.4000001"/>
    <n v="3670074.72"/>
    <n v="0"/>
    <n v="343173524.02999997"/>
    <n v="0"/>
    <n v="0"/>
    <n v="-3053425.25"/>
    <n v="-96793"/>
    <n v="-343179882.25"/>
    <n v="-2486529013.5700002"/>
    <n v="322649950.55000001"/>
    <n v="0"/>
    <n v="0"/>
    <n v="0"/>
    <n v="-2471129.31"/>
    <n v="1878139"/>
    <n v="-18920850"/>
    <m/>
    <n v="0"/>
    <n v="120779930"/>
    <n v="0"/>
    <n v="4893053"/>
    <n v="-8022410.0999999996"/>
    <n v="-1377016.56"/>
    <n v="-17692858.5"/>
    <n v="0"/>
    <m/>
    <n v="-76656751.150000006"/>
    <n v="0"/>
    <n v="-23715852.629999999"/>
    <n v="-5172687.09"/>
    <n v="-198200"/>
    <n v="0"/>
    <n v="1551236.49"/>
    <n v="-253616.68"/>
    <n v="-71826364.5"/>
    <n v="41095889.149999999"/>
    <n v="0"/>
    <n v="0"/>
    <m/>
    <m/>
    <m/>
    <n v="1076194449.6999998"/>
    <n v="419724536.30893862"/>
    <n v="147578630.58413428"/>
    <n v="1456681790.04"/>
    <m/>
    <m/>
    <m/>
    <m/>
    <m/>
    <m/>
    <m/>
    <m/>
    <m/>
    <m/>
    <m/>
    <m/>
    <m/>
    <m/>
    <n v="982419955.51999998"/>
    <m/>
    <m/>
    <m/>
    <m/>
    <m/>
    <m/>
    <m/>
    <m/>
    <n v="394855288"/>
    <m/>
    <m/>
    <m/>
    <m/>
    <m/>
    <m/>
    <m/>
    <m/>
    <m/>
    <m/>
    <m/>
    <m/>
    <m/>
    <m/>
    <m/>
    <m/>
    <m/>
    <m/>
    <m/>
    <m/>
    <m/>
    <m/>
    <m/>
    <x v="0"/>
    <m/>
    <x v="0"/>
    <s v="CONCORDIA Schweiz. Kranken- und Unfallversicherung AG"/>
  </r>
  <r>
    <s v="neu_ohne Fusionsberechnungen_DJ_Daten_OKP.xlsx"/>
    <x v="9"/>
    <s v="Jahresrechnung definitiv"/>
    <s v="1509"/>
    <x v="5"/>
    <s v="CH"/>
    <x v="0"/>
    <n v="541260.87"/>
    <n v="589557"/>
    <m/>
    <m/>
    <m/>
    <m/>
    <m/>
    <m/>
    <m/>
    <m/>
    <m/>
    <m/>
    <m/>
    <m/>
    <m/>
    <m/>
    <m/>
    <m/>
    <m/>
    <m/>
    <m/>
    <m/>
    <m/>
    <m/>
    <m/>
    <m/>
    <m/>
    <m/>
    <m/>
    <m/>
    <m/>
    <m/>
    <m/>
    <m/>
    <m/>
    <m/>
    <m/>
    <n v="2095871998.9300001"/>
    <n v="-5839369.3899999997"/>
    <n v="0"/>
    <n v="279188443.41000003"/>
    <n v="4223913.95"/>
    <n v="0"/>
    <n v="-2552169.6"/>
    <n v="-82921"/>
    <n v="-283412357.36000001"/>
    <n v="-2495437091.1599998"/>
    <n v="334359007.55000001"/>
    <n v="0"/>
    <n v="0"/>
    <n v="0"/>
    <n v="-916055.98"/>
    <n v="4699163"/>
    <n v="0"/>
    <m/>
    <n v="0"/>
    <n v="194935398.00999999"/>
    <n v="0"/>
    <n v="21830320"/>
    <n v="-5735442.8799999999"/>
    <n v="-4793298.13"/>
    <n v="-20990950.260000002"/>
    <n v="0"/>
    <m/>
    <n v="-55329682.439999998"/>
    <n v="-42557.7"/>
    <n v="-44739981.170000002"/>
    <n v="-5926350.4699999997"/>
    <n v="-3855740.29"/>
    <n v="-3870637.71"/>
    <n v="3704015.03"/>
    <n v="-1284822.07"/>
    <n v="0"/>
    <n v="4181514.6"/>
    <n v="34560.03"/>
    <n v="-1308.55"/>
    <m/>
    <m/>
    <m/>
    <n v="678999773.12663722"/>
    <n v="405216457.02488178"/>
    <n v="200385696.11929619"/>
    <n v="899733582.11999989"/>
    <m/>
    <m/>
    <m/>
    <m/>
    <m/>
    <m/>
    <m/>
    <m/>
    <m/>
    <m/>
    <m/>
    <m/>
    <m/>
    <m/>
    <n v="630444153.03999996"/>
    <m/>
    <m/>
    <m/>
    <m/>
    <m/>
    <m/>
    <m/>
    <m/>
    <n v="313049363"/>
    <m/>
    <m/>
    <m/>
    <m/>
    <m/>
    <m/>
    <m/>
    <m/>
    <m/>
    <m/>
    <m/>
    <m/>
    <m/>
    <m/>
    <m/>
    <m/>
    <m/>
    <m/>
    <m/>
    <m/>
    <m/>
    <m/>
    <s v="Sanitas (fus)"/>
    <x v="1"/>
    <m/>
    <x v="0"/>
    <s v="Sanitas Grundversicherungen AG"/>
  </r>
  <r>
    <s v="neu_ohne Fusionsberechnungen_DJ_Daten_OKP.xlsx"/>
    <x v="9"/>
    <s v="Jahresrechnung definitiv"/>
    <s v="1555"/>
    <x v="6"/>
    <s v="CH"/>
    <x v="0"/>
    <n v="484238"/>
    <n v="481000"/>
    <m/>
    <m/>
    <m/>
    <m/>
    <m/>
    <m/>
    <m/>
    <m/>
    <m/>
    <m/>
    <m/>
    <m/>
    <m/>
    <m/>
    <m/>
    <m/>
    <m/>
    <m/>
    <m/>
    <m/>
    <m/>
    <m/>
    <m/>
    <m/>
    <m/>
    <m/>
    <m/>
    <m/>
    <m/>
    <m/>
    <m/>
    <m/>
    <m/>
    <m/>
    <m/>
    <n v="1802096297.4400001"/>
    <n v="-15520471.880000001"/>
    <n v="0"/>
    <n v="303681384.10000002"/>
    <n v="11695801.859999999"/>
    <n v="0"/>
    <n v="-2325223.63"/>
    <n v="-77901"/>
    <n v="-303681384.10000002"/>
    <n v="-2332526020.6199999"/>
    <n v="265515718.56999999"/>
    <n v="0"/>
    <n v="0"/>
    <n v="0"/>
    <n v="-4387881.8099999996"/>
    <n v="-302846.8"/>
    <n v="0"/>
    <m/>
    <n v="0"/>
    <n v="346157385"/>
    <n v="0"/>
    <n v="-15962236"/>
    <n v="0"/>
    <n v="-1119021.3500000001"/>
    <n v="-3530248.74"/>
    <n v="0"/>
    <m/>
    <n v="-51105941.130000003"/>
    <n v="-990944.15"/>
    <n v="-20416158.440000001"/>
    <n v="-4265956.51"/>
    <n v="-646649.22"/>
    <n v="-498402.4"/>
    <n v="1642072.97"/>
    <n v="-2319393.17"/>
    <n v="-25005252.399999999"/>
    <n v="46202411.810000002"/>
    <n v="0"/>
    <n v="0"/>
    <m/>
    <m/>
    <m/>
    <n v="1271354063.2299998"/>
    <n v="476246670.29964095"/>
    <n v="364081829.19146281"/>
    <n v="1479913129.6600001"/>
    <m/>
    <m/>
    <m/>
    <m/>
    <m/>
    <m/>
    <m/>
    <m/>
    <m/>
    <m/>
    <m/>
    <m/>
    <m/>
    <m/>
    <n v="1216040424.2"/>
    <m/>
    <m/>
    <m/>
    <m/>
    <m/>
    <m/>
    <m/>
    <m/>
    <n v="394540000"/>
    <m/>
    <m/>
    <m/>
    <m/>
    <m/>
    <m/>
    <m/>
    <m/>
    <m/>
    <m/>
    <m/>
    <m/>
    <m/>
    <m/>
    <m/>
    <m/>
    <m/>
    <m/>
    <m/>
    <m/>
    <m/>
    <m/>
    <m/>
    <x v="0"/>
    <s v="Visana Gruppe"/>
    <x v="1"/>
    <s v="Visana AG"/>
  </r>
  <r>
    <s v="neu_ohne Fusionsberechnungen_DJ_Daten_OKP.xlsx"/>
    <x v="9"/>
    <s v="Jahresrechnung definitiv"/>
    <s v="994"/>
    <x v="7"/>
    <s v="CH"/>
    <x v="0"/>
    <n v="430481.84"/>
    <n v="0"/>
    <m/>
    <m/>
    <m/>
    <m/>
    <m/>
    <m/>
    <m/>
    <m/>
    <m/>
    <m/>
    <m/>
    <m/>
    <m/>
    <m/>
    <m/>
    <m/>
    <m/>
    <m/>
    <m/>
    <m/>
    <m/>
    <m/>
    <m/>
    <m/>
    <m/>
    <m/>
    <m/>
    <m/>
    <m/>
    <m/>
    <m/>
    <m/>
    <m/>
    <m/>
    <m/>
    <n v="1495667157.2"/>
    <n v="-3981290.84"/>
    <n v="0"/>
    <n v="233538900.18000001"/>
    <n v="0"/>
    <n v="0"/>
    <n v="-1916458.36"/>
    <n v="-65473"/>
    <n v="-233538900.18000001"/>
    <n v="-1518533645.3599999"/>
    <n v="227651265.11000001"/>
    <n v="0"/>
    <n v="0"/>
    <n v="0"/>
    <n v="-1102032.49"/>
    <n v="31921730.300000001"/>
    <n v="0"/>
    <m/>
    <n v="0"/>
    <n v="-163566897"/>
    <n v="0"/>
    <n v="-25497895"/>
    <n v="-10470577.42"/>
    <n v="-258966.33"/>
    <n v="-12355415.699999999"/>
    <n v="0"/>
    <m/>
    <n v="-44947110.18"/>
    <n v="-326193.73"/>
    <n v="-17140350.73"/>
    <n v="-2056720.6"/>
    <n v="-3622845.05"/>
    <n v="-1705325.15"/>
    <n v="2742189.62"/>
    <n v="-375965.15"/>
    <n v="0"/>
    <n v="36154370.259999998"/>
    <n v="2834.53"/>
    <n v="-356.41"/>
    <m/>
    <m/>
    <m/>
    <n v="775513426.30000031"/>
    <n v="277849181.04885262"/>
    <n v="0"/>
    <n v="1026627860.7"/>
    <m/>
    <m/>
    <m/>
    <m/>
    <m/>
    <m/>
    <m/>
    <m/>
    <m/>
    <m/>
    <m/>
    <m/>
    <m/>
    <m/>
    <n v="428118474.77999997"/>
    <m/>
    <m/>
    <m/>
    <m/>
    <m/>
    <m/>
    <m/>
    <m/>
    <n v="149235687.36000001"/>
    <m/>
    <m/>
    <m/>
    <m/>
    <m/>
    <m/>
    <m/>
    <m/>
    <m/>
    <m/>
    <m/>
    <m/>
    <m/>
    <m/>
    <m/>
    <m/>
    <m/>
    <m/>
    <m/>
    <m/>
    <m/>
    <m/>
    <s v="Helsana (fus)"/>
    <x v="1"/>
    <m/>
    <x v="0"/>
    <s v="Progrès Versicherungen AG"/>
  </r>
  <r>
    <s v="neu_ohne Fusionsberechnungen_DJ_Daten_OKP.xlsx"/>
    <x v="9"/>
    <s v="Jahresrechnung definitiv"/>
    <s v="376"/>
    <x v="8"/>
    <s v="CH"/>
    <x v="0"/>
    <n v="343088"/>
    <n v="354462"/>
    <m/>
    <m/>
    <m/>
    <m/>
    <m/>
    <m/>
    <m/>
    <m/>
    <m/>
    <m/>
    <m/>
    <m/>
    <m/>
    <m/>
    <m/>
    <m/>
    <m/>
    <m/>
    <m/>
    <m/>
    <m/>
    <m/>
    <m/>
    <m/>
    <m/>
    <m/>
    <m/>
    <m/>
    <m/>
    <m/>
    <m/>
    <m/>
    <m/>
    <m/>
    <m/>
    <n v="1444762250"/>
    <n v="-5878729"/>
    <n v="0"/>
    <n v="172542561"/>
    <n v="351607"/>
    <n v="0"/>
    <n v="-1880467"/>
    <n v="-56913"/>
    <n v="-172542561"/>
    <n v="-1781485256"/>
    <n v="209602134"/>
    <n v="0"/>
    <n v="0"/>
    <n v="0"/>
    <n v="-494321"/>
    <n v="21200000"/>
    <n v="0"/>
    <m/>
    <n v="0"/>
    <n v="211353522"/>
    <n v="0"/>
    <n v="76453240"/>
    <n v="-1363413"/>
    <n v="-1522124"/>
    <n v="-1298323"/>
    <n v="0"/>
    <m/>
    <n v="-40120661"/>
    <n v="-637327"/>
    <n v="-64939734"/>
    <n v="-6233857"/>
    <n v="-132860"/>
    <n v="-1021049"/>
    <n v="1164617"/>
    <n v="-648757"/>
    <n v="0"/>
    <n v="33681606"/>
    <n v="223716"/>
    <n v="-5949784"/>
    <m/>
    <m/>
    <m/>
    <n v="415526952.01999998"/>
    <n v="276650366.86535579"/>
    <n v="248969027.13883817"/>
    <n v="777623163"/>
    <m/>
    <m/>
    <m/>
    <m/>
    <m/>
    <m/>
    <m/>
    <m/>
    <m/>
    <m/>
    <m/>
    <m/>
    <m/>
    <m/>
    <n v="482266118"/>
    <m/>
    <m/>
    <m/>
    <m/>
    <m/>
    <m/>
    <m/>
    <m/>
    <n v="342300000"/>
    <m/>
    <m/>
    <m/>
    <m/>
    <m/>
    <m/>
    <m/>
    <m/>
    <m/>
    <m/>
    <m/>
    <m/>
    <m/>
    <m/>
    <m/>
    <m/>
    <m/>
    <m/>
    <m/>
    <m/>
    <m/>
    <m/>
    <s v="KPT (fus)"/>
    <x v="1"/>
    <m/>
    <x v="0"/>
    <s v="KPT Krankenkasse AG"/>
  </r>
  <r>
    <s v="neu_ohne Fusionsberechnungen_DJ_Daten_OKP.xlsx"/>
    <x v="9"/>
    <s v="Jahresrechnung definitiv"/>
    <s v="1569"/>
    <x v="9"/>
    <s v="CH"/>
    <x v="0"/>
    <n v="339982.52"/>
    <n v="630605"/>
    <m/>
    <m/>
    <m/>
    <m/>
    <m/>
    <m/>
    <m/>
    <m/>
    <m/>
    <m/>
    <m/>
    <m/>
    <m/>
    <m/>
    <m/>
    <m/>
    <m/>
    <m/>
    <m/>
    <m/>
    <m/>
    <m/>
    <m/>
    <m/>
    <m/>
    <m/>
    <m/>
    <m/>
    <m/>
    <m/>
    <m/>
    <m/>
    <m/>
    <m/>
    <m/>
    <n v="1125527738.7"/>
    <n v="-3422386.35"/>
    <n v="0"/>
    <n v="138833596.15000001"/>
    <n v="2880"/>
    <n v="0"/>
    <n v="-1634150.3999999999"/>
    <n v="-43542"/>
    <n v="-138836476.15000001"/>
    <n v="-1008164728.55"/>
    <n v="170746119.86000001"/>
    <n v="0"/>
    <n v="0"/>
    <n v="0"/>
    <n v="-207605.32"/>
    <n v="-24100000"/>
    <n v="0"/>
    <m/>
    <n v="0"/>
    <n v="-160754095"/>
    <n v="0"/>
    <n v="-69249725"/>
    <n v="-4446870.3499999996"/>
    <n v="-10725342.15"/>
    <n v="-2142447.25"/>
    <n v="0"/>
    <m/>
    <n v="0"/>
    <n v="-1054506"/>
    <n v="-42285956.990000002"/>
    <n v="-196077.93"/>
    <n v="-1482248.15"/>
    <n v="0"/>
    <n v="1254.1500000000001"/>
    <n v="-166471.87"/>
    <n v="-30165526.600000001"/>
    <n v="6577470.5300000003"/>
    <n v="0"/>
    <n v="0"/>
    <m/>
    <m/>
    <m/>
    <n v="168700330.62000021"/>
    <n v="173813988.40056476"/>
    <n v="-242833655.41988099"/>
    <n v="314642080.19"/>
    <m/>
    <m/>
    <m/>
    <m/>
    <m/>
    <m/>
    <m/>
    <m/>
    <m/>
    <m/>
    <m/>
    <m/>
    <m/>
    <m/>
    <n v="109636972.15000001"/>
    <m/>
    <m/>
    <m/>
    <m/>
    <m/>
    <m/>
    <m/>
    <m/>
    <n v="157800000"/>
    <m/>
    <m/>
    <m/>
    <m/>
    <m/>
    <m/>
    <m/>
    <m/>
    <m/>
    <m/>
    <m/>
    <m/>
    <m/>
    <m/>
    <m/>
    <m/>
    <m/>
    <m/>
    <m/>
    <m/>
    <m/>
    <m/>
    <s v="CSS (fus)"/>
    <x v="1"/>
    <m/>
    <x v="0"/>
    <s v="Arcosana AG"/>
  </r>
  <r>
    <s v="neu_ohne Fusionsberechnungen_DJ_Daten_OKP.xlsx"/>
    <x v="9"/>
    <s v="Jahresrechnung definitiv"/>
    <s v="1479"/>
    <x v="10"/>
    <s v="CH"/>
    <x v="0"/>
    <n v="307316.57"/>
    <n v="314886"/>
    <m/>
    <m/>
    <m/>
    <m/>
    <m/>
    <m/>
    <m/>
    <m/>
    <m/>
    <m/>
    <m/>
    <m/>
    <m/>
    <m/>
    <m/>
    <m/>
    <m/>
    <m/>
    <m/>
    <m/>
    <m/>
    <m/>
    <m/>
    <m/>
    <m/>
    <m/>
    <m/>
    <m/>
    <m/>
    <m/>
    <m/>
    <m/>
    <m/>
    <m/>
    <m/>
    <n v="1372580430.7"/>
    <n v="-23361142.5"/>
    <n v="0"/>
    <n v="307209561.10000002"/>
    <n v="0"/>
    <n v="0"/>
    <n v="-1475118.52"/>
    <n v="-47594"/>
    <n v="-307209561.10000002"/>
    <n v="-1583533345.24"/>
    <n v="199034140.65000001"/>
    <n v="0"/>
    <n v="0"/>
    <n v="0"/>
    <n v="0"/>
    <n v="-5386794.5700000003"/>
    <n v="0"/>
    <m/>
    <n v="0"/>
    <n v="128805024"/>
    <n v="0"/>
    <n v="-10933704"/>
    <n v="-741617.25"/>
    <n v="-2880865.83"/>
    <n v="-11067331.800000001"/>
    <n v="0"/>
    <m/>
    <n v="0"/>
    <n v="0"/>
    <n v="-74694571.840000004"/>
    <n v="-3403385.73"/>
    <n v="-2081650.24"/>
    <n v="0"/>
    <n v="7909126.4100000001"/>
    <n v="-1274397.6399999999"/>
    <n v="-33947678.060000002"/>
    <n v="17050836.41"/>
    <n v="0"/>
    <n v="0"/>
    <m/>
    <m/>
    <m/>
    <n v="423476020.69305205"/>
    <n v="211510283.10631311"/>
    <n v="107823343.7995926"/>
    <n v="493778700.11000001"/>
    <m/>
    <m/>
    <m/>
    <m/>
    <m/>
    <m/>
    <m/>
    <m/>
    <m/>
    <m/>
    <m/>
    <m/>
    <m/>
    <m/>
    <n v="282195981.91000003"/>
    <m/>
    <m/>
    <m/>
    <m/>
    <m/>
    <m/>
    <m/>
    <m/>
    <n v="336616790.10000002"/>
    <m/>
    <m/>
    <m/>
    <m/>
    <m/>
    <m/>
    <m/>
    <m/>
    <m/>
    <m/>
    <m/>
    <m/>
    <m/>
    <m/>
    <m/>
    <m/>
    <m/>
    <m/>
    <m/>
    <m/>
    <m/>
    <m/>
    <m/>
    <x v="0"/>
    <s v="Groupe Mutuel"/>
    <x v="1"/>
    <s v="Mutuel Assurance Maladie SA"/>
  </r>
  <r>
    <s v="neu_ohne Fusionsberechnungen_DJ_Daten_OKP.xlsx"/>
    <x v="9"/>
    <s v="Jahresrechnung definitiv"/>
    <s v="1535"/>
    <x v="11"/>
    <s v="CH"/>
    <x v="0"/>
    <n v="204598.46"/>
    <n v="197505"/>
    <m/>
    <m/>
    <m/>
    <m/>
    <m/>
    <m/>
    <m/>
    <m/>
    <m/>
    <m/>
    <m/>
    <m/>
    <m/>
    <m/>
    <m/>
    <m/>
    <m/>
    <m/>
    <m/>
    <m/>
    <m/>
    <m/>
    <m/>
    <m/>
    <m/>
    <m/>
    <m/>
    <m/>
    <m/>
    <m/>
    <m/>
    <m/>
    <m/>
    <m/>
    <m/>
    <n v="845875956.29999995"/>
    <n v="-12076847.710000001"/>
    <n v="0"/>
    <n v="180769681.65000001"/>
    <n v="0"/>
    <n v="0"/>
    <n v="-982071.36"/>
    <n v="-34184"/>
    <n v="-180769681.65000001"/>
    <n v="-989089985.60000002"/>
    <n v="122139797.34999999"/>
    <n v="0"/>
    <n v="0"/>
    <n v="0"/>
    <n v="0"/>
    <n v="5502766.1500000004"/>
    <n v="0"/>
    <m/>
    <n v="0"/>
    <n v="69940664"/>
    <n v="0"/>
    <n v="17651611"/>
    <n v="-522089.8"/>
    <n v="-1751157.22"/>
    <n v="-8113360.25"/>
    <n v="0"/>
    <m/>
    <n v="0"/>
    <n v="0"/>
    <n v="-41558672.25"/>
    <n v="-2033166.33"/>
    <n v="-354822.71"/>
    <n v="0"/>
    <n v="5442844.3200000003"/>
    <n v="-261089.25"/>
    <n v="-21017913.190000001"/>
    <n v="8497764.8800000008"/>
    <n v="0"/>
    <n v="0"/>
    <m/>
    <m/>
    <m/>
    <n v="237438318.04121315"/>
    <n v="141280241.87516445"/>
    <n v="82516609.148156807"/>
    <n v="316408054.71999997"/>
    <m/>
    <m/>
    <m/>
    <m/>
    <m/>
    <m/>
    <m/>
    <m/>
    <m/>
    <m/>
    <m/>
    <m/>
    <m/>
    <m/>
    <n v="150712874.63999999"/>
    <m/>
    <m/>
    <m/>
    <m/>
    <m/>
    <m/>
    <m/>
    <m/>
    <n v="211264225.93000001"/>
    <m/>
    <m/>
    <m/>
    <m/>
    <m/>
    <m/>
    <m/>
    <m/>
    <m/>
    <m/>
    <m/>
    <m/>
    <m/>
    <m/>
    <m/>
    <m/>
    <m/>
    <m/>
    <m/>
    <m/>
    <m/>
    <m/>
    <m/>
    <x v="0"/>
    <s v="Groupe Mutuel"/>
    <x v="1"/>
    <s v="Philos Assurance Maladie SA"/>
  </r>
  <r>
    <s v="neu_ohne Fusionsberechnungen_DJ_Daten_OKP.xlsx"/>
    <x v="9"/>
    <s v="Jahresrechnung definitiv"/>
    <s v="312"/>
    <x v="12"/>
    <s v="CH"/>
    <x v="0"/>
    <n v="195121"/>
    <n v="192950"/>
    <m/>
    <m/>
    <m/>
    <m/>
    <m/>
    <m/>
    <m/>
    <m/>
    <m/>
    <m/>
    <m/>
    <m/>
    <m/>
    <m/>
    <m/>
    <m/>
    <m/>
    <m/>
    <m/>
    <m/>
    <m/>
    <m/>
    <m/>
    <m/>
    <m/>
    <m/>
    <m/>
    <m/>
    <m/>
    <m/>
    <m/>
    <m/>
    <m/>
    <m/>
    <m/>
    <n v="735579561.48000002"/>
    <n v="-273903.82"/>
    <n v="0"/>
    <n v="91756152.099999994"/>
    <n v="0"/>
    <n v="0"/>
    <n v="-790742.4"/>
    <n v="-28786"/>
    <n v="-91756152.099999994"/>
    <n v="-752874161.10000002"/>
    <n v="114321482.45"/>
    <n v="0"/>
    <n v="0"/>
    <n v="0"/>
    <n v="-205105.2"/>
    <n v="-3001000"/>
    <n v="0"/>
    <m/>
    <n v="0"/>
    <n v="-25979571.300000001"/>
    <n v="0"/>
    <n v="-25230955"/>
    <n v="-5770058.6500000004"/>
    <n v="-1891234.65"/>
    <n v="-5307661.5"/>
    <n v="0"/>
    <m/>
    <n v="-18284078.039999999"/>
    <n v="0"/>
    <n v="-14022393.68"/>
    <n v="-2708651.43"/>
    <n v="-267000.09999999998"/>
    <n v="-397186.29"/>
    <n v="446088.49"/>
    <n v="-2439273.44"/>
    <n v="0"/>
    <n v="17236149.09"/>
    <n v="0"/>
    <n v="0"/>
    <m/>
    <m/>
    <m/>
    <n v="239549566.58000001"/>
    <n v="128715296.95509924"/>
    <n v="-63791239.101344593"/>
    <n v="421406432.66000003"/>
    <m/>
    <m/>
    <m/>
    <m/>
    <m/>
    <m/>
    <m/>
    <m/>
    <m/>
    <m/>
    <m/>
    <m/>
    <m/>
    <m/>
    <n v="242960481.09999999"/>
    <m/>
    <m/>
    <m/>
    <m/>
    <m/>
    <m/>
    <m/>
    <m/>
    <n v="123994000"/>
    <m/>
    <m/>
    <m/>
    <m/>
    <m/>
    <m/>
    <m/>
    <m/>
    <m/>
    <m/>
    <m/>
    <m/>
    <m/>
    <m/>
    <m/>
    <m/>
    <m/>
    <m/>
    <m/>
    <m/>
    <m/>
    <m/>
    <m/>
    <x v="0"/>
    <m/>
    <x v="0"/>
    <s v="Atupri Gesundheitsversicherung"/>
  </r>
  <r>
    <s v="neu_ohne Fusionsberechnungen_DJ_Daten_OKP.xlsx"/>
    <x v="9"/>
    <s v="Jahresrechnung definitiv"/>
    <s v="343"/>
    <x v="13"/>
    <s v="CH"/>
    <x v="0"/>
    <n v="177341.39"/>
    <n v="176709"/>
    <m/>
    <m/>
    <m/>
    <m/>
    <m/>
    <m/>
    <m/>
    <m/>
    <m/>
    <m/>
    <m/>
    <m/>
    <m/>
    <m/>
    <m/>
    <m/>
    <m/>
    <m/>
    <m/>
    <m/>
    <m/>
    <m/>
    <m/>
    <m/>
    <m/>
    <m/>
    <m/>
    <m/>
    <m/>
    <m/>
    <m/>
    <m/>
    <m/>
    <m/>
    <m/>
    <n v="741882266.60000002"/>
    <n v="-11086907.26"/>
    <n v="0"/>
    <n v="160136865.09999999"/>
    <n v="0"/>
    <n v="0"/>
    <n v="-851237.24"/>
    <n v="-28514"/>
    <n v="-160136865.09999999"/>
    <n v="-838918747.03999996"/>
    <n v="109128918.17"/>
    <n v="0"/>
    <n v="0"/>
    <n v="0"/>
    <n v="0"/>
    <n v="264978.27"/>
    <n v="0"/>
    <m/>
    <n v="0"/>
    <n v="33923141"/>
    <n v="0"/>
    <n v="4696336"/>
    <n v="-1353658.57"/>
    <n v="-1191263.23"/>
    <n v="-6421057.9699999997"/>
    <n v="0"/>
    <m/>
    <n v="0"/>
    <n v="0"/>
    <n v="-39311414"/>
    <n v="-1828286.35"/>
    <n v="-417240.81"/>
    <n v="0"/>
    <n v="4710783.38"/>
    <n v="-268879.48"/>
    <n v="-19130038.489999998"/>
    <n v="9253535.9100000001"/>
    <n v="0"/>
    <n v="0"/>
    <m/>
    <m/>
    <m/>
    <n v="217037669.86876044"/>
    <n v="121109448.05893296"/>
    <n v="29718345.218487602"/>
    <n v="274996806.22999996"/>
    <m/>
    <m/>
    <m/>
    <m/>
    <m/>
    <m/>
    <m/>
    <m/>
    <m/>
    <m/>
    <m/>
    <m/>
    <m/>
    <m/>
    <n v="150346662.56999999"/>
    <m/>
    <m/>
    <m/>
    <m/>
    <m/>
    <m/>
    <m/>
    <m/>
    <n v="177888114.62"/>
    <m/>
    <m/>
    <m/>
    <m/>
    <m/>
    <m/>
    <m/>
    <m/>
    <m/>
    <m/>
    <m/>
    <m/>
    <m/>
    <m/>
    <m/>
    <m/>
    <m/>
    <m/>
    <m/>
    <m/>
    <m/>
    <m/>
    <m/>
    <x v="0"/>
    <s v="Groupe Mutuel"/>
    <x v="1"/>
    <s v="Avenir Assurance Maladie SA"/>
  </r>
  <r>
    <s v="neu_ohne Fusionsberechnungen_DJ_Daten_OKP.xlsx"/>
    <x v="9"/>
    <s v="Jahresrechnung definitiv"/>
    <s v="1529"/>
    <x v="14"/>
    <s v="CH"/>
    <x v="0"/>
    <n v="166740.29"/>
    <n v="0"/>
    <m/>
    <m/>
    <m/>
    <m/>
    <m/>
    <m/>
    <m/>
    <m/>
    <m/>
    <m/>
    <m/>
    <m/>
    <m/>
    <m/>
    <m/>
    <m/>
    <m/>
    <m/>
    <m/>
    <m/>
    <m/>
    <m/>
    <m/>
    <m/>
    <m/>
    <m/>
    <m/>
    <m/>
    <m/>
    <m/>
    <m/>
    <m/>
    <m/>
    <m/>
    <m/>
    <n v="712580781.14999998"/>
    <n v="-2541873.88"/>
    <n v="0"/>
    <n v="129893724.25"/>
    <n v="28810"/>
    <n v="0"/>
    <n v="-809220.8"/>
    <n v="-26220"/>
    <n v="-129922534.25"/>
    <n v="-807048569.85000002"/>
    <n v="108728180.2"/>
    <n v="0"/>
    <n v="0"/>
    <n v="0"/>
    <n v="-471251.03"/>
    <n v="-10700000"/>
    <n v="0"/>
    <m/>
    <n v="0"/>
    <n v="6414470"/>
    <n v="0"/>
    <n v="4421090"/>
    <n v="-701440.15"/>
    <n v="-1649303.34"/>
    <n v="-1827639.21"/>
    <n v="0"/>
    <m/>
    <n v="0"/>
    <n v="-223005"/>
    <n v="-27758157.09"/>
    <n v="-124936.04"/>
    <n v="-141925.9"/>
    <n v="0"/>
    <n v="26792.93"/>
    <n v="-101702.11"/>
    <n v="0"/>
    <n v="12866203.810000001"/>
    <n v="0"/>
    <n v="0"/>
    <m/>
    <m/>
    <m/>
    <n v="298329893.97154021"/>
    <n v="129970144.80982496"/>
    <n v="0"/>
    <n v="384904880.25"/>
    <m/>
    <m/>
    <m/>
    <m/>
    <m/>
    <m/>
    <m/>
    <m/>
    <m/>
    <m/>
    <m/>
    <m/>
    <m/>
    <m/>
    <n v="276933670.75"/>
    <m/>
    <m/>
    <m/>
    <m/>
    <m/>
    <m/>
    <m/>
    <m/>
    <n v="140000000"/>
    <m/>
    <m/>
    <m/>
    <m/>
    <m/>
    <m/>
    <m/>
    <m/>
    <m/>
    <m/>
    <m/>
    <m/>
    <m/>
    <m/>
    <m/>
    <m/>
    <m/>
    <m/>
    <m/>
    <m/>
    <m/>
    <m/>
    <s v="CSS (fus)"/>
    <x v="1"/>
    <m/>
    <x v="0"/>
    <s v="INTRAS Kranken-Versicherung AG"/>
  </r>
  <r>
    <s v="neu_ohne Fusionsberechnungen_DJ_Daten_OKP.xlsx"/>
    <x v="9"/>
    <s v="Jahresrechnung definitiv"/>
    <s v="774"/>
    <x v="15"/>
    <s v="CH"/>
    <x v="0"/>
    <n v="150463.60999999999"/>
    <n v="146188"/>
    <m/>
    <m/>
    <m/>
    <m/>
    <m/>
    <m/>
    <m/>
    <m/>
    <m/>
    <m/>
    <m/>
    <m/>
    <m/>
    <m/>
    <m/>
    <m/>
    <m/>
    <m/>
    <m/>
    <m/>
    <m/>
    <m/>
    <m/>
    <m/>
    <m/>
    <m/>
    <m/>
    <m/>
    <m/>
    <m/>
    <m/>
    <m/>
    <m/>
    <m/>
    <m/>
    <n v="632615222.35000002"/>
    <n v="-11756997.09"/>
    <n v="0"/>
    <n v="125896120.7"/>
    <n v="0"/>
    <n v="0"/>
    <n v="-722224.77"/>
    <n v="-24697"/>
    <n v="-125896120.7"/>
    <n v="-692297808.12"/>
    <n v="91602231.810000002"/>
    <n v="0"/>
    <n v="0"/>
    <n v="0"/>
    <n v="0"/>
    <n v="-5295908.24"/>
    <n v="0"/>
    <m/>
    <n v="0"/>
    <n v="7835602"/>
    <n v="0"/>
    <n v="6571076"/>
    <n v="-568858.35"/>
    <n v="-1112657.03"/>
    <n v="-5934186.2599999998"/>
    <n v="0"/>
    <m/>
    <n v="0"/>
    <n v="0"/>
    <n v="-30348530.77"/>
    <n v="-1478896.33"/>
    <n v="-314030.86"/>
    <n v="0"/>
    <n v="3871170.1"/>
    <n v="-631605.1"/>
    <n v="-15741148.77"/>
    <n v="5897937.0899999999"/>
    <n v="0"/>
    <n v="0"/>
    <m/>
    <m/>
    <m/>
    <n v="178378014.24076572"/>
    <n v="91625011.196971983"/>
    <n v="9726306.5965306982"/>
    <n v="203860365.41999999"/>
    <m/>
    <m/>
    <m/>
    <m/>
    <m/>
    <m/>
    <m/>
    <m/>
    <m/>
    <m/>
    <m/>
    <m/>
    <m/>
    <m/>
    <n v="147123254.88999999"/>
    <m/>
    <m/>
    <m/>
    <m/>
    <m/>
    <m/>
    <m/>
    <m/>
    <n v="151948443.94999999"/>
    <m/>
    <m/>
    <m/>
    <m/>
    <m/>
    <m/>
    <m/>
    <m/>
    <m/>
    <m/>
    <m/>
    <m/>
    <m/>
    <m/>
    <m/>
    <m/>
    <m/>
    <m/>
    <m/>
    <m/>
    <m/>
    <m/>
    <m/>
    <x v="0"/>
    <s v="Groupe Mutuel"/>
    <x v="1"/>
    <s v="Easy Sana Assurance Maladie SA"/>
  </r>
  <r>
    <s v="neu_ohne Fusionsberechnungen_DJ_Daten_OKP.xlsx"/>
    <x v="9"/>
    <s v="Jahresrechnung definitiv"/>
    <s v="455"/>
    <x v="16"/>
    <s v="CH"/>
    <x v="0"/>
    <n v="149564.56"/>
    <n v="168417"/>
    <m/>
    <m/>
    <m/>
    <m/>
    <m/>
    <m/>
    <m/>
    <m/>
    <m/>
    <m/>
    <m/>
    <m/>
    <m/>
    <m/>
    <m/>
    <m/>
    <m/>
    <m/>
    <m/>
    <m/>
    <m/>
    <m/>
    <m/>
    <m/>
    <m/>
    <m/>
    <m/>
    <m/>
    <m/>
    <m/>
    <m/>
    <m/>
    <m/>
    <m/>
    <m/>
    <n v="523922829.80000001"/>
    <n v="-1336597.96"/>
    <n v="0"/>
    <n v="86843945.129999995"/>
    <n v="0"/>
    <n v="0"/>
    <n v="-717904.41"/>
    <n v="-23801"/>
    <n v="-86843945.129999995"/>
    <n v="-564365233.14999998"/>
    <n v="76630805.349999994"/>
    <n v="0"/>
    <n v="0"/>
    <n v="0"/>
    <n v="-262062.68"/>
    <n v="-12366000"/>
    <n v="0"/>
    <m/>
    <n v="0"/>
    <n v="1557806"/>
    <n v="0"/>
    <n v="-277471"/>
    <n v="-5723230.1500000004"/>
    <n v="-321093.55"/>
    <n v="-426186.32"/>
    <n v="0"/>
    <m/>
    <n v="-20095874.460000001"/>
    <n v="-46990.38"/>
    <n v="-7677910.1699999999"/>
    <n v="-1036437.44"/>
    <n v="-843064.98"/>
    <n v="-717913.98"/>
    <n v="3673460.77"/>
    <n v="-523879.28"/>
    <n v="0"/>
    <n v="22414109.059999999"/>
    <n v="1014209.14"/>
    <n v="0"/>
    <m/>
    <m/>
    <m/>
    <n v="257891216"/>
    <n v="123944928.40532424"/>
    <n v="1164652.0177195966"/>
    <n v="408639670.54999989"/>
    <m/>
    <m/>
    <m/>
    <m/>
    <m/>
    <m/>
    <m/>
    <m/>
    <m/>
    <m/>
    <m/>
    <m/>
    <m/>
    <m/>
    <n v="228325824.81999999"/>
    <m/>
    <m/>
    <m/>
    <m/>
    <m/>
    <m/>
    <m/>
    <m/>
    <n v="96611000"/>
    <m/>
    <m/>
    <m/>
    <m/>
    <m/>
    <m/>
    <m/>
    <m/>
    <m/>
    <m/>
    <m/>
    <m/>
    <m/>
    <m/>
    <m/>
    <m/>
    <m/>
    <m/>
    <m/>
    <m/>
    <m/>
    <m/>
    <s v="öKK (fus)"/>
    <x v="1"/>
    <m/>
    <x v="0"/>
    <s v="ÖKK Kranken- und Unfallversicherungen AG"/>
  </r>
  <r>
    <s v="neu_ohne Fusionsberechnungen_DJ_Daten_OKP.xlsx"/>
    <x v="9"/>
    <s v="Jahresrechnung definitiv"/>
    <s v="509"/>
    <x v="17"/>
    <s v="CH"/>
    <x v="0"/>
    <n v="144894.56"/>
    <n v="148400"/>
    <m/>
    <m/>
    <m/>
    <m/>
    <m/>
    <m/>
    <m/>
    <m/>
    <m/>
    <m/>
    <m/>
    <m/>
    <m/>
    <m/>
    <m/>
    <m/>
    <m/>
    <m/>
    <m/>
    <m/>
    <m/>
    <m/>
    <m/>
    <m/>
    <m/>
    <m/>
    <m/>
    <m/>
    <m/>
    <m/>
    <m/>
    <m/>
    <m/>
    <m/>
    <m/>
    <n v="610709953.60000002"/>
    <n v="1249549.73"/>
    <n v="0"/>
    <n v="104638400.48999999"/>
    <n v="0"/>
    <n v="0"/>
    <n v="693589.86"/>
    <n v="-24182"/>
    <n v="-104638400.48999999"/>
    <n v="-711984841.55999994"/>
    <n v="85351110.349999994"/>
    <n v="0"/>
    <n v="0"/>
    <n v="0"/>
    <n v="-1831333.87"/>
    <n v="2635495"/>
    <n v="-1347141.26"/>
    <m/>
    <n v="0"/>
    <n v="26603941.100000001"/>
    <n v="0"/>
    <n v="13191604"/>
    <n v="0"/>
    <n v="0"/>
    <n v="-6212897.3399999999"/>
    <n v="0"/>
    <m/>
    <n v="0"/>
    <n v="0"/>
    <n v="-32597124.629999999"/>
    <n v="-2298338.39"/>
    <n v="-547200"/>
    <n v="0"/>
    <n v="11522.29"/>
    <n v="-394393.28"/>
    <n v="0"/>
    <n v="27823551.010000002"/>
    <n v="0"/>
    <n v="-1008.82"/>
    <m/>
    <m/>
    <m/>
    <n v="328966984.32999992"/>
    <n v="128558872.21613333"/>
    <n v="40854434.784857504"/>
    <n v="466334106.93000001"/>
    <m/>
    <m/>
    <m/>
    <m/>
    <m/>
    <m/>
    <m/>
    <m/>
    <m/>
    <m/>
    <m/>
    <m/>
    <m/>
    <m/>
    <n v="221072630.37"/>
    <m/>
    <m/>
    <m/>
    <m/>
    <m/>
    <m/>
    <m/>
    <m/>
    <n v="120707359"/>
    <m/>
    <m/>
    <m/>
    <m/>
    <m/>
    <m/>
    <m/>
    <m/>
    <m/>
    <m/>
    <m/>
    <m/>
    <m/>
    <m/>
    <m/>
    <m/>
    <m/>
    <m/>
    <m/>
    <m/>
    <m/>
    <m/>
    <s v="Vivao (fus)"/>
    <x v="1"/>
    <m/>
    <x v="0"/>
    <s v="Vivao Sympany AG"/>
  </r>
  <r>
    <s v="neu_ohne Fusionsberechnungen_DJ_Daten_OKP.xlsx"/>
    <x v="9"/>
    <s v="Jahresrechnung definitiv"/>
    <s v="1560"/>
    <x v="18"/>
    <s v="CH"/>
    <x v="0"/>
    <n v="146696.67000000001"/>
    <n v="138676"/>
    <m/>
    <m/>
    <m/>
    <m/>
    <m/>
    <m/>
    <m/>
    <m/>
    <m/>
    <m/>
    <m/>
    <m/>
    <m/>
    <m/>
    <m/>
    <m/>
    <m/>
    <m/>
    <m/>
    <m/>
    <m/>
    <m/>
    <m/>
    <m/>
    <m/>
    <m/>
    <m/>
    <m/>
    <m/>
    <m/>
    <m/>
    <m/>
    <m/>
    <m/>
    <m/>
    <n v="468813319"/>
    <n v="-2841770.62"/>
    <n v="0"/>
    <n v="70987772.599999994"/>
    <n v="-176046.69"/>
    <n v="0"/>
    <n v="-741795.2"/>
    <n v="-24108"/>
    <n v="-70987772.599999994"/>
    <n v="-469720947.69999999"/>
    <n v="70240003.650000006"/>
    <n v="0"/>
    <n v="0"/>
    <n v="0"/>
    <n v="0"/>
    <n v="-3391277"/>
    <n v="0"/>
    <m/>
    <n v="0"/>
    <n v="-48799724"/>
    <n v="0"/>
    <n v="14456187"/>
    <n v="0"/>
    <n v="-251958.5"/>
    <n v="-7057127.9299999997"/>
    <n v="0"/>
    <m/>
    <n v="-10502197.550000001"/>
    <n v="0"/>
    <n v="-2621647.41"/>
    <n v="-629210.6"/>
    <n v="-7037471.5999999996"/>
    <n v="-353261.39"/>
    <n v="419300.64"/>
    <n v="-215904.32"/>
    <n v="0"/>
    <n v="15280471.58"/>
    <n v="0"/>
    <n v="0"/>
    <m/>
    <m/>
    <m/>
    <n v="244961334.52000001"/>
    <n v="143645782.83281091"/>
    <n v="-46867880.392144889"/>
    <n v="510814970.1400001"/>
    <m/>
    <m/>
    <m/>
    <m/>
    <m/>
    <m/>
    <m/>
    <m/>
    <m/>
    <m/>
    <m/>
    <m/>
    <m/>
    <m/>
    <n v="244699166.47999999"/>
    <m/>
    <m/>
    <m/>
    <m/>
    <m/>
    <m/>
    <m/>
    <m/>
    <n v="93016850"/>
    <m/>
    <m/>
    <m/>
    <m/>
    <m/>
    <m/>
    <m/>
    <m/>
    <m/>
    <m/>
    <m/>
    <m/>
    <m/>
    <m/>
    <m/>
    <m/>
    <m/>
    <m/>
    <m/>
    <m/>
    <m/>
    <m/>
    <m/>
    <x v="0"/>
    <m/>
    <x v="0"/>
    <s v="Agrisano Krankenkasse AG"/>
  </r>
  <r>
    <s v="neu_ohne Fusionsberechnungen_DJ_Daten_OKP.xlsx"/>
    <x v="9"/>
    <s v="Jahresrechnung definitiv"/>
    <s v="62"/>
    <x v="19"/>
    <s v="CH"/>
    <x v="0"/>
    <n v="90454.05"/>
    <n v="87808"/>
    <m/>
    <m/>
    <m/>
    <m/>
    <m/>
    <m/>
    <m/>
    <m/>
    <m/>
    <m/>
    <m/>
    <m/>
    <m/>
    <m/>
    <m/>
    <m/>
    <m/>
    <m/>
    <m/>
    <m/>
    <m/>
    <m/>
    <m/>
    <m/>
    <m/>
    <m/>
    <m/>
    <m/>
    <m/>
    <m/>
    <m/>
    <m/>
    <m/>
    <m/>
    <m/>
    <n v="384474543.89999998"/>
    <n v="-7063312.29"/>
    <n v="0"/>
    <n v="73256411.5"/>
    <n v="0"/>
    <n v="0"/>
    <n v="-434179.2"/>
    <n v="-16383"/>
    <n v="-73256411.5"/>
    <n v="-383708885.07999998"/>
    <n v="52579015.579999998"/>
    <n v="0"/>
    <n v="0"/>
    <n v="0"/>
    <n v="0"/>
    <n v="6294114.0300000003"/>
    <n v="0"/>
    <m/>
    <n v="0"/>
    <n v="-39896212"/>
    <n v="0"/>
    <n v="16629111"/>
    <n v="0"/>
    <n v="-4585.1499999999996"/>
    <n v="-4038278.08"/>
    <n v="0"/>
    <m/>
    <n v="0"/>
    <n v="0"/>
    <n v="-19197291.739999998"/>
    <n v="-863478.75"/>
    <n v="-181403.93"/>
    <n v="0"/>
    <n v="2574761.56"/>
    <n v="-111160.55"/>
    <n v="-18666523"/>
    <n v="13946754.359999999"/>
    <n v="0"/>
    <n v="0"/>
    <m/>
    <m/>
    <m/>
    <n v="181436514.04873997"/>
    <n v="73971537.082367852"/>
    <n v="-28018302.074943811"/>
    <n v="257002657.75"/>
    <m/>
    <m/>
    <m/>
    <m/>
    <m/>
    <m/>
    <m/>
    <m/>
    <m/>
    <m/>
    <m/>
    <m/>
    <m/>
    <m/>
    <n v="183695190.52000001"/>
    <m/>
    <m/>
    <m/>
    <m/>
    <m/>
    <m/>
    <m/>
    <m/>
    <n v="92860117.620000005"/>
    <m/>
    <m/>
    <m/>
    <m/>
    <m/>
    <m/>
    <m/>
    <m/>
    <m/>
    <m/>
    <m/>
    <m/>
    <m/>
    <m/>
    <m/>
    <m/>
    <m/>
    <m/>
    <m/>
    <m/>
    <m/>
    <m/>
    <m/>
    <x v="0"/>
    <s v="Groupe Mutuel"/>
    <x v="1"/>
    <s v="SUPRA-1846 SA"/>
  </r>
  <r>
    <s v="neu_ohne Fusionsberechnungen_DJ_Daten_OKP.xlsx"/>
    <x v="9"/>
    <s v="Jahresrechnung definitiv"/>
    <s v="1577"/>
    <x v="20"/>
    <s v="CH"/>
    <x v="0"/>
    <n v="90241.73"/>
    <n v="0"/>
    <m/>
    <m/>
    <m/>
    <m/>
    <m/>
    <m/>
    <m/>
    <m/>
    <m/>
    <m/>
    <m/>
    <m/>
    <m/>
    <m/>
    <m/>
    <m/>
    <m/>
    <m/>
    <m/>
    <m/>
    <m/>
    <m/>
    <m/>
    <m/>
    <m/>
    <m/>
    <m/>
    <m/>
    <m/>
    <m/>
    <m/>
    <m/>
    <m/>
    <m/>
    <m/>
    <n v="274623068.44999999"/>
    <n v="-639196.55000000005"/>
    <n v="0"/>
    <n v="31287161.949999999"/>
    <n v="0"/>
    <n v="0"/>
    <n v="-432782.4"/>
    <n v="-13440"/>
    <n v="-31287161.949999999"/>
    <n v="-191726975.55000001"/>
    <n v="39288886.5"/>
    <n v="0"/>
    <n v="0"/>
    <n v="0"/>
    <n v="-44033.7"/>
    <n v="-3900000"/>
    <n v="0"/>
    <m/>
    <n v="0"/>
    <n v="-111689760"/>
    <n v="0"/>
    <n v="-10156943"/>
    <n v="-104600.5"/>
    <n v="-3031503.93"/>
    <n v="-1636225.19"/>
    <n v="-116713.05"/>
    <m/>
    <n v="0"/>
    <n v="-230352"/>
    <n v="-10421715.199999999"/>
    <n v="-47869.84"/>
    <n v="-284985.7"/>
    <n v="0"/>
    <n v="40895.06"/>
    <n v="-366270.9"/>
    <n v="0"/>
    <n v="0"/>
    <n v="0"/>
    <n v="0"/>
    <m/>
    <m/>
    <m/>
    <n v="37739751.400000006"/>
    <n v="43593663.706780151"/>
    <n v="0"/>
    <n v="0"/>
    <m/>
    <m/>
    <m/>
    <m/>
    <m/>
    <m/>
    <m/>
    <m/>
    <m/>
    <m/>
    <m/>
    <m/>
    <m/>
    <m/>
    <n v="16657533.9"/>
    <m/>
    <m/>
    <m/>
    <m/>
    <m/>
    <m/>
    <m/>
    <m/>
    <n v="30800000"/>
    <m/>
    <m/>
    <m/>
    <m/>
    <m/>
    <m/>
    <m/>
    <m/>
    <m/>
    <m/>
    <m/>
    <m/>
    <m/>
    <m/>
    <m/>
    <m/>
    <m/>
    <m/>
    <m/>
    <m/>
    <m/>
    <m/>
    <s v="CSS (fus)"/>
    <x v="1"/>
    <m/>
    <x v="0"/>
    <s v="Sanagate AG"/>
  </r>
  <r>
    <s v="neu_ohne Fusionsberechnungen_DJ_Daten_OKP.xlsx"/>
    <x v="9"/>
    <s v="Jahresrechnung definitiv"/>
    <s v="881"/>
    <x v="21"/>
    <s v="CH"/>
    <x v="0"/>
    <n v="85592"/>
    <n v="86604"/>
    <m/>
    <m/>
    <m/>
    <m/>
    <m/>
    <m/>
    <m/>
    <m/>
    <m/>
    <m/>
    <m/>
    <m/>
    <m/>
    <m/>
    <m/>
    <m/>
    <m/>
    <m/>
    <m/>
    <m/>
    <m/>
    <m/>
    <m/>
    <m/>
    <m/>
    <m/>
    <m/>
    <m/>
    <m/>
    <m/>
    <m/>
    <m/>
    <m/>
    <m/>
    <m/>
    <n v="329224440"/>
    <n v="578061.68000000005"/>
    <n v="0"/>
    <n v="49734651"/>
    <n v="7446231.9500000002"/>
    <n v="0"/>
    <n v="-410971.2"/>
    <n v="-13575"/>
    <n v="-57180882.950000003"/>
    <n v="-401176961.94999999"/>
    <n v="53392308.149999999"/>
    <n v="0"/>
    <n v="0"/>
    <n v="0"/>
    <n v="119004.82"/>
    <n v="4151180.4"/>
    <n v="0"/>
    <m/>
    <n v="0"/>
    <n v="21195812"/>
    <n v="0"/>
    <n v="2770000"/>
    <n v="-822101.35"/>
    <n v="-1365764.95"/>
    <n v="-2867462.79"/>
    <n v="0"/>
    <m/>
    <n v="-14142580.43"/>
    <n v="-445982.82"/>
    <n v="-9374829.75"/>
    <n v="0"/>
    <n v="-155056"/>
    <n v="-1254456.0900000001"/>
    <n v="1948.45"/>
    <n v="-312587.36"/>
    <n v="0"/>
    <n v="8209163.71"/>
    <n v="0"/>
    <n v="0"/>
    <m/>
    <m/>
    <m/>
    <n v="121688899.06999998"/>
    <n v="68966948.653913811"/>
    <n v="24708033.593739402"/>
    <n v="176597629.71999997"/>
    <m/>
    <m/>
    <m/>
    <m/>
    <m/>
    <m/>
    <m/>
    <m/>
    <m/>
    <m/>
    <m/>
    <m/>
    <m/>
    <m/>
    <n v="103398571.76000001"/>
    <m/>
    <m/>
    <m/>
    <m/>
    <m/>
    <m/>
    <m/>
    <m/>
    <n v="64780303.899999999"/>
    <m/>
    <m/>
    <m/>
    <m/>
    <m/>
    <m/>
    <m/>
    <m/>
    <m/>
    <m/>
    <m/>
    <m/>
    <m/>
    <m/>
    <m/>
    <m/>
    <m/>
    <m/>
    <m/>
    <m/>
    <m/>
    <m/>
    <m/>
    <x v="0"/>
    <m/>
    <x v="0"/>
    <s v="EGK Grundversicherungen AG"/>
  </r>
  <r>
    <s v="neu_ohne Fusionsberechnungen_DJ_Daten_OKP.xlsx"/>
    <x v="9"/>
    <s v="Jahresrechnung definitiv"/>
    <s v="182"/>
    <x v="22"/>
    <s v="CH"/>
    <x v="0"/>
    <n v="80977"/>
    <n v="82750"/>
    <m/>
    <m/>
    <m/>
    <m/>
    <m/>
    <m/>
    <m/>
    <m/>
    <m/>
    <m/>
    <m/>
    <m/>
    <m/>
    <m/>
    <m/>
    <m/>
    <m/>
    <m/>
    <m/>
    <m/>
    <m/>
    <m/>
    <m/>
    <m/>
    <m/>
    <m/>
    <m/>
    <m/>
    <m/>
    <m/>
    <m/>
    <m/>
    <m/>
    <m/>
    <m/>
    <n v="278198116.55000001"/>
    <n v="-860672.73"/>
    <n v="0"/>
    <n v="34015717.600000001"/>
    <n v="0"/>
    <n v="0"/>
    <n v="-280350"/>
    <n v="-11624"/>
    <n v="-34015717.600000001"/>
    <n v="-287835803.88999999"/>
    <n v="44885359.75"/>
    <n v="0"/>
    <n v="0"/>
    <n v="0"/>
    <n v="-141278.88"/>
    <n v="3060342"/>
    <n v="0"/>
    <m/>
    <n v="0"/>
    <n v="-19134138"/>
    <n v="0"/>
    <n v="-7574099.9199999999"/>
    <n v="-1802384.5"/>
    <n v="-534419.75"/>
    <n v="-2319570.9"/>
    <n v="0"/>
    <m/>
    <n v="-7700111.7000000002"/>
    <n v="-193113.52"/>
    <n v="-5699107.3600000003"/>
    <n v="-803575.65"/>
    <n v="-36883.1"/>
    <n v="-217764.65"/>
    <n v="12791.81"/>
    <n v="-42819.88"/>
    <n v="0"/>
    <n v="2353459.7799999998"/>
    <n v="0"/>
    <n v="-2011.06"/>
    <m/>
    <m/>
    <m/>
    <n v="99334066.849999979"/>
    <n v="51164998.526256755"/>
    <n v="-25988356.584158991"/>
    <n v="178045034.51999998"/>
    <m/>
    <m/>
    <m/>
    <m/>
    <m/>
    <m/>
    <m/>
    <m/>
    <m/>
    <m/>
    <m/>
    <m/>
    <m/>
    <m/>
    <n v="40757141.229999997"/>
    <m/>
    <m/>
    <m/>
    <m/>
    <m/>
    <m/>
    <m/>
    <m/>
    <n v="35052428.990000002"/>
    <m/>
    <m/>
    <m/>
    <m/>
    <m/>
    <m/>
    <m/>
    <m/>
    <m/>
    <m/>
    <m/>
    <m/>
    <m/>
    <m/>
    <m/>
    <m/>
    <m/>
    <m/>
    <m/>
    <m/>
    <m/>
    <m/>
    <s v="SWICA (fus)"/>
    <x v="1"/>
    <m/>
    <x v="0"/>
    <s v="PROVITA Gesundheitsversicherung AG"/>
  </r>
  <r>
    <s v="neu_ohne Fusionsberechnungen_DJ_Daten_OKP.xlsx"/>
    <x v="9"/>
    <s v="Jahresrechnung definitiv"/>
    <s v="1568"/>
    <x v="23"/>
    <s v="CH"/>
    <x v="0"/>
    <n v="72137"/>
    <n v="72000"/>
    <m/>
    <m/>
    <m/>
    <m/>
    <m/>
    <m/>
    <m/>
    <m/>
    <m/>
    <m/>
    <m/>
    <m/>
    <m/>
    <m/>
    <m/>
    <m/>
    <m/>
    <m/>
    <m/>
    <m/>
    <m/>
    <m/>
    <m/>
    <m/>
    <m/>
    <m/>
    <m/>
    <m/>
    <m/>
    <m/>
    <m/>
    <m/>
    <m/>
    <m/>
    <m/>
    <n v="289679807.75999999"/>
    <n v="-5589611.0899999999"/>
    <n v="-41000"/>
    <n v="57236358.530000001"/>
    <n v="4276467.9000000004"/>
    <n v="0"/>
    <n v="-345204.58"/>
    <n v="-11804"/>
    <n v="-57236358.530000001"/>
    <n v="-257531108.37"/>
    <n v="42077615.25"/>
    <n v="0"/>
    <n v="0"/>
    <n v="0"/>
    <n v="-1354023.02"/>
    <n v="-340000"/>
    <n v="0"/>
    <m/>
    <n v="0"/>
    <n v="-63831011"/>
    <n v="0"/>
    <n v="-2527539"/>
    <n v="0"/>
    <n v="-188717"/>
    <n v="-2784416.98"/>
    <n v="0"/>
    <m/>
    <n v="-6880190.3799999999"/>
    <n v="-259178.06"/>
    <n v="-2758902.89"/>
    <n v="-574308.81999999995"/>
    <n v="-169128.89"/>
    <n v="-67097.94"/>
    <n v="602178.88"/>
    <n v="-216213.56"/>
    <n v="-757288"/>
    <n v="5845351.4699999997"/>
    <n v="0"/>
    <n v="0"/>
    <m/>
    <m/>
    <m/>
    <n v="91401110.909999996"/>
    <n v="41498716.348487616"/>
    <n v="-66439683.198393419"/>
    <n v="138812419.02000001"/>
    <m/>
    <m/>
    <m/>
    <m/>
    <m/>
    <m/>
    <m/>
    <m/>
    <m/>
    <m/>
    <m/>
    <m/>
    <m/>
    <m/>
    <n v="87555788.590000004"/>
    <m/>
    <m/>
    <m/>
    <m/>
    <m/>
    <m/>
    <m/>
    <m/>
    <n v="47640000"/>
    <m/>
    <m/>
    <m/>
    <m/>
    <m/>
    <m/>
    <m/>
    <m/>
    <m/>
    <m/>
    <m/>
    <m/>
    <m/>
    <m/>
    <m/>
    <m/>
    <m/>
    <m/>
    <m/>
    <m/>
    <m/>
    <m/>
    <m/>
    <x v="0"/>
    <s v="Visana Gruppe"/>
    <x v="1"/>
    <s v="sana24 AG"/>
  </r>
  <r>
    <s v="neu_ohne Fusionsberechnungen_DJ_Daten_OKP.xlsx"/>
    <x v="9"/>
    <s v="Jahresrechnung definitiv"/>
    <s v="1570"/>
    <x v="24"/>
    <s v="CH"/>
    <x v="0"/>
    <n v="58504"/>
    <n v="60000"/>
    <m/>
    <m/>
    <m/>
    <m/>
    <m/>
    <m/>
    <m/>
    <m/>
    <m/>
    <m/>
    <m/>
    <m/>
    <m/>
    <m/>
    <m/>
    <m/>
    <m/>
    <m/>
    <m/>
    <m/>
    <m/>
    <m/>
    <m/>
    <m/>
    <m/>
    <m/>
    <m/>
    <m/>
    <m/>
    <m/>
    <m/>
    <m/>
    <m/>
    <m/>
    <m/>
    <n v="237294971.02000001"/>
    <n v="-3437600.2"/>
    <n v="0"/>
    <n v="40159413.100000001"/>
    <n v="2007060.48"/>
    <n v="0"/>
    <n v="-280486.3"/>
    <n v="-8921"/>
    <n v="-40159413.100000001"/>
    <n v="-222940847.84"/>
    <n v="35124855.850000001"/>
    <n v="0"/>
    <n v="0"/>
    <n v="0"/>
    <n v="-674421.68"/>
    <n v="-2110000"/>
    <n v="0"/>
    <m/>
    <n v="0"/>
    <n v="-45060500"/>
    <n v="0"/>
    <n v="2129161"/>
    <n v="0"/>
    <n v="-266262.59999999998"/>
    <n v="-1545640.92"/>
    <n v="0"/>
    <m/>
    <n v="-5771774.6900000004"/>
    <n v="-258508.14"/>
    <n v="-2317819.81"/>
    <n v="-481786.26"/>
    <n v="-168691.74"/>
    <n v="-56288.3"/>
    <n v="298538.48"/>
    <n v="-518839.63"/>
    <n v="-640787"/>
    <n v="4081690.74"/>
    <n v="0"/>
    <n v="0"/>
    <m/>
    <m/>
    <m/>
    <n v="93068956.560000002"/>
    <n v="38894950.370656781"/>
    <n v="-42303032.044671811"/>
    <n v="97348914.260000005"/>
    <m/>
    <m/>
    <m/>
    <m/>
    <m/>
    <m/>
    <m/>
    <m/>
    <m/>
    <m/>
    <m/>
    <m/>
    <m/>
    <m/>
    <n v="85874368.540000007"/>
    <m/>
    <m/>
    <m/>
    <m/>
    <m/>
    <m/>
    <m/>
    <m/>
    <n v="35910000"/>
    <m/>
    <m/>
    <m/>
    <m/>
    <m/>
    <m/>
    <m/>
    <m/>
    <m/>
    <m/>
    <m/>
    <m/>
    <m/>
    <m/>
    <m/>
    <m/>
    <m/>
    <m/>
    <m/>
    <m/>
    <m/>
    <m/>
    <m/>
    <x v="0"/>
    <s v="Visana Gruppe"/>
    <x v="1"/>
    <s v="vivacare AG"/>
  </r>
  <r>
    <s v="neu_ohne Fusionsberechnungen_DJ_Daten_OKP.xlsx"/>
    <x v="9"/>
    <s v="Jahresrechnung definitiv"/>
    <s v="1575"/>
    <x v="25"/>
    <s v="CH"/>
    <x v="0"/>
    <n v="51785.78"/>
    <n v="0"/>
    <m/>
    <m/>
    <m/>
    <m/>
    <m/>
    <m/>
    <m/>
    <m/>
    <m/>
    <m/>
    <m/>
    <m/>
    <m/>
    <m/>
    <m/>
    <m/>
    <m/>
    <m/>
    <m/>
    <m/>
    <m/>
    <m/>
    <m/>
    <m/>
    <m/>
    <m/>
    <m/>
    <m/>
    <m/>
    <m/>
    <m/>
    <m/>
    <m/>
    <m/>
    <m/>
    <n v="178715419.66999999"/>
    <n v="-648872.52"/>
    <n v="-34199899"/>
    <n v="15697558.25"/>
    <n v="105756"/>
    <n v="0"/>
    <n v="-303264"/>
    <n v="-9623"/>
    <n v="-15803314.25"/>
    <n v="-105309262.31999999"/>
    <n v="24811736.199999999"/>
    <n v="0"/>
    <n v="0"/>
    <n v="0"/>
    <n v="-55453.36"/>
    <n v="1804772"/>
    <n v="0"/>
    <m/>
    <n v="0"/>
    <n v="-103243067"/>
    <n v="0"/>
    <n v="13740839"/>
    <n v="0"/>
    <n v="-3620841.47"/>
    <n v="-2440937.88"/>
    <n v="35396174"/>
    <m/>
    <n v="-3928696.34"/>
    <n v="-1825.75"/>
    <n v="-3388132.65"/>
    <n v="-114437.13"/>
    <n v="-675027.05"/>
    <n v="-318818.96999999997"/>
    <n v="306423.34999999998"/>
    <n v="-70405.14"/>
    <n v="0"/>
    <n v="790236.56"/>
    <n v="0"/>
    <n v="0"/>
    <m/>
    <m/>
    <m/>
    <n v="37217155.575168461"/>
    <n v="28013764.655427855"/>
    <n v="0"/>
    <n v="93863856.480000004"/>
    <m/>
    <m/>
    <m/>
    <m/>
    <m/>
    <m/>
    <m/>
    <m/>
    <m/>
    <m/>
    <m/>
    <m/>
    <m/>
    <m/>
    <n v="34095061.57"/>
    <m/>
    <m/>
    <m/>
    <m/>
    <m/>
    <m/>
    <m/>
    <m/>
    <n v="14861772"/>
    <m/>
    <m/>
    <m/>
    <m/>
    <m/>
    <m/>
    <m/>
    <m/>
    <m/>
    <m/>
    <m/>
    <m/>
    <m/>
    <m/>
    <m/>
    <m/>
    <m/>
    <m/>
    <m/>
    <m/>
    <m/>
    <m/>
    <s v="Sanitas (fus)"/>
    <x v="1"/>
    <m/>
    <x v="0"/>
    <s v="Compact Grundversicherungen AG"/>
  </r>
  <r>
    <s v="neu_ohne Fusionsberechnungen_DJ_Daten_OKP.xlsx"/>
    <x v="9"/>
    <s v="Jahresrechnung definitiv"/>
    <s v="32"/>
    <x v="26"/>
    <s v="CH"/>
    <x v="0"/>
    <n v="38481"/>
    <n v="39192"/>
    <m/>
    <m/>
    <m/>
    <m/>
    <m/>
    <m/>
    <m/>
    <m/>
    <m/>
    <m/>
    <m/>
    <m/>
    <m/>
    <m/>
    <m/>
    <m/>
    <m/>
    <m/>
    <m/>
    <m/>
    <m/>
    <m/>
    <m/>
    <m/>
    <m/>
    <m/>
    <m/>
    <m/>
    <m/>
    <m/>
    <m/>
    <m/>
    <m/>
    <m/>
    <m/>
    <n v="138041750.59999999"/>
    <n v="-72325.52"/>
    <n v="-731621.27"/>
    <n v="19629382.050000001"/>
    <n v="0"/>
    <n v="0"/>
    <n v="-236479.54"/>
    <n v="-6192"/>
    <n v="-19629382.050000001"/>
    <n v="-174308806.19999999"/>
    <n v="23858579.199999999"/>
    <n v="0"/>
    <n v="0"/>
    <n v="0"/>
    <n v="-51804.57"/>
    <n v="-685000"/>
    <n v="0"/>
    <m/>
    <n v="0"/>
    <n v="10130938.380000001"/>
    <n v="0"/>
    <n v="4799780.42"/>
    <n v="-435447.19"/>
    <n v="-125034.63"/>
    <n v="-1185455.54"/>
    <n v="226792.84"/>
    <m/>
    <n v="-2929533.32"/>
    <n v="0"/>
    <n v="-3804232.06"/>
    <n v="-518930.83"/>
    <n v="-77424.89"/>
    <n v="-676664.44"/>
    <n v="179786.7"/>
    <n v="0"/>
    <n v="0"/>
    <n v="6589511.3200000003"/>
    <n v="0"/>
    <n v="0"/>
    <m/>
    <m/>
    <m/>
    <n v="110297298.39999996"/>
    <n v="41353651.360819757"/>
    <n v="14721651.330126503"/>
    <n v="141753004.47"/>
    <m/>
    <m/>
    <m/>
    <m/>
    <m/>
    <m/>
    <m/>
    <m/>
    <m/>
    <m/>
    <m/>
    <m/>
    <m/>
    <m/>
    <n v="88717187.430000007"/>
    <m/>
    <m/>
    <m/>
    <m/>
    <m/>
    <m/>
    <m/>
    <m/>
    <n v="26000000"/>
    <m/>
    <m/>
    <m/>
    <m/>
    <m/>
    <m/>
    <m/>
    <m/>
    <m/>
    <m/>
    <m/>
    <m/>
    <m/>
    <m/>
    <m/>
    <m/>
    <m/>
    <m/>
    <m/>
    <m/>
    <m/>
    <m/>
    <m/>
    <x v="0"/>
    <m/>
    <x v="0"/>
    <s v="Aquilana Versicherungen"/>
  </r>
  <r>
    <s v="neu_ohne Fusionsberechnungen_DJ_Daten_OKP.xlsx"/>
    <x v="9"/>
    <s v="Jahresrechnung definitiv"/>
    <s v="941"/>
    <x v="27"/>
    <s v="CH"/>
    <x v="0"/>
    <n v="36915.08"/>
    <n v="37556"/>
    <m/>
    <m/>
    <m/>
    <m/>
    <m/>
    <m/>
    <m/>
    <m/>
    <m/>
    <m/>
    <m/>
    <m/>
    <m/>
    <m/>
    <m/>
    <m/>
    <m/>
    <m/>
    <m/>
    <m/>
    <m/>
    <m/>
    <m/>
    <m/>
    <m/>
    <m/>
    <m/>
    <m/>
    <m/>
    <m/>
    <m/>
    <m/>
    <m/>
    <m/>
    <m/>
    <n v="128665781.66"/>
    <n v="-408883.93"/>
    <n v="-401764.83"/>
    <n v="13933525.800000001"/>
    <n v="0"/>
    <n v="0"/>
    <n v="0"/>
    <n v="-6073"/>
    <n v="-13932926.4"/>
    <n v="-138101144.65000001"/>
    <n v="19366735.149999999"/>
    <n v="0"/>
    <n v="0"/>
    <n v="0"/>
    <n v="-44100.56"/>
    <n v="-1440582.47"/>
    <n v="0"/>
    <m/>
    <n v="0"/>
    <n v="-216461"/>
    <n v="0"/>
    <n v="1324266.82"/>
    <n v="0"/>
    <n v="-282296.26"/>
    <n v="-2010654.61"/>
    <n v="127157.8"/>
    <m/>
    <n v="-2457063.13"/>
    <n v="-14334.1"/>
    <n v="-1545515.18"/>
    <n v="-101481.95"/>
    <n v="-169281.13"/>
    <n v="-66476.31"/>
    <n v="0"/>
    <n v="-98149.18"/>
    <n v="0"/>
    <n v="5499558.8200000003"/>
    <n v="0"/>
    <n v="0"/>
    <m/>
    <m/>
    <m/>
    <n v="66384048.89231123"/>
    <n v="29686057.877829999"/>
    <n v="-3057964.7712678998"/>
    <n v="111317477.29999998"/>
    <m/>
    <m/>
    <m/>
    <m/>
    <m/>
    <m/>
    <m/>
    <m/>
    <m/>
    <m/>
    <m/>
    <m/>
    <m/>
    <m/>
    <n v="65990375.460000001"/>
    <m/>
    <m/>
    <m/>
    <m/>
    <m/>
    <m/>
    <m/>
    <m/>
    <n v="33729571.579999998"/>
    <m/>
    <m/>
    <m/>
    <m/>
    <m/>
    <m/>
    <m/>
    <m/>
    <m/>
    <m/>
    <m/>
    <m/>
    <m/>
    <m/>
    <m/>
    <m/>
    <m/>
    <m/>
    <m/>
    <m/>
    <m/>
    <m/>
    <s v="Sodalis (fus)"/>
    <x v="1"/>
    <m/>
    <x v="0"/>
    <s v="Sodalis Gesundheitsgruppe"/>
  </r>
  <r>
    <s v="neu_ohne Fusionsberechnungen_DJ_Daten_OKP.xlsx"/>
    <x v="9"/>
    <s v="Jahresrechnung definitiv"/>
    <s v="360"/>
    <x v="28"/>
    <s v="CH"/>
    <x v="0"/>
    <n v="18900.919999999998"/>
    <n v="19052"/>
    <m/>
    <m/>
    <m/>
    <m/>
    <m/>
    <m/>
    <m/>
    <m/>
    <m/>
    <m/>
    <m/>
    <m/>
    <m/>
    <m/>
    <m/>
    <m/>
    <m/>
    <m/>
    <m/>
    <m/>
    <m/>
    <m/>
    <m/>
    <m/>
    <m/>
    <m/>
    <m/>
    <m/>
    <m/>
    <m/>
    <m/>
    <m/>
    <m/>
    <m/>
    <m/>
    <n v="67759696.349999994"/>
    <n v="-54508.44"/>
    <n v="-792788.45"/>
    <n v="9782616"/>
    <n v="0"/>
    <n v="0"/>
    <n v="-91348.800000000003"/>
    <n v="-3073"/>
    <n v="-9782616"/>
    <n v="-80079712.099999994"/>
    <n v="10615269.949999999"/>
    <n v="0"/>
    <n v="0"/>
    <n v="0"/>
    <n v="-4904.45"/>
    <n v="80000"/>
    <n v="0"/>
    <m/>
    <n v="0"/>
    <n v="8016400"/>
    <n v="0"/>
    <n v="-1296303"/>
    <n v="-182028.4"/>
    <n v="-35170"/>
    <n v="-806929.52"/>
    <n v="528527.15"/>
    <m/>
    <n v="-1073051.68"/>
    <n v="0"/>
    <n v="-875121.59"/>
    <n v="-13354.85"/>
    <n v="-2114.35"/>
    <n v="-26502"/>
    <n v="30030.799999999999"/>
    <n v="-40720"/>
    <n v="0"/>
    <n v="2269285.2799999998"/>
    <n v="1071"/>
    <n v="-1383.3"/>
    <m/>
    <m/>
    <m/>
    <n v="47600941.000000007"/>
    <n v="21434885.606272303"/>
    <n v="6862202.1562173003"/>
    <n v="62663003.609999999"/>
    <m/>
    <m/>
    <m/>
    <m/>
    <m/>
    <m/>
    <m/>
    <m/>
    <m/>
    <m/>
    <m/>
    <m/>
    <m/>
    <m/>
    <n v="48900584.600000001"/>
    <m/>
    <m/>
    <m/>
    <m/>
    <m/>
    <m/>
    <m/>
    <m/>
    <n v="16280000"/>
    <m/>
    <m/>
    <m/>
    <m/>
    <m/>
    <m/>
    <m/>
    <m/>
    <m/>
    <m/>
    <m/>
    <m/>
    <m/>
    <m/>
    <m/>
    <m/>
    <m/>
    <m/>
    <m/>
    <m/>
    <m/>
    <m/>
    <m/>
    <x v="0"/>
    <m/>
    <x v="0"/>
    <s v="Krankenkasse Luzerner Hinterland"/>
  </r>
  <r>
    <s v="neu_ohne Fusionsberechnungen_DJ_Daten_OKP.xlsx"/>
    <x v="9"/>
    <s v="Jahresrechnung definitiv"/>
    <s v="194"/>
    <x v="29"/>
    <s v="CH"/>
    <x v="0"/>
    <n v="18826.8"/>
    <n v="18410"/>
    <m/>
    <m/>
    <m/>
    <m/>
    <m/>
    <m/>
    <m/>
    <m/>
    <m/>
    <m/>
    <m/>
    <m/>
    <m/>
    <m/>
    <m/>
    <m/>
    <m/>
    <m/>
    <m/>
    <m/>
    <m/>
    <m/>
    <m/>
    <m/>
    <m/>
    <m/>
    <m/>
    <m/>
    <m/>
    <m/>
    <m/>
    <m/>
    <m/>
    <m/>
    <m/>
    <n v="69822366.75"/>
    <n v="-99202.62"/>
    <n v="-565561.15"/>
    <n v="9379722.5"/>
    <n v="0"/>
    <n v="0"/>
    <n v="-73617.600000000006"/>
    <n v="-3094"/>
    <n v="-9379722.5"/>
    <n v="-70950909.400000006"/>
    <n v="10210155.9"/>
    <n v="0"/>
    <n v="0"/>
    <n v="0"/>
    <n v="14876.03"/>
    <n v="-300000"/>
    <n v="0"/>
    <m/>
    <n v="0"/>
    <n v="-1189567"/>
    <n v="0"/>
    <n v="-170000"/>
    <n v="-389951.25"/>
    <n v="-111041.95"/>
    <n v="-788456.25"/>
    <n v="224855.25"/>
    <m/>
    <n v="-1580193.66"/>
    <n v="-100"/>
    <n v="-435097.24"/>
    <n v="-8748.32"/>
    <n v="-250"/>
    <n v="-10723.27"/>
    <n v="103782.2"/>
    <n v="-65199.31"/>
    <n v="0"/>
    <n v="1292543.4099999999"/>
    <n v="0"/>
    <n v="0"/>
    <m/>
    <m/>
    <m/>
    <n v="35534678.309999987"/>
    <n v="10884845.597091671"/>
    <n v="-2867217.0576920998"/>
    <n v="37951454.229999997"/>
    <m/>
    <m/>
    <m/>
    <m/>
    <m/>
    <m/>
    <m/>
    <m/>
    <m/>
    <m/>
    <m/>
    <m/>
    <m/>
    <m/>
    <n v="37469591.100000001"/>
    <m/>
    <m/>
    <m/>
    <m/>
    <m/>
    <m/>
    <m/>
    <m/>
    <n v="11823142"/>
    <m/>
    <m/>
    <m/>
    <m/>
    <m/>
    <m/>
    <m/>
    <m/>
    <m/>
    <m/>
    <m/>
    <m/>
    <m/>
    <m/>
    <m/>
    <m/>
    <m/>
    <m/>
    <m/>
    <m/>
    <m/>
    <m/>
    <m/>
    <x v="0"/>
    <m/>
    <x v="0"/>
    <s v="Sumiswalder Krankenkasse"/>
  </r>
  <r>
    <s v="neu_ohne Fusionsberechnungen_DJ_Daten_OKP.xlsx"/>
    <x v="9"/>
    <s v="Jahresrechnung definitiv"/>
    <s v="923"/>
    <x v="30"/>
    <s v="CH"/>
    <x v="0"/>
    <n v="18330"/>
    <n v="16667"/>
    <m/>
    <m/>
    <m/>
    <m/>
    <m/>
    <m/>
    <m/>
    <m/>
    <m/>
    <m/>
    <m/>
    <m/>
    <m/>
    <m/>
    <m/>
    <m/>
    <m/>
    <m/>
    <m/>
    <m/>
    <m/>
    <m/>
    <m/>
    <m/>
    <m/>
    <m/>
    <m/>
    <m/>
    <m/>
    <m/>
    <m/>
    <m/>
    <m/>
    <m/>
    <m/>
    <n v="62933491.350000001"/>
    <n v="-336744.48"/>
    <n v="-849602.15"/>
    <n v="6398346.4000000004"/>
    <n v="0"/>
    <n v="0"/>
    <n v="-88219.199999999997"/>
    <n v="-39527"/>
    <n v="-6398346.4000000004"/>
    <n v="-77861228.650000006"/>
    <n v="10268579.35"/>
    <n v="0"/>
    <n v="0"/>
    <n v="0"/>
    <n v="-5751.41"/>
    <n v="-300000"/>
    <n v="0"/>
    <m/>
    <n v="0"/>
    <n v="3437625"/>
    <n v="0"/>
    <n v="2680497"/>
    <n v="-165997.54999999999"/>
    <n v="-379043.79"/>
    <n v="-1028388.86"/>
    <n v="700766.1"/>
    <m/>
    <n v="-1949795.95"/>
    <n v="0"/>
    <n v="-1263562.24"/>
    <n v="-14700.45"/>
    <n v="0"/>
    <n v="-24500.799999999999"/>
    <n v="37973.29"/>
    <n v="-35482.6"/>
    <n v="0"/>
    <n v="2936346.08"/>
    <n v="0"/>
    <n v="0"/>
    <m/>
    <m/>
    <m/>
    <n v="34172870.010000013"/>
    <n v="18289347.452900168"/>
    <n v="3823421.8442302002"/>
    <n v="48264948.469999999"/>
    <m/>
    <m/>
    <m/>
    <m/>
    <m/>
    <m/>
    <m/>
    <m/>
    <m/>
    <m/>
    <m/>
    <m/>
    <m/>
    <m/>
    <n v="28144133.02"/>
    <m/>
    <m/>
    <m/>
    <m/>
    <m/>
    <m/>
    <m/>
    <m/>
    <n v="14800000"/>
    <m/>
    <m/>
    <m/>
    <m/>
    <m/>
    <m/>
    <m/>
    <m/>
    <m/>
    <m/>
    <m/>
    <m/>
    <m/>
    <m/>
    <m/>
    <m/>
    <m/>
    <m/>
    <m/>
    <m/>
    <m/>
    <m/>
    <m/>
    <x v="0"/>
    <m/>
    <x v="0"/>
    <s v="Genossenschaft KRANKENKASSE SLKK"/>
  </r>
  <r>
    <s v="neu_ohne Fusionsberechnungen_DJ_Daten_OKP.xlsx"/>
    <x v="9"/>
    <s v="Jahresrechnung definitiv"/>
    <s v="762"/>
    <x v="31"/>
    <s v="CH"/>
    <x v="0"/>
    <n v="16833.38"/>
    <n v="13813"/>
    <m/>
    <m/>
    <m/>
    <m/>
    <m/>
    <m/>
    <m/>
    <m/>
    <m/>
    <m/>
    <m/>
    <m/>
    <m/>
    <m/>
    <m/>
    <m/>
    <m/>
    <m/>
    <m/>
    <m/>
    <m/>
    <m/>
    <m/>
    <m/>
    <m/>
    <m/>
    <m/>
    <m/>
    <m/>
    <m/>
    <m/>
    <m/>
    <m/>
    <m/>
    <m/>
    <n v="56312781.640000001"/>
    <n v="166220.68"/>
    <n v="0"/>
    <n v="8611952.5099999998"/>
    <n v="0"/>
    <n v="0"/>
    <n v="80589.679999999993"/>
    <n v="-2778"/>
    <n v="-8611952.5099999998"/>
    <n v="-59237660.68"/>
    <n v="8315892.5499999998"/>
    <n v="0"/>
    <n v="0"/>
    <n v="0"/>
    <n v="-176180.84"/>
    <n v="-165140"/>
    <n v="-391184"/>
    <m/>
    <n v="0"/>
    <n v="-4403350"/>
    <n v="0"/>
    <n v="2006066"/>
    <n v="0"/>
    <n v="0"/>
    <n v="-526869.05000000005"/>
    <n v="0"/>
    <m/>
    <n v="0"/>
    <n v="0"/>
    <n v="-2950526.73"/>
    <n v="-212658.33"/>
    <n v="-44100"/>
    <n v="0"/>
    <n v="0"/>
    <n v="-30075.15"/>
    <n v="0"/>
    <n v="617630.29"/>
    <n v="58.7"/>
    <n v="0"/>
    <m/>
    <m/>
    <m/>
    <n v="21804315.010000002"/>
    <n v="10976342.386088409"/>
    <n v="-3199255.5934416004"/>
    <n v="34391136.079999998"/>
    <m/>
    <m/>
    <m/>
    <m/>
    <m/>
    <m/>
    <m/>
    <m/>
    <m/>
    <m/>
    <m/>
    <m/>
    <m/>
    <m/>
    <n v="19749393.75"/>
    <m/>
    <m/>
    <m/>
    <m/>
    <m/>
    <m/>
    <m/>
    <m/>
    <n v="11321628"/>
    <m/>
    <m/>
    <m/>
    <m/>
    <m/>
    <m/>
    <m/>
    <m/>
    <m/>
    <m/>
    <m/>
    <m/>
    <m/>
    <m/>
    <m/>
    <m/>
    <m/>
    <m/>
    <m/>
    <m/>
    <m/>
    <m/>
    <s v="Vivao (fus)"/>
    <x v="1"/>
    <m/>
    <x v="0"/>
    <s v="Kolping Krankenkasse AG"/>
  </r>
  <r>
    <s v="neu_ohne Fusionsberechnungen_DJ_Daten_OKP.xlsx"/>
    <x v="9"/>
    <s v="Jahresrechnung definitiv"/>
    <s v="1386"/>
    <x v="32"/>
    <s v="CH"/>
    <x v="0"/>
    <n v="13770"/>
    <n v="15700"/>
    <m/>
    <m/>
    <m/>
    <m/>
    <m/>
    <m/>
    <m/>
    <m/>
    <m/>
    <m/>
    <m/>
    <m/>
    <m/>
    <m/>
    <m/>
    <m/>
    <m/>
    <m/>
    <m/>
    <m/>
    <m/>
    <m/>
    <m/>
    <m/>
    <m/>
    <m/>
    <m/>
    <m/>
    <m/>
    <m/>
    <m/>
    <m/>
    <m/>
    <m/>
    <m/>
    <n v="58552893.689999998"/>
    <n v="-279374.21999999997"/>
    <n v="-81000"/>
    <n v="7172812.6500000004"/>
    <n v="27.75"/>
    <n v="0"/>
    <n v="-52495"/>
    <n v="-1479"/>
    <n v="-7172812.6500000004"/>
    <n v="-67134012.150000006"/>
    <n v="8949680.1999999993"/>
    <n v="0"/>
    <n v="0"/>
    <n v="0"/>
    <n v="-13033.43"/>
    <n v="1420000"/>
    <n v="0"/>
    <m/>
    <n v="0"/>
    <n v="13546404"/>
    <n v="0"/>
    <n v="-13717319"/>
    <n v="0"/>
    <n v="-21737.35"/>
    <n v="-418222.44"/>
    <n v="62000"/>
    <m/>
    <n v="-1561682.71"/>
    <n v="-155947.81"/>
    <n v="-634219.68000000005"/>
    <n v="-130358.04"/>
    <n v="-101765.1"/>
    <n v="-15230.06"/>
    <n v="12019.68"/>
    <n v="-143948.39000000001"/>
    <n v="0"/>
    <n v="-55495.16"/>
    <n v="0"/>
    <n v="0"/>
    <m/>
    <m/>
    <m/>
    <n v="24042619.50999999"/>
    <n v="18653194.896955855"/>
    <n v="3089056.8650049004"/>
    <n v="20868845.149999999"/>
    <m/>
    <m/>
    <m/>
    <m/>
    <m/>
    <m/>
    <m/>
    <m/>
    <m/>
    <m/>
    <m/>
    <m/>
    <m/>
    <m/>
    <n v="19998359.809999999"/>
    <m/>
    <m/>
    <m/>
    <m/>
    <m/>
    <m/>
    <m/>
    <m/>
    <n v="11330000"/>
    <m/>
    <m/>
    <m/>
    <m/>
    <m/>
    <m/>
    <m/>
    <m/>
    <m/>
    <m/>
    <m/>
    <m/>
    <m/>
    <m/>
    <m/>
    <m/>
    <m/>
    <m/>
    <m/>
    <m/>
    <m/>
    <m/>
    <m/>
    <x v="0"/>
    <s v="Visana Gruppe"/>
    <x v="1"/>
    <s v="Galenos AG"/>
  </r>
  <r>
    <s v="neu_ohne Fusionsberechnungen_DJ_Daten_OKP.xlsx"/>
    <x v="9"/>
    <s v="Jahresrechnung definitiv"/>
    <s v="57"/>
    <x v="33"/>
    <s v="CH"/>
    <x v="0"/>
    <n v="17096.04"/>
    <n v="15599"/>
    <m/>
    <m/>
    <m/>
    <m/>
    <m/>
    <m/>
    <m/>
    <m/>
    <m/>
    <m/>
    <m/>
    <m/>
    <m/>
    <m/>
    <m/>
    <m/>
    <m/>
    <m/>
    <m/>
    <m/>
    <m/>
    <m/>
    <m/>
    <m/>
    <m/>
    <m/>
    <m/>
    <m/>
    <m/>
    <m/>
    <m/>
    <m/>
    <m/>
    <m/>
    <m/>
    <n v="75638662.579999998"/>
    <n v="-177046.93"/>
    <n v="0"/>
    <n v="12910318.02"/>
    <n v="0"/>
    <n v="0"/>
    <n v="81820.259999999995"/>
    <n v="-2228"/>
    <n v="-12910318.02"/>
    <n v="-70877329.569999993"/>
    <n v="10373039.449999999"/>
    <n v="0"/>
    <n v="0"/>
    <n v="0"/>
    <n v="-251986.49"/>
    <n v="-2262901"/>
    <n v="-551987"/>
    <m/>
    <n v="0"/>
    <n v="-10408057"/>
    <n v="0"/>
    <n v="-1821256.17"/>
    <n v="0"/>
    <n v="0"/>
    <n v="-513238.34"/>
    <n v="0"/>
    <m/>
    <n v="0"/>
    <n v="0"/>
    <n v="-4026512.66"/>
    <n v="-285685.27"/>
    <n v="-148200"/>
    <n v="0"/>
    <n v="0"/>
    <n v="0"/>
    <n v="0"/>
    <n v="510495.19"/>
    <n v="56.83"/>
    <n v="0"/>
    <m/>
    <m/>
    <m/>
    <n v="55144661.450000018"/>
    <n v="18043186.420813419"/>
    <n v="-13225909.947887501"/>
    <n v="68537071.739999995"/>
    <m/>
    <m/>
    <m/>
    <m/>
    <m/>
    <m/>
    <m/>
    <m/>
    <m/>
    <m/>
    <m/>
    <m/>
    <m/>
    <m/>
    <n v="3978137.1"/>
    <m/>
    <m/>
    <m/>
    <m/>
    <m/>
    <m/>
    <m/>
    <m/>
    <n v="13622989"/>
    <m/>
    <m/>
    <m/>
    <m/>
    <m/>
    <m/>
    <m/>
    <m/>
    <m/>
    <m/>
    <m/>
    <m/>
    <m/>
    <m/>
    <m/>
    <m/>
    <m/>
    <m/>
    <m/>
    <m/>
    <m/>
    <m/>
    <s v="Vivao (fus)"/>
    <x v="1"/>
    <m/>
    <x v="0"/>
    <s v="Moove Sympany AG"/>
  </r>
  <r>
    <s v="neu_ohne Fusionsberechnungen_DJ_Daten_OKP.xlsx"/>
    <x v="9"/>
    <s v="Jahresrechnung definitiv"/>
    <s v="1318"/>
    <x v="34"/>
    <s v="CH"/>
    <x v="0"/>
    <n v="11050"/>
    <n v="10671"/>
    <m/>
    <m/>
    <m/>
    <m/>
    <m/>
    <m/>
    <m/>
    <m/>
    <m/>
    <m/>
    <m/>
    <m/>
    <m/>
    <m/>
    <m/>
    <m/>
    <m/>
    <m/>
    <m/>
    <m/>
    <m/>
    <m/>
    <m/>
    <m/>
    <m/>
    <m/>
    <m/>
    <m/>
    <m/>
    <m/>
    <m/>
    <m/>
    <m/>
    <m/>
    <m/>
    <n v="39974784.810000002"/>
    <n v="109170"/>
    <n v="-247844"/>
    <n v="3317424"/>
    <n v="0"/>
    <n v="0"/>
    <n v="-51754"/>
    <n v="-1778"/>
    <n v="-3317424"/>
    <n v="-41332941"/>
    <n v="6961799"/>
    <n v="0"/>
    <n v="0"/>
    <n v="0"/>
    <n v="-24438"/>
    <n v="0"/>
    <n v="0"/>
    <m/>
    <n v="0"/>
    <n v="-1004176"/>
    <n v="0"/>
    <n v="340000"/>
    <n v="-209334"/>
    <n v="0"/>
    <n v="-629242"/>
    <n v="25822"/>
    <m/>
    <n v="-1362374"/>
    <n v="0"/>
    <n v="-898055"/>
    <n v="-8451"/>
    <n v="0"/>
    <n v="0"/>
    <n v="0"/>
    <n v="-31225"/>
    <n v="0"/>
    <n v="948798"/>
    <n v="0"/>
    <n v="-300000"/>
    <m/>
    <m/>
    <m/>
    <n v="28600307.999999996"/>
    <n v="10183386.835690113"/>
    <n v="-815386.15328970004"/>
    <n v="38090339"/>
    <m/>
    <m/>
    <m/>
    <m/>
    <m/>
    <m/>
    <m/>
    <m/>
    <m/>
    <m/>
    <m/>
    <m/>
    <m/>
    <m/>
    <n v="30596901"/>
    <m/>
    <m/>
    <m/>
    <m/>
    <m/>
    <m/>
    <m/>
    <m/>
    <n v="8390000"/>
    <m/>
    <m/>
    <m/>
    <m/>
    <m/>
    <m/>
    <m/>
    <m/>
    <m/>
    <m/>
    <m/>
    <m/>
    <m/>
    <m/>
    <m/>
    <m/>
    <m/>
    <m/>
    <m/>
    <m/>
    <m/>
    <m/>
    <m/>
    <x v="0"/>
    <m/>
    <x v="0"/>
    <s v="Stiftung Krankenkasse Wädenswil"/>
  </r>
  <r>
    <s v="neu_ohne Fusionsberechnungen_DJ_Daten_OKP.xlsx"/>
    <x v="9"/>
    <s v="Jahresrechnung definitiv"/>
    <s v="1401"/>
    <x v="35"/>
    <s v="CH"/>
    <x v="0"/>
    <n v="9503.85"/>
    <n v="9540"/>
    <m/>
    <m/>
    <m/>
    <m/>
    <m/>
    <m/>
    <m/>
    <m/>
    <m/>
    <m/>
    <m/>
    <m/>
    <m/>
    <m/>
    <m/>
    <m/>
    <m/>
    <m/>
    <m/>
    <m/>
    <m/>
    <m/>
    <m/>
    <m/>
    <m/>
    <m/>
    <m/>
    <m/>
    <m/>
    <m/>
    <m/>
    <m/>
    <m/>
    <m/>
    <m/>
    <n v="33052579"/>
    <n v="-98111"/>
    <n v="-297473"/>
    <n v="2636734"/>
    <n v="0"/>
    <n v="0"/>
    <n v="-44962"/>
    <n v="-1528"/>
    <n v="-2636734"/>
    <n v="-36402462"/>
    <n v="5312431"/>
    <n v="0"/>
    <n v="0"/>
    <n v="0"/>
    <n v="0"/>
    <n v="-440000"/>
    <n v="0"/>
    <m/>
    <n v="0"/>
    <n v="-27217"/>
    <n v="0"/>
    <n v="0"/>
    <n v="0"/>
    <n v="0"/>
    <n v="-551093"/>
    <n v="375139"/>
    <m/>
    <n v="-1104450"/>
    <n v="0"/>
    <n v="-760259"/>
    <n v="-115059"/>
    <n v="-19107"/>
    <n v="-43398"/>
    <n v="49003"/>
    <n v="-14122"/>
    <n v="0"/>
    <n v="785866"/>
    <n v="0"/>
    <n v="0"/>
    <m/>
    <m/>
    <m/>
    <n v="14126578.75"/>
    <n v="6912411.9561748095"/>
    <n v="467521.29960999999"/>
    <n v="19291125"/>
    <m/>
    <m/>
    <m/>
    <m/>
    <m/>
    <m/>
    <m/>
    <m/>
    <m/>
    <m/>
    <m/>
    <m/>
    <m/>
    <m/>
    <n v="13566696"/>
    <m/>
    <m/>
    <m/>
    <m/>
    <m/>
    <m/>
    <m/>
    <m/>
    <n v="5060000"/>
    <m/>
    <m/>
    <m/>
    <m/>
    <m/>
    <m/>
    <m/>
    <m/>
    <m/>
    <m/>
    <m/>
    <m/>
    <m/>
    <m/>
    <m/>
    <m/>
    <m/>
    <m/>
    <m/>
    <m/>
    <m/>
    <m/>
    <s v="rhenu (fus)"/>
    <x v="1"/>
    <m/>
    <x v="0"/>
    <s v="rhenusana"/>
  </r>
  <r>
    <s v="neu_ohne Fusionsberechnungen_DJ_Daten_OKP.xlsx"/>
    <x v="9"/>
    <s v="Jahresrechnung definitiv"/>
    <s v="558"/>
    <x v="36"/>
    <s v="CH"/>
    <x v="0"/>
    <n v="8770"/>
    <n v="0"/>
    <m/>
    <m/>
    <m/>
    <m/>
    <m/>
    <m/>
    <m/>
    <m/>
    <m/>
    <m/>
    <m/>
    <m/>
    <m/>
    <m/>
    <m/>
    <m/>
    <m/>
    <m/>
    <m/>
    <m/>
    <m/>
    <m/>
    <m/>
    <m/>
    <m/>
    <m/>
    <m/>
    <m/>
    <m/>
    <m/>
    <m/>
    <m/>
    <m/>
    <m/>
    <m/>
    <n v="28708364.300000001"/>
    <n v="-41880.949999999997"/>
    <n v="0"/>
    <n v="3278564.15"/>
    <n v="0"/>
    <n v="0"/>
    <n v="-42038.400000000001"/>
    <n v="-1473"/>
    <n v="-3278564.15"/>
    <n v="-25582316.5"/>
    <n v="4377156.1500000004"/>
    <n v="0"/>
    <n v="0"/>
    <n v="0"/>
    <n v="-8339.93"/>
    <n v="-122000"/>
    <n v="0"/>
    <m/>
    <n v="0"/>
    <n v="-5020935"/>
    <n v="0"/>
    <n v="1283839"/>
    <n v="-225779.32"/>
    <n v="-26065.4"/>
    <n v="-9800.5300000000007"/>
    <n v="0"/>
    <m/>
    <n v="0"/>
    <n v="0"/>
    <n v="-2016142.21"/>
    <n v="0"/>
    <n v="0"/>
    <n v="0"/>
    <n v="194110.6"/>
    <n v="-553.03"/>
    <n v="0"/>
    <n v="1139099.9099999999"/>
    <n v="0"/>
    <n v="-99.97"/>
    <m/>
    <m/>
    <m/>
    <n v="12874473.000000002"/>
    <n v="6317455.5935605681"/>
    <n v="0"/>
    <n v="19791570.300000001"/>
    <m/>
    <m/>
    <m/>
    <m/>
    <m/>
    <m/>
    <m/>
    <m/>
    <m/>
    <m/>
    <m/>
    <m/>
    <m/>
    <m/>
    <n v="14857970.34"/>
    <m/>
    <m/>
    <m/>
    <m/>
    <m/>
    <m/>
    <m/>
    <m/>
    <n v="4151000"/>
    <m/>
    <m/>
    <m/>
    <m/>
    <m/>
    <m/>
    <m/>
    <m/>
    <m/>
    <m/>
    <m/>
    <m/>
    <m/>
    <m/>
    <m/>
    <m/>
    <m/>
    <m/>
    <m/>
    <m/>
    <m/>
    <m/>
    <s v="öKK (fus)"/>
    <x v="1"/>
    <m/>
    <x v="0"/>
    <s v="KVF Krankenversicherung AG"/>
  </r>
  <r>
    <s v="neu_ohne Fusionsberechnungen_DJ_Daten_OKP.xlsx"/>
    <x v="9"/>
    <s v="Jahresrechnung definitiv"/>
    <s v="780"/>
    <x v="37"/>
    <s v="CH"/>
    <x v="0"/>
    <n v="8135.49"/>
    <n v="8480"/>
    <m/>
    <m/>
    <m/>
    <m/>
    <m/>
    <m/>
    <m/>
    <m/>
    <m/>
    <m/>
    <m/>
    <m/>
    <m/>
    <m/>
    <m/>
    <m/>
    <m/>
    <m/>
    <m/>
    <m/>
    <m/>
    <m/>
    <m/>
    <m/>
    <m/>
    <m/>
    <m/>
    <m/>
    <m/>
    <m/>
    <m/>
    <m/>
    <m/>
    <m/>
    <m/>
    <n v="24463734.850000001"/>
    <n v="-70468.600000000006"/>
    <n v="-225480.2"/>
    <n v="2963514.15"/>
    <n v="0"/>
    <n v="0"/>
    <n v="-36523.199999999997"/>
    <n v="-1238"/>
    <n v="-2963514.15"/>
    <n v="-23920291.940000001"/>
    <n v="4020826.3"/>
    <n v="0"/>
    <n v="0"/>
    <n v="0"/>
    <n v="-1391.76"/>
    <n v="-100000"/>
    <n v="0"/>
    <m/>
    <n v="0"/>
    <n v="-2845590.75"/>
    <n v="0"/>
    <n v="0"/>
    <n v="0"/>
    <n v="-6378.3"/>
    <n v="-447689.28"/>
    <n v="181859.3"/>
    <m/>
    <n v="-1435745.48"/>
    <n v="0"/>
    <n v="-458729.65"/>
    <n v="-209339.4"/>
    <n v="-1000"/>
    <n v="-180379.35"/>
    <n v="300588.98"/>
    <n v="-16659.96"/>
    <n v="0"/>
    <n v="1382507.62"/>
    <n v="29450"/>
    <n v="-151.5"/>
    <m/>
    <m/>
    <m/>
    <n v="11529678.609999998"/>
    <n v="4117816.2921412424"/>
    <n v="-3335412.32589"/>
    <n v="18283947.260000002"/>
    <m/>
    <m/>
    <m/>
    <m/>
    <m/>
    <m/>
    <m/>
    <m/>
    <m/>
    <m/>
    <m/>
    <m/>
    <m/>
    <m/>
    <n v="11780613.1"/>
    <m/>
    <m/>
    <m/>
    <m/>
    <m/>
    <m/>
    <m/>
    <m/>
    <n v="3850000"/>
    <m/>
    <m/>
    <m/>
    <m/>
    <m/>
    <m/>
    <m/>
    <m/>
    <m/>
    <m/>
    <m/>
    <m/>
    <m/>
    <m/>
    <m/>
    <m/>
    <m/>
    <m/>
    <m/>
    <m/>
    <m/>
    <m/>
    <m/>
    <x v="0"/>
    <m/>
    <x v="0"/>
    <s v="Genossenschaft Glarner Krankenversicherung"/>
  </r>
  <r>
    <s v="neu_ohne Fusionsberechnungen_DJ_Daten_OKP.xlsx"/>
    <x v="9"/>
    <s v="Jahresrechnung definitiv"/>
    <s v="1507"/>
    <x v="38"/>
    <s v="CH"/>
    <x v="0"/>
    <n v="7190.4"/>
    <n v="9074"/>
    <m/>
    <m/>
    <m/>
    <m/>
    <m/>
    <m/>
    <m/>
    <m/>
    <m/>
    <m/>
    <m/>
    <m/>
    <m/>
    <m/>
    <m/>
    <m/>
    <m/>
    <m/>
    <m/>
    <m/>
    <m/>
    <m/>
    <m/>
    <m/>
    <m/>
    <m/>
    <m/>
    <m/>
    <m/>
    <m/>
    <m/>
    <m/>
    <m/>
    <m/>
    <m/>
    <n v="28505305.100000001"/>
    <n v="-252712.13"/>
    <n v="-570106.1"/>
    <n v="4731533.05"/>
    <n v="0"/>
    <n v="0"/>
    <n v="-34512"/>
    <n v="-1197"/>
    <n v="-4731533.05"/>
    <n v="-28982207.73"/>
    <n v="3870200.74"/>
    <n v="0"/>
    <n v="0"/>
    <n v="0"/>
    <n v="0"/>
    <n v="-332677.93"/>
    <n v="0"/>
    <m/>
    <n v="0"/>
    <n v="1371829"/>
    <n v="0"/>
    <n v="-589731"/>
    <n v="0"/>
    <n v="-52708.55"/>
    <n v="-277355.84999999998"/>
    <n v="863925.41"/>
    <m/>
    <n v="0"/>
    <n v="0"/>
    <n v="-1537135.04"/>
    <n v="-64135.69"/>
    <n v="-15403.48"/>
    <n v="0"/>
    <n v="143635.73000000001"/>
    <n v="-27352.58"/>
    <n v="-1913281"/>
    <n v="489403.92"/>
    <n v="0"/>
    <n v="0"/>
    <m/>
    <m/>
    <m/>
    <n v="20293237.478846885"/>
    <n v="5538586.0037670275"/>
    <n v="693925.57077649992"/>
    <n v="22932216.889999997"/>
    <m/>
    <m/>
    <m/>
    <m/>
    <m/>
    <m/>
    <m/>
    <m/>
    <m/>
    <m/>
    <m/>
    <m/>
    <m/>
    <m/>
    <n v="17035477.789999999"/>
    <m/>
    <m/>
    <m/>
    <m/>
    <m/>
    <m/>
    <m/>
    <m/>
    <n v="5923223.6100000003"/>
    <m/>
    <m/>
    <m/>
    <m/>
    <m/>
    <m/>
    <m/>
    <m/>
    <m/>
    <m/>
    <m/>
    <m/>
    <m/>
    <m/>
    <m/>
    <m/>
    <m/>
    <m/>
    <m/>
    <m/>
    <m/>
    <m/>
    <m/>
    <x v="0"/>
    <s v="Groupe Mutuel"/>
    <x v="1"/>
    <s v="AMB Assurances SA"/>
  </r>
  <r>
    <s v="neu_ohne Fusionsberechnungen_DJ_Daten_OKP.xlsx"/>
    <x v="9"/>
    <s v="Jahresrechnung definitiv"/>
    <s v="829"/>
    <x v="39"/>
    <s v="CH"/>
    <x v="0"/>
    <n v="6712.96"/>
    <n v="8930"/>
    <m/>
    <m/>
    <m/>
    <m/>
    <m/>
    <m/>
    <m/>
    <m/>
    <m/>
    <m/>
    <m/>
    <m/>
    <m/>
    <m/>
    <m/>
    <m/>
    <m/>
    <m/>
    <m/>
    <m/>
    <m/>
    <m/>
    <m/>
    <m/>
    <m/>
    <m/>
    <m/>
    <m/>
    <m/>
    <m/>
    <m/>
    <m/>
    <m/>
    <m/>
    <m/>
    <n v="23122325.949999999"/>
    <n v="-21076.03"/>
    <n v="-125178.05"/>
    <n v="3101828.5"/>
    <n v="22405.52"/>
    <n v="0"/>
    <n v="-32016"/>
    <n v="-880"/>
    <n v="-3101828.5"/>
    <n v="-31444194"/>
    <n v="3768151.3"/>
    <n v="0"/>
    <n v="0"/>
    <n v="0"/>
    <n v="0"/>
    <n v="50000"/>
    <n v="0"/>
    <m/>
    <n v="0"/>
    <n v="6812498"/>
    <n v="0"/>
    <n v="-827079"/>
    <n v="0"/>
    <n v="0"/>
    <n v="-301537.33"/>
    <n v="85575.6"/>
    <m/>
    <n v="-1234788.74"/>
    <n v="0"/>
    <n v="-85803.74"/>
    <n v="-10750.45"/>
    <n v="-89461"/>
    <n v="-67641.919999999998"/>
    <n v="0"/>
    <n v="0"/>
    <n v="0"/>
    <n v="1326876.04"/>
    <n v="0"/>
    <n v="0"/>
    <m/>
    <m/>
    <m/>
    <n v="15939734.48"/>
    <n v="6654504.514651686"/>
    <n v="6248862.8284922"/>
    <n v="21850521.48"/>
    <m/>
    <m/>
    <m/>
    <m/>
    <m/>
    <m/>
    <m/>
    <m/>
    <m/>
    <m/>
    <m/>
    <m/>
    <m/>
    <m/>
    <n v="16145253.15"/>
    <m/>
    <m/>
    <m/>
    <m/>
    <m/>
    <m/>
    <m/>
    <m/>
    <n v="5050000"/>
    <m/>
    <m/>
    <m/>
    <m/>
    <m/>
    <m/>
    <m/>
    <m/>
    <m/>
    <m/>
    <m/>
    <m/>
    <m/>
    <m/>
    <m/>
    <m/>
    <m/>
    <m/>
    <m/>
    <m/>
    <m/>
    <m/>
    <m/>
    <x v="0"/>
    <m/>
    <x v="0"/>
    <s v="KLuG Krankenversicherung"/>
  </r>
  <r>
    <s v="neu_ohne Fusionsberechnungen_DJ_Daten_OKP.xlsx"/>
    <x v="9"/>
    <s v="Jahresrechnung definitiv"/>
    <s v="246"/>
    <x v="40"/>
    <s v="CH"/>
    <x v="0"/>
    <n v="5859.15"/>
    <n v="5978"/>
    <m/>
    <m/>
    <m/>
    <m/>
    <m/>
    <m/>
    <m/>
    <m/>
    <m/>
    <m/>
    <m/>
    <m/>
    <m/>
    <m/>
    <m/>
    <m/>
    <m/>
    <m/>
    <m/>
    <m/>
    <m/>
    <m/>
    <m/>
    <m/>
    <m/>
    <m/>
    <m/>
    <m/>
    <m/>
    <m/>
    <m/>
    <m/>
    <m/>
    <m/>
    <m/>
    <n v="22367571.949999999"/>
    <n v="-41376.589999999997"/>
    <n v="-102746.7"/>
    <n v="3186187.95"/>
    <n v="0"/>
    <n v="0"/>
    <n v="-22036.799999999999"/>
    <n v="-947"/>
    <n v="-3186187.95"/>
    <n v="-24876790.949999999"/>
    <n v="3556086.7"/>
    <n v="0"/>
    <n v="0"/>
    <n v="0"/>
    <n v="-3847.85"/>
    <n v="-170000"/>
    <n v="0"/>
    <m/>
    <n v="0"/>
    <n v="-727103"/>
    <n v="0"/>
    <n v="689623"/>
    <n v="-81934.399999999994"/>
    <n v="-41144.199999999997"/>
    <n v="-418195.39"/>
    <n v="135044.54999999999"/>
    <m/>
    <n v="-865982.1"/>
    <n v="-10"/>
    <n v="-380656.97"/>
    <n v="-6000"/>
    <n v="-17667.099999999999"/>
    <n v="-8889.35"/>
    <n v="640000"/>
    <n v="-9141.8700000000008"/>
    <n v="0"/>
    <n v="750298.91"/>
    <n v="0"/>
    <n v="-0.16"/>
    <m/>
    <m/>
    <m/>
    <n v="7905699"/>
    <n v="3790387.394188107"/>
    <n v="-959784.1509452"/>
    <n v="13366822.59"/>
    <m/>
    <m/>
    <m/>
    <m/>
    <m/>
    <m/>
    <m/>
    <m/>
    <m/>
    <m/>
    <m/>
    <m/>
    <m/>
    <m/>
    <n v="8170015.6699999999"/>
    <m/>
    <m/>
    <m/>
    <m/>
    <m/>
    <m/>
    <m/>
    <m/>
    <n v="5930000"/>
    <m/>
    <m/>
    <m/>
    <m/>
    <m/>
    <m/>
    <m/>
    <m/>
    <m/>
    <m/>
    <m/>
    <m/>
    <m/>
    <m/>
    <m/>
    <m/>
    <m/>
    <m/>
    <m/>
    <m/>
    <m/>
    <m/>
    <m/>
    <x v="0"/>
    <m/>
    <x v="0"/>
    <s v="Genossenschaft Krankenkasse Steffisburg"/>
  </r>
  <r>
    <s v="neu_ohne Fusionsberechnungen_DJ_Daten_OKP.xlsx"/>
    <x v="9"/>
    <s v="Jahresrechnung definitiv"/>
    <s v="134"/>
    <x v="41"/>
    <s v="CH"/>
    <x v="0"/>
    <n v="4392.58"/>
    <n v="4408"/>
    <m/>
    <m/>
    <m/>
    <m/>
    <m/>
    <m/>
    <m/>
    <m/>
    <m/>
    <m/>
    <m/>
    <m/>
    <m/>
    <m/>
    <m/>
    <m/>
    <m/>
    <m/>
    <m/>
    <m/>
    <m/>
    <m/>
    <m/>
    <m/>
    <m/>
    <m/>
    <m/>
    <m/>
    <m/>
    <m/>
    <m/>
    <m/>
    <m/>
    <m/>
    <m/>
    <n v="15258996.699999999"/>
    <n v="-103169.1"/>
    <n v="-166323.04999999999"/>
    <n v="2214975"/>
    <n v="0"/>
    <n v="0"/>
    <n v="-31329.07"/>
    <n v="-772"/>
    <n v="-2214975"/>
    <n v="-15803576.5"/>
    <n v="2217295.7000000002"/>
    <n v="0"/>
    <n v="0"/>
    <n v="0"/>
    <n v="-6864.3"/>
    <n v="-168376"/>
    <n v="-566410"/>
    <m/>
    <n v="0"/>
    <n v="954024"/>
    <n v="0"/>
    <n v="-312436"/>
    <n v="0"/>
    <n v="0"/>
    <n v="-159675.43"/>
    <n v="237381.25"/>
    <m/>
    <n v="-584140.80000000005"/>
    <n v="0"/>
    <n v="-334097.69"/>
    <n v="-134740.72"/>
    <n v="0"/>
    <n v="-42346.45"/>
    <n v="131527.09"/>
    <n v="0"/>
    <n v="0"/>
    <n v="314066.17"/>
    <n v="0"/>
    <n v="0"/>
    <m/>
    <m/>
    <m/>
    <n v="11060458.02"/>
    <n v="4456591.7687698789"/>
    <n v="1228772.3274382998"/>
    <n v="15645385.079999998"/>
    <m/>
    <m/>
    <m/>
    <m/>
    <m/>
    <m/>
    <m/>
    <m/>
    <m/>
    <m/>
    <m/>
    <m/>
    <m/>
    <m/>
    <n v="11186931.960000001"/>
    <m/>
    <m/>
    <m/>
    <m/>
    <m/>
    <m/>
    <m/>
    <m/>
    <n v="3015188"/>
    <m/>
    <m/>
    <m/>
    <m/>
    <m/>
    <m/>
    <m/>
    <m/>
    <m/>
    <m/>
    <m/>
    <m/>
    <m/>
    <m/>
    <m/>
    <m/>
    <m/>
    <m/>
    <m/>
    <m/>
    <m/>
    <m/>
    <s v="Einsiedler (fus)"/>
    <x v="1"/>
    <m/>
    <x v="0"/>
    <s v="Einsiedler Krankenkasse"/>
  </r>
  <r>
    <s v="neu_ohne Fusionsberechnungen_DJ_Daten_OKP.xlsx"/>
    <x v="9"/>
    <s v="Jahresrechnung definitiv"/>
    <s v="1113"/>
    <x v="42"/>
    <s v="CH"/>
    <x v="0"/>
    <n v="4327.8"/>
    <n v="4674"/>
    <m/>
    <m/>
    <m/>
    <m/>
    <m/>
    <m/>
    <m/>
    <m/>
    <m/>
    <m/>
    <m/>
    <m/>
    <m/>
    <m/>
    <m/>
    <m/>
    <m/>
    <m/>
    <m/>
    <m/>
    <m/>
    <m/>
    <m/>
    <m/>
    <m/>
    <m/>
    <m/>
    <m/>
    <m/>
    <m/>
    <m/>
    <m/>
    <m/>
    <m/>
    <m/>
    <n v="15709331.6"/>
    <n v="-54142.6"/>
    <n v="-235639.95"/>
    <n v="2699437.5"/>
    <n v="0"/>
    <n v="0"/>
    <n v="-20774.400000000001"/>
    <n v="-682"/>
    <n v="-2699437.5"/>
    <n v="-16319590.619999999"/>
    <n v="2228948.46"/>
    <n v="0"/>
    <n v="0"/>
    <n v="0"/>
    <n v="-584.82000000000005"/>
    <n v="-268515.96000000002"/>
    <n v="0"/>
    <m/>
    <n v="0"/>
    <n v="1378220"/>
    <n v="0"/>
    <n v="-986795"/>
    <n v="0"/>
    <n v="-52845.3"/>
    <n v="-141885.44"/>
    <n v="224033.92000000001"/>
    <m/>
    <n v="-47417.7"/>
    <n v="0"/>
    <n v="-959999.1"/>
    <n v="-7963.5"/>
    <n v="0"/>
    <n v="0"/>
    <n v="107299"/>
    <n v="-40325.9"/>
    <n v="-1533060"/>
    <n v="175012.14"/>
    <n v="0"/>
    <n v="0"/>
    <m/>
    <m/>
    <m/>
    <n v="8803937.1613616627"/>
    <n v="3204393.9733796818"/>
    <n v="525834.41489560006"/>
    <n v="6097126.1200000001"/>
    <m/>
    <m/>
    <m/>
    <m/>
    <m/>
    <m/>
    <m/>
    <m/>
    <m/>
    <m/>
    <m/>
    <m/>
    <m/>
    <m/>
    <n v="7956334.0499999998"/>
    <m/>
    <m/>
    <m/>
    <m/>
    <m/>
    <m/>
    <m/>
    <m/>
    <n v="3349017.01"/>
    <m/>
    <m/>
    <m/>
    <m/>
    <m/>
    <m/>
    <m/>
    <m/>
    <m/>
    <m/>
    <m/>
    <m/>
    <m/>
    <m/>
    <m/>
    <m/>
    <m/>
    <m/>
    <m/>
    <m/>
    <m/>
    <m/>
    <m/>
    <x v="0"/>
    <m/>
    <x v="0"/>
    <s v="Caisse-maladie de la vallée d’Entremont société coopérative"/>
  </r>
  <r>
    <s v="neu_ohne Fusionsberechnungen_DJ_Daten_OKP.xlsx"/>
    <x v="9"/>
    <s v="Jahresrechnung definitiv"/>
    <s v="1040"/>
    <x v="43"/>
    <s v="CH"/>
    <x v="0"/>
    <n v="4293.43"/>
    <n v="4170"/>
    <m/>
    <m/>
    <m/>
    <m/>
    <m/>
    <m/>
    <m/>
    <m/>
    <m/>
    <m/>
    <m/>
    <m/>
    <m/>
    <m/>
    <m/>
    <m/>
    <m/>
    <m/>
    <m/>
    <m/>
    <m/>
    <m/>
    <m/>
    <m/>
    <m/>
    <m/>
    <m/>
    <m/>
    <m/>
    <m/>
    <m/>
    <m/>
    <m/>
    <m/>
    <m/>
    <n v="14062879.5"/>
    <n v="-4383.3999999999996"/>
    <n v="-187247.97"/>
    <n v="1155726.7"/>
    <n v="0"/>
    <n v="0"/>
    <n v="-24763.200000000001"/>
    <n v="-723"/>
    <n v="-1155726.7"/>
    <n v="-13261785.050000001"/>
    <n v="2108346.6"/>
    <n v="0"/>
    <n v="0"/>
    <n v="0"/>
    <n v="-223.85"/>
    <n v="99738"/>
    <n v="0"/>
    <m/>
    <n v="0"/>
    <n v="-1504231"/>
    <n v="0"/>
    <n v="678988"/>
    <n v="0"/>
    <n v="-57170.45"/>
    <n v="-229200.93"/>
    <n v="60160.800000000003"/>
    <m/>
    <n v="-478865"/>
    <n v="0"/>
    <n v="-183756"/>
    <n v="0"/>
    <n v="0"/>
    <n v="0"/>
    <n v="2750.4"/>
    <n v="-9425.6"/>
    <n v="0"/>
    <n v="257468.1"/>
    <n v="55655.5"/>
    <n v="-5843.1"/>
    <m/>
    <m/>
    <m/>
    <n v="12298713.900000002"/>
    <n v="1622917.4040250131"/>
    <n v="-1244014.5802215999"/>
    <n v="15952672.859999999"/>
    <m/>
    <m/>
    <m/>
    <m/>
    <m/>
    <m/>
    <m/>
    <m/>
    <m/>
    <m/>
    <m/>
    <m/>
    <m/>
    <m/>
    <n v="12743348.33"/>
    <m/>
    <m/>
    <m/>
    <m/>
    <m/>
    <m/>
    <m/>
    <m/>
    <n v="2873748"/>
    <m/>
    <m/>
    <m/>
    <m/>
    <m/>
    <m/>
    <m/>
    <m/>
    <m/>
    <m/>
    <m/>
    <m/>
    <m/>
    <m/>
    <m/>
    <m/>
    <m/>
    <m/>
    <m/>
    <m/>
    <m/>
    <m/>
    <s v="Visper (fus)"/>
    <x v="1"/>
    <m/>
    <x v="0"/>
    <s v="Verein Krankenkasse Visperterminen"/>
  </r>
  <r>
    <s v="neu_ohne Fusionsberechnungen_DJ_Daten_OKP.xlsx"/>
    <x v="9"/>
    <s v="Jahresrechnung definitiv"/>
    <s v="901"/>
    <x v="44"/>
    <s v="CH"/>
    <x v="0"/>
    <n v="3593.88"/>
    <n v="3454"/>
    <m/>
    <m/>
    <m/>
    <m/>
    <m/>
    <m/>
    <m/>
    <m/>
    <m/>
    <m/>
    <m/>
    <m/>
    <m/>
    <m/>
    <m/>
    <m/>
    <m/>
    <m/>
    <m/>
    <m/>
    <m/>
    <m/>
    <m/>
    <m/>
    <m/>
    <m/>
    <m/>
    <m/>
    <m/>
    <m/>
    <m/>
    <m/>
    <m/>
    <m/>
    <m/>
    <n v="11001527.75"/>
    <n v="1079.3"/>
    <n v="-44006.1"/>
    <n v="1594486.1"/>
    <n v="0"/>
    <n v="0"/>
    <n v="-16065.6"/>
    <n v="-586"/>
    <n v="-1594486.1"/>
    <n v="-11176236.050000001"/>
    <n v="1845332.4"/>
    <n v="0"/>
    <n v="0"/>
    <n v="0"/>
    <n v="441.5"/>
    <n v="-220000"/>
    <n v="0"/>
    <m/>
    <n v="0"/>
    <n v="-1403523"/>
    <n v="0"/>
    <n v="420000"/>
    <n v="-39341.65"/>
    <n v="0"/>
    <n v="-180739.14"/>
    <n v="0"/>
    <m/>
    <n v="-269359.34999999998"/>
    <n v="0"/>
    <n v="-304425.38"/>
    <n v="-5634.6"/>
    <n v="0"/>
    <n v="-6795.4"/>
    <n v="213731.06"/>
    <n v="-624.44000000000005"/>
    <n v="0"/>
    <n v="483568.6"/>
    <n v="0"/>
    <n v="0"/>
    <m/>
    <m/>
    <m/>
    <n v="12078014.409999998"/>
    <n v="4141233.6616463703"/>
    <n v="-1031624.1853771"/>
    <n v="15322734.57"/>
    <m/>
    <m/>
    <m/>
    <m/>
    <m/>
    <m/>
    <m/>
    <m/>
    <m/>
    <m/>
    <m/>
    <m/>
    <m/>
    <m/>
    <n v="11308367.380000001"/>
    <m/>
    <m/>
    <m/>
    <m/>
    <m/>
    <m/>
    <m/>
    <m/>
    <n v="1914000"/>
    <m/>
    <m/>
    <m/>
    <m/>
    <m/>
    <m/>
    <m/>
    <m/>
    <m/>
    <m/>
    <m/>
    <m/>
    <m/>
    <m/>
    <m/>
    <m/>
    <m/>
    <m/>
    <m/>
    <m/>
    <m/>
    <m/>
    <m/>
    <x v="0"/>
    <m/>
    <x v="0"/>
    <s v="sanavals Gesundheitskasse"/>
  </r>
  <r>
    <s v="neu_ohne Fusionsberechnungen_DJ_Daten_OKP.xlsx"/>
    <x v="9"/>
    <s v="Jahresrechnung definitiv"/>
    <s v="966"/>
    <x v="45"/>
    <s v="CH"/>
    <x v="0"/>
    <n v="3539.49"/>
    <n v="3475"/>
    <m/>
    <m/>
    <m/>
    <m/>
    <m/>
    <m/>
    <m/>
    <m/>
    <m/>
    <m/>
    <m/>
    <m/>
    <m/>
    <m/>
    <m/>
    <m/>
    <m/>
    <m/>
    <m/>
    <m/>
    <m/>
    <m/>
    <m/>
    <m/>
    <m/>
    <m/>
    <m/>
    <m/>
    <m/>
    <m/>
    <m/>
    <m/>
    <m/>
    <m/>
    <m/>
    <n v="11604826.550000001"/>
    <n v="-14851.48"/>
    <n v="-67308"/>
    <n v="1845851.65"/>
    <n v="0"/>
    <n v="0"/>
    <n v="-16200"/>
    <n v="-550"/>
    <n v="-1845851.65"/>
    <n v="-13424628.25"/>
    <n v="1881121.05"/>
    <n v="0"/>
    <n v="0"/>
    <n v="0"/>
    <n v="-3678.35"/>
    <n v="-515000"/>
    <n v="0"/>
    <m/>
    <n v="0"/>
    <n v="7195"/>
    <n v="0"/>
    <n v="735000"/>
    <n v="-21321.35"/>
    <n v="0"/>
    <n v="-160736.26"/>
    <n v="72923.5"/>
    <m/>
    <n v="-489111.34"/>
    <n v="0"/>
    <n v="-245781.37"/>
    <n v="-12544.17"/>
    <n v="0"/>
    <n v="0"/>
    <n v="4020.26"/>
    <n v="-12559.3"/>
    <n v="0"/>
    <n v="551406.76"/>
    <n v="0"/>
    <n v="0"/>
    <m/>
    <m/>
    <m/>
    <n v="7914598.0000000019"/>
    <n v="3218316.005027527"/>
    <n v="809215.07724510005"/>
    <n v="10919497.18"/>
    <m/>
    <m/>
    <m/>
    <m/>
    <m/>
    <m/>
    <m/>
    <m/>
    <m/>
    <m/>
    <m/>
    <m/>
    <m/>
    <m/>
    <n v="8077081.7999999998"/>
    <m/>
    <m/>
    <m/>
    <m/>
    <m/>
    <m/>
    <m/>
    <m/>
    <n v="2200000"/>
    <m/>
    <m/>
    <m/>
    <m/>
    <m/>
    <m/>
    <m/>
    <m/>
    <m/>
    <m/>
    <m/>
    <m/>
    <m/>
    <m/>
    <m/>
    <m/>
    <m/>
    <m/>
    <m/>
    <m/>
    <m/>
    <m/>
    <m/>
    <x v="0"/>
    <m/>
    <x v="0"/>
    <s v="vita surselva"/>
  </r>
  <r>
    <s v="neu_ohne Fusionsberechnungen_DJ_Daten_OKP.xlsx"/>
    <x v="9"/>
    <s v="Jahresrechnung definitiv"/>
    <s v="1322"/>
    <x v="46"/>
    <s v="CH"/>
    <x v="0"/>
    <n v="3339.17"/>
    <n v="3105"/>
    <m/>
    <m/>
    <m/>
    <m/>
    <m/>
    <m/>
    <m/>
    <m/>
    <m/>
    <m/>
    <m/>
    <m/>
    <m/>
    <m/>
    <m/>
    <m/>
    <m/>
    <m/>
    <m/>
    <m/>
    <m/>
    <m/>
    <m/>
    <m/>
    <m/>
    <m/>
    <m/>
    <m/>
    <m/>
    <m/>
    <m/>
    <m/>
    <m/>
    <m/>
    <m/>
    <n v="13988948.15"/>
    <n v="-76424.100000000006"/>
    <n v="-251490.53"/>
    <n v="1622890.75"/>
    <n v="0"/>
    <n v="0"/>
    <n v="-15844.8"/>
    <n v="-595"/>
    <n v="-1622890.75"/>
    <n v="-18593432.350000001"/>
    <n v="2210801.5"/>
    <n v="0"/>
    <n v="0"/>
    <n v="0"/>
    <n v="-6742.43"/>
    <n v="650000"/>
    <n v="0"/>
    <m/>
    <n v="0"/>
    <n v="4539558.6500000004"/>
    <n v="0"/>
    <n v="-436420"/>
    <n v="-115922.15"/>
    <n v="-12105.2"/>
    <n v="-271822.5"/>
    <n v="105721.55"/>
    <m/>
    <n v="-907586.1"/>
    <n v="0"/>
    <n v="-384228.6"/>
    <n v="-37347.94"/>
    <n v="0"/>
    <n v="-12856.68"/>
    <n v="70915.48"/>
    <n v="-8756.48"/>
    <n v="0"/>
    <n v="441333.63"/>
    <n v="0"/>
    <n v="0"/>
    <m/>
    <m/>
    <m/>
    <n v="9234108.8100000024"/>
    <n v="4737154.9205005206"/>
    <n v="4115230.6273078001"/>
    <n v="10090767.449999999"/>
    <m/>
    <m/>
    <m/>
    <m/>
    <m/>
    <m/>
    <m/>
    <m/>
    <m/>
    <m/>
    <m/>
    <m/>
    <m/>
    <m/>
    <n v="9670605.4100000001"/>
    <m/>
    <m/>
    <m/>
    <m/>
    <m/>
    <m/>
    <m/>
    <m/>
    <n v="3650000"/>
    <m/>
    <m/>
    <m/>
    <m/>
    <m/>
    <m/>
    <m/>
    <m/>
    <m/>
    <m/>
    <m/>
    <m/>
    <m/>
    <m/>
    <m/>
    <m/>
    <m/>
    <m/>
    <m/>
    <m/>
    <m/>
    <m/>
    <m/>
    <x v="0"/>
    <m/>
    <x v="0"/>
    <s v="Krankenkasse Birchmeier"/>
  </r>
  <r>
    <s v="neu_ohne Fusionsberechnungen_DJ_Daten_OKP.xlsx"/>
    <x v="9"/>
    <s v="Jahresrechnung definitiv"/>
    <s v="820"/>
    <x v="47"/>
    <s v="CH"/>
    <x v="0"/>
    <n v="2603.21"/>
    <n v="2556"/>
    <m/>
    <m/>
    <m/>
    <m/>
    <m/>
    <m/>
    <m/>
    <m/>
    <m/>
    <m/>
    <m/>
    <m/>
    <m/>
    <m/>
    <m/>
    <m/>
    <m/>
    <m/>
    <m/>
    <m/>
    <m/>
    <m/>
    <m/>
    <m/>
    <m/>
    <m/>
    <m/>
    <m/>
    <m/>
    <m/>
    <m/>
    <m/>
    <m/>
    <m/>
    <m/>
    <n v="8525493.25"/>
    <n v="-4731.76"/>
    <n v="-37512.15"/>
    <n v="1297122.7"/>
    <n v="0"/>
    <n v="0"/>
    <n v="-12456"/>
    <n v="-421"/>
    <n v="-1297122.7"/>
    <n v="-9808274.25"/>
    <n v="1297907.7"/>
    <n v="0"/>
    <n v="0"/>
    <n v="0"/>
    <n v="-152.5"/>
    <n v="25000"/>
    <n v="0"/>
    <m/>
    <n v="0"/>
    <n v="873267"/>
    <n v="0"/>
    <n v="-184000"/>
    <n v="-11707.35"/>
    <n v="0"/>
    <n v="-142709.71"/>
    <n v="12514.1"/>
    <m/>
    <n v="-187476.4"/>
    <n v="0"/>
    <n v="-267808.21000000002"/>
    <n v="-473.5"/>
    <n v="0"/>
    <n v="0"/>
    <n v="63832.5"/>
    <n v="-43138.9"/>
    <n v="0"/>
    <n v="269196.40000000002"/>
    <n v="0"/>
    <n v="0"/>
    <m/>
    <m/>
    <m/>
    <n v="7008500.3499999987"/>
    <n v="2675999.8938983646"/>
    <n v="797541.35837659996"/>
    <n v="7492472.0099999998"/>
    <m/>
    <m/>
    <m/>
    <m/>
    <m/>
    <m/>
    <m/>
    <m/>
    <m/>
    <m/>
    <m/>
    <m/>
    <m/>
    <m/>
    <n v="6565689.9199999999"/>
    <m/>
    <m/>
    <m/>
    <m/>
    <m/>
    <m/>
    <m/>
    <m/>
    <n v="1240000"/>
    <m/>
    <m/>
    <m/>
    <m/>
    <m/>
    <m/>
    <m/>
    <m/>
    <m/>
    <m/>
    <m/>
    <m/>
    <m/>
    <m/>
    <m/>
    <m/>
    <m/>
    <m/>
    <m/>
    <m/>
    <m/>
    <m/>
    <m/>
    <x v="0"/>
    <m/>
    <x v="0"/>
    <s v="Cassa da malsauns LUMNEZIANA"/>
  </r>
  <r>
    <s v="neu_ohne Fusionsberechnungen_DJ_Daten_OKP.xlsx"/>
    <x v="9"/>
    <s v="Jahresrechnung definitiv"/>
    <s v="1331"/>
    <x v="48"/>
    <s v="CH"/>
    <x v="0"/>
    <n v="995.45"/>
    <n v="968"/>
    <m/>
    <m/>
    <m/>
    <m/>
    <m/>
    <m/>
    <m/>
    <m/>
    <m/>
    <m/>
    <m/>
    <m/>
    <m/>
    <m/>
    <m/>
    <m/>
    <m/>
    <m/>
    <m/>
    <m/>
    <m/>
    <m/>
    <m/>
    <m/>
    <m/>
    <m/>
    <m/>
    <m/>
    <m/>
    <m/>
    <m/>
    <m/>
    <m/>
    <m/>
    <m/>
    <n v="3578782"/>
    <n v="-2004"/>
    <n v="-331527"/>
    <n v="467155"/>
    <n v="0"/>
    <n v="0"/>
    <n v="-4781"/>
    <n v="-166"/>
    <n v="-467155"/>
    <n v="-3737515"/>
    <n v="531409"/>
    <n v="0"/>
    <n v="0"/>
    <n v="0"/>
    <n v="-6096"/>
    <n v="-45000"/>
    <n v="0"/>
    <m/>
    <n v="0"/>
    <n v="40273"/>
    <n v="0"/>
    <n v="109000"/>
    <n v="-48070"/>
    <n v="0"/>
    <n v="-15512.92"/>
    <n v="212041"/>
    <m/>
    <n v="-145902"/>
    <n v="0"/>
    <n v="-176040"/>
    <n v="0"/>
    <n v="0"/>
    <n v="0"/>
    <n v="22702"/>
    <n v="-13364"/>
    <n v="0"/>
    <n v="-5038"/>
    <n v="0"/>
    <n v="0"/>
    <m/>
    <m/>
    <m/>
    <n v="2848042.9999999995"/>
    <n v="934863.18290547316"/>
    <n v="188726.44148420001"/>
    <n v="2833488"/>
    <m/>
    <m/>
    <m/>
    <m/>
    <m/>
    <m/>
    <m/>
    <m/>
    <m/>
    <m/>
    <m/>
    <m/>
    <m/>
    <m/>
    <n v="2234461"/>
    <m/>
    <m/>
    <m/>
    <m/>
    <m/>
    <m/>
    <m/>
    <m/>
    <n v="585000"/>
    <m/>
    <m/>
    <m/>
    <m/>
    <m/>
    <m/>
    <m/>
    <m/>
    <m/>
    <m/>
    <m/>
    <m/>
    <m/>
    <m/>
    <m/>
    <m/>
    <m/>
    <m/>
    <m/>
    <m/>
    <m/>
    <m/>
    <s v="rhenu (fus)"/>
    <x v="1"/>
    <m/>
    <x v="0"/>
    <s v="Krankenkasse Stoffel, Mels"/>
  </r>
  <r>
    <s v="neu_ohne Fusionsberechnungen_DJ_Daten_OKP.xlsx"/>
    <x v="9"/>
    <s v="Jahresrechnung definitiv"/>
    <s v="1142"/>
    <x v="49"/>
    <s v="CH"/>
    <x v="0"/>
    <n v="490.17"/>
    <n v="439"/>
    <m/>
    <m/>
    <m/>
    <m/>
    <m/>
    <m/>
    <m/>
    <m/>
    <m/>
    <m/>
    <m/>
    <m/>
    <m/>
    <m/>
    <m/>
    <m/>
    <m/>
    <m/>
    <m/>
    <m/>
    <m/>
    <m/>
    <m/>
    <m/>
    <m/>
    <m/>
    <m/>
    <m/>
    <m/>
    <m/>
    <m/>
    <m/>
    <m/>
    <m/>
    <m/>
    <n v="2516646.35"/>
    <n v="-50043.8"/>
    <n v="-25921.45"/>
    <n v="1081447.8500000001"/>
    <n v="0"/>
    <n v="0"/>
    <n v="-24371.45"/>
    <n v="-96"/>
    <n v="-1081447.8500000001"/>
    <n v="-5678469.5"/>
    <n v="403273.65"/>
    <n v="0"/>
    <n v="0"/>
    <n v="0"/>
    <n v="-0.25"/>
    <n v="-22650"/>
    <n v="0"/>
    <m/>
    <n v="0"/>
    <n v="3659881"/>
    <n v="0"/>
    <n v="-154670"/>
    <n v="0"/>
    <n v="0"/>
    <n v="-6960.15"/>
    <n v="334.75"/>
    <m/>
    <n v="0"/>
    <n v="0"/>
    <n v="-416069.63"/>
    <n v="0"/>
    <n v="0"/>
    <n v="0"/>
    <n v="1152.3800000000001"/>
    <n v="-2621.55"/>
    <n v="0"/>
    <n v="1122111.18"/>
    <n v="0"/>
    <n v="0"/>
    <m/>
    <m/>
    <m/>
    <n v="23217403.989999998"/>
    <n v="5337826.2353400821"/>
    <n v="3524609.1337361005"/>
    <n v="24071347.180000003"/>
    <m/>
    <m/>
    <m/>
    <m/>
    <m/>
    <m/>
    <m/>
    <m/>
    <m/>
    <m/>
    <m/>
    <m/>
    <m/>
    <m/>
    <n v="24448356.52"/>
    <m/>
    <m/>
    <m/>
    <m/>
    <m/>
    <m/>
    <m/>
    <m/>
    <n v="1072693"/>
    <m/>
    <m/>
    <m/>
    <m/>
    <m/>
    <m/>
    <m/>
    <m/>
    <m/>
    <m/>
    <m/>
    <m/>
    <m/>
    <m/>
    <m/>
    <m/>
    <m/>
    <m/>
    <m/>
    <m/>
    <m/>
    <m/>
    <s v="Einsiedler (fus)"/>
    <x v="1"/>
    <m/>
    <x v="0"/>
    <s v="Krankenkasse Institut Ingenbohl"/>
  </r>
  <r>
    <s v="neu_ohne Fusionsberechnungen_DJ_Daten_OKP.xlsx"/>
    <x v="9"/>
    <s v="Jahresrechnung definitiv"/>
    <s v="1362"/>
    <x v="50"/>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Sodalis (fus)"/>
    <x v="1"/>
    <m/>
    <x v="0"/>
    <s v="Krankenkasse Simplon"/>
  </r>
  <r>
    <s v="neu_ohne Fusionsberechnungen_DJ_Daten_OKP.xlsx"/>
    <x v="9"/>
    <s v="Jahresrechnung definitiv"/>
    <s v="1147"/>
    <x v="51"/>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öKK (fus)"/>
    <x v="1"/>
    <m/>
    <x v="0"/>
    <s v="Gemeindekrankenkasse Turbenthal"/>
  </r>
  <r>
    <s v="neu_ohne Fusionsberechnungen_DJ_Daten_OKP.xlsx"/>
    <x v="9"/>
    <s v="Jahresrechnung definitiv"/>
    <s v="1566"/>
    <x v="52"/>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Helsana (fus)"/>
    <x v="1"/>
    <m/>
    <x v="0"/>
    <s v="Sansan Versicherungen AG"/>
  </r>
  <r>
    <s v="neu_ohne Fusionsberechnungen_DJ_Daten_OKP.xlsx"/>
    <x v="9"/>
    <s v="Jahresrechnung definitiv"/>
    <s v="1565"/>
    <x v="53"/>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Helsana (fus)"/>
    <x v="1"/>
    <m/>
    <x v="0"/>
    <s v="Avanex Versicherungen AG"/>
  </r>
  <r>
    <s v="neu_ohne Fusionsberechnungen_DJ_Daten_OKP.xlsx"/>
    <x v="9"/>
    <s v="Jahresrechnung definitiv"/>
    <s v="1060"/>
    <x v="54"/>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Sanitas (fus)"/>
    <x v="1"/>
    <m/>
    <x v="0"/>
    <s v="Wincare Versicherungen"/>
  </r>
  <r>
    <s v="neu_ohne Fusionsberechnungen_DJ_Daten_OKP.xlsx"/>
    <x v="9"/>
    <s v="Jahresrechnung definitiv"/>
    <s v="1328"/>
    <x v="55"/>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öKK (fus)"/>
    <x v="1"/>
    <m/>
    <x v="0"/>
    <s v="kmu-Krankenversicherung Winterthur"/>
  </r>
  <r>
    <s v="neu_ohne Fusionsberechnungen_DJ_Daten_OKP.xlsx"/>
    <x v="9"/>
    <s v="Jahresrechnung definitiv"/>
    <s v="1574"/>
    <x v="56"/>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Helsana (fus)"/>
    <x v="1"/>
    <m/>
    <x v="0"/>
    <s v="maxi"/>
  </r>
  <r>
    <s v="neu_ohne Fusionsberechnungen_DJ_Daten_OKP.xlsx"/>
    <x v="9"/>
    <s v="Jahresrechnung definitiv"/>
    <s v="1003"/>
    <x v="57"/>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Visper (fus)"/>
    <x v="1"/>
    <m/>
    <x v="0"/>
    <s v="Krankenkasse Zeneggen"/>
  </r>
  <r>
    <s v="neu_ohne Fusionsberechnungen_DJ_Daten_OKP.xlsx"/>
    <x v="9"/>
    <s v="Jahresrechnung definitiv"/>
    <s v="1423"/>
    <x v="58"/>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KPT (fus)"/>
    <x v="1"/>
    <m/>
    <x v="0"/>
    <s v="Publisana"/>
  </r>
  <r>
    <s v="neu_ohne Fusionsberechnungen_DJ_Daten_OKP.xlsx"/>
    <x v="9"/>
    <s v="Jahresrechnung definitiv"/>
    <s v="294"/>
    <x v="59"/>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KPT (fus)"/>
    <x v="1"/>
    <m/>
    <x v="0"/>
    <s v="Agilia"/>
  </r>
  <r>
    <s v="neu_ohne Fusionsberechnungen_DJ_Daten_OKP.xlsx"/>
    <x v="9"/>
    <s v="Jahresrechnung definitiv"/>
    <s v="1573"/>
    <x v="60"/>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Helsana (fus)"/>
    <x v="1"/>
    <m/>
    <x v="0"/>
    <s v="indivo"/>
  </r>
  <r>
    <s v="neu_ohne Fusionsberechnungen_DJ_Daten_OKP.xlsx"/>
    <x v="10"/>
    <s v="Jahresrechnung definitiv"/>
    <s v="1542"/>
    <x v="0"/>
    <s v="CH"/>
    <x v="0"/>
    <n v="902319.09"/>
    <n v="813278"/>
    <m/>
    <m/>
    <m/>
    <m/>
    <m/>
    <m/>
    <m/>
    <m/>
    <m/>
    <m/>
    <m/>
    <m/>
    <m/>
    <m/>
    <m/>
    <m/>
    <m/>
    <m/>
    <m/>
    <m/>
    <m/>
    <m/>
    <m/>
    <m/>
    <m/>
    <m/>
    <m/>
    <m/>
    <m/>
    <m/>
    <m/>
    <m/>
    <m/>
    <m/>
    <m/>
    <n v="3409298870.8499999"/>
    <n v="-21922229.969999999"/>
    <n v="0"/>
    <n v="464105322.50999999"/>
    <n v="0"/>
    <n v="0"/>
    <n v="-4329461.3899999997"/>
    <n v="-231359"/>
    <n v="-464105322.50999999"/>
    <n v="-2875547376.6999998"/>
    <n v="462168261.73000002"/>
    <n v="0"/>
    <n v="0"/>
    <n v="0"/>
    <n v="-1450478.96"/>
    <n v="-66681790"/>
    <n v="0"/>
    <m/>
    <n v="0"/>
    <n v="-1060807187"/>
    <n v="0"/>
    <n v="196351294"/>
    <n v="-504266.5"/>
    <n v="-264322.15000000002"/>
    <n v="-17756888.539999999"/>
    <n v="0"/>
    <m/>
    <n v="0"/>
    <n v="0"/>
    <n v="-180879983.84"/>
    <n v="-1915765.23"/>
    <n v="-1237509.7"/>
    <n v="0"/>
    <n v="514306.48"/>
    <n v="-836451.31"/>
    <n v="0"/>
    <n v="-216163626.75"/>
    <n v="0"/>
    <n v="0"/>
    <m/>
    <m/>
    <m/>
    <n v="758667184.16999996"/>
    <n v="581446087.81284082"/>
    <n v="-909753863.90326011"/>
    <n v="1516590587.9299998"/>
    <m/>
    <m/>
    <m/>
    <m/>
    <m/>
    <m/>
    <m/>
    <m/>
    <m/>
    <m/>
    <m/>
    <m/>
    <m/>
    <m/>
    <n v="368262489.91000003"/>
    <m/>
    <m/>
    <m/>
    <m/>
    <m/>
    <m/>
    <m/>
    <m/>
    <n v="710283387"/>
    <m/>
    <m/>
    <m/>
    <m/>
    <m/>
    <m/>
    <m/>
    <m/>
    <m/>
    <m/>
    <m/>
    <m/>
    <m/>
    <m/>
    <m/>
    <m/>
    <m/>
    <m/>
    <m/>
    <m/>
    <m/>
    <m/>
    <m/>
    <x v="0"/>
    <m/>
    <x v="0"/>
    <s v="Assura-Basis SA"/>
  </r>
  <r>
    <s v="neu_ohne Fusionsberechnungen_DJ_Daten_OKP.xlsx"/>
    <x v="10"/>
    <s v="Jahresrechnung definitiv"/>
    <s v="1562"/>
    <x v="1"/>
    <s v="CH"/>
    <x v="0"/>
    <n v="1412754.8"/>
    <n v="1303916"/>
    <m/>
    <m/>
    <m/>
    <m/>
    <m/>
    <m/>
    <m/>
    <m/>
    <m/>
    <m/>
    <m/>
    <m/>
    <m/>
    <m/>
    <m/>
    <m/>
    <m/>
    <m/>
    <m/>
    <m/>
    <m/>
    <m/>
    <m/>
    <m/>
    <m/>
    <m/>
    <m/>
    <m/>
    <m/>
    <m/>
    <m/>
    <m/>
    <m/>
    <m/>
    <m/>
    <n v="5340364245.3199997"/>
    <n v="-11461123.119999999"/>
    <n v="0"/>
    <n v="877191427.60000002"/>
    <n v="0"/>
    <n v="0"/>
    <n v="-7003069.96"/>
    <n v="-332503"/>
    <n v="-877191427.60000002"/>
    <n v="-6379831765.6800003"/>
    <n v="831904022.14999998"/>
    <n v="0"/>
    <n v="0"/>
    <n v="0"/>
    <n v="-3286150.3"/>
    <n v="-136053877.40000001"/>
    <n v="0"/>
    <m/>
    <n v="0"/>
    <n v="188663484"/>
    <n v="0"/>
    <n v="-6000793"/>
    <n v="-30157940.359999999"/>
    <n v="-985022.45"/>
    <n v="-21917602.02"/>
    <n v="0"/>
    <m/>
    <n v="-366608767.01999998"/>
    <n v="-2124544.5299999998"/>
    <n v="143720226.53999999"/>
    <n v="-11117866.9"/>
    <n v="-5597072.2800000003"/>
    <n v="-7250642.46"/>
    <n v="7345578.4100000001"/>
    <n v="-3771034.62"/>
    <n v="0"/>
    <n v="-290702496.75"/>
    <n v="313419.87"/>
    <n v="-20748.22"/>
    <m/>
    <m/>
    <m/>
    <n v="2085500490"/>
    <n v="1320511424.3871574"/>
    <n v="164333398.25229999"/>
    <n v="2778096603.3700004"/>
    <m/>
    <m/>
    <m/>
    <m/>
    <m/>
    <m/>
    <m/>
    <m/>
    <m/>
    <m/>
    <m/>
    <m/>
    <m/>
    <m/>
    <n v="593269592.05999994"/>
    <m/>
    <m/>
    <m/>
    <m/>
    <m/>
    <m/>
    <m/>
    <m/>
    <n v="816834457.35000002"/>
    <m/>
    <m/>
    <m/>
    <m/>
    <m/>
    <m/>
    <m/>
    <m/>
    <m/>
    <m/>
    <m/>
    <m/>
    <m/>
    <m/>
    <m/>
    <m/>
    <m/>
    <m/>
    <m/>
    <m/>
    <m/>
    <m/>
    <s v="Helsana (fus)"/>
    <x v="1"/>
    <m/>
    <x v="0"/>
    <s v="Helsana Versicherungen AG"/>
  </r>
  <r>
    <s v="neu_ohne Fusionsberechnungen_DJ_Daten_OKP.xlsx"/>
    <x v="10"/>
    <s v="Jahresrechnung definitiv"/>
    <s v="8"/>
    <x v="2"/>
    <s v="CH"/>
    <x v="0"/>
    <n v="892916"/>
    <n v="1499064"/>
    <m/>
    <m/>
    <m/>
    <m/>
    <m/>
    <m/>
    <m/>
    <m/>
    <m/>
    <m/>
    <m/>
    <m/>
    <m/>
    <m/>
    <m/>
    <m/>
    <m/>
    <m/>
    <m/>
    <m/>
    <m/>
    <m/>
    <m/>
    <m/>
    <m/>
    <m/>
    <m/>
    <m/>
    <m/>
    <m/>
    <m/>
    <m/>
    <m/>
    <m/>
    <m/>
    <n v="3182340098.4499998"/>
    <n v="-8461241.0099999998"/>
    <n v="0"/>
    <n v="563715866"/>
    <n v="23320"/>
    <n v="0"/>
    <n v="-4288700.8"/>
    <n v="-209695"/>
    <n v="-563739186"/>
    <n v="-4061406821.5500002"/>
    <n v="520660463.62"/>
    <n v="0"/>
    <n v="0"/>
    <n v="0"/>
    <n v="-245857.28"/>
    <n v="-97700000"/>
    <n v="0"/>
    <m/>
    <n v="0"/>
    <n v="427351502"/>
    <n v="0"/>
    <n v="-25909155"/>
    <n v="-16163346.529999999"/>
    <n v="-1681163.28"/>
    <n v="33077208.52"/>
    <n v="0"/>
    <m/>
    <n v="-318943219.68000001"/>
    <n v="-848086.6"/>
    <n v="180941044.28999999"/>
    <n v="-507553.59"/>
    <n v="-1206928.1299999999"/>
    <n v="-9277164.1600000001"/>
    <n v="551841.31999999995"/>
    <n v="-293189.77"/>
    <n v="-496637.72"/>
    <n v="-137029161.88999999"/>
    <n v="0"/>
    <n v="0"/>
    <m/>
    <m/>
    <m/>
    <n v="1279174494.5999999"/>
    <n v="602466864.97101581"/>
    <n v="369583878.8326"/>
    <n v="1396685050.4900002"/>
    <m/>
    <m/>
    <m/>
    <m/>
    <m/>
    <m/>
    <m/>
    <m/>
    <m/>
    <m/>
    <m/>
    <m/>
    <m/>
    <m/>
    <n v="928551659.11000001"/>
    <m/>
    <m/>
    <m/>
    <m/>
    <m/>
    <m/>
    <m/>
    <m/>
    <n v="687700000"/>
    <m/>
    <m/>
    <m/>
    <m/>
    <m/>
    <m/>
    <m/>
    <m/>
    <m/>
    <m/>
    <m/>
    <m/>
    <m/>
    <m/>
    <m/>
    <m/>
    <m/>
    <m/>
    <m/>
    <m/>
    <m/>
    <m/>
    <s v="CSS (fus)"/>
    <x v="1"/>
    <m/>
    <x v="0"/>
    <s v="CSS Kranken-Versicherung AG"/>
  </r>
  <r>
    <s v="neu_ohne Fusionsberechnungen_DJ_Daten_OKP.xlsx"/>
    <x v="10"/>
    <s v="Jahresrechnung definitiv"/>
    <s v="1384"/>
    <x v="3"/>
    <s v="CH"/>
    <x v="0"/>
    <n v="754833"/>
    <n v="725136"/>
    <m/>
    <m/>
    <m/>
    <m/>
    <m/>
    <m/>
    <m/>
    <m/>
    <m/>
    <m/>
    <m/>
    <m/>
    <m/>
    <m/>
    <m/>
    <m/>
    <m/>
    <m/>
    <m/>
    <m/>
    <m/>
    <m/>
    <m/>
    <m/>
    <m/>
    <m/>
    <m/>
    <m/>
    <m/>
    <m/>
    <m/>
    <m/>
    <m/>
    <m/>
    <m/>
    <n v="2847016886.7800002"/>
    <n v="-7153644.0599999996"/>
    <n v="0"/>
    <n v="309582956.85000002"/>
    <n v="0"/>
    <n v="0"/>
    <n v="-3668512.8"/>
    <n v="-182369"/>
    <n v="-309582956.85000002"/>
    <n v="-3111776529.8400002"/>
    <n v="462555249.39999998"/>
    <n v="0"/>
    <n v="0"/>
    <n v="0"/>
    <n v="-682685.54"/>
    <n v="-62508260.799999997"/>
    <n v="0"/>
    <m/>
    <n v="0"/>
    <n v="-178308950"/>
    <n v="0"/>
    <n v="89537624.689999998"/>
    <n v="-18753810.16"/>
    <n v="-6193938.7999999998"/>
    <n v="-7602091.7300000004"/>
    <n v="0"/>
    <m/>
    <n v="-71554766.799999997"/>
    <n v="-331807.40999999997"/>
    <n v="-58519502.960000001"/>
    <n v="-8267915.4199999999"/>
    <n v="-471524.68"/>
    <n v="-2293378.0499999998"/>
    <n v="853466.62"/>
    <n v="-760033.93"/>
    <n v="0"/>
    <n v="-110756386.06999999"/>
    <n v="348779.49"/>
    <n v="-7708.53"/>
    <m/>
    <m/>
    <m/>
    <n v="738299785.94999957"/>
    <n v="544872893.21038222"/>
    <n v="-147410211.42134002"/>
    <n v="1044271382.48"/>
    <m/>
    <m/>
    <m/>
    <m/>
    <m/>
    <m/>
    <m/>
    <m/>
    <m/>
    <m/>
    <m/>
    <m/>
    <m/>
    <m/>
    <n v="478263136.27999997"/>
    <m/>
    <m/>
    <m/>
    <m/>
    <m/>
    <m/>
    <m/>
    <m/>
    <n v="411872623.80000001"/>
    <m/>
    <m/>
    <m/>
    <m/>
    <m/>
    <m/>
    <m/>
    <m/>
    <m/>
    <m/>
    <m/>
    <m/>
    <m/>
    <m/>
    <m/>
    <m/>
    <m/>
    <m/>
    <m/>
    <m/>
    <m/>
    <m/>
    <s v="SWICA (fus)"/>
    <x v="1"/>
    <m/>
    <x v="0"/>
    <s v="SWICA Krankenversicherung AG"/>
  </r>
  <r>
    <s v="neu_ohne Fusionsberechnungen_DJ_Daten_OKP.xlsx"/>
    <x v="10"/>
    <s v="Jahresrechnung definitiv"/>
    <s v="290"/>
    <x v="4"/>
    <s v="CH"/>
    <x v="0"/>
    <n v="597611"/>
    <n v="599788"/>
    <m/>
    <m/>
    <m/>
    <m/>
    <m/>
    <m/>
    <m/>
    <m/>
    <m/>
    <m/>
    <m/>
    <m/>
    <m/>
    <m/>
    <m/>
    <m/>
    <m/>
    <m/>
    <m/>
    <m/>
    <m/>
    <m/>
    <m/>
    <m/>
    <m/>
    <m/>
    <m/>
    <m/>
    <m/>
    <m/>
    <m/>
    <m/>
    <m/>
    <m/>
    <m/>
    <n v="2104916323.9000001"/>
    <n v="-3721332.52"/>
    <n v="0"/>
    <n v="332502089.85000002"/>
    <n v="0"/>
    <n v="0"/>
    <n v="-3014177.63"/>
    <n v="-147432"/>
    <n v="-332488076.94999999"/>
    <n v="-2522192428.1300001"/>
    <n v="329569403.5"/>
    <n v="0"/>
    <n v="0"/>
    <n v="0"/>
    <n v="-1193342.79"/>
    <n v="22197913"/>
    <n v="0"/>
    <m/>
    <n v="0"/>
    <n v="162395395"/>
    <n v="0"/>
    <n v="20568761"/>
    <n v="-7578923.0499999998"/>
    <n v="-1395159.37"/>
    <n v="24636806.260000002"/>
    <n v="0"/>
    <m/>
    <n v="-72318315.060000002"/>
    <n v="0"/>
    <n v="-25267063.969999999"/>
    <n v="-5545930.5899999999"/>
    <n v="-354724.23"/>
    <n v="0"/>
    <n v="889000.79"/>
    <n v="-187672.93"/>
    <n v="0"/>
    <n v="-136026379.56"/>
    <n v="0"/>
    <n v="-97879.9"/>
    <m/>
    <m/>
    <m/>
    <n v="990679140.92999995"/>
    <n v="560799814.95434427"/>
    <n v="160441894.50480002"/>
    <n v="1155070339.6300001"/>
    <m/>
    <m/>
    <m/>
    <m/>
    <m/>
    <m/>
    <m/>
    <m/>
    <m/>
    <m/>
    <m/>
    <m/>
    <m/>
    <m/>
    <n v="868566810.44000006"/>
    <m/>
    <m/>
    <m/>
    <m/>
    <m/>
    <m/>
    <m/>
    <m/>
    <n v="372657375"/>
    <m/>
    <m/>
    <m/>
    <m/>
    <m/>
    <m/>
    <m/>
    <m/>
    <m/>
    <m/>
    <m/>
    <m/>
    <m/>
    <m/>
    <m/>
    <m/>
    <m/>
    <m/>
    <m/>
    <m/>
    <m/>
    <m/>
    <m/>
    <x v="0"/>
    <m/>
    <x v="0"/>
    <s v="CONCORDIA Schweiz. Kranken- und Unfallversicherung AG"/>
  </r>
  <r>
    <s v="neu_ohne Fusionsberechnungen_DJ_Daten_OKP.xlsx"/>
    <x v="10"/>
    <s v="Jahresrechnung definitiv"/>
    <s v="1509"/>
    <x v="5"/>
    <s v="CH"/>
    <x v="0"/>
    <n v="594477.71"/>
    <n v="594018"/>
    <m/>
    <m/>
    <m/>
    <m/>
    <m/>
    <m/>
    <m/>
    <m/>
    <m/>
    <m/>
    <m/>
    <m/>
    <m/>
    <m/>
    <m/>
    <m/>
    <m/>
    <m/>
    <m/>
    <m/>
    <m/>
    <m/>
    <m/>
    <m/>
    <m/>
    <m/>
    <m/>
    <m/>
    <m/>
    <m/>
    <m/>
    <m/>
    <m/>
    <m/>
    <m/>
    <n v="2307000549.1500001"/>
    <n v="-6898630.6900000004"/>
    <n v="0"/>
    <n v="285491473.39999998"/>
    <n v="4548017.7"/>
    <n v="0"/>
    <n v="-3011275.2"/>
    <n v="-143279"/>
    <n v="-290039491.10000002"/>
    <n v="-2703287348.5"/>
    <n v="370503858.85000002"/>
    <n v="0"/>
    <n v="0"/>
    <n v="0"/>
    <n v="-1135366.68"/>
    <n v="-33119177"/>
    <n v="0"/>
    <m/>
    <n v="0"/>
    <n v="113477337.33"/>
    <n v="0"/>
    <n v="-4089428.33"/>
    <n v="-6945360.8200000003"/>
    <n v="-11729128.32"/>
    <n v="15856570.210000001"/>
    <n v="0"/>
    <m/>
    <n v="-60156754.479999997"/>
    <n v="-144660.4"/>
    <n v="-52585335.93"/>
    <n v="-6573101.4500000002"/>
    <n v="-1684081.58"/>
    <n v="-5793286.5199999996"/>
    <n v="1502587.91"/>
    <n v="-753696.19"/>
    <n v="0"/>
    <n v="-74358883.019999996"/>
    <n v="36625.89"/>
    <n v="-980.05"/>
    <m/>
    <m/>
    <m/>
    <n v="720343071.13795078"/>
    <n v="449226303.63904142"/>
    <n v="111569316.0148"/>
    <n v="916247182.26999998"/>
    <m/>
    <m/>
    <m/>
    <m/>
    <m/>
    <m/>
    <m/>
    <m/>
    <m/>
    <m/>
    <m/>
    <m/>
    <m/>
    <m/>
    <n v="500606969.94"/>
    <m/>
    <m/>
    <m/>
    <m/>
    <m/>
    <m/>
    <m/>
    <m/>
    <n v="361030312"/>
    <m/>
    <m/>
    <m/>
    <m/>
    <m/>
    <m/>
    <m/>
    <m/>
    <m/>
    <m/>
    <m/>
    <m/>
    <m/>
    <m/>
    <m/>
    <m/>
    <m/>
    <m/>
    <m/>
    <m/>
    <m/>
    <m/>
    <s v="Sanitas (fus)"/>
    <x v="1"/>
    <m/>
    <x v="0"/>
    <s v="Sanitas Grundversicherungen AG"/>
  </r>
  <r>
    <s v="neu_ohne Fusionsberechnungen_DJ_Daten_OKP.xlsx"/>
    <x v="10"/>
    <s v="Jahresrechnung definitiv"/>
    <s v="1555"/>
    <x v="6"/>
    <s v="CH"/>
    <x v="0"/>
    <n v="483362"/>
    <n v="493686"/>
    <m/>
    <m/>
    <m/>
    <m/>
    <m/>
    <m/>
    <m/>
    <m/>
    <m/>
    <m/>
    <m/>
    <m/>
    <m/>
    <m/>
    <m/>
    <m/>
    <m/>
    <m/>
    <m/>
    <m/>
    <m/>
    <m/>
    <m/>
    <m/>
    <m/>
    <m/>
    <m/>
    <m/>
    <m/>
    <m/>
    <m/>
    <m/>
    <m/>
    <m/>
    <m/>
    <n v="1813955118.3199999"/>
    <n v="-24229439.620000001"/>
    <n v="0"/>
    <n v="291562764.25"/>
    <n v="15405194.210000001"/>
    <n v="0"/>
    <n v="-2359592.33"/>
    <n v="-117766"/>
    <n v="-291562764.25"/>
    <n v="-2433759857.1599998"/>
    <n v="272994045.07999998"/>
    <n v="0"/>
    <n v="0"/>
    <n v="0"/>
    <n v="-3374963.42"/>
    <n v="-10510000"/>
    <n v="0"/>
    <m/>
    <n v="0"/>
    <n v="380838325"/>
    <n v="0"/>
    <n v="11157959"/>
    <n v="0"/>
    <n v="-1382498.54"/>
    <n v="4619847.16"/>
    <n v="0"/>
    <m/>
    <n v="-51520394.75"/>
    <n v="-1457980.47"/>
    <n v="-17953100.809999999"/>
    <n v="-4843059.8899999997"/>
    <n v="-3467924.44"/>
    <n v="-414921.99"/>
    <n v="2229679.09"/>
    <n v="-1287872.28"/>
    <n v="-624242.34"/>
    <n v="-144922958.21000001"/>
    <n v="0"/>
    <n v="0"/>
    <m/>
    <m/>
    <m/>
    <n v="1262679360.04"/>
    <n v="564458016.92496383"/>
    <n v="358162783.10387808"/>
    <n v="1341779196.6599998"/>
    <m/>
    <m/>
    <m/>
    <m/>
    <m/>
    <m/>
    <m/>
    <m/>
    <m/>
    <m/>
    <m/>
    <m/>
    <m/>
    <m/>
    <n v="1015014020.15"/>
    <m/>
    <m/>
    <m/>
    <m/>
    <m/>
    <m/>
    <m/>
    <m/>
    <n v="405050000"/>
    <m/>
    <m/>
    <m/>
    <m/>
    <m/>
    <m/>
    <m/>
    <m/>
    <m/>
    <m/>
    <m/>
    <m/>
    <m/>
    <m/>
    <m/>
    <m/>
    <m/>
    <m/>
    <m/>
    <m/>
    <m/>
    <m/>
    <m/>
    <x v="0"/>
    <s v="Visana Gruppe"/>
    <x v="1"/>
    <s v="Visana AG"/>
  </r>
  <r>
    <s v="neu_ohne Fusionsberechnungen_DJ_Daten_OKP.xlsx"/>
    <x v="10"/>
    <s v="Jahresrechnung definitiv"/>
    <s v="994"/>
    <x v="7"/>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Helsana (fus)"/>
    <x v="1"/>
    <m/>
    <x v="0"/>
    <s v="Progrès Versicherungen AG"/>
  </r>
  <r>
    <s v="neu_ohne Fusionsberechnungen_DJ_Daten_OKP.xlsx"/>
    <x v="10"/>
    <s v="Jahresrechnung definitiv"/>
    <s v="376"/>
    <x v="8"/>
    <s v="CH"/>
    <x v="0"/>
    <n v="357888"/>
    <n v="552435"/>
    <m/>
    <m/>
    <m/>
    <m/>
    <m/>
    <m/>
    <m/>
    <m/>
    <m/>
    <m/>
    <m/>
    <m/>
    <m/>
    <m/>
    <m/>
    <m/>
    <m/>
    <m/>
    <m/>
    <m/>
    <m/>
    <m/>
    <m/>
    <m/>
    <m/>
    <m/>
    <m/>
    <m/>
    <m/>
    <m/>
    <m/>
    <m/>
    <m/>
    <m/>
    <m/>
    <n v="1450488816"/>
    <n v="-6222282"/>
    <n v="0"/>
    <n v="167167990"/>
    <n v="643521"/>
    <n v="0"/>
    <n v="-1582675"/>
    <n v="-83912"/>
    <n v="-167167990"/>
    <n v="-1869902336"/>
    <n v="222773933"/>
    <n v="0"/>
    <n v="0"/>
    <n v="0"/>
    <n v="-169466"/>
    <n v="-55900000"/>
    <n v="0"/>
    <m/>
    <n v="0"/>
    <n v="270349931"/>
    <n v="0"/>
    <n v="10965590"/>
    <n v="-1293103"/>
    <n v="-1757927"/>
    <n v="9530384"/>
    <n v="0"/>
    <m/>
    <n v="-41703859"/>
    <n v="-1561007"/>
    <n v="-35068908"/>
    <n v="-7177418"/>
    <n v="-1058387"/>
    <n v="-4588884"/>
    <n v="1565190"/>
    <n v="-518108"/>
    <n v="0"/>
    <n v="-69955053"/>
    <n v="19764"/>
    <n v="-141521"/>
    <m/>
    <m/>
    <m/>
    <n v="503713804.72000009"/>
    <n v="336642152.99635339"/>
    <n v="230646451.39184001"/>
    <n v="706855367"/>
    <m/>
    <m/>
    <m/>
    <m/>
    <m/>
    <m/>
    <m/>
    <m/>
    <m/>
    <m/>
    <m/>
    <m/>
    <m/>
    <m/>
    <n v="349918401"/>
    <m/>
    <m/>
    <m/>
    <m/>
    <m/>
    <m/>
    <m/>
    <m/>
    <n v="398200000"/>
    <m/>
    <m/>
    <m/>
    <m/>
    <m/>
    <m/>
    <m/>
    <m/>
    <m/>
    <m/>
    <m/>
    <m/>
    <m/>
    <m/>
    <m/>
    <m/>
    <m/>
    <m/>
    <m/>
    <m/>
    <m/>
    <m/>
    <s v="KPT (fus)"/>
    <x v="1"/>
    <m/>
    <x v="0"/>
    <s v="KPT Krankenkasse AG"/>
  </r>
  <r>
    <s v="neu_ohne Fusionsberechnungen_DJ_Daten_OKP.xlsx"/>
    <x v="10"/>
    <s v="Jahresrechnung definitiv"/>
    <s v="1569"/>
    <x v="9"/>
    <s v="CH"/>
    <x v="0"/>
    <n v="642795.09"/>
    <n v="0"/>
    <m/>
    <m/>
    <m/>
    <m/>
    <m/>
    <m/>
    <m/>
    <m/>
    <m/>
    <m/>
    <m/>
    <m/>
    <m/>
    <m/>
    <m/>
    <m/>
    <m/>
    <m/>
    <m/>
    <m/>
    <m/>
    <m/>
    <m/>
    <m/>
    <m/>
    <m/>
    <m/>
    <m/>
    <m/>
    <m/>
    <m/>
    <m/>
    <m/>
    <m/>
    <m/>
    <n v="2248047271.75"/>
    <n v="-6855556.1600000001"/>
    <n v="0"/>
    <n v="315187435.55000001"/>
    <n v="18900"/>
    <n v="0"/>
    <n v="-3096771.2"/>
    <n v="-143540"/>
    <n v="-315206335.55000001"/>
    <n v="-2260198657.6999998"/>
    <n v="357880544.98000002"/>
    <n v="0"/>
    <n v="0"/>
    <n v="0"/>
    <n v="97770.42"/>
    <n v="-55000000"/>
    <n v="0"/>
    <m/>
    <n v="0"/>
    <n v="-358193366"/>
    <n v="0"/>
    <n v="-26660424"/>
    <n v="-8525287.1799999997"/>
    <n v="-5242693.2"/>
    <n v="732009.34"/>
    <n v="0"/>
    <m/>
    <n v="0"/>
    <n v="-1177541.5"/>
    <n v="-86671775.859999999"/>
    <n v="-357833.57"/>
    <n v="-1454518.34"/>
    <n v="0"/>
    <n v="1034.19"/>
    <n v="-294869.62"/>
    <n v="-423857.35"/>
    <n v="-88709699.890000001"/>
    <n v="127182.45"/>
    <n v="0"/>
    <m/>
    <m/>
    <m/>
    <n v="405817018.39999962"/>
    <n v="356961788.00161153"/>
    <n v="0"/>
    <n v="710928648.62999988"/>
    <m/>
    <m/>
    <m/>
    <m/>
    <m/>
    <m/>
    <m/>
    <m/>
    <m/>
    <m/>
    <m/>
    <m/>
    <m/>
    <m/>
    <n v="94708871.650000006"/>
    <m/>
    <m/>
    <m/>
    <m/>
    <m/>
    <m/>
    <m/>
    <m/>
    <n v="383600000"/>
    <m/>
    <m/>
    <m/>
    <m/>
    <m/>
    <m/>
    <m/>
    <m/>
    <m/>
    <m/>
    <m/>
    <m/>
    <m/>
    <m/>
    <m/>
    <m/>
    <m/>
    <m/>
    <m/>
    <m/>
    <m/>
    <m/>
    <s v="CSS (fus)"/>
    <x v="1"/>
    <m/>
    <x v="0"/>
    <s v="Arcosana AG"/>
  </r>
  <r>
    <s v="neu_ohne Fusionsberechnungen_DJ_Daten_OKP.xlsx"/>
    <x v="10"/>
    <s v="Jahresrechnung definitiv"/>
    <s v="1479"/>
    <x v="10"/>
    <s v="CH"/>
    <x v="0"/>
    <n v="314841.21000000002"/>
    <n v="300087"/>
    <m/>
    <m/>
    <m/>
    <m/>
    <m/>
    <m/>
    <m/>
    <m/>
    <m/>
    <m/>
    <m/>
    <m/>
    <m/>
    <m/>
    <m/>
    <m/>
    <m/>
    <m/>
    <m/>
    <m/>
    <m/>
    <m/>
    <m/>
    <m/>
    <m/>
    <m/>
    <m/>
    <m/>
    <m/>
    <m/>
    <m/>
    <m/>
    <m/>
    <m/>
    <m/>
    <n v="1391639922.6500001"/>
    <n v="-18131876.629999999"/>
    <n v="0"/>
    <n v="308053875.05000001"/>
    <n v="0"/>
    <n v="0"/>
    <n v="-1511239.23"/>
    <n v="-75148"/>
    <n v="-308053875.05000001"/>
    <n v="-1661091712.0699999"/>
    <n v="210620020.93000001"/>
    <n v="0"/>
    <n v="0"/>
    <n v="0"/>
    <n v="0"/>
    <n v="4752898.34"/>
    <n v="0"/>
    <m/>
    <n v="0"/>
    <n v="113143172"/>
    <n v="0"/>
    <n v="-2888043"/>
    <n v="-877516.09"/>
    <n v="-3434658.74"/>
    <n v="-5790273.9400000004"/>
    <n v="0"/>
    <m/>
    <n v="0"/>
    <n v="0"/>
    <n v="-74144196.659999996"/>
    <n v="-4828666.46"/>
    <n v="-3426178.08"/>
    <n v="0"/>
    <n v="845088.64"/>
    <n v="-1639176.51"/>
    <n v="-29471.07"/>
    <n v="-42740351.210000001"/>
    <n v="0"/>
    <n v="0"/>
    <m/>
    <m/>
    <m/>
    <n v="394068655.339064"/>
    <n v="306792520.46021163"/>
    <n v="102410744.015279"/>
    <n v="459816218.54999989"/>
    <m/>
    <m/>
    <m/>
    <m/>
    <m/>
    <m/>
    <m/>
    <m/>
    <m/>
    <m/>
    <m/>
    <m/>
    <m/>
    <m/>
    <n v="182588576.72999999"/>
    <m/>
    <m/>
    <m/>
    <m/>
    <m/>
    <m/>
    <m/>
    <m/>
    <n v="331863891.75999999"/>
    <m/>
    <m/>
    <m/>
    <m/>
    <m/>
    <m/>
    <m/>
    <m/>
    <m/>
    <m/>
    <m/>
    <m/>
    <m/>
    <m/>
    <m/>
    <m/>
    <m/>
    <m/>
    <m/>
    <m/>
    <m/>
    <m/>
    <m/>
    <x v="0"/>
    <s v="Groupe Mutuel"/>
    <x v="1"/>
    <s v="Mutuel Assurance Maladie SA"/>
  </r>
  <r>
    <s v="neu_ohne Fusionsberechnungen_DJ_Daten_OKP.xlsx"/>
    <x v="10"/>
    <s v="Jahresrechnung definitiv"/>
    <s v="1535"/>
    <x v="11"/>
    <s v="CH"/>
    <x v="0"/>
    <n v="197057.74"/>
    <n v="202190"/>
    <m/>
    <m/>
    <m/>
    <m/>
    <m/>
    <m/>
    <m/>
    <m/>
    <m/>
    <m/>
    <m/>
    <m/>
    <m/>
    <m/>
    <m/>
    <m/>
    <m/>
    <m/>
    <m/>
    <m/>
    <m/>
    <m/>
    <m/>
    <m/>
    <m/>
    <m/>
    <m/>
    <m/>
    <m/>
    <m/>
    <m/>
    <m/>
    <m/>
    <m/>
    <m/>
    <n v="808469752.29999995"/>
    <n v="-10427986.810000001"/>
    <n v="0"/>
    <n v="174158401.19999999"/>
    <n v="0"/>
    <n v="0"/>
    <n v="-945876.87"/>
    <n v="-50214"/>
    <n v="-174158401.19999999"/>
    <n v="-1005238664.8099999"/>
    <n v="122887684.09999999"/>
    <n v="0"/>
    <n v="0"/>
    <n v="0"/>
    <n v="0"/>
    <n v="7768085.0899999999"/>
    <n v="0"/>
    <m/>
    <n v="0"/>
    <n v="92798779"/>
    <n v="0"/>
    <n v="11020948"/>
    <n v="-820896.96"/>
    <n v="-1851516.02"/>
    <n v="-3931205.78"/>
    <n v="0"/>
    <m/>
    <n v="0"/>
    <n v="0"/>
    <n v="-42957905.130000003"/>
    <n v="-2987877.12"/>
    <n v="-1355072.34"/>
    <n v="0"/>
    <n v="478583.99"/>
    <n v="-709712.52"/>
    <n v="0"/>
    <n v="-23986615.739999998"/>
    <n v="45847.24"/>
    <n v="0"/>
    <m/>
    <m/>
    <m/>
    <n v="233268451.78562057"/>
    <n v="183619276.34034976"/>
    <n v="95954424.587613001"/>
    <n v="255978022.91999999"/>
    <m/>
    <m/>
    <m/>
    <m/>
    <m/>
    <m/>
    <m/>
    <m/>
    <m/>
    <m/>
    <m/>
    <m/>
    <m/>
    <m/>
    <n v="98919009.760000005"/>
    <m/>
    <m/>
    <m/>
    <m/>
    <m/>
    <m/>
    <m/>
    <m/>
    <n v="203496140.84"/>
    <m/>
    <m/>
    <m/>
    <m/>
    <m/>
    <m/>
    <m/>
    <m/>
    <m/>
    <m/>
    <m/>
    <m/>
    <m/>
    <m/>
    <m/>
    <m/>
    <m/>
    <m/>
    <m/>
    <m/>
    <m/>
    <m/>
    <m/>
    <x v="0"/>
    <s v="Groupe Mutuel"/>
    <x v="1"/>
    <s v="Philos Assurance Maladie SA"/>
  </r>
  <r>
    <s v="neu_ohne Fusionsberechnungen_DJ_Daten_OKP.xlsx"/>
    <x v="10"/>
    <s v="Jahresrechnung definitiv"/>
    <s v="312"/>
    <x v="12"/>
    <s v="CH"/>
    <x v="0"/>
    <n v="192963.37"/>
    <n v="152547"/>
    <m/>
    <m/>
    <m/>
    <m/>
    <m/>
    <m/>
    <m/>
    <m/>
    <m/>
    <m/>
    <m/>
    <m/>
    <m/>
    <m/>
    <m/>
    <m/>
    <m/>
    <m/>
    <m/>
    <m/>
    <m/>
    <m/>
    <m/>
    <m/>
    <m/>
    <m/>
    <m/>
    <m/>
    <m/>
    <m/>
    <m/>
    <m/>
    <m/>
    <m/>
    <m/>
    <n v="732470606.60000002"/>
    <n v="-5380963.2599999998"/>
    <n v="0"/>
    <n v="90470242.400000006"/>
    <n v="0"/>
    <n v="0"/>
    <n v="-861163.2"/>
    <n v="-47571"/>
    <n v="-90470242.400000006"/>
    <n v="-780422246.14999998"/>
    <n v="118071948.05"/>
    <n v="0"/>
    <n v="0"/>
    <n v="0"/>
    <n v="-182178.87"/>
    <n v="-1006000"/>
    <n v="0"/>
    <m/>
    <n v="0"/>
    <n v="-74157502"/>
    <n v="0"/>
    <n v="10138209"/>
    <n v="-7007329.25"/>
    <n v="-2041690.4"/>
    <n v="-2671889.5299999998"/>
    <n v="0"/>
    <m/>
    <n v="-18937567.379999999"/>
    <n v="0"/>
    <n v="-13782310.220000001"/>
    <n v="-3132072.27"/>
    <n v="-153560.85"/>
    <n v="-1247408.0900000001"/>
    <n v="458868.03"/>
    <n v="-2508530.4"/>
    <n v="0"/>
    <n v="-45244375.340000004"/>
    <n v="0"/>
    <n v="0"/>
    <m/>
    <m/>
    <m/>
    <n v="247704023.68499991"/>
    <n v="154550992.02952904"/>
    <n v="-62316822.957392998"/>
    <n v="296240272.06999999"/>
    <m/>
    <m/>
    <m/>
    <m/>
    <m/>
    <m/>
    <m/>
    <m/>
    <m/>
    <m/>
    <m/>
    <m/>
    <m/>
    <m/>
    <n v="145315754.31999999"/>
    <m/>
    <m/>
    <m/>
    <m/>
    <m/>
    <m/>
    <m/>
    <m/>
    <n v="125000000"/>
    <m/>
    <m/>
    <m/>
    <m/>
    <m/>
    <m/>
    <m/>
    <m/>
    <m/>
    <m/>
    <m/>
    <m/>
    <m/>
    <m/>
    <m/>
    <m/>
    <m/>
    <m/>
    <m/>
    <m/>
    <m/>
    <m/>
    <m/>
    <x v="0"/>
    <m/>
    <x v="0"/>
    <s v="Atupri Gesundheitsversicherung"/>
  </r>
  <r>
    <s v="neu_ohne Fusionsberechnungen_DJ_Daten_OKP.xlsx"/>
    <x v="10"/>
    <s v="Jahresrechnung definitiv"/>
    <s v="343"/>
    <x v="13"/>
    <s v="CH"/>
    <x v="0"/>
    <n v="175812.57"/>
    <n v="158657"/>
    <m/>
    <m/>
    <m/>
    <m/>
    <m/>
    <m/>
    <m/>
    <m/>
    <m/>
    <m/>
    <m/>
    <m/>
    <m/>
    <m/>
    <m/>
    <m/>
    <m/>
    <m/>
    <m/>
    <m/>
    <m/>
    <m/>
    <m/>
    <m/>
    <m/>
    <m/>
    <m/>
    <m/>
    <m/>
    <m/>
    <m/>
    <m/>
    <m/>
    <m/>
    <m/>
    <n v="738539517"/>
    <n v="-9144598.5999999996"/>
    <n v="0"/>
    <n v="158057628.09999999"/>
    <n v="0"/>
    <n v="0"/>
    <n v="-843899.3"/>
    <n v="-43451"/>
    <n v="-158057628.09999999"/>
    <n v="-868865508.98000002"/>
    <n v="112848807.81"/>
    <n v="0"/>
    <n v="0"/>
    <n v="0"/>
    <n v="0"/>
    <n v="7230054.4500000002"/>
    <n v="0"/>
    <m/>
    <n v="0"/>
    <n v="32624874"/>
    <n v="0"/>
    <n v="4340160"/>
    <n v="-1676691.23"/>
    <n v="-1266708.27"/>
    <n v="-3292164.38"/>
    <n v="0"/>
    <m/>
    <n v="0"/>
    <n v="0"/>
    <n v="-38444326.619999997"/>
    <n v="-2605177.92"/>
    <n v="-1100860.96"/>
    <n v="0"/>
    <n v="429946.45"/>
    <n v="-786037.03"/>
    <n v="0"/>
    <n v="-21445449.440000001"/>
    <n v="59728.24"/>
    <n v="0"/>
    <m/>
    <m/>
    <m/>
    <n v="202520880.50577396"/>
    <n v="159928175.89320314"/>
    <n v="32467973.741409998"/>
    <n v="242074536.80000001"/>
    <m/>
    <m/>
    <m/>
    <m/>
    <m/>
    <m/>
    <m/>
    <m/>
    <m/>
    <m/>
    <m/>
    <m/>
    <m/>
    <m/>
    <n v="96904876.640000001"/>
    <m/>
    <m/>
    <m/>
    <m/>
    <m/>
    <m/>
    <m/>
    <m/>
    <n v="170658060.16999999"/>
    <m/>
    <m/>
    <m/>
    <m/>
    <m/>
    <m/>
    <m/>
    <m/>
    <m/>
    <m/>
    <m/>
    <m/>
    <m/>
    <m/>
    <m/>
    <m/>
    <m/>
    <m/>
    <m/>
    <m/>
    <m/>
    <m/>
    <m/>
    <x v="0"/>
    <s v="Groupe Mutuel"/>
    <x v="1"/>
    <s v="Avenir Assurance Maladie SA"/>
  </r>
  <r>
    <s v="neu_ohne Fusionsberechnungen_DJ_Daten_OKP.xlsx"/>
    <x v="10"/>
    <s v="Jahresrechnung definitiv"/>
    <s v="1529"/>
    <x v="14"/>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CSS (fus)"/>
    <x v="1"/>
    <m/>
    <x v="0"/>
    <s v="INTRAS Kranken-Versicherung AG"/>
  </r>
  <r>
    <s v="neu_ohne Fusionsberechnungen_DJ_Daten_OKP.xlsx"/>
    <x v="10"/>
    <s v="Jahresrechnung definitiv"/>
    <s v="774"/>
    <x v="15"/>
    <s v="CH"/>
    <x v="0"/>
    <n v="145508.94"/>
    <n v="194547"/>
    <m/>
    <m/>
    <m/>
    <m/>
    <m/>
    <m/>
    <m/>
    <m/>
    <m/>
    <m/>
    <m/>
    <m/>
    <m/>
    <m/>
    <m/>
    <m/>
    <m/>
    <m/>
    <m/>
    <m/>
    <m/>
    <m/>
    <m/>
    <m/>
    <m/>
    <m/>
    <m/>
    <m/>
    <m/>
    <m/>
    <m/>
    <m/>
    <m/>
    <m/>
    <m/>
    <n v="609916984.25"/>
    <n v="-8462073.1899999995"/>
    <n v="0"/>
    <n v="122806427.34999999"/>
    <n v="0"/>
    <n v="0"/>
    <n v="-698444.66"/>
    <n v="-36875"/>
    <n v="-122806427.34999999"/>
    <n v="-716503896.74000001"/>
    <n v="92363084.719999999"/>
    <n v="0"/>
    <n v="0"/>
    <n v="0"/>
    <n v="0"/>
    <n v="7124226.8600000003"/>
    <n v="0"/>
    <m/>
    <n v="0"/>
    <n v="13155486"/>
    <n v="0"/>
    <n v="16759423"/>
    <n v="-660343.61"/>
    <n v="-1148701.0900000001"/>
    <n v="-2794827.34"/>
    <n v="0"/>
    <m/>
    <n v="0"/>
    <n v="0"/>
    <n v="-30295228.550000001"/>
    <n v="-2256461.98"/>
    <n v="-1525469.9"/>
    <n v="0"/>
    <n v="322818.15000000002"/>
    <n v="-805018.23"/>
    <n v="0"/>
    <n v="-19553122.629999999"/>
    <n v="72972.97"/>
    <n v="0"/>
    <m/>
    <m/>
    <m/>
    <n v="160311588.2934472"/>
    <n v="136985465.67005202"/>
    <n v="25640776.942031998"/>
    <n v="186558512.69000003"/>
    <m/>
    <m/>
    <m/>
    <m/>
    <m/>
    <m/>
    <m/>
    <m/>
    <m/>
    <m/>
    <m/>
    <m/>
    <m/>
    <m/>
    <n v="102097787.52"/>
    <m/>
    <m/>
    <m/>
    <m/>
    <m/>
    <m/>
    <m/>
    <m/>
    <n v="144824217.09"/>
    <m/>
    <m/>
    <m/>
    <m/>
    <m/>
    <m/>
    <m/>
    <m/>
    <m/>
    <m/>
    <m/>
    <m/>
    <m/>
    <m/>
    <m/>
    <m/>
    <m/>
    <m/>
    <m/>
    <m/>
    <m/>
    <m/>
    <m/>
    <x v="0"/>
    <s v="Groupe Mutuel"/>
    <x v="1"/>
    <s v="Easy Sana Assurance Maladie SA"/>
  </r>
  <r>
    <s v="neu_ohne Fusionsberechnungen_DJ_Daten_OKP.xlsx"/>
    <x v="10"/>
    <s v="Jahresrechnung definitiv"/>
    <s v="455"/>
    <x v="16"/>
    <s v="CH"/>
    <x v="0"/>
    <n v="170906"/>
    <n v="174413"/>
    <m/>
    <m/>
    <m/>
    <m/>
    <m/>
    <m/>
    <m/>
    <m/>
    <m/>
    <m/>
    <m/>
    <m/>
    <m/>
    <m/>
    <m/>
    <m/>
    <m/>
    <m/>
    <m/>
    <m/>
    <m/>
    <m/>
    <m/>
    <m/>
    <m/>
    <m/>
    <m/>
    <m/>
    <m/>
    <m/>
    <m/>
    <m/>
    <m/>
    <m/>
    <m/>
    <n v="562336257.10000002"/>
    <n v="-2211324.42"/>
    <n v="0"/>
    <n v="87593321.5"/>
    <n v="0"/>
    <n v="0"/>
    <n v="-816723.39"/>
    <n v="-38775"/>
    <n v="-87593321.5"/>
    <n v="-634366826.87"/>
    <n v="89119188.049999997"/>
    <n v="0"/>
    <n v="0"/>
    <n v="0"/>
    <n v="-274536.86"/>
    <n v="1286000"/>
    <n v="0"/>
    <m/>
    <n v="0"/>
    <n v="-2125279"/>
    <n v="0"/>
    <n v="-7777472"/>
    <n v="-6368879.9500000002"/>
    <n v="-494885.35"/>
    <n v="-3136624.96"/>
    <n v="0"/>
    <m/>
    <n v="-22481255.18"/>
    <n v="-509155.28"/>
    <n v="-16109383.939999999"/>
    <n v="-1933308.9"/>
    <n v="-1079648.96"/>
    <n v="-863204.79"/>
    <n v="4030352.97"/>
    <n v="-451721.78"/>
    <n v="0"/>
    <n v="-41979943.899999999"/>
    <n v="259504.27"/>
    <n v="0"/>
    <m/>
    <m/>
    <m/>
    <n v="288983951.00000006"/>
    <n v="159791007.03168213"/>
    <n v="-18507448.896780007"/>
    <n v="381921555.44999999"/>
    <m/>
    <m/>
    <m/>
    <m/>
    <m/>
    <m/>
    <m/>
    <m/>
    <m/>
    <m/>
    <m/>
    <m/>
    <m/>
    <m/>
    <n v="157296146.88"/>
    <m/>
    <m/>
    <m/>
    <m/>
    <m/>
    <m/>
    <m/>
    <m/>
    <n v="99476000"/>
    <m/>
    <m/>
    <m/>
    <m/>
    <m/>
    <m/>
    <m/>
    <m/>
    <m/>
    <m/>
    <m/>
    <m/>
    <m/>
    <m/>
    <m/>
    <m/>
    <m/>
    <m/>
    <m/>
    <m/>
    <m/>
    <m/>
    <s v="öKK (fus)"/>
    <x v="1"/>
    <m/>
    <x v="0"/>
    <s v="ÖKK Kranken- und Unfallversicherungen AG"/>
  </r>
  <r>
    <s v="neu_ohne Fusionsberechnungen_DJ_Daten_OKP.xlsx"/>
    <x v="10"/>
    <s v="Jahresrechnung definitiv"/>
    <s v="509"/>
    <x v="17"/>
    <s v="CH"/>
    <x v="0"/>
    <n v="149901.85999999999"/>
    <n v="175236"/>
    <m/>
    <m/>
    <m/>
    <m/>
    <m/>
    <m/>
    <m/>
    <m/>
    <m/>
    <m/>
    <m/>
    <m/>
    <m/>
    <m/>
    <m/>
    <m/>
    <m/>
    <m/>
    <m/>
    <m/>
    <m/>
    <m/>
    <m/>
    <m/>
    <m/>
    <m/>
    <m/>
    <m/>
    <m/>
    <m/>
    <m/>
    <m/>
    <m/>
    <m/>
    <m/>
    <n v="611034078.00999999"/>
    <n v="-1065608.47"/>
    <n v="0"/>
    <n v="102692471.19"/>
    <n v="0"/>
    <n v="0"/>
    <n v="-719526.02"/>
    <n v="-35280"/>
    <n v="-102692471.19"/>
    <n v="-734046970.22000003"/>
    <n v="89049668.400000006"/>
    <n v="0"/>
    <n v="0"/>
    <n v="0"/>
    <n v="-1925799.39"/>
    <n v="10860119.01"/>
    <n v="2080"/>
    <m/>
    <n v="0"/>
    <n v="40080948"/>
    <n v="0"/>
    <n v="10438581"/>
    <n v="0"/>
    <n v="0"/>
    <n v="-3996201.46"/>
    <n v="0"/>
    <m/>
    <n v="0"/>
    <n v="0"/>
    <n v="-35546591.310000002"/>
    <n v="-2314483.15"/>
    <n v="-2627520"/>
    <n v="0"/>
    <n v="20281.13"/>
    <n v="-244133.67"/>
    <n v="-8974971"/>
    <n v="-41196920.890000001"/>
    <n v="451.36"/>
    <n v="0"/>
    <m/>
    <m/>
    <m/>
    <n v="339091069.92000002"/>
    <n v="160909512.62990066"/>
    <n v="34701304.841411009"/>
    <n v="380907011.12"/>
    <m/>
    <m/>
    <m/>
    <m/>
    <m/>
    <m/>
    <m/>
    <m/>
    <m/>
    <m/>
    <m/>
    <m/>
    <m/>
    <m/>
    <n v="149864831.19999999"/>
    <m/>
    <m/>
    <m/>
    <m/>
    <m/>
    <m/>
    <m/>
    <m/>
    <n v="109847239.98999999"/>
    <m/>
    <m/>
    <m/>
    <m/>
    <m/>
    <m/>
    <m/>
    <m/>
    <m/>
    <m/>
    <m/>
    <m/>
    <m/>
    <m/>
    <m/>
    <m/>
    <m/>
    <m/>
    <m/>
    <m/>
    <m/>
    <m/>
    <s v="Vivao (fus)"/>
    <x v="1"/>
    <m/>
    <x v="0"/>
    <s v="Vivao Sympany AG"/>
  </r>
  <r>
    <s v="neu_ohne Fusionsberechnungen_DJ_Daten_OKP.xlsx"/>
    <x v="10"/>
    <s v="Jahresrechnung definitiv"/>
    <s v="1560"/>
    <x v="18"/>
    <s v="CH"/>
    <x v="0"/>
    <n v="143877.15"/>
    <n v="132908"/>
    <m/>
    <m/>
    <m/>
    <m/>
    <m/>
    <m/>
    <m/>
    <m/>
    <m/>
    <m/>
    <m/>
    <m/>
    <m/>
    <m/>
    <m/>
    <m/>
    <m/>
    <m/>
    <m/>
    <m/>
    <m/>
    <m/>
    <m/>
    <m/>
    <m/>
    <m/>
    <m/>
    <m/>
    <m/>
    <m/>
    <m/>
    <m/>
    <m/>
    <m/>
    <m/>
    <n v="462954290.44999999"/>
    <n v="-2456198.84"/>
    <n v="0"/>
    <n v="68108688.5"/>
    <n v="-182299.89"/>
    <n v="0"/>
    <n v="-689804.80000000005"/>
    <n v="-35093"/>
    <n v="-68108688.5"/>
    <n v="-458600301.91000003"/>
    <n v="69240691.349999994"/>
    <n v="0"/>
    <n v="0"/>
    <n v="0"/>
    <n v="0"/>
    <n v="-1607968"/>
    <n v="0"/>
    <m/>
    <n v="0"/>
    <n v="-43070883"/>
    <n v="0"/>
    <n v="4666198"/>
    <n v="0"/>
    <n v="-495791.3"/>
    <n v="-4445799.1500000004"/>
    <n v="0"/>
    <m/>
    <n v="-10736166.609999999"/>
    <n v="0"/>
    <n v="-2581335.84"/>
    <n v="-655220.68000000005"/>
    <n v="-6955586.2000000002"/>
    <n v="-332356.19"/>
    <n v="467960.75"/>
    <n v="-175426.28"/>
    <n v="0"/>
    <n v="-53173040.770000003"/>
    <n v="0"/>
    <n v="0"/>
    <m/>
    <m/>
    <m/>
    <n v="260108010.17399991"/>
    <n v="161165847.11224279"/>
    <n v="-41737864.681123003"/>
    <n v="451712927.70999998"/>
    <m/>
    <m/>
    <m/>
    <m/>
    <m/>
    <m/>
    <m/>
    <m/>
    <m/>
    <m/>
    <m/>
    <m/>
    <m/>
    <m/>
    <n v="195835034.22"/>
    <m/>
    <m/>
    <m/>
    <m/>
    <m/>
    <m/>
    <m/>
    <m/>
    <n v="94624818"/>
    <m/>
    <m/>
    <m/>
    <m/>
    <m/>
    <m/>
    <m/>
    <m/>
    <m/>
    <m/>
    <m/>
    <m/>
    <m/>
    <m/>
    <m/>
    <m/>
    <m/>
    <m/>
    <m/>
    <m/>
    <m/>
    <m/>
    <m/>
    <x v="0"/>
    <m/>
    <x v="0"/>
    <s v="Agrisano Krankenkasse AG"/>
  </r>
  <r>
    <s v="neu_ohne Fusionsberechnungen_DJ_Daten_OKP.xlsx"/>
    <x v="10"/>
    <s v="Jahresrechnung definitiv"/>
    <s v="62"/>
    <x v="19"/>
    <s v="CH"/>
    <x v="0"/>
    <n v="88719.15"/>
    <n v="133093"/>
    <m/>
    <m/>
    <m/>
    <m/>
    <m/>
    <m/>
    <m/>
    <m/>
    <m/>
    <m/>
    <m/>
    <m/>
    <m/>
    <m/>
    <m/>
    <m/>
    <m/>
    <m/>
    <m/>
    <m/>
    <m/>
    <m/>
    <m/>
    <m/>
    <m/>
    <m/>
    <m/>
    <m/>
    <m/>
    <m/>
    <m/>
    <m/>
    <m/>
    <m/>
    <m/>
    <n v="369848746.55000001"/>
    <n v="-5021248.78"/>
    <n v="0"/>
    <n v="69163408"/>
    <n v="0"/>
    <n v="0"/>
    <n v="-425851.2"/>
    <n v="-22300"/>
    <n v="-69163408"/>
    <n v="-394807525.31"/>
    <n v="53683164.960000001"/>
    <n v="0"/>
    <n v="0"/>
    <n v="0"/>
    <n v="0"/>
    <n v="7549671.5800000001"/>
    <n v="0"/>
    <m/>
    <n v="0"/>
    <n v="-28112909"/>
    <n v="0"/>
    <n v="7117353"/>
    <n v="0"/>
    <n v="-35586.9"/>
    <n v="-1824225.94"/>
    <n v="0"/>
    <m/>
    <n v="0"/>
    <n v="0"/>
    <n v="-21444957.68"/>
    <n v="-1564482.04"/>
    <n v="-1470289.62"/>
    <n v="0"/>
    <n v="184892.2"/>
    <n v="-378840.57"/>
    <n v="-13521961.73"/>
    <n v="-21582319.600000001"/>
    <n v="0"/>
    <n v="0"/>
    <m/>
    <m/>
    <m/>
    <n v="183741460.72237855"/>
    <n v="92005742.209982678"/>
    <n v="-20936676.771209992"/>
    <n v="215046398.38"/>
    <m/>
    <m/>
    <m/>
    <m/>
    <m/>
    <m/>
    <m/>
    <m/>
    <m/>
    <m/>
    <m/>
    <m/>
    <m/>
    <m/>
    <n v="131866520.14"/>
    <m/>
    <m/>
    <m/>
    <m/>
    <m/>
    <m/>
    <m/>
    <m/>
    <n v="85310446.040000007"/>
    <m/>
    <m/>
    <m/>
    <m/>
    <m/>
    <m/>
    <m/>
    <m/>
    <m/>
    <m/>
    <m/>
    <m/>
    <m/>
    <m/>
    <m/>
    <m/>
    <m/>
    <m/>
    <m/>
    <m/>
    <m/>
    <m/>
    <m/>
    <x v="0"/>
    <s v="Groupe Mutuel"/>
    <x v="1"/>
    <s v="SUPRA-1846 SA"/>
  </r>
  <r>
    <s v="neu_ohne Fusionsberechnungen_DJ_Daten_OKP.xlsx"/>
    <x v="10"/>
    <s v="Jahresrechnung definitiv"/>
    <s v="1577"/>
    <x v="20"/>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CSS (fus)"/>
    <x v="1"/>
    <m/>
    <x v="0"/>
    <s v="Sanagate AG"/>
  </r>
  <r>
    <s v="neu_ohne Fusionsberechnungen_DJ_Daten_OKP.xlsx"/>
    <x v="10"/>
    <s v="Jahresrechnung definitiv"/>
    <s v="881"/>
    <x v="21"/>
    <s v="CH"/>
    <x v="0"/>
    <n v="86594.9"/>
    <n v="96085"/>
    <m/>
    <m/>
    <m/>
    <m/>
    <m/>
    <m/>
    <m/>
    <m/>
    <m/>
    <m/>
    <m/>
    <m/>
    <m/>
    <m/>
    <m/>
    <m/>
    <m/>
    <m/>
    <m/>
    <m/>
    <m/>
    <m/>
    <m/>
    <m/>
    <m/>
    <m/>
    <m/>
    <m/>
    <m/>
    <m/>
    <m/>
    <m/>
    <m/>
    <m/>
    <m/>
    <n v="329726307.10000002"/>
    <n v="99095.38"/>
    <n v="0"/>
    <n v="48722325.149999999"/>
    <n v="7643913.5499999998"/>
    <n v="0"/>
    <n v="-415737.59999999998"/>
    <n v="-20994"/>
    <n v="-56366238.700000003"/>
    <n v="-401586397.05000001"/>
    <n v="53697875.850000001"/>
    <n v="0"/>
    <n v="0"/>
    <n v="0"/>
    <n v="98802.17"/>
    <n v="3320667.5"/>
    <n v="0"/>
    <m/>
    <n v="0"/>
    <n v="19909088"/>
    <n v="0"/>
    <n v="13691000"/>
    <n v="-1019832.22"/>
    <n v="-1614246.45"/>
    <n v="-1194179.67"/>
    <n v="0"/>
    <m/>
    <n v="-11048798.75"/>
    <n v="-473949.86"/>
    <n v="-6585729.3099999996"/>
    <n v="0"/>
    <n v="-337282.53"/>
    <n v="-830136.49"/>
    <n v="0.39"/>
    <n v="-225464.91"/>
    <n v="0"/>
    <n v="-17401312.109999999"/>
    <n v="0"/>
    <n v="0"/>
    <m/>
    <m/>
    <m/>
    <n v="108634728.66999996"/>
    <n v="89474858.382174075"/>
    <n v="26325149.566472001"/>
    <n v="138655345.56"/>
    <m/>
    <m/>
    <m/>
    <m/>
    <m/>
    <m/>
    <m/>
    <m/>
    <m/>
    <m/>
    <m/>
    <m/>
    <m/>
    <m/>
    <n v="81187347"/>
    <m/>
    <m/>
    <m/>
    <m/>
    <m/>
    <m/>
    <m/>
    <m/>
    <n v="61459636.399999999"/>
    <m/>
    <m/>
    <m/>
    <m/>
    <m/>
    <m/>
    <m/>
    <m/>
    <m/>
    <m/>
    <m/>
    <m/>
    <m/>
    <m/>
    <m/>
    <m/>
    <m/>
    <m/>
    <m/>
    <m/>
    <m/>
    <m/>
    <m/>
    <x v="0"/>
    <m/>
    <x v="0"/>
    <s v="EGK Grundversicherungen AG"/>
  </r>
  <r>
    <s v="neu_ohne Fusionsberechnungen_DJ_Daten_OKP.xlsx"/>
    <x v="10"/>
    <s v="Jahresrechnung definitiv"/>
    <s v="182"/>
    <x v="22"/>
    <s v="CH"/>
    <x v="0"/>
    <n v="83826"/>
    <n v="136871"/>
    <m/>
    <m/>
    <m/>
    <m/>
    <m/>
    <m/>
    <m/>
    <m/>
    <m/>
    <m/>
    <m/>
    <m/>
    <m/>
    <m/>
    <m/>
    <m/>
    <m/>
    <m/>
    <m/>
    <m/>
    <m/>
    <m/>
    <m/>
    <m/>
    <m/>
    <m/>
    <m/>
    <m/>
    <m/>
    <m/>
    <m/>
    <m/>
    <m/>
    <m/>
    <m/>
    <n v="292795465.89999998"/>
    <n v="-745621.8"/>
    <n v="0"/>
    <n v="35424856.549999997"/>
    <n v="0"/>
    <n v="0"/>
    <n v="-381934.2"/>
    <n v="-19495"/>
    <n v="-35424856.549999997"/>
    <n v="-301779824.80000001"/>
    <n v="47232072.600000001"/>
    <n v="0"/>
    <n v="0"/>
    <n v="0"/>
    <n v="-64225.22"/>
    <n v="-6062522.0499999998"/>
    <n v="0"/>
    <m/>
    <n v="0"/>
    <n v="-24521972"/>
    <n v="0"/>
    <n v="326974.48"/>
    <n v="-1864453.4"/>
    <n v="-631584.1"/>
    <n v="-1132980.72"/>
    <n v="0"/>
    <m/>
    <n v="-10319558"/>
    <n v="-530302.47"/>
    <n v="-8756716.7799999993"/>
    <n v="-917336.45"/>
    <n v="-335190.15999999997"/>
    <n v="-339572.6"/>
    <n v="0"/>
    <n v="-27994.59"/>
    <n v="0"/>
    <n v="-14643848.83"/>
    <n v="0"/>
    <n v="0"/>
    <m/>
    <m/>
    <m/>
    <n v="94664660.649999961"/>
    <n v="70589686.794253364"/>
    <n v="-29338809.965482008"/>
    <n v="146505061.42000002"/>
    <m/>
    <m/>
    <m/>
    <m/>
    <m/>
    <m/>
    <m/>
    <m/>
    <m/>
    <m/>
    <m/>
    <m/>
    <m/>
    <m/>
    <n v="8036520.6900000004"/>
    <m/>
    <m/>
    <m/>
    <m/>
    <m/>
    <m/>
    <m/>
    <m/>
    <n v="41114951.049999997"/>
    <m/>
    <m/>
    <m/>
    <m/>
    <m/>
    <m/>
    <m/>
    <m/>
    <m/>
    <m/>
    <m/>
    <m/>
    <m/>
    <m/>
    <m/>
    <m/>
    <m/>
    <m/>
    <m/>
    <m/>
    <m/>
    <m/>
    <s v="SWICA (fus)"/>
    <x v="1"/>
    <m/>
    <x v="0"/>
    <s v="PROVITA Gesundheitsversicherung AG"/>
  </r>
  <r>
    <s v="neu_ohne Fusionsberechnungen_DJ_Daten_OKP.xlsx"/>
    <x v="10"/>
    <s v="Jahresrechnung definitiv"/>
    <s v="1568"/>
    <x v="23"/>
    <s v="CH"/>
    <x v="0"/>
    <n v="72479"/>
    <n v="76025"/>
    <m/>
    <m/>
    <m/>
    <m/>
    <m/>
    <m/>
    <m/>
    <m/>
    <m/>
    <m/>
    <m/>
    <m/>
    <m/>
    <m/>
    <m/>
    <m/>
    <m/>
    <m/>
    <m/>
    <m/>
    <m/>
    <m/>
    <m/>
    <m/>
    <m/>
    <m/>
    <m/>
    <m/>
    <m/>
    <m/>
    <m/>
    <m/>
    <m/>
    <m/>
    <m/>
    <n v="300523244.55000001"/>
    <n v="-6883634.6100000003"/>
    <n v="-44000"/>
    <n v="56020840.5"/>
    <n v="3512227.88"/>
    <n v="0"/>
    <n v="-350304.96"/>
    <n v="-17496"/>
    <n v="-56020840.5"/>
    <n v="-265702770.53999999"/>
    <n v="44248368.700000003"/>
    <n v="0"/>
    <n v="0"/>
    <n v="0"/>
    <n v="-925595.65"/>
    <n v="2650000"/>
    <n v="0"/>
    <m/>
    <n v="0"/>
    <n v="-66078400"/>
    <n v="0"/>
    <n v="-1336257"/>
    <n v="0"/>
    <n v="-498704.45"/>
    <n v="-1500855.44"/>
    <n v="0"/>
    <m/>
    <n v="-7024841.5099999998"/>
    <n v="-353782.59"/>
    <n v="-2987709.86"/>
    <n v="-660354.56999999995"/>
    <n v="-301708.37"/>
    <n v="-56574.9"/>
    <n v="601054.23"/>
    <n v="-79194.399999999994"/>
    <n v="-28786.2"/>
    <n v="-18839741.199999999"/>
    <n v="0"/>
    <n v="0"/>
    <m/>
    <m/>
    <m/>
    <n v="87655788.589999989"/>
    <n v="68983712.373233348"/>
    <n v="-68841070.881530017"/>
    <n v="119883382.48"/>
    <m/>
    <m/>
    <m/>
    <m/>
    <m/>
    <m/>
    <m/>
    <m/>
    <m/>
    <m/>
    <m/>
    <m/>
    <m/>
    <m/>
    <n v="65419971.600000001"/>
    <m/>
    <m/>
    <m/>
    <m/>
    <m/>
    <m/>
    <m/>
    <m/>
    <n v="44990000"/>
    <m/>
    <m/>
    <m/>
    <m/>
    <m/>
    <m/>
    <m/>
    <m/>
    <m/>
    <m/>
    <m/>
    <m/>
    <m/>
    <m/>
    <m/>
    <m/>
    <m/>
    <m/>
    <m/>
    <m/>
    <m/>
    <m/>
    <m/>
    <x v="0"/>
    <s v="Visana Gruppe"/>
    <x v="1"/>
    <s v="sana24 AG"/>
  </r>
  <r>
    <s v="neu_ohne Fusionsberechnungen_DJ_Daten_OKP.xlsx"/>
    <x v="10"/>
    <s v="Jahresrechnung definitiv"/>
    <s v="1570"/>
    <x v="24"/>
    <s v="CH"/>
    <x v="0"/>
    <n v="60275"/>
    <n v="60039"/>
    <m/>
    <m/>
    <m/>
    <m/>
    <m/>
    <m/>
    <m/>
    <m/>
    <m/>
    <m/>
    <m/>
    <m/>
    <m/>
    <m/>
    <m/>
    <m/>
    <m/>
    <m/>
    <m/>
    <m/>
    <m/>
    <m/>
    <m/>
    <m/>
    <m/>
    <m/>
    <m/>
    <m/>
    <m/>
    <m/>
    <m/>
    <m/>
    <m/>
    <m/>
    <m/>
    <n v="250800767.03999999"/>
    <n v="-4235815.6100000003"/>
    <n v="0"/>
    <n v="40610217.149999999"/>
    <n v="1933321.13"/>
    <n v="0"/>
    <n v="-290598.65000000002"/>
    <n v="-14258"/>
    <n v="-40610217.149999999"/>
    <n v="-239942740.44999999"/>
    <n v="37795252.299999997"/>
    <n v="0"/>
    <n v="0"/>
    <n v="0"/>
    <n v="-538004.71"/>
    <n v="-2340000"/>
    <n v="0"/>
    <m/>
    <n v="0"/>
    <n v="-45984719"/>
    <n v="0"/>
    <n v="2535018"/>
    <n v="0"/>
    <n v="-536363.85"/>
    <n v="-1078478.3700000001"/>
    <n v="0"/>
    <m/>
    <n v="-6062718.9699999997"/>
    <n v="-296386.67"/>
    <n v="-2564869.7799999998"/>
    <n v="-569912.39"/>
    <n v="-252760.7"/>
    <n v="-48826.400000000001"/>
    <n v="386393.48"/>
    <n v="-207490.05"/>
    <n v="-24139.55"/>
    <n v="-13408288.359999999"/>
    <n v="0"/>
    <n v="0"/>
    <m/>
    <m/>
    <m/>
    <n v="87450402.049999967"/>
    <n v="54782135.47045888"/>
    <n v="-47102633.562090002"/>
    <n v="83868080.829999983"/>
    <m/>
    <m/>
    <m/>
    <m/>
    <m/>
    <m/>
    <m/>
    <m/>
    <m/>
    <m/>
    <m/>
    <m/>
    <m/>
    <m/>
    <n v="60928748.780000001"/>
    <m/>
    <m/>
    <m/>
    <m/>
    <m/>
    <m/>
    <m/>
    <m/>
    <n v="38250000"/>
    <m/>
    <m/>
    <m/>
    <m/>
    <m/>
    <m/>
    <m/>
    <m/>
    <m/>
    <m/>
    <m/>
    <m/>
    <m/>
    <m/>
    <m/>
    <m/>
    <m/>
    <m/>
    <m/>
    <m/>
    <m/>
    <m/>
    <m/>
    <x v="0"/>
    <s v="Visana Gruppe"/>
    <x v="1"/>
    <s v="vivacare AG"/>
  </r>
  <r>
    <s v="neu_ohne Fusionsberechnungen_DJ_Daten_OKP.xlsx"/>
    <x v="10"/>
    <s v="Jahresrechnung definitiv"/>
    <s v="1575"/>
    <x v="25"/>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Sanitas (fus)"/>
    <x v="1"/>
    <m/>
    <x v="0"/>
    <s v="Compact Grundversicherungen AG"/>
  </r>
  <r>
    <s v="neu_ohne Fusionsberechnungen_DJ_Daten_OKP.xlsx"/>
    <x v="10"/>
    <s v="Jahresrechnung definitiv"/>
    <s v="32"/>
    <x v="26"/>
    <s v="CH"/>
    <x v="0"/>
    <n v="42916"/>
    <n v="69699"/>
    <m/>
    <m/>
    <m/>
    <m/>
    <m/>
    <m/>
    <m/>
    <m/>
    <m/>
    <m/>
    <m/>
    <m/>
    <m/>
    <m/>
    <m/>
    <m/>
    <m/>
    <m/>
    <m/>
    <m/>
    <m/>
    <m/>
    <m/>
    <m/>
    <m/>
    <m/>
    <m/>
    <m/>
    <m/>
    <m/>
    <m/>
    <m/>
    <m/>
    <m/>
    <m/>
    <n v="149774715.30000001"/>
    <n v="-176880.7"/>
    <n v="-695761.51"/>
    <n v="20114492.899999999"/>
    <n v="0"/>
    <n v="0"/>
    <n v="-261083.74"/>
    <n v="-9088"/>
    <n v="-20114492.899999999"/>
    <n v="-186689010.40000001"/>
    <n v="27175316.649999999"/>
    <n v="0"/>
    <n v="0"/>
    <n v="0"/>
    <n v="-62867.5"/>
    <n v="697000"/>
    <n v="0"/>
    <m/>
    <n v="0"/>
    <n v="16005440.359999999"/>
    <n v="0"/>
    <n v="-591630.16"/>
    <n v="-393110.85"/>
    <n v="-131582.22"/>
    <n v="-490119.49"/>
    <n v="411100.8"/>
    <m/>
    <n v="-3371425.22"/>
    <n v="0"/>
    <n v="-4292324.16"/>
    <n v="-449868.43"/>
    <n v="-120663.74"/>
    <n v="-643135.93000000005"/>
    <n v="214119.07"/>
    <n v="0"/>
    <n v="0"/>
    <n v="-11723791.550000001"/>
    <n v="0"/>
    <n v="0"/>
    <m/>
    <m/>
    <m/>
    <n v="109823468"/>
    <n v="63744542.960314207"/>
    <n v="14476437.454949001"/>
    <n v="124266326.40000001"/>
    <m/>
    <m/>
    <m/>
    <m/>
    <m/>
    <m/>
    <m/>
    <m/>
    <m/>
    <m/>
    <m/>
    <m/>
    <m/>
    <m/>
    <n v="72892536.049999997"/>
    <m/>
    <m/>
    <m/>
    <m/>
    <m/>
    <m/>
    <m/>
    <m/>
    <n v="25303000"/>
    <m/>
    <m/>
    <m/>
    <m/>
    <m/>
    <m/>
    <m/>
    <m/>
    <m/>
    <m/>
    <m/>
    <m/>
    <m/>
    <m/>
    <m/>
    <m/>
    <m/>
    <m/>
    <m/>
    <m/>
    <m/>
    <m/>
    <m/>
    <x v="0"/>
    <m/>
    <x v="0"/>
    <s v="Aquilana Versicherungen"/>
  </r>
  <r>
    <s v="neu_ohne Fusionsberechnungen_DJ_Daten_OKP.xlsx"/>
    <x v="10"/>
    <s v="Jahresrechnung definitiv"/>
    <s v="941"/>
    <x v="27"/>
    <s v="CH"/>
    <x v="0"/>
    <n v="37300.699999999997"/>
    <n v="37752"/>
    <m/>
    <m/>
    <m/>
    <m/>
    <m/>
    <m/>
    <m/>
    <m/>
    <m/>
    <m/>
    <m/>
    <m/>
    <m/>
    <m/>
    <m/>
    <m/>
    <m/>
    <m/>
    <m/>
    <m/>
    <m/>
    <m/>
    <m/>
    <m/>
    <m/>
    <m/>
    <m/>
    <m/>
    <m/>
    <m/>
    <m/>
    <m/>
    <m/>
    <m/>
    <m/>
    <n v="127039650.66"/>
    <n v="-349424.25"/>
    <n v="-381173.5"/>
    <n v="13110185.1"/>
    <n v="0"/>
    <n v="0"/>
    <n v="0"/>
    <n v="-9080"/>
    <n v="-13110185.1"/>
    <n v="-135909956.90000001"/>
    <n v="19504538.350000001"/>
    <n v="0"/>
    <n v="0"/>
    <n v="0"/>
    <n v="-46568.13"/>
    <n v="233977.7"/>
    <n v="0"/>
    <m/>
    <n v="0"/>
    <n v="-2160179"/>
    <n v="0"/>
    <n v="1851663.78"/>
    <n v="0"/>
    <n v="-290918.95"/>
    <n v="-1210001.2"/>
    <n v="230119.6"/>
    <m/>
    <n v="-2427857.2200000002"/>
    <n v="-14163.72"/>
    <n v="-1554346.82"/>
    <n v="-145952.19"/>
    <n v="-281410.92"/>
    <n v="-82233.539999999994"/>
    <n v="0"/>
    <n v="-82834.009999999995"/>
    <n v="0"/>
    <n v="-12001924.76"/>
    <n v="0"/>
    <n v="0"/>
    <m/>
    <m/>
    <m/>
    <n v="76001024.315455347"/>
    <n v="38416722.682465546"/>
    <n v="-2250325.7587000001"/>
    <n v="100149233.94"/>
    <m/>
    <m/>
    <m/>
    <m/>
    <m/>
    <m/>
    <m/>
    <m/>
    <m/>
    <m/>
    <m/>
    <m/>
    <m/>
    <m/>
    <n v="57902300.740000002"/>
    <m/>
    <m/>
    <m/>
    <m/>
    <m/>
    <m/>
    <m/>
    <m/>
    <n v="33495593.879999999"/>
    <m/>
    <m/>
    <m/>
    <m/>
    <m/>
    <m/>
    <m/>
    <m/>
    <m/>
    <m/>
    <m/>
    <m/>
    <m/>
    <m/>
    <m/>
    <m/>
    <m/>
    <m/>
    <m/>
    <m/>
    <m/>
    <m/>
    <s v="Sodalis (fus)"/>
    <x v="1"/>
    <m/>
    <x v="0"/>
    <s v="Sodalis Gesundheitsgruppe"/>
  </r>
  <r>
    <s v="neu_ohne Fusionsberechnungen_DJ_Daten_OKP.xlsx"/>
    <x v="10"/>
    <s v="Jahresrechnung definitiv"/>
    <s v="360"/>
    <x v="28"/>
    <s v="CH"/>
    <x v="0"/>
    <n v="18973.599999999999"/>
    <n v="23256"/>
    <m/>
    <m/>
    <m/>
    <m/>
    <m/>
    <m/>
    <m/>
    <m/>
    <m/>
    <m/>
    <m/>
    <m/>
    <m/>
    <m/>
    <m/>
    <m/>
    <m/>
    <m/>
    <m/>
    <m/>
    <m/>
    <m/>
    <m/>
    <m/>
    <m/>
    <m/>
    <m/>
    <m/>
    <m/>
    <m/>
    <m/>
    <m/>
    <m/>
    <m/>
    <m/>
    <n v="66681731.450000003"/>
    <n v="-164833.12"/>
    <n v="-780171.4"/>
    <n v="9403174.9000000004"/>
    <n v="0"/>
    <n v="0"/>
    <n v="-86323.199999999997"/>
    <n v="-4632"/>
    <n v="-9403174.9000000004"/>
    <n v="-84479449"/>
    <n v="10866630.449999999"/>
    <n v="0"/>
    <n v="0"/>
    <n v="0"/>
    <n v="-11769.13"/>
    <n v="530000"/>
    <n v="0"/>
    <m/>
    <n v="0"/>
    <n v="8001302"/>
    <n v="0"/>
    <n v="1552993"/>
    <n v="-184436.9"/>
    <n v="-59544.35"/>
    <n v="335892.22"/>
    <n v="770247.5"/>
    <m/>
    <n v="-1083441.83"/>
    <n v="0"/>
    <n v="-897879.64"/>
    <n v="-10886.58"/>
    <n v="-750"/>
    <n v="-4558"/>
    <n v="484116.75"/>
    <n v="-19000"/>
    <n v="0"/>
    <n v="-6758735.7199999997"/>
    <n v="0"/>
    <n v="0"/>
    <m/>
    <m/>
    <m/>
    <n v="51683407"/>
    <n v="22139104.291585468"/>
    <n v="8122928.6232599998"/>
    <n v="57065160.630000003"/>
    <m/>
    <m/>
    <m/>
    <m/>
    <m/>
    <m/>
    <m/>
    <m/>
    <m/>
    <m/>
    <m/>
    <m/>
    <m/>
    <m/>
    <n v="43577086.649999999"/>
    <m/>
    <m/>
    <m/>
    <m/>
    <m/>
    <m/>
    <m/>
    <m/>
    <n v="15750000"/>
    <m/>
    <m/>
    <m/>
    <m/>
    <m/>
    <m/>
    <m/>
    <m/>
    <m/>
    <m/>
    <m/>
    <m/>
    <m/>
    <m/>
    <m/>
    <m/>
    <m/>
    <m/>
    <m/>
    <m/>
    <m/>
    <m/>
    <m/>
    <x v="0"/>
    <m/>
    <x v="0"/>
    <s v="Krankenkasse Luzerner Hinterland"/>
  </r>
  <r>
    <s v="neu_ohne Fusionsberechnungen_DJ_Daten_OKP.xlsx"/>
    <x v="10"/>
    <s v="Jahresrechnung definitiv"/>
    <s v="194"/>
    <x v="29"/>
    <s v="CH"/>
    <x v="0"/>
    <n v="18380.02"/>
    <n v="18856"/>
    <m/>
    <m/>
    <m/>
    <m/>
    <m/>
    <m/>
    <m/>
    <m/>
    <m/>
    <m/>
    <m/>
    <m/>
    <m/>
    <m/>
    <m/>
    <m/>
    <m/>
    <m/>
    <m/>
    <m/>
    <m/>
    <m/>
    <m/>
    <m/>
    <m/>
    <m/>
    <m/>
    <m/>
    <m/>
    <m/>
    <m/>
    <m/>
    <m/>
    <m/>
    <m/>
    <n v="67252312.849999994"/>
    <n v="-129194.82"/>
    <n v="-659072.65"/>
    <n v="8510910.5"/>
    <n v="0"/>
    <n v="0"/>
    <n v="-78331.199999999997"/>
    <n v="-4606"/>
    <n v="-8510910.5"/>
    <n v="-69920924.599999994"/>
    <n v="10129548.1"/>
    <n v="0"/>
    <n v="0"/>
    <n v="0"/>
    <n v="7307.48"/>
    <n v="200000"/>
    <n v="0"/>
    <m/>
    <n v="0"/>
    <n v="-1887286"/>
    <n v="0"/>
    <n v="1027916"/>
    <n v="-361903.45"/>
    <n v="-97026"/>
    <n v="-442106.03"/>
    <n v="486232.8"/>
    <m/>
    <n v="-1517842.62"/>
    <n v="-800"/>
    <n v="-546303.12"/>
    <n v="-24500.52"/>
    <n v="-600"/>
    <n v="-760640.22"/>
    <n v="172370.46"/>
    <n v="-51466.27"/>
    <n v="0"/>
    <n v="-2993915.3"/>
    <n v="0"/>
    <n v="0"/>
    <m/>
    <m/>
    <m/>
    <n v="40749964.109999999"/>
    <n v="13854306.883553509"/>
    <n v="-834710.71443099994"/>
    <n v="41615688.950000003"/>
    <m/>
    <m/>
    <m/>
    <m/>
    <m/>
    <m/>
    <m/>
    <m/>
    <m/>
    <m/>
    <m/>
    <m/>
    <m/>
    <m/>
    <n v="37268759.689999998"/>
    <m/>
    <m/>
    <m/>
    <m/>
    <m/>
    <m/>
    <m/>
    <m/>
    <n v="11623142"/>
    <m/>
    <m/>
    <m/>
    <m/>
    <m/>
    <m/>
    <m/>
    <m/>
    <m/>
    <m/>
    <m/>
    <m/>
    <m/>
    <m/>
    <m/>
    <m/>
    <m/>
    <m/>
    <m/>
    <m/>
    <m/>
    <m/>
    <m/>
    <x v="0"/>
    <m/>
    <x v="0"/>
    <s v="Sumiswalder Krankenkasse"/>
  </r>
  <r>
    <s v="neu_ohne Fusionsberechnungen_DJ_Daten_OKP.xlsx"/>
    <x v="10"/>
    <s v="Jahresrechnung definitiv"/>
    <s v="923"/>
    <x v="30"/>
    <s v="CH"/>
    <x v="0"/>
    <n v="16889"/>
    <n v="13538"/>
    <m/>
    <m/>
    <m/>
    <m/>
    <m/>
    <m/>
    <m/>
    <m/>
    <m/>
    <m/>
    <m/>
    <m/>
    <m/>
    <m/>
    <m/>
    <m/>
    <m/>
    <m/>
    <m/>
    <m/>
    <m/>
    <m/>
    <m/>
    <m/>
    <m/>
    <m/>
    <m/>
    <m/>
    <m/>
    <m/>
    <m/>
    <m/>
    <m/>
    <m/>
    <m/>
    <n v="59271651.899999999"/>
    <n v="-372717.66"/>
    <n v="-841657.45"/>
    <n v="5880854.7999999998"/>
    <n v="0"/>
    <n v="0"/>
    <n v="-48542.400000000001"/>
    <n v="-3960"/>
    <n v="-5880854.7999999998"/>
    <n v="-72544800.549999997"/>
    <n v="9514258.8499999996"/>
    <n v="0"/>
    <n v="0"/>
    <n v="0"/>
    <n v="-4893.22"/>
    <n v="0"/>
    <n v="0"/>
    <m/>
    <n v="0"/>
    <n v="5937337"/>
    <n v="0"/>
    <n v="-2434349"/>
    <n v="-132562.35"/>
    <n v="-299335.59999999998"/>
    <n v="-486825.35"/>
    <n v="435145.9"/>
    <m/>
    <n v="-1855042.37"/>
    <n v="0"/>
    <n v="-1213670.6100000001"/>
    <n v="-35848.9"/>
    <n v="0"/>
    <n v="-29493.05"/>
    <n v="35679.919999999998"/>
    <n v="-29106.240000000002"/>
    <n v="0"/>
    <n v="-2566532.5099999998"/>
    <n v="0"/>
    <n v="0"/>
    <m/>
    <m/>
    <m/>
    <n v="32756998.040000007"/>
    <n v="18909380.927122016"/>
    <n v="6578758.0491300002"/>
    <n v="39706592.879999995"/>
    <m/>
    <m/>
    <m/>
    <m/>
    <m/>
    <m/>
    <m/>
    <m/>
    <m/>
    <m/>
    <m/>
    <m/>
    <m/>
    <m/>
    <n v="20438868.989999998"/>
    <m/>
    <m/>
    <m/>
    <m/>
    <m/>
    <m/>
    <m/>
    <m/>
    <n v="14800000"/>
    <m/>
    <m/>
    <m/>
    <m/>
    <m/>
    <m/>
    <m/>
    <m/>
    <m/>
    <m/>
    <m/>
    <m/>
    <m/>
    <m/>
    <m/>
    <m/>
    <m/>
    <m/>
    <m/>
    <m/>
    <m/>
    <m/>
    <m/>
    <x v="0"/>
    <m/>
    <x v="0"/>
    <s v="Genossenschaft KRANKENKASSE SLKK"/>
  </r>
  <r>
    <s v="neu_ohne Fusionsberechnungen_DJ_Daten_OKP.xlsx"/>
    <x v="10"/>
    <s v="Jahresrechnung definitiv"/>
    <s v="762"/>
    <x v="31"/>
    <s v="CH"/>
    <x v="0"/>
    <n v="13453.91"/>
    <n v="13007"/>
    <m/>
    <m/>
    <m/>
    <m/>
    <m/>
    <m/>
    <m/>
    <m/>
    <m/>
    <m/>
    <m/>
    <m/>
    <m/>
    <m/>
    <m/>
    <m/>
    <m/>
    <m/>
    <m/>
    <m/>
    <m/>
    <m/>
    <m/>
    <m/>
    <m/>
    <m/>
    <m/>
    <m/>
    <m/>
    <m/>
    <m/>
    <m/>
    <m/>
    <m/>
    <m/>
    <n v="46190023.960000001"/>
    <n v="-393488.55"/>
    <n v="0"/>
    <n v="7086738.6100000003"/>
    <n v="0"/>
    <n v="0"/>
    <n v="-64579.19"/>
    <n v="-4143"/>
    <n v="-7086738.6100000003"/>
    <n v="-52725932.329999998"/>
    <n v="7099647.0999999996"/>
    <n v="0"/>
    <n v="0"/>
    <n v="0"/>
    <n v="-173453.48"/>
    <n v="1501926"/>
    <n v="0"/>
    <m/>
    <n v="0"/>
    <n v="-3993390"/>
    <n v="0"/>
    <n v="4692932"/>
    <n v="0"/>
    <n v="0"/>
    <n v="-365687.21"/>
    <n v="0"/>
    <m/>
    <n v="0"/>
    <n v="0"/>
    <n v="-2875440.2"/>
    <n v="-174008.16"/>
    <n v="-88130"/>
    <n v="0"/>
    <n v="0"/>
    <n v="-6040.8"/>
    <n v="0"/>
    <n v="-3370749.28"/>
    <n v="47.63"/>
    <n v="0"/>
    <m/>
    <m/>
    <m/>
    <n v="21150543"/>
    <n v="11920712.825023796"/>
    <n v="-46780.734249999659"/>
    <n v="25003928.079999998"/>
    <m/>
    <m/>
    <m/>
    <m/>
    <m/>
    <m/>
    <m/>
    <m/>
    <m/>
    <m/>
    <m/>
    <m/>
    <m/>
    <m/>
    <n v="14998927.890000001"/>
    <m/>
    <m/>
    <m/>
    <m/>
    <m/>
    <m/>
    <m/>
    <m/>
    <n v="9819702"/>
    <m/>
    <m/>
    <m/>
    <m/>
    <m/>
    <m/>
    <m/>
    <m/>
    <m/>
    <m/>
    <m/>
    <m/>
    <m/>
    <m/>
    <m/>
    <m/>
    <m/>
    <m/>
    <m/>
    <m/>
    <m/>
    <m/>
    <s v="Vivao (fus)"/>
    <x v="1"/>
    <m/>
    <x v="0"/>
    <s v="Kolping Krankenkasse AG"/>
  </r>
  <r>
    <s v="neu_ohne Fusionsberechnungen_DJ_Daten_OKP.xlsx"/>
    <x v="10"/>
    <s v="Jahresrechnung definitiv"/>
    <s v="1386"/>
    <x v="32"/>
    <s v="CH"/>
    <x v="0"/>
    <n v="15469"/>
    <n v="14021"/>
    <m/>
    <m/>
    <m/>
    <m/>
    <m/>
    <m/>
    <m/>
    <m/>
    <m/>
    <m/>
    <m/>
    <m/>
    <m/>
    <m/>
    <m/>
    <m/>
    <m/>
    <m/>
    <m/>
    <m/>
    <m/>
    <m/>
    <m/>
    <m/>
    <m/>
    <m/>
    <m/>
    <m/>
    <m/>
    <m/>
    <m/>
    <m/>
    <m/>
    <m/>
    <m/>
    <n v="62102924.740000002"/>
    <n v="-899667"/>
    <n v="-84000"/>
    <n v="8328821.4000000004"/>
    <n v="-1321.75"/>
    <n v="0"/>
    <n v="-61933.9"/>
    <n v="-3364"/>
    <n v="-8328821.4000000004"/>
    <n v="-69858331.980000004"/>
    <n v="9557065.6999999993"/>
    <n v="0"/>
    <n v="0"/>
    <n v="0"/>
    <n v="-48927.17"/>
    <n v="-1530000"/>
    <n v="0"/>
    <m/>
    <n v="0"/>
    <n v="4274294"/>
    <n v="0"/>
    <n v="-290558"/>
    <n v="0"/>
    <n v="-12309.3"/>
    <n v="-273002.33"/>
    <n v="40000"/>
    <m/>
    <n v="-1615093.11"/>
    <n v="-42440.2"/>
    <n v="-627559.01"/>
    <n v="-151823.22"/>
    <n v="-36193.31"/>
    <n v="-13007.23"/>
    <n v="17866.02"/>
    <n v="-135756.10999999999"/>
    <n v="0"/>
    <n v="-1097624.69"/>
    <n v="0"/>
    <n v="0"/>
    <m/>
    <m/>
    <m/>
    <n v="22179093.480000004"/>
    <n v="17480748.106608924"/>
    <n v="692032.77165000094"/>
    <n v="19855976.760000002"/>
    <m/>
    <m/>
    <m/>
    <m/>
    <m/>
    <m/>
    <m/>
    <m/>
    <m/>
    <m/>
    <m/>
    <m/>
    <m/>
    <m/>
    <n v="19207597.75"/>
    <m/>
    <m/>
    <m/>
    <m/>
    <m/>
    <m/>
    <m/>
    <m/>
    <n v="12860000"/>
    <m/>
    <m/>
    <m/>
    <m/>
    <m/>
    <m/>
    <m/>
    <m/>
    <m/>
    <m/>
    <m/>
    <m/>
    <m/>
    <m/>
    <m/>
    <m/>
    <m/>
    <m/>
    <m/>
    <m/>
    <m/>
    <m/>
    <m/>
    <x v="0"/>
    <s v="Visana Gruppe"/>
    <x v="1"/>
    <s v="Galenos AG"/>
  </r>
  <r>
    <s v="neu_ohne Fusionsberechnungen_DJ_Daten_OKP.xlsx"/>
    <x v="10"/>
    <s v="Jahresrechnung definitiv"/>
    <s v="57"/>
    <x v="33"/>
    <s v="CH"/>
    <x v="0"/>
    <n v="15069.53"/>
    <n v="16301"/>
    <m/>
    <m/>
    <m/>
    <m/>
    <m/>
    <m/>
    <m/>
    <m/>
    <m/>
    <m/>
    <m/>
    <m/>
    <m/>
    <m/>
    <m/>
    <m/>
    <m/>
    <m/>
    <m/>
    <m/>
    <m/>
    <m/>
    <m/>
    <m/>
    <m/>
    <m/>
    <m/>
    <m/>
    <m/>
    <m/>
    <m/>
    <m/>
    <m/>
    <m/>
    <m/>
    <n v="66990774.68"/>
    <n v="-196746.32"/>
    <n v="0"/>
    <n v="11915082.310000001"/>
    <n v="0"/>
    <n v="0"/>
    <n v="-72334.210000000006"/>
    <n v="-4057"/>
    <n v="-11915082.310000001"/>
    <n v="-66376677.689999998"/>
    <n v="9387589.3000000007"/>
    <n v="0"/>
    <n v="0"/>
    <n v="0"/>
    <n v="-180287.12"/>
    <n v="1472259"/>
    <n v="0"/>
    <m/>
    <n v="0"/>
    <n v="-13754012"/>
    <n v="0"/>
    <n v="5789295"/>
    <n v="0"/>
    <n v="0"/>
    <n v="-283703.2"/>
    <n v="0"/>
    <m/>
    <n v="0"/>
    <n v="0"/>
    <n v="-3990857.21"/>
    <n v="-253170.72"/>
    <n v="-216370"/>
    <n v="0"/>
    <n v="0"/>
    <n v="0"/>
    <n v="-869533"/>
    <n v="-2572625.73"/>
    <n v="52.87"/>
    <n v="0"/>
    <m/>
    <m/>
    <m/>
    <n v="49489738.099999987"/>
    <n v="22181391.461218655"/>
    <n v="-9819261.7825840022"/>
    <n v="54502406.450000003"/>
    <m/>
    <m/>
    <m/>
    <m/>
    <m/>
    <m/>
    <m/>
    <m/>
    <m/>
    <m/>
    <m/>
    <m/>
    <m/>
    <m/>
    <n v="-1152266.6000000001"/>
    <m/>
    <m/>
    <m/>
    <m/>
    <m/>
    <m/>
    <m/>
    <m/>
    <n v="12150730"/>
    <m/>
    <m/>
    <m/>
    <m/>
    <m/>
    <m/>
    <m/>
    <m/>
    <m/>
    <m/>
    <m/>
    <m/>
    <m/>
    <m/>
    <m/>
    <m/>
    <m/>
    <m/>
    <m/>
    <m/>
    <m/>
    <m/>
    <s v="Vivao (fus)"/>
    <x v="1"/>
    <m/>
    <x v="0"/>
    <s v="Moove Sympany AG"/>
  </r>
  <r>
    <s v="neu_ohne Fusionsberechnungen_DJ_Daten_OKP.xlsx"/>
    <x v="10"/>
    <s v="Jahresrechnung definitiv"/>
    <s v="1318"/>
    <x v="34"/>
    <s v="CH"/>
    <x v="0"/>
    <n v="10669"/>
    <n v="13062"/>
    <m/>
    <m/>
    <m/>
    <m/>
    <m/>
    <m/>
    <m/>
    <m/>
    <m/>
    <m/>
    <m/>
    <m/>
    <m/>
    <m/>
    <m/>
    <m/>
    <m/>
    <m/>
    <m/>
    <m/>
    <m/>
    <m/>
    <m/>
    <m/>
    <m/>
    <m/>
    <m/>
    <m/>
    <m/>
    <m/>
    <m/>
    <m/>
    <m/>
    <m/>
    <m/>
    <n v="38683179"/>
    <n v="-258153"/>
    <n v="-190028"/>
    <n v="2987281"/>
    <n v="0"/>
    <n v="0"/>
    <n v="-55824"/>
    <n v="-2713"/>
    <n v="-2987281"/>
    <n v="-43830655"/>
    <n v="7173438"/>
    <n v="0"/>
    <n v="0"/>
    <n v="0"/>
    <n v="-22021"/>
    <n v="0"/>
    <n v="0"/>
    <m/>
    <n v="0"/>
    <n v="-862889"/>
    <n v="0"/>
    <n v="112889"/>
    <n v="-216504"/>
    <n v="0"/>
    <n v="-475456"/>
    <n v="98514"/>
    <m/>
    <n v="-1430072"/>
    <n v="0"/>
    <n v="-775843"/>
    <n v="-10683"/>
    <n v="0"/>
    <n v="0"/>
    <n v="28227"/>
    <n v="-27636"/>
    <n v="0"/>
    <n v="1415686"/>
    <n v="0"/>
    <n v="0"/>
    <m/>
    <m/>
    <m/>
    <n v="30635826"/>
    <n v="10650948.357027758"/>
    <n v="-114542.57518999996"/>
    <n v="40370706"/>
    <m/>
    <m/>
    <m/>
    <m/>
    <m/>
    <m/>
    <m/>
    <m/>
    <m/>
    <m/>
    <m/>
    <m/>
    <m/>
    <m/>
    <n v="29950357"/>
    <m/>
    <m/>
    <m/>
    <m/>
    <m/>
    <m/>
    <m/>
    <m/>
    <n v="8390000"/>
    <m/>
    <m/>
    <m/>
    <m/>
    <m/>
    <m/>
    <m/>
    <m/>
    <m/>
    <m/>
    <m/>
    <m/>
    <m/>
    <m/>
    <m/>
    <m/>
    <m/>
    <m/>
    <m/>
    <m/>
    <m/>
    <m/>
    <m/>
    <x v="0"/>
    <m/>
    <x v="0"/>
    <s v="Stiftung Krankenkasse Wädenswil"/>
  </r>
  <r>
    <s v="neu_ohne Fusionsberechnungen_DJ_Daten_OKP.xlsx"/>
    <x v="10"/>
    <s v="Jahresrechnung definitiv"/>
    <s v="1401"/>
    <x v="35"/>
    <s v="CH"/>
    <x v="0"/>
    <n v="9560.2000000000007"/>
    <n v="10285"/>
    <m/>
    <m/>
    <m/>
    <m/>
    <m/>
    <m/>
    <m/>
    <m/>
    <m/>
    <m/>
    <m/>
    <m/>
    <m/>
    <m/>
    <m/>
    <m/>
    <m/>
    <m/>
    <m/>
    <m/>
    <m/>
    <m/>
    <m/>
    <m/>
    <m/>
    <m/>
    <m/>
    <m/>
    <m/>
    <m/>
    <m/>
    <m/>
    <m/>
    <m/>
    <m/>
    <n v="32858063"/>
    <n v="-95249"/>
    <n v="-502729"/>
    <n v="2765337"/>
    <n v="0"/>
    <n v="0"/>
    <n v="-50059"/>
    <n v="-2328"/>
    <n v="-2765337"/>
    <n v="-37646410"/>
    <n v="5462640"/>
    <n v="0"/>
    <n v="0"/>
    <n v="0"/>
    <n v="0"/>
    <n v="440000"/>
    <n v="0"/>
    <m/>
    <n v="0"/>
    <n v="333505"/>
    <n v="0"/>
    <n v="375282"/>
    <n v="0"/>
    <n v="0"/>
    <n v="-451764"/>
    <n v="188021"/>
    <m/>
    <n v="-1099493"/>
    <n v="0"/>
    <n v="-805016"/>
    <n v="-144483"/>
    <n v="-41106"/>
    <n v="-44101"/>
    <n v="11536"/>
    <n v="-11339"/>
    <n v="0"/>
    <n v="-2447840"/>
    <n v="0"/>
    <n v="0"/>
    <m/>
    <m/>
    <m/>
    <n v="13782976.480000004"/>
    <n v="7275598.8374339491"/>
    <n v="274615.14650000015"/>
    <n v="16853967"/>
    <m/>
    <m/>
    <m/>
    <m/>
    <m/>
    <m/>
    <m/>
    <m/>
    <m/>
    <m/>
    <m/>
    <m/>
    <m/>
    <m/>
    <n v="9893826"/>
    <m/>
    <m/>
    <m/>
    <m/>
    <m/>
    <m/>
    <m/>
    <m/>
    <n v="4620000"/>
    <m/>
    <m/>
    <m/>
    <m/>
    <m/>
    <m/>
    <m/>
    <m/>
    <m/>
    <m/>
    <m/>
    <m/>
    <m/>
    <m/>
    <m/>
    <m/>
    <m/>
    <m/>
    <m/>
    <m/>
    <m/>
    <m/>
    <s v="rhenu (fus)"/>
    <x v="1"/>
    <m/>
    <x v="0"/>
    <s v="rhenusana"/>
  </r>
  <r>
    <s v="neu_ohne Fusionsberechnungen_DJ_Daten_OKP.xlsx"/>
    <x v="10"/>
    <s v="Jahresrechnung definitiv"/>
    <s v="558"/>
    <x v="36"/>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öKK (fus)"/>
    <x v="1"/>
    <m/>
    <x v="0"/>
    <s v="KVF Krankenversicherung AG"/>
  </r>
  <r>
    <s v="neu_ohne Fusionsberechnungen_DJ_Daten_OKP.xlsx"/>
    <x v="10"/>
    <s v="Jahresrechnung definitiv"/>
    <s v="780"/>
    <x v="37"/>
    <s v="CH"/>
    <x v="0"/>
    <n v="8709.4699999999993"/>
    <n v="9580"/>
    <m/>
    <m/>
    <m/>
    <m/>
    <m/>
    <m/>
    <m/>
    <m/>
    <m/>
    <m/>
    <m/>
    <m/>
    <m/>
    <m/>
    <m/>
    <m/>
    <m/>
    <m/>
    <m/>
    <m/>
    <m/>
    <m/>
    <m/>
    <m/>
    <m/>
    <m/>
    <m/>
    <m/>
    <m/>
    <m/>
    <m/>
    <m/>
    <m/>
    <m/>
    <m/>
    <n v="26690494.149999999"/>
    <n v="-378707.9"/>
    <n v="-157086.69"/>
    <n v="3071081.95"/>
    <n v="0"/>
    <n v="0"/>
    <n v="-38764.800000000003"/>
    <n v="-1981"/>
    <n v="-3071081.95"/>
    <n v="-24828856.98"/>
    <n v="4312071.6500000004"/>
    <n v="0"/>
    <n v="0"/>
    <n v="0"/>
    <n v="-994.48"/>
    <n v="-3000"/>
    <n v="0"/>
    <m/>
    <n v="0"/>
    <n v="-3692766.05"/>
    <n v="0"/>
    <n v="463221"/>
    <n v="0"/>
    <n v="-27194.25"/>
    <n v="-323634.52"/>
    <n v="20577.95"/>
    <m/>
    <n v="-1555502.47"/>
    <n v="0"/>
    <n v="-588404.65"/>
    <n v="-151257.59"/>
    <n v="-2050"/>
    <n v="-112769.81"/>
    <n v="344418.35"/>
    <n v="-15584.31"/>
    <n v="0"/>
    <n v="-574719.21"/>
    <n v="104221.2"/>
    <n v="-1037009.16"/>
    <m/>
    <m/>
    <m/>
    <n v="11889376.000000002"/>
    <n v="6940413.6025160961"/>
    <n v="-3628954.8567539998"/>
    <n v="17432766.73"/>
    <m/>
    <m/>
    <m/>
    <m/>
    <m/>
    <m/>
    <m/>
    <m/>
    <m/>
    <m/>
    <m/>
    <m/>
    <m/>
    <m/>
    <n v="10225333.630000001"/>
    <m/>
    <m/>
    <m/>
    <m/>
    <m/>
    <m/>
    <m/>
    <m/>
    <n v="3853000"/>
    <m/>
    <m/>
    <m/>
    <m/>
    <m/>
    <m/>
    <m/>
    <m/>
    <m/>
    <m/>
    <m/>
    <m/>
    <m/>
    <m/>
    <m/>
    <m/>
    <m/>
    <m/>
    <m/>
    <m/>
    <m/>
    <m/>
    <m/>
    <x v="0"/>
    <m/>
    <x v="0"/>
    <s v="Genossenschaft Glarner Krankenversicherung"/>
  </r>
  <r>
    <s v="neu_ohne Fusionsberechnungen_DJ_Daten_OKP.xlsx"/>
    <x v="10"/>
    <s v="Jahresrechnung definitiv"/>
    <s v="1507"/>
    <x v="38"/>
    <s v="CH"/>
    <x v="0"/>
    <n v="9237.2099999999991"/>
    <n v="10555"/>
    <m/>
    <m/>
    <m/>
    <m/>
    <m/>
    <m/>
    <m/>
    <m/>
    <m/>
    <m/>
    <m/>
    <m/>
    <m/>
    <m/>
    <m/>
    <m/>
    <m/>
    <m/>
    <m/>
    <m/>
    <m/>
    <m/>
    <m/>
    <m/>
    <m/>
    <m/>
    <m/>
    <m/>
    <m/>
    <m/>
    <m/>
    <m/>
    <m/>
    <m/>
    <m/>
    <n v="35080700.600000001"/>
    <n v="-273686.34999999998"/>
    <n v="0"/>
    <n v="5365553.0999999996"/>
    <n v="0"/>
    <n v="0"/>
    <n v="-44337.599999999999"/>
    <n v="-1778"/>
    <n v="-5365553.0999999996"/>
    <n v="-35878961.270000003"/>
    <n v="4912633.72"/>
    <n v="0"/>
    <n v="0"/>
    <n v="0"/>
    <n v="0"/>
    <n v="-1744092.13"/>
    <n v="0"/>
    <m/>
    <n v="0"/>
    <n v="912702"/>
    <n v="0"/>
    <n v="-1719176"/>
    <n v="0"/>
    <n v="-84732.85"/>
    <n v="-141791.75"/>
    <n v="622023.64"/>
    <m/>
    <n v="0"/>
    <n v="0"/>
    <n v="-2066283.14"/>
    <n v="-125890.56"/>
    <n v="-68422.98"/>
    <n v="0"/>
    <n v="18540.04"/>
    <n v="-44824.74"/>
    <n v="-1160429.1499999999"/>
    <n v="-2183297.7599999998"/>
    <n v="0"/>
    <n v="0"/>
    <m/>
    <m/>
    <m/>
    <n v="21157114.362250477"/>
    <n v="9205998.6220788676"/>
    <n v="-1193721.9481619999"/>
    <n v="23813745.289999999"/>
    <m/>
    <m/>
    <m/>
    <m/>
    <m/>
    <m/>
    <m/>
    <m/>
    <m/>
    <m/>
    <m/>
    <m/>
    <m/>
    <m/>
    <n v="13044373.859999999"/>
    <m/>
    <m/>
    <m/>
    <m/>
    <m/>
    <m/>
    <m/>
    <m/>
    <n v="7667315.7400000002"/>
    <m/>
    <m/>
    <m/>
    <m/>
    <m/>
    <m/>
    <m/>
    <m/>
    <m/>
    <m/>
    <m/>
    <m/>
    <m/>
    <m/>
    <m/>
    <m/>
    <m/>
    <m/>
    <m/>
    <m/>
    <m/>
    <m/>
    <m/>
    <x v="0"/>
    <s v="Groupe Mutuel"/>
    <x v="1"/>
    <s v="AMB Assurances SA"/>
  </r>
  <r>
    <s v="neu_ohne Fusionsberechnungen_DJ_Daten_OKP.xlsx"/>
    <x v="10"/>
    <s v="Jahresrechnung definitiv"/>
    <s v="829"/>
    <x v="39"/>
    <s v="CH"/>
    <x v="0"/>
    <n v="9025.14"/>
    <n v="25845"/>
    <m/>
    <m/>
    <m/>
    <m/>
    <m/>
    <m/>
    <m/>
    <m/>
    <m/>
    <m/>
    <m/>
    <m/>
    <m/>
    <m/>
    <m/>
    <m/>
    <m/>
    <m/>
    <m/>
    <m/>
    <m/>
    <m/>
    <m/>
    <m/>
    <m/>
    <m/>
    <m/>
    <m/>
    <m/>
    <m/>
    <m/>
    <m/>
    <m/>
    <m/>
    <m/>
    <n v="27766707.309999999"/>
    <n v="-39596.5"/>
    <n v="-134568.14000000001"/>
    <n v="3696022.5"/>
    <n v="34271.08"/>
    <n v="0"/>
    <n v="-42960"/>
    <n v="-1626"/>
    <n v="-3696022.5"/>
    <n v="-35549048.75"/>
    <n v="4616333.3499999996"/>
    <n v="0"/>
    <n v="0"/>
    <n v="0"/>
    <n v="0"/>
    <n v="-740000"/>
    <n v="0"/>
    <m/>
    <n v="0"/>
    <n v="6538966"/>
    <n v="0"/>
    <n v="-972270"/>
    <n v="0"/>
    <n v="0"/>
    <n v="-237033.92"/>
    <n v="11164.85"/>
    <m/>
    <n v="-1328775.3400000001"/>
    <n v="0"/>
    <n v="-127699.61"/>
    <n v="-30722.400000000001"/>
    <n v="0"/>
    <n v="-67230.05"/>
    <n v="0"/>
    <n v="0"/>
    <n v="0"/>
    <n v="-2930916.84"/>
    <n v="0"/>
    <n v="0"/>
    <m/>
    <m/>
    <m/>
    <n v="16925873.390000001"/>
    <n v="7787478.2216051668"/>
    <n v="4862724.8055449994"/>
    <n v="20807915.48"/>
    <m/>
    <m/>
    <m/>
    <m/>
    <m/>
    <m/>
    <m/>
    <m/>
    <m/>
    <m/>
    <m/>
    <m/>
    <m/>
    <m/>
    <n v="12910248.289999999"/>
    <m/>
    <m/>
    <m/>
    <m/>
    <m/>
    <m/>
    <m/>
    <m/>
    <n v="5790000"/>
    <m/>
    <m/>
    <m/>
    <m/>
    <m/>
    <m/>
    <m/>
    <m/>
    <m/>
    <m/>
    <m/>
    <m/>
    <m/>
    <m/>
    <m/>
    <m/>
    <m/>
    <m/>
    <m/>
    <m/>
    <m/>
    <m/>
    <m/>
    <x v="0"/>
    <m/>
    <x v="0"/>
    <s v="KLuG Krankenversicherung"/>
  </r>
  <r>
    <s v="neu_ohne Fusionsberechnungen_DJ_Daten_OKP.xlsx"/>
    <x v="10"/>
    <s v="Jahresrechnung definitiv"/>
    <s v="246"/>
    <x v="40"/>
    <s v="CH"/>
    <x v="0"/>
    <n v="5844"/>
    <n v="9583"/>
    <m/>
    <m/>
    <m/>
    <m/>
    <m/>
    <m/>
    <m/>
    <m/>
    <m/>
    <m/>
    <m/>
    <m/>
    <m/>
    <m/>
    <m/>
    <m/>
    <m/>
    <m/>
    <m/>
    <m/>
    <m/>
    <m/>
    <m/>
    <m/>
    <m/>
    <m/>
    <m/>
    <m/>
    <m/>
    <m/>
    <m/>
    <m/>
    <m/>
    <m/>
    <m/>
    <n v="22125727.149999999"/>
    <n v="-36829.57"/>
    <n v="-104043.81"/>
    <n v="3006911.75"/>
    <n v="0"/>
    <n v="0"/>
    <n v="-21139.200000000001"/>
    <n v="-1440"/>
    <n v="-3006911.75"/>
    <n v="-23643031.449999999"/>
    <n v="3464080.9"/>
    <n v="0"/>
    <n v="0"/>
    <n v="0"/>
    <n v="-5559.4"/>
    <n v="-160000"/>
    <n v="0"/>
    <m/>
    <n v="0"/>
    <n v="-395174"/>
    <n v="0"/>
    <n v="150000"/>
    <n v="-72285.25"/>
    <n v="-38471.4"/>
    <n v="-269091.03000000003"/>
    <n v="62751.8"/>
    <m/>
    <n v="-978744.85"/>
    <n v="-505"/>
    <n v="-404538.27"/>
    <n v="-8545.1"/>
    <n v="-186610.95"/>
    <n v="-12052.05"/>
    <n v="0"/>
    <n v="-7368.33"/>
    <n v="0"/>
    <n v="207514.44"/>
    <n v="0.97"/>
    <n v="-0.12"/>
    <m/>
    <m/>
    <m/>
    <n v="8265369"/>
    <n v="5970543.3212378146"/>
    <n v="-481273.71552700002"/>
    <n v="13480336.4"/>
    <m/>
    <m/>
    <m/>
    <m/>
    <m/>
    <m/>
    <m/>
    <m/>
    <m/>
    <m/>
    <m/>
    <m/>
    <m/>
    <m/>
    <n v="7834660.9000000004"/>
    <m/>
    <m/>
    <m/>
    <m/>
    <m/>
    <m/>
    <m/>
    <m/>
    <n v="6090000"/>
    <m/>
    <m/>
    <m/>
    <m/>
    <m/>
    <m/>
    <m/>
    <m/>
    <m/>
    <m/>
    <m/>
    <m/>
    <m/>
    <m/>
    <m/>
    <m/>
    <m/>
    <m/>
    <m/>
    <m/>
    <m/>
    <m/>
    <m/>
    <x v="0"/>
    <m/>
    <x v="0"/>
    <s v="Genossenschaft Krankenkasse Steffisburg"/>
  </r>
  <r>
    <s v="neu_ohne Fusionsberechnungen_DJ_Daten_OKP.xlsx"/>
    <x v="10"/>
    <s v="Jahresrechnung definitiv"/>
    <s v="134"/>
    <x v="41"/>
    <s v="CH"/>
    <x v="0"/>
    <n v="4453.92"/>
    <n v="5519"/>
    <m/>
    <m/>
    <m/>
    <m/>
    <m/>
    <m/>
    <m/>
    <m/>
    <m/>
    <m/>
    <m/>
    <m/>
    <m/>
    <m/>
    <m/>
    <m/>
    <m/>
    <m/>
    <m/>
    <m/>
    <m/>
    <m/>
    <m/>
    <m/>
    <m/>
    <m/>
    <m/>
    <m/>
    <m/>
    <m/>
    <m/>
    <m/>
    <m/>
    <m/>
    <m/>
    <n v="15163405.550000001"/>
    <n v="-114005.3"/>
    <n v="-227451.1"/>
    <n v="2105576.7000000002"/>
    <n v="0"/>
    <n v="0"/>
    <n v="-27444.99"/>
    <n v="-1074"/>
    <n v="-2105576.7000000002"/>
    <n v="-16240784.1"/>
    <n v="2430759.25"/>
    <n v="0"/>
    <n v="0"/>
    <n v="0"/>
    <n v="-4107.6899999999996"/>
    <n v="420444"/>
    <n v="-28170"/>
    <m/>
    <n v="0"/>
    <n v="1246928"/>
    <n v="0"/>
    <n v="112660"/>
    <n v="0"/>
    <n v="0"/>
    <n v="-126593.76"/>
    <n v="178752.2"/>
    <m/>
    <n v="-602511.35"/>
    <n v="0"/>
    <n v="-392592.24"/>
    <n v="-74545.27"/>
    <n v="0"/>
    <n v="-35340.050000000003"/>
    <n v="36868.61"/>
    <n v="0"/>
    <n v="0"/>
    <n v="-1497244.93"/>
    <n v="0"/>
    <n v="0"/>
    <m/>
    <m/>
    <m/>
    <n v="11798833.200000005"/>
    <n v="6222910.3931083437"/>
    <n v="884461.12313700002"/>
    <n v="14282947.560000002"/>
    <m/>
    <m/>
    <m/>
    <m/>
    <m/>
    <m/>
    <m/>
    <m/>
    <m/>
    <m/>
    <m/>
    <m/>
    <m/>
    <m/>
    <n v="11404884.789999999"/>
    <m/>
    <m/>
    <m/>
    <m/>
    <m/>
    <m/>
    <m/>
    <m/>
    <n v="2594744"/>
    <m/>
    <m/>
    <m/>
    <m/>
    <m/>
    <m/>
    <m/>
    <m/>
    <m/>
    <m/>
    <m/>
    <m/>
    <m/>
    <m/>
    <m/>
    <m/>
    <m/>
    <m/>
    <m/>
    <m/>
    <m/>
    <m/>
    <s v="Einsiedler (fus)"/>
    <x v="1"/>
    <m/>
    <x v="0"/>
    <s v="Einsiedler Krankenkasse"/>
  </r>
  <r>
    <s v="neu_ohne Fusionsberechnungen_DJ_Daten_OKP.xlsx"/>
    <x v="10"/>
    <s v="Jahresrechnung definitiv"/>
    <s v="1113"/>
    <x v="42"/>
    <s v="CH"/>
    <x v="0"/>
    <n v="4729.38"/>
    <n v="6549"/>
    <m/>
    <m/>
    <m/>
    <m/>
    <m/>
    <m/>
    <m/>
    <m/>
    <m/>
    <m/>
    <m/>
    <m/>
    <m/>
    <m/>
    <m/>
    <m/>
    <m/>
    <m/>
    <m/>
    <m/>
    <m/>
    <m/>
    <m/>
    <m/>
    <m/>
    <m/>
    <m/>
    <m/>
    <m/>
    <m/>
    <m/>
    <m/>
    <m/>
    <m/>
    <m/>
    <n v="16697441.9"/>
    <n v="-68295.199999999997"/>
    <n v="-250461.65"/>
    <n v="2840605.15"/>
    <n v="0"/>
    <n v="0"/>
    <n v="-22699.200000000001"/>
    <n v="-1058"/>
    <n v="-2840605.15"/>
    <n v="-17620042.800000001"/>
    <n v="2546894.86"/>
    <n v="0"/>
    <n v="0"/>
    <n v="0"/>
    <n v="-1552.67"/>
    <n v="-421759.58"/>
    <n v="0"/>
    <m/>
    <n v="0"/>
    <n v="469440"/>
    <n v="0"/>
    <n v="-644783"/>
    <n v="0"/>
    <n v="-72660.399999999994"/>
    <n v="-80280.44"/>
    <n v="128910.6"/>
    <m/>
    <n v="-39301.599999999999"/>
    <n v="0"/>
    <n v="-1048419.74"/>
    <n v="-16877"/>
    <n v="0"/>
    <n v="0"/>
    <n v="118526.82"/>
    <n v="-37981.25"/>
    <n v="-1445223.65"/>
    <n v="-570852.82999999996"/>
    <n v="0"/>
    <n v="0"/>
    <m/>
    <m/>
    <m/>
    <n v="7956559.998856619"/>
    <n v="3835014.965625478"/>
    <n v="-324803.76329999999"/>
    <n v="5983237.0300000003"/>
    <m/>
    <m/>
    <m/>
    <m/>
    <m/>
    <m/>
    <m/>
    <m/>
    <m/>
    <m/>
    <m/>
    <m/>
    <m/>
    <m/>
    <n v="5575299.0700000003"/>
    <m/>
    <m/>
    <m/>
    <m/>
    <m/>
    <m/>
    <m/>
    <m/>
    <n v="3770776.59"/>
    <m/>
    <m/>
    <m/>
    <m/>
    <m/>
    <m/>
    <m/>
    <m/>
    <m/>
    <m/>
    <m/>
    <m/>
    <m/>
    <m/>
    <m/>
    <m/>
    <m/>
    <m/>
    <m/>
    <m/>
    <m/>
    <m/>
    <m/>
    <x v="0"/>
    <m/>
    <x v="0"/>
    <s v="Caisse-maladie de la vallée d’Entremont société coopérative"/>
  </r>
  <r>
    <s v="neu_ohne Fusionsberechnungen_DJ_Daten_OKP.xlsx"/>
    <x v="10"/>
    <s v="Jahresrechnung definitiv"/>
    <s v="1040"/>
    <x v="43"/>
    <s v="CH"/>
    <x v="0"/>
    <n v="4149.41"/>
    <n v="4280"/>
    <m/>
    <m/>
    <m/>
    <m/>
    <m/>
    <m/>
    <m/>
    <m/>
    <m/>
    <m/>
    <m/>
    <m/>
    <m/>
    <m/>
    <m/>
    <m/>
    <m/>
    <m/>
    <m/>
    <m/>
    <m/>
    <m/>
    <m/>
    <m/>
    <m/>
    <m/>
    <m/>
    <m/>
    <m/>
    <m/>
    <m/>
    <m/>
    <m/>
    <m/>
    <m/>
    <n v="13427151.1"/>
    <n v="-1058.2"/>
    <n v="-119123.22"/>
    <n v="1046184.55"/>
    <n v="0"/>
    <n v="0"/>
    <n v="-18816"/>
    <n v="-1049"/>
    <n v="-1046184.55"/>
    <n v="-12278953.050000001"/>
    <n v="2005170.6"/>
    <n v="0"/>
    <n v="0"/>
    <n v="0"/>
    <n v="-159.51"/>
    <n v="320564"/>
    <n v="0"/>
    <m/>
    <n v="0"/>
    <n v="-1100638"/>
    <n v="0"/>
    <n v="-64328"/>
    <n v="0"/>
    <n v="-56109.9"/>
    <n v="-121539.95"/>
    <n v="7554.65"/>
    <m/>
    <n v="-568088"/>
    <n v="0"/>
    <n v="-343733"/>
    <n v="-10299.9"/>
    <n v="0"/>
    <n v="0"/>
    <n v="3428.1"/>
    <n v="-12103.3"/>
    <n v="0"/>
    <n v="-1175462"/>
    <n v="135207.79999999999"/>
    <n v="-5520.7"/>
    <m/>
    <m/>
    <m/>
    <n v="13677624.729999997"/>
    <n v="3888979.4592939639"/>
    <n v="-846826.26060000004"/>
    <n v="14319326.75"/>
    <m/>
    <m/>
    <m/>
    <m/>
    <m/>
    <m/>
    <m/>
    <m/>
    <m/>
    <m/>
    <m/>
    <m/>
    <m/>
    <m/>
    <n v="12765442.75"/>
    <m/>
    <m/>
    <m/>
    <m/>
    <m/>
    <m/>
    <m/>
    <m/>
    <n v="2553184"/>
    <m/>
    <m/>
    <m/>
    <m/>
    <m/>
    <m/>
    <m/>
    <m/>
    <m/>
    <m/>
    <m/>
    <m/>
    <m/>
    <m/>
    <m/>
    <m/>
    <m/>
    <m/>
    <m/>
    <m/>
    <m/>
    <m/>
    <s v="Visper (fus)"/>
    <x v="1"/>
    <m/>
    <x v="0"/>
    <s v="Verein Krankenkasse Visperterminen"/>
  </r>
  <r>
    <s v="neu_ohne Fusionsberechnungen_DJ_Daten_OKP.xlsx"/>
    <x v="10"/>
    <s v="Jahresrechnung definitiv"/>
    <s v="901"/>
    <x v="44"/>
    <s v="CH"/>
    <x v="0"/>
    <n v="3449.43"/>
    <n v="3429"/>
    <m/>
    <m/>
    <m/>
    <m/>
    <m/>
    <m/>
    <m/>
    <m/>
    <m/>
    <m/>
    <m/>
    <m/>
    <m/>
    <m/>
    <m/>
    <m/>
    <m/>
    <m/>
    <m/>
    <m/>
    <m/>
    <m/>
    <m/>
    <m/>
    <m/>
    <m/>
    <m/>
    <m/>
    <m/>
    <m/>
    <m/>
    <m/>
    <m/>
    <m/>
    <m/>
    <n v="10583780.35"/>
    <n v="0"/>
    <n v="-42335.1"/>
    <n v="1383157.25"/>
    <n v="0"/>
    <n v="0"/>
    <n v="-17217.599999999999"/>
    <n v="-876"/>
    <n v="-1383157.25"/>
    <n v="-11841811.449999999"/>
    <n v="1798464.9"/>
    <n v="0"/>
    <n v="0"/>
    <n v="0"/>
    <n v="0"/>
    <n v="-121000"/>
    <n v="0"/>
    <m/>
    <n v="0"/>
    <n v="-1028144"/>
    <n v="0"/>
    <n v="365000"/>
    <n v="-38705.300000000003"/>
    <n v="0"/>
    <n v="-119729.84"/>
    <n v="171983.4"/>
    <m/>
    <n v="-270305.05"/>
    <n v="0"/>
    <n v="-341723.59"/>
    <n v="-3592.75"/>
    <n v="0"/>
    <n v="-3946.4"/>
    <n v="208760.8"/>
    <n v="-606.63"/>
    <n v="0"/>
    <n v="-1563012.91"/>
    <n v="0"/>
    <n v="0"/>
    <m/>
    <m/>
    <m/>
    <n v="12543716.110000003"/>
    <n v="4456366.3348201914"/>
    <n v="-734479.97649999999"/>
    <n v="12668643.85"/>
    <m/>
    <m/>
    <m/>
    <m/>
    <m/>
    <m/>
    <m/>
    <m/>
    <m/>
    <m/>
    <m/>
    <m/>
    <m/>
    <m/>
    <n v="9043349.8599999994"/>
    <m/>
    <m/>
    <m/>
    <m/>
    <m/>
    <m/>
    <m/>
    <m/>
    <n v="2035000"/>
    <m/>
    <m/>
    <m/>
    <m/>
    <m/>
    <m/>
    <m/>
    <m/>
    <m/>
    <m/>
    <m/>
    <m/>
    <m/>
    <m/>
    <m/>
    <m/>
    <m/>
    <m/>
    <m/>
    <m/>
    <m/>
    <m/>
    <m/>
    <x v="0"/>
    <m/>
    <x v="0"/>
    <s v="sanavals Gesundheitskasse"/>
  </r>
  <r>
    <s v="neu_ohne Fusionsberechnungen_DJ_Daten_OKP.xlsx"/>
    <x v="10"/>
    <s v="Jahresrechnung definitiv"/>
    <s v="966"/>
    <x v="45"/>
    <s v="CH"/>
    <x v="0"/>
    <n v="3512.77"/>
    <n v="3885"/>
    <m/>
    <m/>
    <m/>
    <m/>
    <m/>
    <m/>
    <m/>
    <m/>
    <m/>
    <m/>
    <m/>
    <m/>
    <m/>
    <m/>
    <m/>
    <m/>
    <m/>
    <m/>
    <m/>
    <m/>
    <m/>
    <m/>
    <m/>
    <m/>
    <m/>
    <m/>
    <m/>
    <m/>
    <m/>
    <m/>
    <m/>
    <m/>
    <m/>
    <m/>
    <m/>
    <n v="11552563.449999999"/>
    <n v="-32152.95"/>
    <n v="-67004.850000000006"/>
    <n v="1649547.75"/>
    <n v="0"/>
    <n v="0"/>
    <n v="-17952"/>
    <n v="-859"/>
    <n v="-1649547.75"/>
    <n v="-12953504"/>
    <n v="1930881.45"/>
    <n v="0"/>
    <n v="0"/>
    <n v="0"/>
    <n v="-3463.4"/>
    <n v="0"/>
    <n v="0"/>
    <m/>
    <n v="0"/>
    <n v="723312"/>
    <n v="0"/>
    <n v="141000"/>
    <n v="-20896"/>
    <n v="0"/>
    <n v="-132571.41"/>
    <n v="0"/>
    <m/>
    <n v="-475727.47"/>
    <n v="0"/>
    <n v="-231533.7"/>
    <n v="-24120.84"/>
    <n v="0"/>
    <n v="0"/>
    <n v="41807.67"/>
    <n v="-9849.91"/>
    <n v="0"/>
    <n v="-938626.42"/>
    <n v="0"/>
    <n v="0"/>
    <m/>
    <m/>
    <m/>
    <n v="7798380.0000000019"/>
    <n v="4133920.4014095343"/>
    <n v="636810.87469999993"/>
    <n v="9874776.3800000027"/>
    <m/>
    <m/>
    <m/>
    <m/>
    <m/>
    <m/>
    <m/>
    <m/>
    <m/>
    <m/>
    <m/>
    <m/>
    <m/>
    <m/>
    <n v="7558384.1699999999"/>
    <m/>
    <m/>
    <m/>
    <m/>
    <m/>
    <m/>
    <m/>
    <m/>
    <n v="2200000"/>
    <m/>
    <m/>
    <m/>
    <m/>
    <m/>
    <m/>
    <m/>
    <m/>
    <m/>
    <m/>
    <m/>
    <m/>
    <m/>
    <m/>
    <m/>
    <m/>
    <m/>
    <m/>
    <m/>
    <m/>
    <m/>
    <m/>
    <m/>
    <x v="0"/>
    <m/>
    <x v="0"/>
    <s v="vita surselva"/>
  </r>
  <r>
    <s v="neu_ohne Fusionsberechnungen_DJ_Daten_OKP.xlsx"/>
    <x v="10"/>
    <s v="Jahresrechnung definitiv"/>
    <s v="1322"/>
    <x v="46"/>
    <s v="CH"/>
    <x v="0"/>
    <n v="3061.79"/>
    <n v="2859"/>
    <m/>
    <m/>
    <m/>
    <m/>
    <m/>
    <m/>
    <m/>
    <m/>
    <m/>
    <m/>
    <m/>
    <m/>
    <m/>
    <m/>
    <m/>
    <m/>
    <m/>
    <m/>
    <m/>
    <m/>
    <m/>
    <m/>
    <m/>
    <m/>
    <m/>
    <m/>
    <m/>
    <m/>
    <m/>
    <m/>
    <m/>
    <m/>
    <m/>
    <m/>
    <m/>
    <n v="12806094.449999999"/>
    <n v="-74373.179999999993"/>
    <n v="-203514.14"/>
    <n v="1555327.45"/>
    <n v="0"/>
    <n v="0"/>
    <n v="-14497.6"/>
    <n v="-824"/>
    <n v="-1555327.45"/>
    <n v="-17683581.449999999"/>
    <n v="2093440"/>
    <n v="0"/>
    <n v="0"/>
    <n v="0"/>
    <n v="-5252.22"/>
    <n v="500000"/>
    <n v="0"/>
    <m/>
    <n v="0"/>
    <n v="4367886.9000000004"/>
    <n v="0"/>
    <n v="81470"/>
    <n v="-72984.800000000003"/>
    <n v="-14804.65"/>
    <n v="-169243.79"/>
    <n v="86180.6"/>
    <m/>
    <n v="-937670.72"/>
    <n v="0"/>
    <n v="-426966.53"/>
    <n v="-37740.01"/>
    <n v="0"/>
    <n v="-13250.38"/>
    <n v="96505.11"/>
    <n v="-7467.72"/>
    <n v="0"/>
    <n v="-735747.14"/>
    <n v="0"/>
    <n v="0"/>
    <m/>
    <m/>
    <m/>
    <n v="10131044.91"/>
    <n v="5610117.497806211"/>
    <n v="4362236.3797200006"/>
    <n v="9297182.2500000019"/>
    <m/>
    <m/>
    <m/>
    <m/>
    <m/>
    <m/>
    <m/>
    <m/>
    <m/>
    <m/>
    <m/>
    <m/>
    <m/>
    <m/>
    <n v="9304264.0899999999"/>
    <m/>
    <m/>
    <m/>
    <m/>
    <m/>
    <m/>
    <m/>
    <m/>
    <n v="3150000"/>
    <m/>
    <m/>
    <m/>
    <m/>
    <m/>
    <m/>
    <m/>
    <m/>
    <m/>
    <m/>
    <m/>
    <m/>
    <m/>
    <m/>
    <m/>
    <m/>
    <m/>
    <m/>
    <m/>
    <m/>
    <m/>
    <m/>
    <m/>
    <x v="0"/>
    <m/>
    <x v="0"/>
    <s v="Krankenkasse Birchmeier"/>
  </r>
  <r>
    <s v="neu_ohne Fusionsberechnungen_DJ_Daten_OKP.xlsx"/>
    <x v="10"/>
    <s v="Jahresrechnung definitiv"/>
    <s v="820"/>
    <x v="47"/>
    <s v="CH"/>
    <x v="0"/>
    <n v="2558.63"/>
    <n v="2561"/>
    <m/>
    <m/>
    <m/>
    <m/>
    <m/>
    <m/>
    <m/>
    <m/>
    <m/>
    <m/>
    <m/>
    <m/>
    <m/>
    <m/>
    <m/>
    <m/>
    <m/>
    <m/>
    <m/>
    <m/>
    <m/>
    <m/>
    <m/>
    <m/>
    <m/>
    <m/>
    <m/>
    <m/>
    <m/>
    <m/>
    <m/>
    <m/>
    <m/>
    <m/>
    <m/>
    <n v="8383942.1500000004"/>
    <n v="2140.67"/>
    <n v="-36889.35"/>
    <n v="1148702.1000000001"/>
    <n v="0"/>
    <n v="0"/>
    <n v="-13065.6"/>
    <n v="-635"/>
    <n v="-1148702.1000000001"/>
    <n v="-10040323.4"/>
    <n v="1315827.95"/>
    <n v="0"/>
    <n v="0"/>
    <n v="0"/>
    <n v="-1.56"/>
    <n v="-95000"/>
    <n v="0"/>
    <m/>
    <n v="0"/>
    <n v="1083757"/>
    <n v="0"/>
    <n v="-200000"/>
    <n v="-11792.95"/>
    <n v="0"/>
    <n v="-81821.94"/>
    <n v="5740.65"/>
    <m/>
    <n v="-190672.7"/>
    <n v="0"/>
    <n v="-284598.7"/>
    <n v="-1951.2"/>
    <n v="0"/>
    <n v="0"/>
    <n v="83642.05"/>
    <n v="-54157.55"/>
    <n v="0"/>
    <n v="-910109.95"/>
    <n v="0"/>
    <n v="0"/>
    <m/>
    <m/>
    <m/>
    <n v="7217538.2000000002"/>
    <n v="3369707.5300809471"/>
    <n v="609505.12620000006"/>
    <n v="6976628.8799999999"/>
    <m/>
    <m/>
    <m/>
    <m/>
    <m/>
    <m/>
    <m/>
    <m/>
    <m/>
    <m/>
    <m/>
    <m/>
    <m/>
    <m/>
    <n v="5519720.04"/>
    <m/>
    <m/>
    <m/>
    <m/>
    <m/>
    <m/>
    <m/>
    <m/>
    <n v="1335000"/>
    <m/>
    <m/>
    <m/>
    <m/>
    <m/>
    <m/>
    <m/>
    <m/>
    <m/>
    <m/>
    <m/>
    <m/>
    <m/>
    <m/>
    <m/>
    <m/>
    <m/>
    <m/>
    <m/>
    <m/>
    <m/>
    <m/>
    <m/>
    <x v="0"/>
    <m/>
    <x v="0"/>
    <s v="Cassa da malsauns LUMNEZIANA"/>
  </r>
  <r>
    <s v="neu_ohne Fusionsberechnungen_DJ_Daten_OKP.xlsx"/>
    <x v="10"/>
    <s v="Jahresrechnung definitiv"/>
    <s v="1331"/>
    <x v="48"/>
    <s v="CH"/>
    <x v="0"/>
    <n v="962.48"/>
    <n v="1369"/>
    <m/>
    <m/>
    <m/>
    <m/>
    <m/>
    <m/>
    <m/>
    <m/>
    <m/>
    <m/>
    <m/>
    <m/>
    <m/>
    <m/>
    <m/>
    <m/>
    <m/>
    <m/>
    <m/>
    <m/>
    <m/>
    <m/>
    <m/>
    <m/>
    <m/>
    <m/>
    <m/>
    <m/>
    <m/>
    <m/>
    <m/>
    <m/>
    <m/>
    <m/>
    <m/>
    <n v="3442029"/>
    <n v="-70000"/>
    <n v="-320109"/>
    <n v="459139"/>
    <n v="0"/>
    <n v="0"/>
    <n v="-4469"/>
    <n v="-244"/>
    <n v="-459138"/>
    <n v="-3622569"/>
    <n v="516008"/>
    <n v="0"/>
    <n v="0"/>
    <n v="0"/>
    <n v="-15267"/>
    <n v="133000"/>
    <n v="0"/>
    <m/>
    <n v="0"/>
    <n v="181817"/>
    <n v="0"/>
    <n v="94000"/>
    <n v="-40725"/>
    <n v="0"/>
    <n v="-43888"/>
    <n v="146115"/>
    <m/>
    <n v="-136642"/>
    <n v="0"/>
    <n v="-258693"/>
    <n v="0"/>
    <n v="0"/>
    <n v="0"/>
    <n v="2335"/>
    <n v="-12248"/>
    <n v="0"/>
    <n v="-64319"/>
    <n v="36711"/>
    <n v="0"/>
    <m/>
    <m/>
    <m/>
    <n v="2799590.3800000004"/>
    <n v="1086326.803456163"/>
    <n v="244145.33398"/>
    <n v="2617583"/>
    <m/>
    <m/>
    <m/>
    <m/>
    <m/>
    <m/>
    <m/>
    <m/>
    <m/>
    <m/>
    <m/>
    <m/>
    <m/>
    <m/>
    <n v="2197304"/>
    <m/>
    <m/>
    <m/>
    <m/>
    <m/>
    <m/>
    <m/>
    <m/>
    <n v="452000"/>
    <m/>
    <m/>
    <m/>
    <m/>
    <m/>
    <m/>
    <m/>
    <m/>
    <m/>
    <m/>
    <m/>
    <m/>
    <m/>
    <m/>
    <m/>
    <m/>
    <m/>
    <m/>
    <m/>
    <m/>
    <m/>
    <m/>
    <s v="rhenu (fus)"/>
    <x v="1"/>
    <m/>
    <x v="0"/>
    <s v="Krankenkasse Stoffel, Mels"/>
  </r>
  <r>
    <s v="neu_ohne Fusionsberechnungen_DJ_Daten_OKP.xlsx"/>
    <x v="10"/>
    <s v="Jahresrechnung definitiv"/>
    <s v="1142"/>
    <x v="49"/>
    <s v="CH"/>
    <x v="0"/>
    <n v="425.14"/>
    <n v="333"/>
    <m/>
    <m/>
    <m/>
    <m/>
    <m/>
    <m/>
    <m/>
    <m/>
    <m/>
    <m/>
    <m/>
    <m/>
    <m/>
    <m/>
    <m/>
    <m/>
    <m/>
    <m/>
    <m/>
    <m/>
    <m/>
    <m/>
    <m/>
    <m/>
    <m/>
    <m/>
    <m/>
    <m/>
    <m/>
    <m/>
    <m/>
    <m/>
    <m/>
    <m/>
    <m/>
    <n v="2150101.7000000002"/>
    <n v="-42714.6"/>
    <n v="-34186.6"/>
    <n v="1012357.3"/>
    <n v="0"/>
    <n v="0"/>
    <n v="-12706.35"/>
    <n v="-125"/>
    <n v="-1012357.3"/>
    <n v="-4665999.8"/>
    <n v="343337.9"/>
    <n v="0"/>
    <n v="0"/>
    <n v="0"/>
    <n v="0"/>
    <n v="297654"/>
    <n v="0"/>
    <m/>
    <n v="0"/>
    <n v="3634378"/>
    <n v="0"/>
    <n v="-360439"/>
    <n v="0"/>
    <n v="0"/>
    <n v="-4393.2299999999996"/>
    <n v="0"/>
    <m/>
    <n v="0"/>
    <n v="0"/>
    <n v="-403609.77"/>
    <n v="0"/>
    <n v="0"/>
    <n v="0"/>
    <n v="7285.36"/>
    <n v="-3518.03"/>
    <n v="0"/>
    <n v="-2363396.8199999998"/>
    <n v="0"/>
    <n v="0"/>
    <m/>
    <m/>
    <m/>
    <n v="24448356.52"/>
    <n v="6116774.8069849806"/>
    <n v="3044059.9991720007"/>
    <n v="22240544.09"/>
    <m/>
    <m/>
    <m/>
    <m/>
    <m/>
    <m/>
    <m/>
    <m/>
    <m/>
    <m/>
    <m/>
    <m/>
    <m/>
    <m/>
    <n v="22990024.43"/>
    <m/>
    <m/>
    <m/>
    <m/>
    <m/>
    <m/>
    <m/>
    <m/>
    <n v="775039"/>
    <m/>
    <m/>
    <m/>
    <m/>
    <m/>
    <m/>
    <m/>
    <m/>
    <m/>
    <m/>
    <m/>
    <m/>
    <m/>
    <m/>
    <m/>
    <m/>
    <m/>
    <m/>
    <m/>
    <m/>
    <m/>
    <m/>
    <s v="Einsiedler (fus)"/>
    <x v="1"/>
    <m/>
    <x v="0"/>
    <s v="Krankenkasse Institut Ingenbohl"/>
  </r>
  <r>
    <s v="neu_ohne Fusionsberechnungen_DJ_Daten_OKP.xlsx"/>
    <x v="10"/>
    <s v="Jahresrechnung definitiv"/>
    <s v="1362"/>
    <x v="50"/>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Sodalis (fus)"/>
    <x v="1"/>
    <m/>
    <x v="0"/>
    <s v="Krankenkasse Simplon"/>
  </r>
  <r>
    <s v="neu_ohne Fusionsberechnungen_DJ_Daten_OKP.xlsx"/>
    <x v="10"/>
    <s v="Jahresrechnung definitiv"/>
    <s v="1147"/>
    <x v="51"/>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öKK (fus)"/>
    <x v="1"/>
    <m/>
    <x v="0"/>
    <s v="Gemeindekrankenkasse Turbenthal"/>
  </r>
  <r>
    <s v="neu_ohne Fusionsberechnungen_DJ_Daten_OKP.xlsx"/>
    <x v="10"/>
    <s v="Jahresrechnung definitiv"/>
    <s v="1566"/>
    <x v="52"/>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Helsana (fus)"/>
    <x v="1"/>
    <m/>
    <x v="0"/>
    <s v="Sansan Versicherungen AG"/>
  </r>
  <r>
    <s v="neu_ohne Fusionsberechnungen_DJ_Daten_OKP.xlsx"/>
    <x v="10"/>
    <s v="Jahresrechnung definitiv"/>
    <s v="1565"/>
    <x v="53"/>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Helsana (fus)"/>
    <x v="1"/>
    <m/>
    <x v="0"/>
    <s v="Avanex Versicherungen AG"/>
  </r>
  <r>
    <s v="neu_ohne Fusionsberechnungen_DJ_Daten_OKP.xlsx"/>
    <x v="10"/>
    <s v="Jahresrechnung definitiv"/>
    <s v="1060"/>
    <x v="54"/>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Sanitas (fus)"/>
    <x v="1"/>
    <m/>
    <x v="0"/>
    <s v="Wincare Versicherungen"/>
  </r>
  <r>
    <s v="neu_ohne Fusionsberechnungen_DJ_Daten_OKP.xlsx"/>
    <x v="10"/>
    <s v="Jahresrechnung definitiv"/>
    <s v="1328"/>
    <x v="55"/>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öKK (fus)"/>
    <x v="1"/>
    <m/>
    <x v="0"/>
    <s v="kmu-Krankenversicherung Winterthur"/>
  </r>
  <r>
    <s v="neu_ohne Fusionsberechnungen_DJ_Daten_OKP.xlsx"/>
    <x v="10"/>
    <s v="Jahresrechnung definitiv"/>
    <s v="1574"/>
    <x v="56"/>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Helsana (fus)"/>
    <x v="1"/>
    <m/>
    <x v="0"/>
    <s v="maxi"/>
  </r>
  <r>
    <s v="neu_ohne Fusionsberechnungen_DJ_Daten_OKP.xlsx"/>
    <x v="10"/>
    <s v="Jahresrechnung definitiv"/>
    <s v="1003"/>
    <x v="57"/>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Visper (fus)"/>
    <x v="1"/>
    <m/>
    <x v="0"/>
    <s v="Krankenkasse Zeneggen"/>
  </r>
  <r>
    <s v="neu_ohne Fusionsberechnungen_DJ_Daten_OKP.xlsx"/>
    <x v="10"/>
    <s v="Jahresrechnung definitiv"/>
    <s v="1423"/>
    <x v="58"/>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KPT (fus)"/>
    <x v="1"/>
    <m/>
    <x v="0"/>
    <s v="Publisana"/>
  </r>
  <r>
    <s v="neu_ohne Fusionsberechnungen_DJ_Daten_OKP.xlsx"/>
    <x v="10"/>
    <s v="Jahresrechnung definitiv"/>
    <s v="294"/>
    <x v="59"/>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KPT (fus)"/>
    <x v="1"/>
    <m/>
    <x v="0"/>
    <s v="Agilia"/>
  </r>
  <r>
    <s v="neu_ohne Fusionsberechnungen_DJ_Daten_OKP.xlsx"/>
    <x v="10"/>
    <s v="Jahresrechnung definitiv"/>
    <s v="1573"/>
    <x v="60"/>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Helsana (fus)"/>
    <x v="1"/>
    <m/>
    <x v="0"/>
    <s v="indivo"/>
  </r>
  <r>
    <s v="neu_ohne Fusionsberechnungen_DJ_Daten_OKP.xlsx"/>
    <x v="11"/>
    <s v="Jahresrechnung definitiv"/>
    <s v="1542"/>
    <x v="0"/>
    <s v="CH"/>
    <x v="0"/>
    <n v="804063.84"/>
    <n v="685462"/>
    <m/>
    <m/>
    <m/>
    <m/>
    <m/>
    <m/>
    <m/>
    <m/>
    <m/>
    <m/>
    <m/>
    <m/>
    <m/>
    <m/>
    <m/>
    <m/>
    <m/>
    <m/>
    <m/>
    <m/>
    <m/>
    <m/>
    <m/>
    <m/>
    <m/>
    <m/>
    <m/>
    <m/>
    <m/>
    <m/>
    <m/>
    <m/>
    <m/>
    <m/>
    <m/>
    <n v="3281828427.3499999"/>
    <n v="-24003941.399999999"/>
    <n v="0"/>
    <n v="490660262.05000001"/>
    <n v="0"/>
    <n v="0"/>
    <n v="-3841444.27"/>
    <n v="-269786"/>
    <n v="-490660262.05000001"/>
    <n v="-3097839902.3099999"/>
    <n v="467465928.35000002"/>
    <n v="0"/>
    <n v="0"/>
    <n v="0"/>
    <n v="-3164697.73"/>
    <n v="97599351"/>
    <n v="0"/>
    <m/>
    <n v="0"/>
    <n v="-867707551"/>
    <n v="0"/>
    <n v="130898737"/>
    <n v="-400310"/>
    <n v="-308305.75"/>
    <n v="-6237106.6399999997"/>
    <n v="0"/>
    <m/>
    <n v="0"/>
    <n v="0"/>
    <n v="-169673203.81999999"/>
    <n v="-3492327.3"/>
    <n v="-1765672.81"/>
    <n v="0"/>
    <n v="441115.22"/>
    <n v="-1321815.8500000001"/>
    <n v="0"/>
    <n v="65256192.039999999"/>
    <n v="0"/>
    <n v="0"/>
    <m/>
    <m/>
    <m/>
    <n v="758667184.16999996"/>
    <n v="581446087.81284082"/>
    <n v="-909753863.90326011"/>
    <n v="1169417282.1600001"/>
    <m/>
    <m/>
    <m/>
    <m/>
    <m/>
    <m/>
    <m/>
    <m/>
    <m/>
    <m/>
    <m/>
    <m/>
    <m/>
    <m/>
    <n v="231726175.69"/>
    <m/>
    <m/>
    <m/>
    <m/>
    <m/>
    <m/>
    <m/>
    <m/>
    <n v="612684036"/>
    <m/>
    <m/>
    <m/>
    <m/>
    <m/>
    <m/>
    <m/>
    <m/>
    <m/>
    <m/>
    <m/>
    <m/>
    <m/>
    <m/>
    <m/>
    <m/>
    <m/>
    <m/>
    <m/>
    <m/>
    <m/>
    <m/>
    <m/>
    <x v="0"/>
    <m/>
    <x v="0"/>
    <s v="Assura-Basis SA"/>
  </r>
  <r>
    <s v="neu_ohne Fusionsberechnungen_DJ_Daten_OKP.xlsx"/>
    <x v="11"/>
    <s v="Jahresrechnung definitiv"/>
    <s v="1562"/>
    <x v="1"/>
    <s v="CH"/>
    <x v="0"/>
    <n v="1305102.8400000001"/>
    <n v="1286077"/>
    <m/>
    <m/>
    <m/>
    <m/>
    <m/>
    <m/>
    <m/>
    <m/>
    <m/>
    <m/>
    <m/>
    <m/>
    <m/>
    <m/>
    <m/>
    <m/>
    <m/>
    <m/>
    <m/>
    <m/>
    <m/>
    <m/>
    <m/>
    <m/>
    <m/>
    <m/>
    <m/>
    <m/>
    <m/>
    <m/>
    <m/>
    <m/>
    <m/>
    <m/>
    <m/>
    <n v="5426705080.8000002"/>
    <n v="23005847.469999999"/>
    <n v="0"/>
    <n v="918399433.59000003"/>
    <n v="0"/>
    <n v="0"/>
    <n v="-7372319.6500000004"/>
    <n v="-458847"/>
    <n v="-918399433.54999995"/>
    <n v="-6486202674.9399996"/>
    <n v="809291591"/>
    <n v="0"/>
    <n v="0"/>
    <n v="0"/>
    <n v="-1962082.56"/>
    <n v="-40090221.850000001"/>
    <n v="0"/>
    <m/>
    <n v="0"/>
    <n v="108472048"/>
    <n v="0"/>
    <n v="240069634"/>
    <n v="-28962622.32"/>
    <n v="-718324.83"/>
    <n v="-21594914.23"/>
    <n v="0"/>
    <m/>
    <n v="-368353037.75"/>
    <n v="-1820242.17"/>
    <n v="151323260.62"/>
    <n v="-11368038.82"/>
    <n v="-1667190.93"/>
    <n v="-527191.43999999994"/>
    <n v="9521557.1899999995"/>
    <n v="-9198732"/>
    <n v="0"/>
    <n v="130475753.22"/>
    <n v="948754"/>
    <n v="-40530.25"/>
    <m/>
    <m/>
    <m/>
    <n v="2085500490"/>
    <n v="1320511424.3871574"/>
    <n v="164333398.25229999"/>
    <n v="2458828432.0900006"/>
    <m/>
    <m/>
    <m/>
    <m/>
    <m/>
    <m/>
    <m/>
    <m/>
    <m/>
    <m/>
    <m/>
    <m/>
    <m/>
    <m/>
    <n v="512746147.75999999"/>
    <m/>
    <m/>
    <m/>
    <m/>
    <m/>
    <m/>
    <m/>
    <m/>
    <n v="856924679.20000005"/>
    <m/>
    <m/>
    <m/>
    <m/>
    <m/>
    <m/>
    <m/>
    <m/>
    <m/>
    <m/>
    <m/>
    <m/>
    <m/>
    <m/>
    <m/>
    <m/>
    <m/>
    <m/>
    <m/>
    <m/>
    <m/>
    <m/>
    <s v="Helsana (fus)"/>
    <x v="1"/>
    <m/>
    <x v="0"/>
    <s v="Helsana Versicherungen AG"/>
  </r>
  <r>
    <s v="neu_ohne Fusionsberechnungen_DJ_Daten_OKP.xlsx"/>
    <x v="11"/>
    <s v="Jahresrechnung definitiv"/>
    <s v="8"/>
    <x v="2"/>
    <s v="CH"/>
    <x v="0"/>
    <n v="1501294"/>
    <n v="1526671"/>
    <m/>
    <m/>
    <m/>
    <m/>
    <m/>
    <m/>
    <m/>
    <m/>
    <m/>
    <m/>
    <m/>
    <m/>
    <m/>
    <m/>
    <m/>
    <m/>
    <m/>
    <m/>
    <m/>
    <m/>
    <m/>
    <m/>
    <m/>
    <m/>
    <m/>
    <m/>
    <m/>
    <m/>
    <m/>
    <m/>
    <m/>
    <m/>
    <m/>
    <m/>
    <m/>
    <n v="5658348949.8000002"/>
    <n v="-19300968.960000001"/>
    <n v="0"/>
    <n v="963994643.35000002"/>
    <n v="37280"/>
    <n v="0"/>
    <n v="-7235699.2000000002"/>
    <n v="-500865"/>
    <n v="-964031923.35000002"/>
    <n v="-6383854404.1499996"/>
    <n v="869028017.54999995"/>
    <n v="0"/>
    <n v="0"/>
    <n v="0"/>
    <n v="-713323.31"/>
    <n v="-359000000"/>
    <n v="0"/>
    <m/>
    <n v="0"/>
    <n v="-60186379"/>
    <n v="0"/>
    <n v="142776574"/>
    <n v="-25311045.449999999"/>
    <n v="-5331973.5599999996"/>
    <n v="56206572.009999998"/>
    <n v="0"/>
    <m/>
    <n v="-344710224.63"/>
    <n v="-5456597.6900000004"/>
    <n v="133506001.27"/>
    <n v="-10177553.689999999"/>
    <n v="-760489.95"/>
    <n v="-4173833.93"/>
    <n v="4175662.37"/>
    <n v="-2639823.02"/>
    <n v="0"/>
    <n v="88772029.659999996"/>
    <n v="656596.25"/>
    <n v="0"/>
    <m/>
    <m/>
    <m/>
    <n v="1279174494.5999999"/>
    <n v="602466864.97101581"/>
    <n v="369583878.8326"/>
    <n v="2130638181.74"/>
    <m/>
    <m/>
    <m/>
    <m/>
    <m/>
    <m/>
    <m/>
    <m/>
    <m/>
    <m/>
    <m/>
    <m/>
    <m/>
    <m/>
    <n v="747477570.82000005"/>
    <m/>
    <m/>
    <m/>
    <m/>
    <m/>
    <m/>
    <m/>
    <m/>
    <n v="1430300000"/>
    <m/>
    <m/>
    <m/>
    <m/>
    <m/>
    <m/>
    <m/>
    <m/>
    <m/>
    <m/>
    <m/>
    <m/>
    <m/>
    <m/>
    <m/>
    <m/>
    <m/>
    <m/>
    <m/>
    <m/>
    <m/>
    <m/>
    <s v="CSS (fus)"/>
    <x v="1"/>
    <m/>
    <x v="0"/>
    <s v="CSS Kranken-Versicherung AG"/>
  </r>
  <r>
    <s v="neu_ohne Fusionsberechnungen_DJ_Daten_OKP.xlsx"/>
    <x v="11"/>
    <s v="Jahresrechnung definitiv"/>
    <s v="1384"/>
    <x v="3"/>
    <s v="CH"/>
    <x v="0"/>
    <n v="727810"/>
    <n v="815946"/>
    <m/>
    <m/>
    <m/>
    <m/>
    <m/>
    <m/>
    <m/>
    <m/>
    <m/>
    <m/>
    <m/>
    <m/>
    <m/>
    <m/>
    <m/>
    <m/>
    <m/>
    <m/>
    <m/>
    <m/>
    <m/>
    <m/>
    <m/>
    <m/>
    <m/>
    <m/>
    <m/>
    <m/>
    <m/>
    <m/>
    <m/>
    <m/>
    <m/>
    <m/>
    <m/>
    <n v="2975870039.8699999"/>
    <n v="-5914362.3799999999"/>
    <n v="0"/>
    <n v="362079012.30000001"/>
    <n v="0"/>
    <n v="0"/>
    <n v="-3690838.8"/>
    <n v="-237944"/>
    <n v="-362079012.30000001"/>
    <n v="-3211726409.2600002"/>
    <n v="463645648.30000001"/>
    <n v="0"/>
    <n v="0"/>
    <n v="0"/>
    <n v="-1417633.31"/>
    <n v="-6191075.9500000002"/>
    <n v="0"/>
    <m/>
    <n v="0"/>
    <n v="-145751320"/>
    <n v="0"/>
    <n v="-19087774.57"/>
    <n v="-19485337.82"/>
    <n v="-11148524.949999999"/>
    <n v="-2468116.4300000002"/>
    <n v="0"/>
    <m/>
    <n v="-74669627.75"/>
    <n v="-1004813.98"/>
    <n v="-62376345.670000002"/>
    <n v="-7418806.6100000003"/>
    <n v="-1290813.6599999999"/>
    <n v="-2331726.9500000002"/>
    <n v="1507143.19"/>
    <n v="-477813.37"/>
    <n v="0"/>
    <n v="31202622.719999999"/>
    <n v="174210.75"/>
    <n v="0"/>
    <m/>
    <m/>
    <m/>
    <n v="738299785.94999957"/>
    <n v="544872893.21038222"/>
    <n v="-147410211.42134002"/>
    <n v="1095838810.75"/>
    <m/>
    <m/>
    <m/>
    <m/>
    <m/>
    <m/>
    <m/>
    <m/>
    <m/>
    <m/>
    <m/>
    <m/>
    <m/>
    <m/>
    <n v="373873515.19"/>
    <m/>
    <m/>
    <m/>
    <m/>
    <m/>
    <m/>
    <m/>
    <m/>
    <n v="418063699.75"/>
    <m/>
    <m/>
    <m/>
    <m/>
    <m/>
    <m/>
    <m/>
    <m/>
    <m/>
    <m/>
    <m/>
    <m/>
    <m/>
    <m/>
    <m/>
    <m/>
    <m/>
    <m/>
    <m/>
    <m/>
    <m/>
    <m/>
    <s v="SWICA (fus)"/>
    <x v="1"/>
    <m/>
    <x v="0"/>
    <s v="SWICA Krankenversicherung AG"/>
  </r>
  <r>
    <s v="neu_ohne Fusionsberechnungen_DJ_Daten_OKP.xlsx"/>
    <x v="11"/>
    <s v="Jahresrechnung definitiv"/>
    <s v="290"/>
    <x v="4"/>
    <s v="CH"/>
    <x v="0"/>
    <n v="600591"/>
    <n v="670697"/>
    <m/>
    <m/>
    <m/>
    <m/>
    <m/>
    <m/>
    <m/>
    <m/>
    <m/>
    <m/>
    <m/>
    <m/>
    <m/>
    <m/>
    <m/>
    <m/>
    <m/>
    <m/>
    <m/>
    <m/>
    <m/>
    <m/>
    <m/>
    <m/>
    <m/>
    <m/>
    <m/>
    <m/>
    <m/>
    <m/>
    <m/>
    <m/>
    <m/>
    <m/>
    <m/>
    <n v="2191636651.4000001"/>
    <n v="-3421843.86"/>
    <n v="0"/>
    <n v="358090762.73000002"/>
    <n v="0"/>
    <n v="0"/>
    <n v="-2884293.28"/>
    <n v="-185856"/>
    <n v="-358106652.73000002"/>
    <n v="-2647192550.0799999"/>
    <n v="342985746.55000001"/>
    <n v="0"/>
    <n v="0"/>
    <n v="0"/>
    <n v="-1297335.67"/>
    <n v="-45729819"/>
    <n v="0"/>
    <m/>
    <n v="0"/>
    <n v="171382417"/>
    <n v="0"/>
    <n v="4059477"/>
    <n v="-9066144.9499999993"/>
    <n v="-1458224.74"/>
    <n v="4207869.3600000003"/>
    <n v="0"/>
    <m/>
    <n v="-69847769.549999997"/>
    <n v="0"/>
    <n v="-23955600.469999999"/>
    <n v="-6575513.7999999998"/>
    <n v="-1466236.02"/>
    <n v="0"/>
    <n v="3059446.33"/>
    <n v="-45721.79"/>
    <n v="0"/>
    <n v="50498864.100000001"/>
    <n v="0"/>
    <n v="0"/>
    <m/>
    <m/>
    <m/>
    <n v="990679140.92999995"/>
    <n v="560799814.95434427"/>
    <n v="160441894.50480002"/>
    <n v="1118345481.9299998"/>
    <m/>
    <m/>
    <m/>
    <m/>
    <m/>
    <m/>
    <m/>
    <m/>
    <m/>
    <m/>
    <m/>
    <m/>
    <m/>
    <m/>
    <n v="823254482.62"/>
    <m/>
    <m/>
    <m/>
    <m/>
    <m/>
    <m/>
    <m/>
    <m/>
    <n v="418387194"/>
    <m/>
    <m/>
    <m/>
    <m/>
    <m/>
    <m/>
    <m/>
    <m/>
    <m/>
    <m/>
    <m/>
    <m/>
    <m/>
    <m/>
    <m/>
    <m/>
    <m/>
    <m/>
    <m/>
    <m/>
    <m/>
    <m/>
    <m/>
    <x v="0"/>
    <m/>
    <x v="0"/>
    <s v="CONCORDIA Schweiz. Kranken- und Unfallversicherung AG"/>
  </r>
  <r>
    <s v="neu_ohne Fusionsberechnungen_DJ_Daten_OKP.xlsx"/>
    <x v="11"/>
    <s v="Jahresrechnung definitiv"/>
    <s v="1509"/>
    <x v="5"/>
    <s v="CH"/>
    <x v="0"/>
    <n v="594893.94999999995"/>
    <n v="632436"/>
    <m/>
    <m/>
    <m/>
    <m/>
    <m/>
    <m/>
    <m/>
    <m/>
    <m/>
    <m/>
    <m/>
    <m/>
    <m/>
    <m/>
    <m/>
    <m/>
    <m/>
    <m/>
    <m/>
    <m/>
    <m/>
    <m/>
    <m/>
    <m/>
    <m/>
    <m/>
    <m/>
    <m/>
    <m/>
    <m/>
    <m/>
    <m/>
    <m/>
    <m/>
    <m/>
    <n v="2397008948.5999999"/>
    <n v="-8257338.2300000004"/>
    <n v="0"/>
    <n v="316625393.85000002"/>
    <n v="4962798.1500000004"/>
    <n v="0"/>
    <n v="-2915740.8"/>
    <n v="-185446"/>
    <n v="-321588192"/>
    <n v="-2834864041.1500001"/>
    <n v="382987932.25999999"/>
    <n v="0"/>
    <n v="0"/>
    <n v="0"/>
    <n v="-1039588.87"/>
    <n v="-83799671"/>
    <n v="0"/>
    <m/>
    <n v="0"/>
    <n v="112921294.05"/>
    <n v="0"/>
    <n v="4773542"/>
    <n v="-6121977.96"/>
    <n v="-7803815.04"/>
    <n v="30983133.5"/>
    <n v="0"/>
    <m/>
    <n v="-64811431.210000001"/>
    <n v="-180162.5"/>
    <n v="-49638988.600000001"/>
    <n v="-5479526.4500000002"/>
    <n v="-4289847.58"/>
    <n v="-9277960.3699999992"/>
    <n v="2789823.09"/>
    <n v="-1309092.3799999999"/>
    <n v="0"/>
    <n v="34352160.649999999"/>
    <n v="37710"/>
    <n v="-2883.9"/>
    <m/>
    <m/>
    <m/>
    <n v="720343071.13795078"/>
    <n v="449226303.63904142"/>
    <n v="111569316.0148"/>
    <n v="946092900.96000004"/>
    <m/>
    <m/>
    <m/>
    <m/>
    <m/>
    <m/>
    <m/>
    <m/>
    <m/>
    <m/>
    <m/>
    <m/>
    <m/>
    <m/>
    <n v="386484002.44999999"/>
    <m/>
    <m/>
    <m/>
    <m/>
    <m/>
    <m/>
    <m/>
    <m/>
    <n v="444829983"/>
    <m/>
    <m/>
    <m/>
    <m/>
    <m/>
    <m/>
    <m/>
    <m/>
    <m/>
    <m/>
    <m/>
    <m/>
    <m/>
    <m/>
    <m/>
    <m/>
    <m/>
    <m/>
    <m/>
    <m/>
    <m/>
    <m/>
    <s v="Sanitas (fus)"/>
    <x v="1"/>
    <m/>
    <x v="0"/>
    <s v="Sanitas Grundversicherungen AG"/>
  </r>
  <r>
    <s v="neu_ohne Fusionsberechnungen_DJ_Daten_OKP.xlsx"/>
    <x v="11"/>
    <s v="Jahresrechnung definitiv"/>
    <s v="1555"/>
    <x v="6"/>
    <s v="CH"/>
    <x v="0"/>
    <n v="493959.92"/>
    <n v="506192"/>
    <m/>
    <m/>
    <m/>
    <m/>
    <m/>
    <m/>
    <m/>
    <m/>
    <m/>
    <m/>
    <m/>
    <m/>
    <m/>
    <m/>
    <m/>
    <m/>
    <m/>
    <m/>
    <m/>
    <m/>
    <m/>
    <m/>
    <m/>
    <m/>
    <m/>
    <m/>
    <m/>
    <m/>
    <m/>
    <m/>
    <m/>
    <m/>
    <m/>
    <m/>
    <m/>
    <n v="1914883688.9200001"/>
    <n v="-22980163.600000001"/>
    <n v="0"/>
    <n v="316824529.98000002"/>
    <n v="18233202.359999999"/>
    <n v="0"/>
    <n v="-2391392.5499999998"/>
    <n v="-150926"/>
    <n v="-316824529.98000002"/>
    <n v="-2503991254.48"/>
    <n v="281621187.69999999"/>
    <n v="0"/>
    <n v="0"/>
    <n v="0"/>
    <n v="-3934773.25"/>
    <n v="-29940000"/>
    <n v="0"/>
    <m/>
    <n v="0"/>
    <n v="367041700"/>
    <n v="0"/>
    <n v="-19986647"/>
    <n v="0"/>
    <n v="-1974762.68"/>
    <n v="19297530.199999999"/>
    <n v="0"/>
    <m/>
    <n v="-58590773.82"/>
    <n v="-1153524.42"/>
    <n v="-33982985.189999998"/>
    <n v="-4263987.3499999996"/>
    <n v="-1438224.54"/>
    <n v="-330004.89"/>
    <n v="5682561.6699999999"/>
    <n v="-710242.21"/>
    <n v="27345.32"/>
    <n v="74061458.430000007"/>
    <n v="0"/>
    <n v="0"/>
    <m/>
    <m/>
    <m/>
    <n v="1262679360.04"/>
    <n v="564458016.92496383"/>
    <n v="358162783.10387808"/>
    <n v="1395926969.8699999"/>
    <m/>
    <m/>
    <m/>
    <m/>
    <m/>
    <m/>
    <m/>
    <m/>
    <m/>
    <m/>
    <m/>
    <m/>
    <m/>
    <m/>
    <n v="1010043033"/>
    <m/>
    <m/>
    <m/>
    <m/>
    <m/>
    <m/>
    <m/>
    <m/>
    <n v="434990000"/>
    <m/>
    <m/>
    <m/>
    <m/>
    <m/>
    <m/>
    <m/>
    <m/>
    <m/>
    <m/>
    <m/>
    <m/>
    <m/>
    <m/>
    <m/>
    <m/>
    <m/>
    <m/>
    <m/>
    <m/>
    <m/>
    <m/>
    <m/>
    <x v="0"/>
    <s v="Visana Gruppe"/>
    <x v="1"/>
    <s v="Visana AG"/>
  </r>
  <r>
    <s v="neu_ohne Fusionsberechnungen_DJ_Daten_OKP.xlsx"/>
    <x v="11"/>
    <s v="Jahresrechnung definitiv"/>
    <s v="994"/>
    <x v="7"/>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Helsana (fus)"/>
    <x v="1"/>
    <m/>
    <x v="0"/>
    <s v="Progrès Versicherungen AG"/>
  </r>
  <r>
    <s v="neu_ohne Fusionsberechnungen_DJ_Daten_OKP.xlsx"/>
    <x v="11"/>
    <s v="Jahresrechnung definitiv"/>
    <s v="376"/>
    <x v="8"/>
    <s v="CH"/>
    <x v="0"/>
    <n v="556871"/>
    <n v="544310"/>
    <m/>
    <m/>
    <m/>
    <m/>
    <m/>
    <m/>
    <m/>
    <m/>
    <m/>
    <m/>
    <m/>
    <m/>
    <m/>
    <m/>
    <m/>
    <m/>
    <m/>
    <m/>
    <m/>
    <m/>
    <m/>
    <m/>
    <m/>
    <m/>
    <m/>
    <m/>
    <m/>
    <m/>
    <m/>
    <m/>
    <m/>
    <m/>
    <m/>
    <m/>
    <m/>
    <n v="2150459706"/>
    <n v="-10986260"/>
    <n v="0"/>
    <n v="234563096"/>
    <n v="643570"/>
    <n v="0"/>
    <n v="-1464149"/>
    <n v="-117906"/>
    <n v="-234563096"/>
    <n v="-2348267160"/>
    <n v="327925815"/>
    <n v="0"/>
    <n v="0"/>
    <n v="0"/>
    <n v="-332187"/>
    <n v="-84900000"/>
    <n v="0"/>
    <m/>
    <n v="0"/>
    <n v="249851951"/>
    <n v="0"/>
    <n v="-236771335"/>
    <n v="-1226873"/>
    <n v="-3063405"/>
    <n v="14863999"/>
    <n v="0"/>
    <m/>
    <n v="-52020047"/>
    <n v="-1237120"/>
    <n v="-39178140"/>
    <n v="-3152977"/>
    <n v="-3103333"/>
    <n v="-3515462"/>
    <n v="8613951"/>
    <n v="-1100163"/>
    <n v="0"/>
    <n v="26792340"/>
    <n v="26925"/>
    <n v="-103726"/>
    <m/>
    <m/>
    <m/>
    <n v="503713804.72000009"/>
    <n v="336642152.99635339"/>
    <n v="230646451.39184001"/>
    <n v="734164884"/>
    <m/>
    <m/>
    <m/>
    <m/>
    <m/>
    <m/>
    <m/>
    <m/>
    <m/>
    <m/>
    <m/>
    <m/>
    <m/>
    <m/>
    <n v="338556415"/>
    <m/>
    <m/>
    <m/>
    <m/>
    <m/>
    <m/>
    <m/>
    <m/>
    <n v="483100000"/>
    <m/>
    <m/>
    <m/>
    <m/>
    <m/>
    <m/>
    <m/>
    <m/>
    <m/>
    <m/>
    <m/>
    <m/>
    <m/>
    <m/>
    <m/>
    <m/>
    <m/>
    <m/>
    <m/>
    <m/>
    <m/>
    <m/>
    <s v="KPT (fus)"/>
    <x v="1"/>
    <m/>
    <x v="0"/>
    <s v="KPT Krankenkasse AG"/>
  </r>
  <r>
    <s v="neu_ohne Fusionsberechnungen_DJ_Daten_OKP.xlsx"/>
    <x v="11"/>
    <s v="Jahresrechnung definitiv"/>
    <s v="1569"/>
    <x v="9"/>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405817018.39999962"/>
    <n v="356961788.00161153"/>
    <n v="0"/>
    <n v="0"/>
    <m/>
    <m/>
    <m/>
    <m/>
    <m/>
    <m/>
    <m/>
    <m/>
    <m/>
    <m/>
    <m/>
    <m/>
    <m/>
    <m/>
    <n v="0"/>
    <m/>
    <m/>
    <m/>
    <m/>
    <m/>
    <m/>
    <m/>
    <m/>
    <n v="0"/>
    <m/>
    <m/>
    <m/>
    <m/>
    <m/>
    <m/>
    <m/>
    <m/>
    <m/>
    <m/>
    <m/>
    <m/>
    <m/>
    <m/>
    <m/>
    <m/>
    <m/>
    <m/>
    <m/>
    <m/>
    <m/>
    <m/>
    <s v="CSS (fus)"/>
    <x v="1"/>
    <m/>
    <x v="0"/>
    <s v="Arcosana AG"/>
  </r>
  <r>
    <s v="neu_ohne Fusionsberechnungen_DJ_Daten_OKP.xlsx"/>
    <x v="11"/>
    <s v="Jahresrechnung definitiv"/>
    <s v="1479"/>
    <x v="10"/>
    <s v="CH"/>
    <x v="0"/>
    <n v="296990.58"/>
    <n v="335285"/>
    <m/>
    <m/>
    <m/>
    <m/>
    <m/>
    <m/>
    <m/>
    <m/>
    <m/>
    <m/>
    <m/>
    <m/>
    <m/>
    <m/>
    <m/>
    <m/>
    <m/>
    <m/>
    <m/>
    <m/>
    <m/>
    <m/>
    <m/>
    <m/>
    <m/>
    <m/>
    <m/>
    <m/>
    <m/>
    <m/>
    <m/>
    <m/>
    <m/>
    <m/>
    <m/>
    <n v="1375758117.95"/>
    <n v="-18680025.84"/>
    <n v="0"/>
    <n v="322283169.25"/>
    <n v="0"/>
    <n v="0"/>
    <n v="-1425555.33"/>
    <n v="-101590"/>
    <n v="-322283169.25"/>
    <n v="-1674339295.1900001"/>
    <n v="206224131.38"/>
    <n v="0"/>
    <n v="0"/>
    <n v="0"/>
    <n v="0"/>
    <n v="14998955.369999999"/>
    <n v="0"/>
    <m/>
    <n v="0"/>
    <n v="98965027"/>
    <n v="0"/>
    <n v="10906554"/>
    <n v="-789468.11"/>
    <n v="-4018149.71"/>
    <n v="-2132455.48"/>
    <n v="0"/>
    <m/>
    <n v="0"/>
    <n v="0"/>
    <n v="-59106615.609999999"/>
    <n v="-5175554.26"/>
    <n v="-4021192.63"/>
    <n v="0"/>
    <n v="1776395.38"/>
    <n v="-630765.35"/>
    <n v="0"/>
    <n v="19521010.039999999"/>
    <n v="69896.17"/>
    <n v="0"/>
    <m/>
    <m/>
    <m/>
    <n v="394068655.339064"/>
    <n v="306792520.46021163"/>
    <n v="102410744.015279"/>
    <n v="414605967.58999997"/>
    <m/>
    <m/>
    <m/>
    <m/>
    <m/>
    <m/>
    <m/>
    <m/>
    <m/>
    <m/>
    <m/>
    <m/>
    <m/>
    <m/>
    <n v="140387996.36000001"/>
    <m/>
    <m/>
    <m/>
    <m/>
    <m/>
    <m/>
    <m/>
    <m/>
    <n v="316864936.38999999"/>
    <m/>
    <m/>
    <m/>
    <m/>
    <m/>
    <m/>
    <m/>
    <m/>
    <m/>
    <m/>
    <m/>
    <m/>
    <m/>
    <m/>
    <m/>
    <m/>
    <m/>
    <m/>
    <m/>
    <m/>
    <m/>
    <m/>
    <m/>
    <x v="0"/>
    <s v="Groupe Mutuel"/>
    <x v="1"/>
    <s v="Mutuel Assurance Maladie SA"/>
  </r>
  <r>
    <s v="neu_ohne Fusionsberechnungen_DJ_Daten_OKP.xlsx"/>
    <x v="11"/>
    <s v="Jahresrechnung definitiv"/>
    <s v="1535"/>
    <x v="11"/>
    <s v="CH"/>
    <x v="0"/>
    <n v="202217.08"/>
    <n v="202249"/>
    <m/>
    <m/>
    <m/>
    <m/>
    <m/>
    <m/>
    <m/>
    <m/>
    <m/>
    <m/>
    <m/>
    <m/>
    <m/>
    <m/>
    <m/>
    <m/>
    <m/>
    <m/>
    <m/>
    <m/>
    <m/>
    <m/>
    <m/>
    <m/>
    <m/>
    <m/>
    <m/>
    <m/>
    <m/>
    <m/>
    <m/>
    <m/>
    <m/>
    <m/>
    <m/>
    <n v="851659346.14999998"/>
    <n v="-11171704.220000001"/>
    <n v="0"/>
    <n v="189328970.90000001"/>
    <n v="0"/>
    <n v="0"/>
    <n v="-970641.66"/>
    <n v="-59203"/>
    <n v="-189328970.90000001"/>
    <n v="-1065586929.01"/>
    <n v="128049931.59"/>
    <n v="0"/>
    <n v="0"/>
    <n v="0"/>
    <n v="0"/>
    <n v="2883670.22"/>
    <n v="0"/>
    <m/>
    <n v="0"/>
    <n v="105350746"/>
    <n v="0"/>
    <n v="-20985802"/>
    <n v="-854341.4"/>
    <n v="-2573540.62"/>
    <n v="-1353766.61"/>
    <n v="0"/>
    <m/>
    <n v="0"/>
    <n v="0"/>
    <n v="-37487015.310000002"/>
    <n v="-3401329.33"/>
    <n v="-3014109.75"/>
    <n v="0"/>
    <n v="1107890.1599999999"/>
    <n v="-340554.44"/>
    <n v="0"/>
    <n v="10499896.619999999"/>
    <n v="27766.35"/>
    <n v="0"/>
    <m/>
    <m/>
    <m/>
    <n v="233268451.78562057"/>
    <n v="183619276.34034976"/>
    <n v="95954424.587613001"/>
    <n v="223152856.94"/>
    <m/>
    <m/>
    <m/>
    <m/>
    <m/>
    <m/>
    <m/>
    <m/>
    <m/>
    <m/>
    <m/>
    <m/>
    <m/>
    <m/>
    <n v="50699319.25"/>
    <m/>
    <m/>
    <m/>
    <m/>
    <m/>
    <m/>
    <m/>
    <m/>
    <n v="200612470.62"/>
    <m/>
    <m/>
    <m/>
    <m/>
    <m/>
    <m/>
    <m/>
    <m/>
    <m/>
    <m/>
    <m/>
    <m/>
    <m/>
    <m/>
    <m/>
    <m/>
    <m/>
    <m/>
    <m/>
    <m/>
    <m/>
    <m/>
    <m/>
    <x v="0"/>
    <s v="Groupe Mutuel"/>
    <x v="1"/>
    <s v="Philos Assurance Maladie SA"/>
  </r>
  <r>
    <s v="neu_ohne Fusionsberechnungen_DJ_Daten_OKP.xlsx"/>
    <x v="11"/>
    <s v="Jahresrechnung definitiv"/>
    <s v="312"/>
    <x v="12"/>
    <s v="CH"/>
    <x v="0"/>
    <n v="151750"/>
    <n v="150603"/>
    <m/>
    <m/>
    <m/>
    <m/>
    <m/>
    <m/>
    <m/>
    <m/>
    <m/>
    <m/>
    <m/>
    <m/>
    <m/>
    <m/>
    <m/>
    <m/>
    <m/>
    <m/>
    <m/>
    <m/>
    <m/>
    <m/>
    <m/>
    <m/>
    <m/>
    <m/>
    <m/>
    <m/>
    <m/>
    <m/>
    <m/>
    <m/>
    <m/>
    <m/>
    <m/>
    <n v="641138465.01999998"/>
    <n v="-2214802.16"/>
    <n v="0"/>
    <n v="89109164.900000006"/>
    <n v="0"/>
    <n v="0"/>
    <n v="-822220.80000000005"/>
    <n v="-60308"/>
    <n v="-89109164.900000006"/>
    <n v="-747140000.25"/>
    <n v="101384712.59999999"/>
    <n v="0"/>
    <n v="0"/>
    <n v="0"/>
    <n v="-155691.34"/>
    <n v="200000"/>
    <n v="0"/>
    <m/>
    <n v="0"/>
    <n v="-77105163"/>
    <n v="0"/>
    <n v="85881940"/>
    <n v="-5367676.47"/>
    <n v="-961891.75"/>
    <n v="-538445.73"/>
    <n v="0"/>
    <m/>
    <n v="-19135457.399999999"/>
    <n v="0"/>
    <n v="-14014020.300000001"/>
    <n v="-3153483.96"/>
    <n v="-415450.2"/>
    <n v="-1724339.24"/>
    <n v="1255748.08"/>
    <n v="-2075615.24"/>
    <n v="0"/>
    <n v="11603286.050000001"/>
    <n v="0"/>
    <n v="0"/>
    <m/>
    <m/>
    <m/>
    <n v="247704023.68499991"/>
    <n v="154550992.02952904"/>
    <n v="-62316822.957392998"/>
    <n v="232244666.97999999"/>
    <m/>
    <m/>
    <m/>
    <m/>
    <m/>
    <m/>
    <m/>
    <m/>
    <m/>
    <m/>
    <m/>
    <m/>
    <m/>
    <m/>
    <n v="111895340.18000001"/>
    <m/>
    <m/>
    <m/>
    <m/>
    <m/>
    <m/>
    <m/>
    <m/>
    <n v="124800000"/>
    <m/>
    <m/>
    <m/>
    <m/>
    <m/>
    <m/>
    <m/>
    <m/>
    <m/>
    <m/>
    <m/>
    <m/>
    <m/>
    <m/>
    <m/>
    <m/>
    <m/>
    <m/>
    <m/>
    <m/>
    <m/>
    <m/>
    <m/>
    <x v="0"/>
    <m/>
    <x v="0"/>
    <s v="Atupri Gesundheitsversicherung"/>
  </r>
  <r>
    <s v="neu_ohne Fusionsberechnungen_DJ_Daten_OKP.xlsx"/>
    <x v="11"/>
    <s v="Jahresrechnung definitiv"/>
    <s v="343"/>
    <x v="13"/>
    <s v="CH"/>
    <x v="0"/>
    <n v="156324.97"/>
    <n v="179654"/>
    <m/>
    <m/>
    <m/>
    <m/>
    <m/>
    <m/>
    <m/>
    <m/>
    <m/>
    <m/>
    <m/>
    <m/>
    <m/>
    <m/>
    <m/>
    <m/>
    <m/>
    <m/>
    <m/>
    <m/>
    <m/>
    <m/>
    <m/>
    <m/>
    <m/>
    <m/>
    <m/>
    <m/>
    <m/>
    <m/>
    <m/>
    <m/>
    <m/>
    <m/>
    <m/>
    <n v="685016870.04999995"/>
    <n v="-9385092.0399999991"/>
    <n v="0"/>
    <n v="158354731.09999999"/>
    <n v="0"/>
    <n v="0"/>
    <n v="-750361.61"/>
    <n v="-55040"/>
    <n v="-158354731.09999999"/>
    <n v="-839368658.58000004"/>
    <n v="103698819.55"/>
    <n v="0"/>
    <n v="0"/>
    <n v="0"/>
    <n v="0"/>
    <n v="18921139.100000001"/>
    <n v="0"/>
    <m/>
    <n v="0"/>
    <n v="36152426"/>
    <n v="0"/>
    <n v="16746810"/>
    <n v="-1165921.24"/>
    <n v="-1396651.65"/>
    <n v="-1059667.3899999999"/>
    <n v="0"/>
    <m/>
    <n v="0"/>
    <n v="0"/>
    <n v="-28370454.829999998"/>
    <n v="-2763814.84"/>
    <n v="-2355403.5"/>
    <n v="0"/>
    <n v="1080086.75"/>
    <n v="-298210.52"/>
    <n v="0"/>
    <n v="9096115.2799999993"/>
    <n v="29692.75"/>
    <n v="0"/>
    <m/>
    <m/>
    <m/>
    <n v="202520880.50577396"/>
    <n v="159928175.89320314"/>
    <n v="32467973.741409998"/>
    <n v="194862795.81"/>
    <m/>
    <m/>
    <m/>
    <m/>
    <m/>
    <m/>
    <m/>
    <m/>
    <m/>
    <m/>
    <m/>
    <m/>
    <m/>
    <m/>
    <n v="80677559.870000005"/>
    <m/>
    <m/>
    <m/>
    <m/>
    <m/>
    <m/>
    <m/>
    <m/>
    <n v="151736921.06999999"/>
    <m/>
    <m/>
    <m/>
    <m/>
    <m/>
    <m/>
    <m/>
    <m/>
    <m/>
    <m/>
    <m/>
    <m/>
    <m/>
    <m/>
    <m/>
    <m/>
    <m/>
    <m/>
    <m/>
    <m/>
    <m/>
    <m/>
    <m/>
    <x v="0"/>
    <s v="Groupe Mutuel"/>
    <x v="1"/>
    <s v="Avenir Assurance Maladie SA"/>
  </r>
  <r>
    <s v="neu_ohne Fusionsberechnungen_DJ_Daten_OKP.xlsx"/>
    <x v="11"/>
    <s v="Jahresrechnung definitiv"/>
    <s v="1529"/>
    <x v="14"/>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CSS (fus)"/>
    <x v="1"/>
    <m/>
    <x v="0"/>
    <s v="INTRAS Kranken-Versicherung AG"/>
  </r>
  <r>
    <s v="neu_ohne Fusionsberechnungen_DJ_Daten_OKP.xlsx"/>
    <x v="11"/>
    <s v="Jahresrechnung definitiv"/>
    <s v="774"/>
    <x v="15"/>
    <s v="CH"/>
    <x v="0"/>
    <n v="197491.84"/>
    <n v="166364"/>
    <m/>
    <m/>
    <m/>
    <m/>
    <m/>
    <m/>
    <m/>
    <m/>
    <m/>
    <m/>
    <m/>
    <m/>
    <m/>
    <m/>
    <m/>
    <m/>
    <m/>
    <m/>
    <m/>
    <m/>
    <m/>
    <m/>
    <m/>
    <m/>
    <m/>
    <m/>
    <m/>
    <m/>
    <m/>
    <m/>
    <m/>
    <m/>
    <m/>
    <m/>
    <m/>
    <n v="859631862.35000002"/>
    <n v="-9530850.9299999997"/>
    <n v="0"/>
    <n v="172953470.55000001"/>
    <n v="0"/>
    <n v="0"/>
    <n v="-947960.26"/>
    <n v="-44168"/>
    <n v="-172953470.55000001"/>
    <n v="-929921305.77999997"/>
    <n v="124977049.70999999"/>
    <n v="0"/>
    <n v="0"/>
    <n v="0"/>
    <n v="0"/>
    <n v="-35092371.049999997"/>
    <n v="0"/>
    <m/>
    <n v="0"/>
    <n v="32387954"/>
    <n v="0"/>
    <n v="-61196612"/>
    <n v="-733092.77"/>
    <n v="-2394723.2200000002"/>
    <n v="-1052784.72"/>
    <n v="0"/>
    <m/>
    <n v="0"/>
    <n v="0"/>
    <n v="-37278713.100000001"/>
    <n v="-3334264.5"/>
    <n v="-5326059.95"/>
    <n v="0"/>
    <n v="819606.48"/>
    <n v="-652081.92000000004"/>
    <n v="0"/>
    <n v="9249752.0299999993"/>
    <n v="22459.200000000001"/>
    <n v="0"/>
    <m/>
    <m/>
    <m/>
    <n v="160311588.2934472"/>
    <n v="136985465.67005202"/>
    <n v="25640776.942031998"/>
    <n v="182675138.08000001"/>
    <m/>
    <m/>
    <m/>
    <m/>
    <m/>
    <m/>
    <m/>
    <m/>
    <m/>
    <m/>
    <m/>
    <m/>
    <m/>
    <m/>
    <n v="41681482.789999999"/>
    <m/>
    <m/>
    <m/>
    <m/>
    <m/>
    <m/>
    <m/>
    <m/>
    <n v="179916588.13999999"/>
    <m/>
    <m/>
    <m/>
    <m/>
    <m/>
    <m/>
    <m/>
    <m/>
    <m/>
    <m/>
    <m/>
    <m/>
    <m/>
    <m/>
    <m/>
    <m/>
    <m/>
    <m/>
    <m/>
    <m/>
    <m/>
    <m/>
    <m/>
    <x v="0"/>
    <s v="Groupe Mutuel"/>
    <x v="1"/>
    <s v="Easy Sana Assurance Maladie SA"/>
  </r>
  <r>
    <s v="neu_ohne Fusionsberechnungen_DJ_Daten_OKP.xlsx"/>
    <x v="11"/>
    <s v="Jahresrechnung definitiv"/>
    <s v="455"/>
    <x v="16"/>
    <s v="CH"/>
    <x v="0"/>
    <n v="174602"/>
    <n v="175978"/>
    <m/>
    <m/>
    <m/>
    <m/>
    <m/>
    <m/>
    <m/>
    <m/>
    <m/>
    <m/>
    <m/>
    <m/>
    <m/>
    <m/>
    <m/>
    <m/>
    <m/>
    <m/>
    <m/>
    <m/>
    <m/>
    <m/>
    <m/>
    <m/>
    <m/>
    <m/>
    <m/>
    <m/>
    <m/>
    <m/>
    <m/>
    <m/>
    <m/>
    <m/>
    <m/>
    <n v="612003758.60000002"/>
    <n v="-1599884.3"/>
    <n v="0"/>
    <n v="99516281.599999994"/>
    <n v="0"/>
    <n v="0"/>
    <n v="-700846.16"/>
    <n v="-57338"/>
    <n v="-99516281.599999994"/>
    <n v="-670224858.5"/>
    <n v="93706576.950000003"/>
    <n v="0"/>
    <n v="0"/>
    <n v="0"/>
    <n v="-870153.2"/>
    <n v="-21109000"/>
    <n v="0"/>
    <m/>
    <n v="0"/>
    <n v="-16970348"/>
    <n v="0"/>
    <n v="-7596656"/>
    <n v="-6593409.2000000002"/>
    <n v="-440748.85"/>
    <n v="-1103852.06"/>
    <n v="0"/>
    <m/>
    <n v="-23558505.100000001"/>
    <n v="-439396.6"/>
    <n v="-9631280.6500000004"/>
    <n v="-1972773.14"/>
    <n v="-1352259.71"/>
    <n v="-978696.33"/>
    <n v="3394504.17"/>
    <n v="-441870.52"/>
    <n v="0"/>
    <n v="12202305.939999999"/>
    <n v="310599.25"/>
    <n v="0"/>
    <m/>
    <m/>
    <m/>
    <n v="288983951.00000006"/>
    <n v="159791007.03168213"/>
    <n v="-18507448.896780007"/>
    <n v="322073134.39999998"/>
    <m/>
    <m/>
    <m/>
    <m/>
    <m/>
    <m/>
    <m/>
    <m/>
    <m/>
    <m/>
    <m/>
    <m/>
    <m/>
    <m/>
    <n v="113272015.29000001"/>
    <m/>
    <m/>
    <m/>
    <m/>
    <m/>
    <m/>
    <m/>
    <m/>
    <n v="120585000"/>
    <m/>
    <m/>
    <m/>
    <m/>
    <m/>
    <m/>
    <m/>
    <m/>
    <m/>
    <m/>
    <m/>
    <m/>
    <m/>
    <m/>
    <m/>
    <m/>
    <m/>
    <m/>
    <m/>
    <m/>
    <m/>
    <m/>
    <s v="öKK (fus)"/>
    <x v="1"/>
    <m/>
    <x v="0"/>
    <s v="ÖKK Kranken- und Unfallversicherungen AG"/>
  </r>
  <r>
    <s v="neu_ohne Fusionsberechnungen_DJ_Daten_OKP.xlsx"/>
    <x v="11"/>
    <s v="Jahresrechnung definitiv"/>
    <s v="509"/>
    <x v="17"/>
    <s v="CH"/>
    <x v="0"/>
    <n v="177466.31"/>
    <n v="211134"/>
    <m/>
    <m/>
    <m/>
    <m/>
    <m/>
    <m/>
    <m/>
    <m/>
    <m/>
    <m/>
    <m/>
    <m/>
    <m/>
    <m/>
    <m/>
    <m/>
    <m/>
    <m/>
    <m/>
    <m/>
    <m/>
    <m/>
    <m/>
    <m/>
    <m/>
    <m/>
    <m/>
    <m/>
    <m/>
    <m/>
    <m/>
    <m/>
    <m/>
    <m/>
    <m/>
    <n v="721979412.46000004"/>
    <n v="24429.64"/>
    <n v="0"/>
    <n v="122015243.29000001"/>
    <n v="0"/>
    <n v="0"/>
    <n v="-851834.22"/>
    <n v="-48174"/>
    <n v="-122015243.29000001"/>
    <n v="-803443706.36000001"/>
    <n v="103157970.90000001"/>
    <n v="0"/>
    <n v="0"/>
    <n v="0"/>
    <n v="-2178440.92"/>
    <n v="-12664738.75"/>
    <n v="90"/>
    <m/>
    <n v="0"/>
    <n v="42091404"/>
    <n v="0"/>
    <n v="-56977640.450000003"/>
    <n v="0"/>
    <n v="0"/>
    <n v="-2012795.03"/>
    <n v="0"/>
    <m/>
    <n v="0"/>
    <n v="0"/>
    <n v="-41531565.210000001"/>
    <n v="-1202171.82"/>
    <n v="-961557.22"/>
    <n v="0"/>
    <n v="354012.23"/>
    <n v="-4610.24"/>
    <n v="71276.58"/>
    <n v="12999657.18"/>
    <n v="526.58000000000004"/>
    <n v="0"/>
    <m/>
    <m/>
    <m/>
    <n v="339091069.92000002"/>
    <n v="160909512.62990066"/>
    <n v="34701304.841411009"/>
    <n v="377740662.81999999"/>
    <m/>
    <m/>
    <m/>
    <m/>
    <m/>
    <m/>
    <m/>
    <m/>
    <m/>
    <m/>
    <m/>
    <m/>
    <m/>
    <m/>
    <n v="108666376.7"/>
    <m/>
    <m/>
    <m/>
    <m/>
    <m/>
    <m/>
    <m/>
    <m/>
    <n v="122511978.73999999"/>
    <m/>
    <m/>
    <m/>
    <m/>
    <m/>
    <m/>
    <m/>
    <m/>
    <m/>
    <m/>
    <m/>
    <m/>
    <m/>
    <m/>
    <m/>
    <m/>
    <m/>
    <m/>
    <m/>
    <m/>
    <m/>
    <m/>
    <s v="Vivao (fus)"/>
    <x v="1"/>
    <m/>
    <x v="0"/>
    <s v="Vivao Sympany AG"/>
  </r>
  <r>
    <s v="neu_ohne Fusionsberechnungen_DJ_Daten_OKP.xlsx"/>
    <x v="11"/>
    <s v="Jahresrechnung definitiv"/>
    <s v="1560"/>
    <x v="18"/>
    <s v="CH"/>
    <x v="0"/>
    <n v="136928.06"/>
    <n v="147565"/>
    <m/>
    <m/>
    <m/>
    <m/>
    <m/>
    <m/>
    <m/>
    <m/>
    <m/>
    <m/>
    <m/>
    <m/>
    <m/>
    <m/>
    <m/>
    <m/>
    <m/>
    <m/>
    <m/>
    <m/>
    <m/>
    <m/>
    <m/>
    <m/>
    <m/>
    <m/>
    <m/>
    <m/>
    <m/>
    <m/>
    <m/>
    <m/>
    <m/>
    <m/>
    <m/>
    <n v="469903675.10000002"/>
    <n v="-5627253.7999999998"/>
    <n v="0"/>
    <n v="71780683.099999994"/>
    <n v="-182581.79"/>
    <n v="0"/>
    <n v="-620656"/>
    <n v="-41787"/>
    <n v="-71780683.099999994"/>
    <n v="-478677634.88999999"/>
    <n v="69128426.549999997"/>
    <n v="0"/>
    <n v="0"/>
    <n v="0"/>
    <n v="0"/>
    <n v="-6504995"/>
    <n v="0"/>
    <m/>
    <n v="0"/>
    <n v="-40564695"/>
    <n v="0"/>
    <n v="7632950"/>
    <n v="0"/>
    <n v="-536725.75"/>
    <n v="-3555703.47"/>
    <n v="0"/>
    <m/>
    <n v="-10792551.050000001"/>
    <n v="0"/>
    <n v="-2489879.19"/>
    <n v="-719047.9"/>
    <n v="-6697345.7999999998"/>
    <n v="-316595.27"/>
    <n v="422765.86"/>
    <n v="-179729.36"/>
    <n v="0"/>
    <n v="9010420.1500000004"/>
    <n v="0"/>
    <n v="0"/>
    <m/>
    <m/>
    <m/>
    <n v="260108010.17399991"/>
    <n v="161165847.11224279"/>
    <n v="-41737864.681123003"/>
    <n v="459733655.89999998"/>
    <m/>
    <m/>
    <m/>
    <m/>
    <m/>
    <m/>
    <m/>
    <m/>
    <m/>
    <m/>
    <m/>
    <m/>
    <m/>
    <m/>
    <n v="194426090.61000001"/>
    <m/>
    <m/>
    <m/>
    <m/>
    <m/>
    <m/>
    <m/>
    <m/>
    <n v="101129813"/>
    <m/>
    <m/>
    <m/>
    <m/>
    <m/>
    <m/>
    <m/>
    <m/>
    <m/>
    <m/>
    <m/>
    <m/>
    <m/>
    <m/>
    <m/>
    <m/>
    <m/>
    <m/>
    <m/>
    <m/>
    <m/>
    <m/>
    <m/>
    <x v="0"/>
    <m/>
    <x v="0"/>
    <s v="Agrisano Krankenkasse AG"/>
  </r>
  <r>
    <s v="neu_ohne Fusionsberechnungen_DJ_Daten_OKP.xlsx"/>
    <x v="11"/>
    <s v="Jahresrechnung definitiv"/>
    <s v="62"/>
    <x v="19"/>
    <s v="CH"/>
    <x v="0"/>
    <n v="136588.42000000001"/>
    <n v="164857"/>
    <m/>
    <m/>
    <m/>
    <m/>
    <m/>
    <m/>
    <m/>
    <m/>
    <m/>
    <m/>
    <m/>
    <m/>
    <m/>
    <m/>
    <m/>
    <m/>
    <m/>
    <m/>
    <m/>
    <m/>
    <m/>
    <m/>
    <m/>
    <m/>
    <m/>
    <m/>
    <m/>
    <m/>
    <m/>
    <m/>
    <m/>
    <m/>
    <m/>
    <m/>
    <m/>
    <n v="504500599.85000002"/>
    <n v="-5156824.8499999996"/>
    <n v="0"/>
    <n v="93048525.150000006"/>
    <n v="0"/>
    <n v="0"/>
    <n v="-655622.40000000002"/>
    <n v="-26566"/>
    <n v="-93048525.150000006"/>
    <n v="-526471773.13999999"/>
    <n v="73803059.930000007"/>
    <n v="0"/>
    <n v="0"/>
    <n v="0"/>
    <n v="0"/>
    <n v="-20060052.289999999"/>
    <n v="0"/>
    <m/>
    <n v="0"/>
    <n v="-11933483"/>
    <n v="0"/>
    <n v="-38740979"/>
    <n v="0"/>
    <n v="-336997.62"/>
    <n v="-752456.68"/>
    <n v="0"/>
    <m/>
    <n v="0"/>
    <n v="0"/>
    <n v="-25150635.550000001"/>
    <n v="-2261211.16"/>
    <n v="-5017791.63"/>
    <n v="0"/>
    <n v="440178.82"/>
    <n v="-590309.01"/>
    <n v="-178435.77"/>
    <n v="11349524.039999999"/>
    <n v="0"/>
    <n v="0"/>
    <m/>
    <m/>
    <m/>
    <n v="183741460.72237855"/>
    <n v="92005742.209982678"/>
    <n v="-20936676.771209992"/>
    <n v="204498189.40000001"/>
    <m/>
    <m/>
    <m/>
    <m/>
    <m/>
    <m/>
    <m/>
    <m/>
    <m/>
    <m/>
    <m/>
    <m/>
    <m/>
    <m/>
    <n v="84626744.430000007"/>
    <m/>
    <m/>
    <m/>
    <m/>
    <m/>
    <m/>
    <m/>
    <m/>
    <n v="105370498.33"/>
    <m/>
    <m/>
    <m/>
    <m/>
    <m/>
    <m/>
    <m/>
    <m/>
    <m/>
    <m/>
    <m/>
    <m/>
    <m/>
    <m/>
    <m/>
    <m/>
    <m/>
    <m/>
    <m/>
    <m/>
    <m/>
    <m/>
    <m/>
    <x v="0"/>
    <s v="Groupe Mutuel"/>
    <x v="1"/>
    <s v="SUPRA-1846 SA"/>
  </r>
  <r>
    <s v="neu_ohne Fusionsberechnungen_DJ_Daten_OKP.xlsx"/>
    <x v="11"/>
    <s v="Jahresrechnung definitiv"/>
    <s v="1577"/>
    <x v="20"/>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CSS (fus)"/>
    <x v="1"/>
    <m/>
    <x v="0"/>
    <s v="Sanagate AG"/>
  </r>
  <r>
    <s v="neu_ohne Fusionsberechnungen_DJ_Daten_OKP.xlsx"/>
    <x v="11"/>
    <s v="Jahresrechnung definitiv"/>
    <s v="881"/>
    <x v="21"/>
    <s v="CH"/>
    <x v="0"/>
    <n v="96136.5"/>
    <n v="120100"/>
    <m/>
    <m/>
    <m/>
    <m/>
    <m/>
    <m/>
    <m/>
    <m/>
    <m/>
    <m/>
    <m/>
    <m/>
    <m/>
    <m/>
    <m/>
    <m/>
    <m/>
    <m/>
    <m/>
    <m/>
    <m/>
    <m/>
    <m/>
    <m/>
    <m/>
    <m/>
    <m/>
    <m/>
    <m/>
    <m/>
    <m/>
    <m/>
    <m/>
    <m/>
    <m/>
    <n v="368516389.5"/>
    <n v="118185.76"/>
    <n v="0"/>
    <n v="55681082.049999997"/>
    <n v="5895216.0999999996"/>
    <n v="0"/>
    <n v="-461496"/>
    <n v="-27555"/>
    <n v="-61576298.149999999"/>
    <n v="-449214811.30000001"/>
    <n v="61466815"/>
    <n v="0"/>
    <n v="0"/>
    <n v="0"/>
    <n v="-17276.099999999999"/>
    <n v="1728739.8"/>
    <n v="0"/>
    <m/>
    <n v="0"/>
    <n v="27434569"/>
    <n v="0"/>
    <n v="-19548000"/>
    <n v="-1125234.5"/>
    <n v="-1723157.2"/>
    <n v="-729449.56"/>
    <n v="0"/>
    <m/>
    <n v="-10709645.810000001"/>
    <n v="-447615.2"/>
    <n v="-5877183.1500000004"/>
    <n v="0"/>
    <n v="-121362.67"/>
    <n v="-711935.95"/>
    <n v="381699.69"/>
    <n v="-254640.24"/>
    <n v="0"/>
    <n v="5055875.5599999996"/>
    <n v="0"/>
    <n v="0"/>
    <m/>
    <m/>
    <m/>
    <n v="108634728.66999996"/>
    <n v="89474858.382174075"/>
    <n v="26325149.566472001"/>
    <n v="132935465.59"/>
    <m/>
    <m/>
    <m/>
    <m/>
    <m/>
    <m/>
    <m/>
    <m/>
    <m/>
    <m/>
    <m/>
    <m/>
    <m/>
    <m/>
    <n v="54920258.630000003"/>
    <m/>
    <m/>
    <m/>
    <m/>
    <m/>
    <m/>
    <m/>
    <m/>
    <n v="59730896.600000001"/>
    <m/>
    <m/>
    <m/>
    <m/>
    <m/>
    <m/>
    <m/>
    <m/>
    <m/>
    <m/>
    <m/>
    <m/>
    <m/>
    <m/>
    <m/>
    <m/>
    <m/>
    <m/>
    <m/>
    <m/>
    <m/>
    <m/>
    <m/>
    <x v="0"/>
    <m/>
    <x v="0"/>
    <s v="EGK Grundversicherungen AG"/>
  </r>
  <r>
    <s v="neu_ohne Fusionsberechnungen_DJ_Daten_OKP.xlsx"/>
    <x v="11"/>
    <s v="Jahresrechnung definitiv"/>
    <s v="182"/>
    <x v="22"/>
    <s v="CH"/>
    <x v="0"/>
    <n v="141958"/>
    <n v="0"/>
    <m/>
    <m/>
    <m/>
    <m/>
    <m/>
    <m/>
    <m/>
    <m/>
    <m/>
    <m/>
    <m/>
    <m/>
    <m/>
    <m/>
    <m/>
    <m/>
    <m/>
    <m/>
    <m/>
    <m/>
    <m/>
    <m/>
    <m/>
    <m/>
    <m/>
    <m/>
    <m/>
    <m/>
    <m/>
    <m/>
    <m/>
    <m/>
    <m/>
    <m/>
    <m/>
    <n v="502425795.55000001"/>
    <n v="-1545058.87"/>
    <n v="0"/>
    <n v="50659065.850000001"/>
    <n v="0"/>
    <n v="0"/>
    <n v="-431397"/>
    <n v="-27380"/>
    <n v="-50659065.850000001"/>
    <n v="-457716385.75"/>
    <n v="79258554.349999994"/>
    <n v="0"/>
    <n v="0"/>
    <n v="0"/>
    <n v="-157989.29999999999"/>
    <n v="-21719329.050000001"/>
    <n v="0"/>
    <m/>
    <n v="0"/>
    <n v="-33505245"/>
    <n v="0"/>
    <n v="-89818969.359999999"/>
    <n v="-2268236.2999999998"/>
    <n v="-2959673.3"/>
    <n v="-268857.81"/>
    <n v="0"/>
    <m/>
    <n v="-12191269.050000001"/>
    <n v="27050.63"/>
    <n v="-9804006.1899999995"/>
    <n v="-1441235.2"/>
    <n v="24698.51"/>
    <n v="-381734.5"/>
    <n v="211149.67"/>
    <n v="0"/>
    <n v="0"/>
    <n v="4532974.2300000004"/>
    <n v="0"/>
    <n v="0"/>
    <m/>
    <m/>
    <m/>
    <n v="94664660.649999961"/>
    <n v="70589686.794253364"/>
    <n v="-29338809.965482008"/>
    <n v="142245321.54000002"/>
    <m/>
    <m/>
    <m/>
    <m/>
    <m/>
    <m/>
    <m/>
    <m/>
    <m/>
    <m/>
    <m/>
    <m/>
    <m/>
    <m/>
    <n v="-39720023.109999999"/>
    <m/>
    <m/>
    <m/>
    <m/>
    <m/>
    <m/>
    <m/>
    <m/>
    <n v="62834280.100000001"/>
    <m/>
    <m/>
    <m/>
    <m/>
    <m/>
    <m/>
    <m/>
    <m/>
    <m/>
    <m/>
    <m/>
    <m/>
    <m/>
    <m/>
    <m/>
    <m/>
    <m/>
    <m/>
    <m/>
    <m/>
    <m/>
    <m/>
    <s v="SWICA (fus)"/>
    <x v="1"/>
    <m/>
    <x v="0"/>
    <s v="PROVITA Gesundheitsversicherung AG"/>
  </r>
  <r>
    <s v="neu_ohne Fusionsberechnungen_DJ_Daten_OKP.xlsx"/>
    <x v="11"/>
    <s v="Jahresrechnung definitiv"/>
    <s v="1568"/>
    <x v="23"/>
    <s v="CH"/>
    <x v="0"/>
    <n v="75827.039999999994"/>
    <n v="88866"/>
    <m/>
    <m/>
    <m/>
    <m/>
    <m/>
    <m/>
    <m/>
    <m/>
    <m/>
    <m/>
    <m/>
    <m/>
    <m/>
    <m/>
    <m/>
    <m/>
    <m/>
    <m/>
    <m/>
    <m/>
    <m/>
    <m/>
    <m/>
    <m/>
    <m/>
    <m/>
    <m/>
    <m/>
    <m/>
    <m/>
    <m/>
    <m/>
    <m/>
    <m/>
    <m/>
    <n v="333399926.22000003"/>
    <n v="-6488905.2400000002"/>
    <n v="-66179629"/>
    <n v="63111848.200000003"/>
    <n v="4377818.6500000004"/>
    <n v="0"/>
    <n v="-367830.61"/>
    <n v="-22865"/>
    <n v="-63111848.200000003"/>
    <n v="-282219582.68000001"/>
    <n v="47515957.850000001"/>
    <n v="0"/>
    <n v="0"/>
    <n v="0"/>
    <n v="-1060599.94"/>
    <n v="-6320000"/>
    <n v="0"/>
    <m/>
    <n v="0"/>
    <n v="-67226567"/>
    <n v="0"/>
    <n v="-11621261"/>
    <n v="0"/>
    <n v="-1023969.2"/>
    <n v="1786040.18"/>
    <n v="65839872"/>
    <m/>
    <n v="-8323561.04"/>
    <n v="-556735.93999999994"/>
    <n v="-4922302.72"/>
    <n v="-605753.37"/>
    <n v="-694143.34"/>
    <n v="-46881.37"/>
    <n v="1183096.28"/>
    <n v="-10189.11"/>
    <n v="5146.1000000000004"/>
    <n v="7773542.5499999998"/>
    <n v="0"/>
    <n v="0"/>
    <m/>
    <m/>
    <m/>
    <n v="87655788.589999989"/>
    <n v="68983712.373233348"/>
    <n v="-68841070.881530017"/>
    <n v="127602980.84999999"/>
    <m/>
    <m/>
    <m/>
    <m/>
    <m/>
    <m/>
    <m/>
    <m/>
    <m/>
    <m/>
    <m/>
    <m/>
    <m/>
    <m/>
    <n v="69610594.920000002"/>
    <m/>
    <m/>
    <m/>
    <m/>
    <m/>
    <m/>
    <m/>
    <m/>
    <n v="51310000"/>
    <m/>
    <m/>
    <m/>
    <m/>
    <m/>
    <m/>
    <m/>
    <m/>
    <m/>
    <m/>
    <m/>
    <m/>
    <m/>
    <m/>
    <m/>
    <m/>
    <m/>
    <m/>
    <m/>
    <m/>
    <m/>
    <m/>
    <m/>
    <x v="0"/>
    <s v="Visana Gruppe"/>
    <x v="1"/>
    <s v="sana24 AG"/>
  </r>
  <r>
    <s v="neu_ohne Fusionsberechnungen_DJ_Daten_OKP.xlsx"/>
    <x v="11"/>
    <s v="Jahresrechnung definitiv"/>
    <s v="1570"/>
    <x v="24"/>
    <s v="CH"/>
    <x v="0"/>
    <n v="59774"/>
    <n v="48694"/>
    <m/>
    <m/>
    <m/>
    <m/>
    <m/>
    <m/>
    <m/>
    <m/>
    <m/>
    <m/>
    <m/>
    <m/>
    <m/>
    <m/>
    <m/>
    <m/>
    <m/>
    <m/>
    <m/>
    <m/>
    <m/>
    <m/>
    <m/>
    <m/>
    <m/>
    <m/>
    <m/>
    <m/>
    <m/>
    <m/>
    <m/>
    <m/>
    <m/>
    <m/>
    <m/>
    <n v="269507682.60000002"/>
    <n v="-3975403.68"/>
    <n v="0"/>
    <n v="44393827.600000001"/>
    <n v="2819995.51"/>
    <n v="0"/>
    <n v="-288744.2"/>
    <n v="-19642"/>
    <n v="-44393827.600000001"/>
    <n v="-243874325.69"/>
    <n v="38959923.549999997"/>
    <n v="0"/>
    <n v="0"/>
    <n v="0"/>
    <n v="-563527.5"/>
    <n v="-5210000"/>
    <n v="0"/>
    <m/>
    <n v="0"/>
    <n v="-49558220"/>
    <n v="0"/>
    <n v="-6416718"/>
    <n v="0"/>
    <n v="-888663.85"/>
    <n v="1390931.25"/>
    <n v="0"/>
    <m/>
    <n v="-6920227.6399999997"/>
    <n v="-164393.03"/>
    <n v="-4053759.18"/>
    <n v="-503624.74"/>
    <n v="-204966.69"/>
    <n v="-38977.279999999999"/>
    <n v="1126489.45"/>
    <n v="-30798.82"/>
    <n v="5154.1499999999996"/>
    <n v="5492447.3899999997"/>
    <n v="0"/>
    <n v="0"/>
    <m/>
    <m/>
    <m/>
    <n v="87450402.049999967"/>
    <n v="54782135.47045888"/>
    <n v="-47102633.562090002"/>
    <n v="89344571.550000012"/>
    <m/>
    <m/>
    <m/>
    <m/>
    <m/>
    <m/>
    <m/>
    <m/>
    <m/>
    <m/>
    <m/>
    <m/>
    <m/>
    <m/>
    <n v="57519380.479999997"/>
    <m/>
    <m/>
    <m/>
    <m/>
    <m/>
    <m/>
    <m/>
    <m/>
    <n v="43460000"/>
    <m/>
    <m/>
    <m/>
    <m/>
    <m/>
    <m/>
    <m/>
    <m/>
    <m/>
    <m/>
    <m/>
    <m/>
    <m/>
    <m/>
    <m/>
    <m/>
    <m/>
    <m/>
    <m/>
    <m/>
    <m/>
    <m/>
    <m/>
    <x v="0"/>
    <s v="Visana Gruppe"/>
    <x v="1"/>
    <s v="vivacare AG"/>
  </r>
  <r>
    <s v="neu_ohne Fusionsberechnungen_DJ_Daten_OKP.xlsx"/>
    <x v="11"/>
    <s v="Jahresrechnung definitiv"/>
    <s v="1575"/>
    <x v="25"/>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Sanitas (fus)"/>
    <x v="1"/>
    <m/>
    <x v="0"/>
    <s v="Compact Grundversicherungen AG"/>
  </r>
  <r>
    <s v="neu_ohne Fusionsberechnungen_DJ_Daten_OKP.xlsx"/>
    <x v="11"/>
    <s v="Jahresrechnung definitiv"/>
    <s v="32"/>
    <x v="26"/>
    <s v="CH"/>
    <x v="0"/>
    <n v="70243"/>
    <n v="88864"/>
    <m/>
    <m/>
    <m/>
    <m/>
    <m/>
    <m/>
    <m/>
    <m/>
    <m/>
    <m/>
    <m/>
    <m/>
    <m/>
    <m/>
    <m/>
    <m/>
    <m/>
    <m/>
    <m/>
    <m/>
    <m/>
    <m/>
    <m/>
    <m/>
    <m/>
    <m/>
    <m/>
    <m/>
    <m/>
    <m/>
    <m/>
    <m/>
    <m/>
    <m/>
    <m/>
    <n v="239595632.40000001"/>
    <n v="-197832.86"/>
    <n v="-1026876.24"/>
    <n v="27977421.949999999"/>
    <n v="0"/>
    <n v="0"/>
    <n v="-414846.85"/>
    <n v="-12387"/>
    <n v="-27977421.949999999"/>
    <n v="-267365753.09999999"/>
    <n v="43850092.950000003"/>
    <n v="0"/>
    <n v="0"/>
    <n v="0"/>
    <n v="-123743.25"/>
    <n v="-12836000"/>
    <n v="0"/>
    <m/>
    <n v="0"/>
    <n v="16033132.220000001"/>
    <n v="0"/>
    <n v="-37941370.210000001"/>
    <n v="-627124.28"/>
    <n v="-226398.45"/>
    <n v="-410401.58"/>
    <n v="1202131.7"/>
    <m/>
    <n v="-4581149.3600000003"/>
    <n v="0"/>
    <n v="-6304718.3099999996"/>
    <n v="-510369.06"/>
    <n v="-63357.7"/>
    <n v="-413804.92"/>
    <n v="248791.08"/>
    <n v="0"/>
    <n v="0"/>
    <n v="6516555.3099999996"/>
    <n v="0"/>
    <n v="0"/>
    <m/>
    <m/>
    <m/>
    <n v="109823468"/>
    <n v="63744542.960314207"/>
    <n v="14476437.454949001"/>
    <n v="134233209"/>
    <m/>
    <m/>
    <m/>
    <m/>
    <m/>
    <m/>
    <m/>
    <m/>
    <m/>
    <m/>
    <m/>
    <m/>
    <m/>
    <m/>
    <n v="47282738.630000003"/>
    <m/>
    <m/>
    <m/>
    <m/>
    <m/>
    <m/>
    <m/>
    <m/>
    <n v="38139000"/>
    <m/>
    <m/>
    <m/>
    <m/>
    <m/>
    <m/>
    <m/>
    <m/>
    <m/>
    <m/>
    <m/>
    <m/>
    <m/>
    <m/>
    <m/>
    <m/>
    <m/>
    <m/>
    <m/>
    <m/>
    <m/>
    <m/>
    <m/>
    <x v="0"/>
    <m/>
    <x v="0"/>
    <s v="Aquilana Versicherungen"/>
  </r>
  <r>
    <s v="neu_ohne Fusionsberechnungen_DJ_Daten_OKP.xlsx"/>
    <x v="11"/>
    <s v="Jahresrechnung definitiv"/>
    <s v="941"/>
    <x v="27"/>
    <s v="CH"/>
    <x v="0"/>
    <n v="37733.440000000002"/>
    <n v="41440"/>
    <m/>
    <m/>
    <m/>
    <m/>
    <m/>
    <m/>
    <m/>
    <m/>
    <m/>
    <m/>
    <m/>
    <m/>
    <m/>
    <m/>
    <m/>
    <m/>
    <m/>
    <m/>
    <m/>
    <m/>
    <m/>
    <m/>
    <m/>
    <m/>
    <m/>
    <m/>
    <m/>
    <m/>
    <m/>
    <m/>
    <m/>
    <m/>
    <m/>
    <m/>
    <m/>
    <n v="131283618.79000001"/>
    <n v="-363218.41"/>
    <n v="-393978"/>
    <n v="14361218.300000001"/>
    <n v="0"/>
    <n v="0"/>
    <n v="0"/>
    <n v="-12018"/>
    <n v="-14361218.300000001"/>
    <n v="-148573289.34999999"/>
    <n v="20776544.649999999"/>
    <n v="0"/>
    <n v="0"/>
    <n v="0"/>
    <n v="-41876.14"/>
    <n v="-2374579.56"/>
    <n v="0"/>
    <m/>
    <n v="0"/>
    <n v="-2714907"/>
    <n v="0"/>
    <n v="417877.49"/>
    <n v="0"/>
    <n v="-305004.40999999997"/>
    <n v="-818584.53"/>
    <n v="82598.7"/>
    <m/>
    <n v="-2891971.53"/>
    <n v="-15515.65"/>
    <n v="-1689719.18"/>
    <n v="-145501.23000000001"/>
    <n v="-299610.21999999997"/>
    <n v="-81902.19"/>
    <n v="52064.59"/>
    <n v="-62140.09"/>
    <n v="0"/>
    <n v="5128473.79"/>
    <n v="0"/>
    <n v="0"/>
    <m/>
    <m/>
    <m/>
    <n v="76001024.315455347"/>
    <n v="38416722.682465546"/>
    <n v="-2250325.7587000001"/>
    <n v="108969771.62"/>
    <m/>
    <m/>
    <m/>
    <m/>
    <m/>
    <m/>
    <m/>
    <m/>
    <m/>
    <m/>
    <m/>
    <m/>
    <m/>
    <m/>
    <n v="54859664.299999997"/>
    <m/>
    <m/>
    <m/>
    <m/>
    <m/>
    <m/>
    <m/>
    <m/>
    <n v="35870173.439999998"/>
    <m/>
    <m/>
    <m/>
    <m/>
    <m/>
    <m/>
    <m/>
    <m/>
    <m/>
    <m/>
    <m/>
    <m/>
    <m/>
    <m/>
    <m/>
    <m/>
    <m/>
    <m/>
    <m/>
    <m/>
    <m/>
    <m/>
    <s v="Sodalis (fus)"/>
    <x v="1"/>
    <m/>
    <x v="0"/>
    <s v="Sodalis Gesundheitsgruppe"/>
  </r>
  <r>
    <s v="neu_ohne Fusionsberechnungen_DJ_Daten_OKP.xlsx"/>
    <x v="11"/>
    <s v="Jahresrechnung definitiv"/>
    <s v="360"/>
    <x v="28"/>
    <s v="CH"/>
    <x v="0"/>
    <n v="23233.27"/>
    <n v="25617"/>
    <m/>
    <m/>
    <m/>
    <m/>
    <m/>
    <m/>
    <m/>
    <m/>
    <m/>
    <m/>
    <m/>
    <m/>
    <m/>
    <m/>
    <m/>
    <m/>
    <m/>
    <m/>
    <m/>
    <m/>
    <m/>
    <m/>
    <m/>
    <m/>
    <m/>
    <m/>
    <m/>
    <m/>
    <m/>
    <m/>
    <m/>
    <m/>
    <m/>
    <m/>
    <m/>
    <n v="82536823.400000006"/>
    <n v="33873.800000000003"/>
    <n v="-965622.3"/>
    <n v="11684540.800000001"/>
    <n v="0"/>
    <n v="0"/>
    <n v="-84772.800000000003"/>
    <n v="-6042"/>
    <n v="-11684540.800000001"/>
    <n v="-101663270.75"/>
    <n v="13252085.75"/>
    <n v="0"/>
    <n v="0"/>
    <n v="0"/>
    <n v="-9395.57"/>
    <n v="-2710000"/>
    <n v="0"/>
    <m/>
    <n v="0"/>
    <n v="8335245"/>
    <n v="0"/>
    <n v="-1663710"/>
    <n v="-201838.15"/>
    <n v="-199940.2"/>
    <n v="712953.28"/>
    <n v="945532.75"/>
    <m/>
    <n v="-1131976.7"/>
    <n v="0"/>
    <n v="-917666.25"/>
    <n v="-12121.65"/>
    <n v="-649.9"/>
    <n v="-882279.1"/>
    <n v="36895.019999999997"/>
    <n v="-38000"/>
    <n v="0"/>
    <n v="2011130.39"/>
    <n v="0"/>
    <n v="0"/>
    <m/>
    <m/>
    <m/>
    <n v="51683407"/>
    <n v="22139104.291585468"/>
    <n v="8122928.6232599998"/>
    <n v="70478807.569999993"/>
    <m/>
    <m/>
    <m/>
    <m/>
    <m/>
    <m/>
    <m/>
    <m/>
    <m/>
    <m/>
    <m/>
    <m/>
    <m/>
    <m/>
    <n v="40954341.170000002"/>
    <m/>
    <m/>
    <m/>
    <m/>
    <m/>
    <m/>
    <m/>
    <m/>
    <n v="18460000"/>
    <m/>
    <m/>
    <m/>
    <m/>
    <m/>
    <m/>
    <m/>
    <m/>
    <m/>
    <m/>
    <m/>
    <m/>
    <m/>
    <m/>
    <m/>
    <m/>
    <m/>
    <m/>
    <m/>
    <m/>
    <m/>
    <m/>
    <m/>
    <x v="0"/>
    <m/>
    <x v="0"/>
    <s v="Krankenkasse Luzerner Hinterland"/>
  </r>
  <r>
    <s v="neu_ohne Fusionsberechnungen_DJ_Daten_OKP.xlsx"/>
    <x v="11"/>
    <s v="Jahresrechnung definitiv"/>
    <s v="194"/>
    <x v="29"/>
    <s v="CH"/>
    <x v="0"/>
    <n v="18858.189999999999"/>
    <n v="31613"/>
    <m/>
    <m/>
    <m/>
    <m/>
    <m/>
    <m/>
    <m/>
    <m/>
    <m/>
    <m/>
    <m/>
    <m/>
    <m/>
    <m/>
    <m/>
    <m/>
    <m/>
    <m/>
    <m/>
    <m/>
    <m/>
    <m/>
    <m/>
    <m/>
    <m/>
    <m/>
    <m/>
    <m/>
    <m/>
    <m/>
    <m/>
    <m/>
    <m/>
    <m/>
    <m/>
    <n v="69127326.549999997"/>
    <n v="-134557.04999999999"/>
    <n v="-677447.8"/>
    <n v="9256246.4499999993"/>
    <n v="0"/>
    <n v="0"/>
    <n v="-81628.800000000003"/>
    <n v="-5634"/>
    <n v="-9256246.4499999993"/>
    <n v="-81074733.299999997"/>
    <n v="11028797.1"/>
    <n v="0"/>
    <n v="0"/>
    <n v="0"/>
    <n v="-10308.33"/>
    <n v="600000"/>
    <n v="0"/>
    <m/>
    <n v="0"/>
    <n v="-1194423"/>
    <n v="0"/>
    <n v="-439307"/>
    <n v="-381121.35"/>
    <n v="-97471.9"/>
    <n v="-203205.19"/>
    <n v="920775.75"/>
    <m/>
    <n v="-1657265"/>
    <n v="-4900"/>
    <n v="-634403.16"/>
    <n v="-45871.76"/>
    <n v="-4600"/>
    <n v="-96650.8"/>
    <n v="171833.12"/>
    <n v="-44256.14"/>
    <n v="0"/>
    <n v="1853468.28"/>
    <n v="0"/>
    <n v="0"/>
    <m/>
    <m/>
    <m/>
    <n v="40749964.109999999"/>
    <n v="13854306.883553509"/>
    <n v="-834710.71443099994"/>
    <n v="51522037.469999999"/>
    <m/>
    <m/>
    <m/>
    <m/>
    <m/>
    <m/>
    <m/>
    <m/>
    <m/>
    <m/>
    <m/>
    <m/>
    <m/>
    <m/>
    <n v="34183175.460000001"/>
    <m/>
    <m/>
    <m/>
    <m/>
    <m/>
    <m/>
    <m/>
    <m/>
    <n v="11023142"/>
    <m/>
    <m/>
    <m/>
    <m/>
    <m/>
    <m/>
    <m/>
    <m/>
    <m/>
    <m/>
    <m/>
    <m/>
    <m/>
    <m/>
    <m/>
    <m/>
    <m/>
    <m/>
    <m/>
    <m/>
    <m/>
    <m/>
    <m/>
    <x v="0"/>
    <m/>
    <x v="0"/>
    <s v="Sumiswalder Krankenkasse"/>
  </r>
  <r>
    <s v="neu_ohne Fusionsberechnungen_DJ_Daten_OKP.xlsx"/>
    <x v="11"/>
    <s v="Jahresrechnung definitiv"/>
    <s v="923"/>
    <x v="30"/>
    <s v="CH"/>
    <x v="0"/>
    <n v="13531"/>
    <n v="13444"/>
    <m/>
    <m/>
    <m/>
    <m/>
    <m/>
    <m/>
    <m/>
    <m/>
    <m/>
    <m/>
    <m/>
    <m/>
    <m/>
    <m/>
    <m/>
    <m/>
    <m/>
    <m/>
    <m/>
    <m/>
    <m/>
    <m/>
    <m/>
    <m/>
    <m/>
    <m/>
    <m/>
    <m/>
    <m/>
    <m/>
    <m/>
    <m/>
    <m/>
    <m/>
    <m/>
    <n v="52974069.149999999"/>
    <n v="-367386.91"/>
    <n v="-620045.31000000006"/>
    <n v="5826252.9000000004"/>
    <n v="0"/>
    <n v="0"/>
    <n v="-41822.400000000001"/>
    <n v="30577"/>
    <n v="-5826252.9000000004"/>
    <n v="-71063436.25"/>
    <n v="8652786.1500000004"/>
    <n v="0"/>
    <n v="0"/>
    <n v="0"/>
    <n v="-1748.99"/>
    <n v="700000"/>
    <n v="0"/>
    <m/>
    <n v="0"/>
    <n v="9207459"/>
    <n v="0"/>
    <n v="1105029.56"/>
    <n v="-160555.25"/>
    <n v="-198903.99"/>
    <n v="-220320.73"/>
    <n v="620097.94999999995"/>
    <m/>
    <n v="-1889592.94"/>
    <n v="0"/>
    <n v="-1060386.04"/>
    <n v="-31563.5"/>
    <n v="0"/>
    <n v="-912326.1"/>
    <n v="48104.36"/>
    <n v="-32065.49"/>
    <n v="0"/>
    <n v="2251045.81"/>
    <n v="17.100000000000001"/>
    <n v="0"/>
    <m/>
    <m/>
    <m/>
    <n v="32756998.040000007"/>
    <n v="18909380.927122016"/>
    <n v="6578758.0491300002"/>
    <n v="41169915.32"/>
    <m/>
    <m/>
    <m/>
    <m/>
    <m/>
    <m/>
    <m/>
    <m/>
    <m/>
    <m/>
    <m/>
    <m/>
    <m/>
    <m/>
    <n v="19427901.379999999"/>
    <m/>
    <m/>
    <m/>
    <m/>
    <m/>
    <m/>
    <m/>
    <m/>
    <n v="14100000"/>
    <m/>
    <m/>
    <m/>
    <m/>
    <m/>
    <m/>
    <m/>
    <m/>
    <m/>
    <m/>
    <m/>
    <m/>
    <m/>
    <m/>
    <m/>
    <m/>
    <m/>
    <m/>
    <m/>
    <m/>
    <m/>
    <m/>
    <m/>
    <x v="0"/>
    <m/>
    <x v="0"/>
    <s v="Genossenschaft KRANKENKASSE SLKK"/>
  </r>
  <r>
    <s v="neu_ohne Fusionsberechnungen_DJ_Daten_OKP.xlsx"/>
    <x v="11"/>
    <s v="Jahresrechnung definitiv"/>
    <s v="762"/>
    <x v="31"/>
    <s v="CH"/>
    <x v="0"/>
    <n v="12935.85"/>
    <n v="0"/>
    <m/>
    <m/>
    <m/>
    <m/>
    <m/>
    <m/>
    <m/>
    <m/>
    <m/>
    <m/>
    <m/>
    <m/>
    <m/>
    <m/>
    <m/>
    <m/>
    <m/>
    <m/>
    <m/>
    <m/>
    <m/>
    <m/>
    <m/>
    <m/>
    <m/>
    <m/>
    <m/>
    <m/>
    <m/>
    <m/>
    <m/>
    <m/>
    <m/>
    <m/>
    <m/>
    <n v="45500873.329999998"/>
    <n v="-63345.93"/>
    <n v="0"/>
    <n v="7778760.21"/>
    <n v="0"/>
    <n v="0"/>
    <n v="-62083.43"/>
    <n v="-3116"/>
    <n v="-7778760.21"/>
    <n v="-50682838.560000002"/>
    <n v="6863207.25"/>
    <n v="0"/>
    <n v="0"/>
    <n v="0"/>
    <n v="-217024.6"/>
    <n v="770509"/>
    <n v="0"/>
    <m/>
    <n v="0"/>
    <n v="-187952"/>
    <n v="0"/>
    <n v="-166539.01999999999"/>
    <n v="0"/>
    <n v="0"/>
    <n v="-127622.44"/>
    <n v="0"/>
    <m/>
    <n v="0"/>
    <n v="0"/>
    <n v="-2956533.41"/>
    <n v="0"/>
    <n v="0"/>
    <n v="0"/>
    <n v="0"/>
    <n v="0"/>
    <n v="0"/>
    <n v="1128407.75"/>
    <n v="45.1"/>
    <n v="0"/>
    <m/>
    <m/>
    <m/>
    <n v="21150543"/>
    <n v="11920712.825023796"/>
    <n v="-46780.734249999659"/>
    <n v="21290202.579999998"/>
    <m/>
    <m/>
    <m/>
    <m/>
    <m/>
    <m/>
    <m/>
    <m/>
    <m/>
    <m/>
    <m/>
    <m/>
    <m/>
    <m/>
    <n v="14794915.130000001"/>
    <m/>
    <m/>
    <m/>
    <m/>
    <m/>
    <m/>
    <m/>
    <m/>
    <n v="9049193"/>
    <m/>
    <m/>
    <m/>
    <m/>
    <m/>
    <m/>
    <m/>
    <m/>
    <m/>
    <m/>
    <m/>
    <m/>
    <m/>
    <m/>
    <m/>
    <m/>
    <m/>
    <m/>
    <m/>
    <m/>
    <m/>
    <m/>
    <s v="Vivao (fus)"/>
    <x v="1"/>
    <m/>
    <x v="0"/>
    <s v="Kolping Krankenkasse AG"/>
  </r>
  <r>
    <s v="neu_ohne Fusionsberechnungen_DJ_Daten_OKP.xlsx"/>
    <x v="11"/>
    <s v="Jahresrechnung definitiv"/>
    <s v="1386"/>
    <x v="32"/>
    <s v="CH"/>
    <x v="0"/>
    <n v="13977"/>
    <n v="13001"/>
    <m/>
    <m/>
    <m/>
    <m/>
    <m/>
    <m/>
    <m/>
    <m/>
    <m/>
    <m/>
    <m/>
    <m/>
    <m/>
    <m/>
    <m/>
    <m/>
    <m/>
    <m/>
    <m/>
    <m/>
    <m/>
    <m/>
    <m/>
    <m/>
    <m/>
    <m/>
    <m/>
    <m/>
    <m/>
    <m/>
    <m/>
    <m/>
    <m/>
    <m/>
    <m/>
    <n v="60981985.899999999"/>
    <n v="-802835.67"/>
    <n v="-18224233"/>
    <n v="8891825.1999999993"/>
    <n v="452889"/>
    <n v="0"/>
    <n v="-67974.8"/>
    <n v="-5620"/>
    <n v="-8891825.1999999993"/>
    <n v="-69806111.030000001"/>
    <n v="9055859.8000000007"/>
    <n v="0"/>
    <n v="0"/>
    <n v="0"/>
    <n v="-86143.32"/>
    <n v="-810000"/>
    <n v="0"/>
    <m/>
    <n v="0"/>
    <n v="-4399352"/>
    <n v="0"/>
    <n v="6336614"/>
    <n v="0"/>
    <n v="-11333.2"/>
    <n v="378989.38"/>
    <n v="18026060"/>
    <m/>
    <n v="-1744164.42"/>
    <n v="-54075.54"/>
    <n v="-1058666.1000000001"/>
    <n v="-126932.87"/>
    <n v="-67421.87"/>
    <n v="-9823.77"/>
    <n v="321706.05"/>
    <n v="-41631.71"/>
    <n v="0"/>
    <n v="1408580.71"/>
    <n v="0"/>
    <n v="0"/>
    <m/>
    <m/>
    <m/>
    <n v="22179093.480000004"/>
    <n v="17480748.106608924"/>
    <n v="692032.77165000094"/>
    <n v="25198154.539999999"/>
    <m/>
    <m/>
    <m/>
    <m/>
    <m/>
    <m/>
    <m/>
    <m/>
    <m/>
    <m/>
    <m/>
    <m/>
    <m/>
    <m/>
    <n v="18853963.390000001"/>
    <m/>
    <m/>
    <m/>
    <m/>
    <m/>
    <m/>
    <m/>
    <m/>
    <n v="13670000"/>
    <m/>
    <m/>
    <m/>
    <m/>
    <m/>
    <m/>
    <m/>
    <m/>
    <m/>
    <m/>
    <m/>
    <m/>
    <m/>
    <m/>
    <m/>
    <m/>
    <m/>
    <m/>
    <m/>
    <m/>
    <m/>
    <m/>
    <m/>
    <x v="0"/>
    <s v="Visana Gruppe"/>
    <x v="1"/>
    <s v="Galenos AG"/>
  </r>
  <r>
    <s v="neu_ohne Fusionsberechnungen_DJ_Daten_OKP.xlsx"/>
    <x v="11"/>
    <s v="Jahresrechnung definitiv"/>
    <s v="57"/>
    <x v="33"/>
    <s v="CH"/>
    <x v="0"/>
    <n v="15972.46"/>
    <n v="0"/>
    <m/>
    <m/>
    <m/>
    <m/>
    <m/>
    <m/>
    <m/>
    <m/>
    <m/>
    <m/>
    <m/>
    <m/>
    <m/>
    <m/>
    <m/>
    <m/>
    <m/>
    <m/>
    <m/>
    <m/>
    <m/>
    <m/>
    <m/>
    <m/>
    <m/>
    <m/>
    <m/>
    <m/>
    <m/>
    <m/>
    <m/>
    <m/>
    <m/>
    <m/>
    <m/>
    <n v="71699562.799999997"/>
    <n v="41920.6"/>
    <n v="0"/>
    <n v="14251447.66"/>
    <n v="0"/>
    <n v="0"/>
    <n v="-76633.240000000005"/>
    <n v="-4487"/>
    <n v="-14251447.66"/>
    <n v="-70347828.290000007"/>
    <n v="9883247.0999999996"/>
    <n v="0"/>
    <n v="0"/>
    <n v="0"/>
    <n v="-239205.93"/>
    <n v="-348513.74"/>
    <n v="0"/>
    <m/>
    <n v="0"/>
    <n v="-11412929"/>
    <n v="0"/>
    <n v="1001154.6"/>
    <n v="0"/>
    <n v="0"/>
    <n v="-255682.61"/>
    <n v="0"/>
    <m/>
    <n v="0"/>
    <n v="0"/>
    <n v="-4435844.93"/>
    <n v="0"/>
    <n v="0"/>
    <n v="0"/>
    <n v="0"/>
    <n v="0"/>
    <n v="25951.31"/>
    <n v="688088.01"/>
    <n v="54.92"/>
    <n v="0"/>
    <m/>
    <m/>
    <m/>
    <n v="49489738.099999987"/>
    <n v="22181391.461218655"/>
    <n v="-9819261.7825840022"/>
    <n v="49670453.180000007"/>
    <m/>
    <m/>
    <m/>
    <m/>
    <m/>
    <m/>
    <m/>
    <m/>
    <m/>
    <m/>
    <m/>
    <m/>
    <m/>
    <m/>
    <n v="-4933412.05"/>
    <m/>
    <m/>
    <m/>
    <m/>
    <m/>
    <m/>
    <m/>
    <m/>
    <n v="12499243.74"/>
    <m/>
    <m/>
    <m/>
    <m/>
    <m/>
    <m/>
    <m/>
    <m/>
    <m/>
    <m/>
    <m/>
    <m/>
    <m/>
    <m/>
    <m/>
    <m/>
    <m/>
    <m/>
    <m/>
    <m/>
    <m/>
    <m/>
    <s v="Vivao (fus)"/>
    <x v="1"/>
    <m/>
    <x v="0"/>
    <s v="Moove Sympany AG"/>
  </r>
  <r>
    <s v="neu_ohne Fusionsberechnungen_DJ_Daten_OKP.xlsx"/>
    <x v="11"/>
    <s v="Jahresrechnung definitiv"/>
    <s v="1318"/>
    <x v="34"/>
    <s v="CH"/>
    <x v="0"/>
    <n v="13125"/>
    <n v="21129"/>
    <m/>
    <m/>
    <m/>
    <m/>
    <m/>
    <m/>
    <m/>
    <m/>
    <m/>
    <m/>
    <m/>
    <m/>
    <m/>
    <m/>
    <m/>
    <m/>
    <m/>
    <m/>
    <m/>
    <m/>
    <m/>
    <m/>
    <m/>
    <m/>
    <m/>
    <m/>
    <m/>
    <m/>
    <m/>
    <m/>
    <m/>
    <m/>
    <m/>
    <m/>
    <m/>
    <n v="47265970"/>
    <n v="-36125"/>
    <n v="-265895"/>
    <n v="4051143"/>
    <n v="0"/>
    <n v="0"/>
    <n v="-53885"/>
    <n v="-3188"/>
    <n v="-4051143"/>
    <n v="-54507903"/>
    <n v="8773040"/>
    <n v="0"/>
    <n v="0"/>
    <n v="0"/>
    <n v="-53450"/>
    <n v="-2650000"/>
    <n v="0"/>
    <m/>
    <n v="0"/>
    <n v="96113"/>
    <n v="0"/>
    <n v="1054804"/>
    <n v="-183733"/>
    <n v="0"/>
    <n v="-429470"/>
    <n v="52367"/>
    <m/>
    <n v="-1598505"/>
    <n v="0"/>
    <n v="-880236"/>
    <n v="-8853"/>
    <n v="0"/>
    <n v="0"/>
    <n v="41115"/>
    <n v="-21194"/>
    <n v="0"/>
    <n v="1863417"/>
    <n v="0"/>
    <n v="0"/>
    <m/>
    <m/>
    <m/>
    <n v="30635826"/>
    <n v="10650948.357027758"/>
    <n v="-114542.57518999996"/>
    <n v="42089781"/>
    <m/>
    <m/>
    <m/>
    <m/>
    <m/>
    <m/>
    <m/>
    <m/>
    <m/>
    <m/>
    <m/>
    <m/>
    <m/>
    <m/>
    <n v="28404746"/>
    <m/>
    <m/>
    <m/>
    <m/>
    <m/>
    <m/>
    <m/>
    <m/>
    <n v="11040000"/>
    <m/>
    <m/>
    <m/>
    <m/>
    <m/>
    <m/>
    <m/>
    <m/>
    <m/>
    <m/>
    <m/>
    <m/>
    <m/>
    <m/>
    <m/>
    <m/>
    <m/>
    <m/>
    <m/>
    <m/>
    <m/>
    <m/>
    <m/>
    <x v="0"/>
    <m/>
    <x v="0"/>
    <s v="Stiftung Krankenkasse Wädenswil"/>
  </r>
  <r>
    <s v="neu_ohne Fusionsberechnungen_DJ_Daten_OKP.xlsx"/>
    <x v="11"/>
    <s v="Jahresrechnung definitiv"/>
    <s v="1401"/>
    <x v="35"/>
    <s v="CH"/>
    <x v="0"/>
    <n v="10357.030000000001"/>
    <n v="12163"/>
    <m/>
    <m/>
    <m/>
    <m/>
    <m/>
    <m/>
    <m/>
    <m/>
    <m/>
    <m/>
    <m/>
    <m/>
    <m/>
    <m/>
    <m/>
    <m/>
    <m/>
    <m/>
    <m/>
    <m/>
    <m/>
    <m/>
    <m/>
    <m/>
    <m/>
    <m/>
    <m/>
    <m/>
    <m/>
    <m/>
    <m/>
    <m/>
    <m/>
    <m/>
    <m/>
    <n v="36280095"/>
    <n v="-124635"/>
    <n v="-555085"/>
    <n v="3479060"/>
    <n v="0"/>
    <n v="0"/>
    <n v="-51163"/>
    <n v="-3009"/>
    <n v="-3479060"/>
    <n v="-40378643"/>
    <n v="6049598"/>
    <n v="0"/>
    <n v="0"/>
    <n v="0"/>
    <n v="0"/>
    <n v="-455000"/>
    <n v="0"/>
    <m/>
    <n v="0"/>
    <n v="389914"/>
    <n v="0"/>
    <n v="-609043"/>
    <n v="0"/>
    <n v="0"/>
    <n v="-469448"/>
    <n v="576971"/>
    <m/>
    <n v="-1142676"/>
    <n v="0"/>
    <n v="-887177"/>
    <n v="-159553"/>
    <n v="-85878"/>
    <n v="-46067"/>
    <n v="57621"/>
    <n v="-11494"/>
    <n v="0"/>
    <n v="894862"/>
    <n v="0"/>
    <n v="0"/>
    <m/>
    <m/>
    <m/>
    <n v="13782976.480000004"/>
    <n v="7275598.8374339491"/>
    <n v="274615.14650000015"/>
    <n v="17689657"/>
    <m/>
    <m/>
    <m/>
    <m/>
    <m/>
    <m/>
    <m/>
    <m/>
    <m/>
    <m/>
    <m/>
    <m/>
    <m/>
    <m/>
    <n v="9164016"/>
    <m/>
    <m/>
    <m/>
    <m/>
    <m/>
    <m/>
    <m/>
    <m/>
    <n v="5075000"/>
    <m/>
    <m/>
    <m/>
    <m/>
    <m/>
    <m/>
    <m/>
    <m/>
    <m/>
    <m/>
    <m/>
    <m/>
    <m/>
    <m/>
    <m/>
    <m/>
    <m/>
    <m/>
    <m/>
    <m/>
    <m/>
    <m/>
    <s v="rhenu (fus)"/>
    <x v="1"/>
    <m/>
    <x v="0"/>
    <s v="rhenusana"/>
  </r>
  <r>
    <s v="neu_ohne Fusionsberechnungen_DJ_Daten_OKP.xlsx"/>
    <x v="11"/>
    <s v="Jahresrechnung definitiv"/>
    <s v="558"/>
    <x v="36"/>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öKK (fus)"/>
    <x v="1"/>
    <m/>
    <x v="0"/>
    <s v="KVF Krankenversicherung AG"/>
  </r>
  <r>
    <s v="neu_ohne Fusionsberechnungen_DJ_Daten_OKP.xlsx"/>
    <x v="11"/>
    <s v="Jahresrechnung definitiv"/>
    <s v="780"/>
    <x v="37"/>
    <s v="CH"/>
    <x v="0"/>
    <n v="9548.9"/>
    <n v="9798"/>
    <m/>
    <m/>
    <m/>
    <m/>
    <m/>
    <m/>
    <m/>
    <m/>
    <m/>
    <m/>
    <m/>
    <m/>
    <m/>
    <m/>
    <m/>
    <m/>
    <m/>
    <m/>
    <m/>
    <m/>
    <m/>
    <m/>
    <m/>
    <m/>
    <m/>
    <m/>
    <m/>
    <m/>
    <m/>
    <m/>
    <m/>
    <m/>
    <m/>
    <m/>
    <m/>
    <n v="29807981"/>
    <n v="47556.58"/>
    <n v="-196200.1"/>
    <n v="3581848.75"/>
    <n v="0"/>
    <n v="0"/>
    <n v="-41160"/>
    <n v="-2802"/>
    <n v="-3581848.75"/>
    <n v="-29938513.41"/>
    <n v="4972487"/>
    <n v="0"/>
    <n v="0"/>
    <n v="0"/>
    <n v="-16455.580000000002"/>
    <n v="-2052000"/>
    <n v="0"/>
    <m/>
    <n v="0"/>
    <n v="-3729984"/>
    <n v="0"/>
    <n v="-363221"/>
    <n v="0"/>
    <n v="-58028.7"/>
    <n v="-222204.47"/>
    <n v="67323.850000000006"/>
    <m/>
    <n v="-1746067.71"/>
    <n v="0"/>
    <n v="-703372.62"/>
    <n v="-154957.43"/>
    <n v="-1350"/>
    <n v="-91325.71"/>
    <n v="159932.70000000001"/>
    <n v="-15609.34"/>
    <n v="0"/>
    <n v="378023.82"/>
    <n v="41342.04"/>
    <n v="-26774.76"/>
    <m/>
    <m/>
    <m/>
    <n v="11889376.000000002"/>
    <n v="6940413.6025160961"/>
    <n v="-3628954.8567539998"/>
    <n v="15874569.34"/>
    <m/>
    <m/>
    <m/>
    <m/>
    <m/>
    <m/>
    <m/>
    <m/>
    <m/>
    <m/>
    <m/>
    <m/>
    <m/>
    <m/>
    <n v="6339953.8399999999"/>
    <m/>
    <m/>
    <m/>
    <m/>
    <m/>
    <m/>
    <m/>
    <m/>
    <n v="5905000"/>
    <m/>
    <m/>
    <m/>
    <m/>
    <m/>
    <m/>
    <m/>
    <m/>
    <m/>
    <m/>
    <m/>
    <m/>
    <m/>
    <m/>
    <m/>
    <m/>
    <m/>
    <m/>
    <m/>
    <m/>
    <m/>
    <m/>
    <m/>
    <x v="0"/>
    <m/>
    <x v="0"/>
    <s v="Genossenschaft Glarner Krankenversicherung"/>
  </r>
  <r>
    <s v="neu_ohne Fusionsberechnungen_DJ_Daten_OKP.xlsx"/>
    <x v="11"/>
    <s v="Jahresrechnung definitiv"/>
    <s v="1507"/>
    <x v="38"/>
    <s v="CH"/>
    <x v="0"/>
    <n v="10341.24"/>
    <n v="11399"/>
    <m/>
    <m/>
    <m/>
    <m/>
    <m/>
    <m/>
    <m/>
    <m/>
    <m/>
    <m/>
    <m/>
    <m/>
    <m/>
    <m/>
    <m/>
    <m/>
    <m/>
    <m/>
    <m/>
    <m/>
    <m/>
    <m/>
    <m/>
    <m/>
    <m/>
    <m/>
    <m/>
    <m/>
    <m/>
    <m/>
    <m/>
    <m/>
    <m/>
    <m/>
    <m/>
    <n v="40313965.100000001"/>
    <n v="-393863.33"/>
    <n v="0"/>
    <n v="6514845"/>
    <n v="0"/>
    <n v="0"/>
    <n v="-49636.800000000003"/>
    <n v="-3561"/>
    <n v="-6514845"/>
    <n v="-43695462.43"/>
    <n v="5963927.8099999996"/>
    <n v="0"/>
    <n v="0"/>
    <n v="0"/>
    <n v="0"/>
    <n v="-964674.4"/>
    <n v="0"/>
    <m/>
    <n v="0"/>
    <n v="-1021085"/>
    <n v="0"/>
    <n v="-133547"/>
    <n v="0"/>
    <n v="-151573"/>
    <n v="-56906.94"/>
    <n v="0"/>
    <m/>
    <n v="0"/>
    <n v="0"/>
    <n v="-2005580.64"/>
    <n v="-142953.25"/>
    <n v="-23415.88"/>
    <n v="0"/>
    <n v="6667.61"/>
    <n v="-26141.7"/>
    <n v="0"/>
    <n v="1030283.31"/>
    <n v="10249.299999999999"/>
    <n v="0"/>
    <m/>
    <m/>
    <m/>
    <n v="21157114.362250477"/>
    <n v="9205998.6220788676"/>
    <n v="-1193721.9481619999"/>
    <n v="24785979.390000001"/>
    <m/>
    <m/>
    <m/>
    <m/>
    <m/>
    <m/>
    <m/>
    <m/>
    <m/>
    <m/>
    <m/>
    <m/>
    <m/>
    <m/>
    <n v="11701065.32"/>
    <m/>
    <m/>
    <m/>
    <m/>
    <m/>
    <m/>
    <m/>
    <m/>
    <n v="8631990.1400000006"/>
    <m/>
    <m/>
    <m/>
    <m/>
    <m/>
    <m/>
    <m/>
    <m/>
    <m/>
    <m/>
    <m/>
    <m/>
    <m/>
    <m/>
    <m/>
    <m/>
    <m/>
    <m/>
    <m/>
    <m/>
    <m/>
    <m/>
    <m/>
    <x v="0"/>
    <s v="Groupe Mutuel"/>
    <x v="1"/>
    <s v="AMB Assurances SA"/>
  </r>
  <r>
    <s v="neu_ohne Fusionsberechnungen_DJ_Daten_OKP.xlsx"/>
    <x v="11"/>
    <s v="Jahresrechnung definitiv"/>
    <s v="829"/>
    <x v="39"/>
    <s v="CH"/>
    <x v="0"/>
    <n v="26157.53"/>
    <n v="13428"/>
    <m/>
    <m/>
    <m/>
    <m/>
    <m/>
    <m/>
    <m/>
    <m/>
    <m/>
    <m/>
    <m/>
    <m/>
    <m/>
    <m/>
    <m/>
    <m/>
    <m/>
    <m/>
    <m/>
    <m/>
    <m/>
    <m/>
    <m/>
    <m/>
    <m/>
    <m/>
    <m/>
    <m/>
    <m/>
    <m/>
    <m/>
    <m/>
    <m/>
    <m/>
    <m/>
    <n v="70824169.299999997"/>
    <n v="-136729.42000000001"/>
    <n v="-415846.33"/>
    <n v="7595073.2999999998"/>
    <n v="29260.22"/>
    <n v="0"/>
    <n v="-124641.60000000001"/>
    <n v="-3683"/>
    <n v="-7595073.2999999998"/>
    <n v="-64380615.25"/>
    <n v="11987093.65"/>
    <n v="0"/>
    <n v="0"/>
    <n v="0"/>
    <n v="0"/>
    <n v="-7390000"/>
    <n v="0"/>
    <m/>
    <n v="0"/>
    <n v="4612891"/>
    <n v="0"/>
    <n v="-23611177"/>
    <n v="0"/>
    <n v="0"/>
    <n v="-478458.52"/>
    <n v="135080.5"/>
    <m/>
    <n v="-1787411.91"/>
    <n v="0"/>
    <n v="-773960.69"/>
    <n v="-9725.4"/>
    <n v="0"/>
    <n v="-75821.27"/>
    <n v="0"/>
    <n v="0"/>
    <n v="0"/>
    <n v="874139.69"/>
    <n v="0"/>
    <n v="0"/>
    <m/>
    <m/>
    <m/>
    <n v="16925873.390000001"/>
    <n v="7787478.2216051668"/>
    <n v="4862724.8055449994"/>
    <n v="24919070.369999997"/>
    <m/>
    <m/>
    <m/>
    <m/>
    <m/>
    <m/>
    <m/>
    <m/>
    <m/>
    <m/>
    <m/>
    <m/>
    <m/>
    <m/>
    <n v="2184812.2599999998"/>
    <m/>
    <m/>
    <m/>
    <m/>
    <m/>
    <m/>
    <m/>
    <m/>
    <n v="13180000"/>
    <m/>
    <m/>
    <m/>
    <m/>
    <m/>
    <m/>
    <m/>
    <m/>
    <m/>
    <m/>
    <m/>
    <m/>
    <m/>
    <m/>
    <m/>
    <m/>
    <m/>
    <m/>
    <m/>
    <m/>
    <m/>
    <m/>
    <m/>
    <x v="0"/>
    <m/>
    <x v="0"/>
    <s v="KLuG Krankenversicherung"/>
  </r>
  <r>
    <s v="neu_ohne Fusionsberechnungen_DJ_Daten_OKP.xlsx"/>
    <x v="11"/>
    <s v="Jahresrechnung definitiv"/>
    <s v="246"/>
    <x v="40"/>
    <s v="CH"/>
    <x v="0"/>
    <n v="9576.8700000000008"/>
    <n v="11441"/>
    <m/>
    <m/>
    <m/>
    <m/>
    <m/>
    <m/>
    <m/>
    <m/>
    <m/>
    <m/>
    <m/>
    <m/>
    <m/>
    <m/>
    <m/>
    <m/>
    <m/>
    <m/>
    <m/>
    <m/>
    <m/>
    <m/>
    <m/>
    <m/>
    <m/>
    <m/>
    <m/>
    <m/>
    <m/>
    <m/>
    <m/>
    <m/>
    <m/>
    <m/>
    <m/>
    <n v="31469806.699999999"/>
    <n v="-66597.320000000007"/>
    <n v="1174.0999999999999"/>
    <n v="4033248.05"/>
    <n v="0"/>
    <n v="0"/>
    <n v="-24206.400000000001"/>
    <n v="-1916"/>
    <n v="-4033248.05"/>
    <n v="-31560887.949999999"/>
    <n v="5214963.8"/>
    <n v="0"/>
    <n v="0"/>
    <n v="0"/>
    <n v="-6295.79"/>
    <n v="290000"/>
    <n v="0"/>
    <m/>
    <n v="0"/>
    <n v="-199976"/>
    <n v="0"/>
    <n v="-3350000"/>
    <n v="-81777.850000000006"/>
    <n v="-38165.699999999997"/>
    <n v="-226011.11"/>
    <n v="0"/>
    <m/>
    <n v="-1085078.8999999999"/>
    <n v="-245"/>
    <n v="-572805.31999999995"/>
    <n v="-10000"/>
    <n v="0"/>
    <n v="-2086.6999999999998"/>
    <n v="201167.61"/>
    <n v="-4728.05"/>
    <n v="0"/>
    <n v="786164.56"/>
    <n v="0"/>
    <n v="0"/>
    <m/>
    <m/>
    <m/>
    <n v="8265369"/>
    <n v="5970543.3212378146"/>
    <n v="-481273.71552700002"/>
    <n v="24966366.300000001"/>
    <m/>
    <m/>
    <m/>
    <m/>
    <m/>
    <m/>
    <m/>
    <m/>
    <m/>
    <m/>
    <m/>
    <m/>
    <m/>
    <m/>
    <n v="8567159.0800000001"/>
    <m/>
    <m/>
    <m/>
    <m/>
    <m/>
    <m/>
    <m/>
    <m/>
    <n v="5800000"/>
    <m/>
    <m/>
    <m/>
    <m/>
    <m/>
    <m/>
    <m/>
    <m/>
    <m/>
    <m/>
    <m/>
    <m/>
    <m/>
    <m/>
    <m/>
    <m/>
    <m/>
    <m/>
    <m/>
    <m/>
    <m/>
    <m/>
    <m/>
    <x v="0"/>
    <m/>
    <x v="0"/>
    <s v="Genossenschaft Krankenkasse Steffisburg"/>
  </r>
  <r>
    <s v="neu_ohne Fusionsberechnungen_DJ_Daten_OKP.xlsx"/>
    <x v="11"/>
    <s v="Jahresrechnung definitiv"/>
    <s v="134"/>
    <x v="41"/>
    <s v="CH"/>
    <x v="0"/>
    <n v="5541.13"/>
    <n v="8430"/>
    <m/>
    <m/>
    <m/>
    <m/>
    <m/>
    <m/>
    <m/>
    <m/>
    <m/>
    <m/>
    <m/>
    <m/>
    <m/>
    <m/>
    <m/>
    <m/>
    <m/>
    <m/>
    <m/>
    <m/>
    <m/>
    <m/>
    <m/>
    <m/>
    <m/>
    <m/>
    <m/>
    <m/>
    <m/>
    <m/>
    <m/>
    <m/>
    <m/>
    <m/>
    <m/>
    <n v="18539410.649999999"/>
    <n v="-134003.60999999999"/>
    <n v="-302192.40000000002"/>
    <n v="2520927.2000000002"/>
    <n v="0"/>
    <n v="0"/>
    <n v="-26120.94"/>
    <n v="-1394"/>
    <n v="-2520927.2000000002"/>
    <n v="-19987439.75"/>
    <n v="3084183.8"/>
    <n v="0"/>
    <n v="0"/>
    <n v="0"/>
    <n v="-7788.87"/>
    <n v="-900306"/>
    <n v="0"/>
    <m/>
    <n v="0"/>
    <n v="1106043"/>
    <n v="0"/>
    <n v="-865000"/>
    <n v="0"/>
    <n v="0"/>
    <n v="-78579.34"/>
    <n v="162938.85"/>
    <m/>
    <n v="-703326.65"/>
    <n v="0"/>
    <n v="-509638.36"/>
    <n v="-92808.97"/>
    <n v="0"/>
    <n v="-21969.45"/>
    <n v="124678.11"/>
    <n v="0"/>
    <n v="0"/>
    <n v="631887.48"/>
    <n v="0"/>
    <n v="0"/>
    <m/>
    <m/>
    <m/>
    <n v="11798833.200000005"/>
    <n v="6222910.3931083437"/>
    <n v="884461.12313700002"/>
    <n v="14537964.560000001"/>
    <m/>
    <m/>
    <m/>
    <m/>
    <m/>
    <m/>
    <m/>
    <m/>
    <m/>
    <m/>
    <m/>
    <m/>
    <m/>
    <m/>
    <n v="11423457.99"/>
    <m/>
    <m/>
    <m/>
    <m/>
    <m/>
    <m/>
    <m/>
    <m/>
    <n v="3495050"/>
    <m/>
    <m/>
    <m/>
    <m/>
    <m/>
    <m/>
    <m/>
    <m/>
    <m/>
    <m/>
    <m/>
    <m/>
    <m/>
    <m/>
    <m/>
    <m/>
    <m/>
    <m/>
    <m/>
    <m/>
    <m/>
    <m/>
    <s v="Einsiedler (fus)"/>
    <x v="1"/>
    <m/>
    <x v="0"/>
    <s v="Einsiedler Krankenkasse"/>
  </r>
  <r>
    <s v="neu_ohne Fusionsberechnungen_DJ_Daten_OKP.xlsx"/>
    <x v="11"/>
    <s v="Jahresrechnung definitiv"/>
    <s v="1113"/>
    <x v="42"/>
    <s v="CH"/>
    <x v="0"/>
    <n v="6518.51"/>
    <n v="6101"/>
    <m/>
    <m/>
    <m/>
    <m/>
    <m/>
    <m/>
    <m/>
    <m/>
    <m/>
    <m/>
    <m/>
    <m/>
    <m/>
    <m/>
    <m/>
    <m/>
    <m/>
    <m/>
    <m/>
    <m/>
    <m/>
    <m/>
    <m/>
    <m/>
    <m/>
    <m/>
    <m/>
    <m/>
    <m/>
    <m/>
    <m/>
    <m/>
    <m/>
    <m/>
    <m/>
    <n v="23028403.899999999"/>
    <n v="-65315.199999999997"/>
    <n v="-345426.05"/>
    <n v="3734751.75"/>
    <n v="0"/>
    <n v="0"/>
    <n v="-31291.200000000001"/>
    <n v="-1606"/>
    <n v="-3734751.75"/>
    <n v="-23317536.329999998"/>
    <n v="3545493.49"/>
    <n v="0"/>
    <n v="0"/>
    <n v="0"/>
    <n v="-665.98"/>
    <n v="-518541.7"/>
    <n v="0"/>
    <m/>
    <n v="0"/>
    <n v="-482643"/>
    <n v="0"/>
    <n v="-2311433"/>
    <n v="0"/>
    <n v="-141808"/>
    <n v="-31805.47"/>
    <n v="322103.76"/>
    <m/>
    <n v="-41443.949999999997"/>
    <n v="0"/>
    <n v="-1439210.77"/>
    <n v="-27117.25"/>
    <n v="0"/>
    <n v="0"/>
    <n v="211117.45"/>
    <n v="-43864.5"/>
    <n v="0"/>
    <n v="283075.58"/>
    <n v="9423.15"/>
    <n v="0"/>
    <m/>
    <m/>
    <m/>
    <n v="7956559.998856619"/>
    <n v="3835014.965625478"/>
    <n v="-324803.76329999999"/>
    <n v="6338130.4500000002"/>
    <m/>
    <m/>
    <m/>
    <m/>
    <m/>
    <m/>
    <m/>
    <m/>
    <m/>
    <m/>
    <m/>
    <m/>
    <m/>
    <m/>
    <n v="4175207.75"/>
    <m/>
    <m/>
    <m/>
    <m/>
    <m/>
    <m/>
    <m/>
    <m/>
    <n v="4289318.29"/>
    <m/>
    <m/>
    <m/>
    <m/>
    <m/>
    <m/>
    <m/>
    <m/>
    <m/>
    <m/>
    <m/>
    <m/>
    <m/>
    <m/>
    <m/>
    <m/>
    <m/>
    <m/>
    <m/>
    <m/>
    <m/>
    <m/>
    <m/>
    <x v="0"/>
    <m/>
    <x v="0"/>
    <s v="Caisse-maladie de la vallée d’Entremont société coopérative"/>
  </r>
  <r>
    <s v="neu_ohne Fusionsberechnungen_DJ_Daten_OKP.xlsx"/>
    <x v="11"/>
    <s v="Jahresrechnung definitiv"/>
    <s v="1040"/>
    <x v="43"/>
    <s v="CH"/>
    <x v="0"/>
    <n v="4271.18"/>
    <n v="4905"/>
    <m/>
    <m/>
    <m/>
    <m/>
    <m/>
    <m/>
    <m/>
    <m/>
    <m/>
    <m/>
    <m/>
    <m/>
    <m/>
    <m/>
    <m/>
    <m/>
    <m/>
    <m/>
    <m/>
    <m/>
    <m/>
    <m/>
    <m/>
    <m/>
    <m/>
    <m/>
    <m/>
    <m/>
    <m/>
    <m/>
    <m/>
    <m/>
    <m/>
    <m/>
    <m/>
    <n v="13530243.35"/>
    <n v="-1417.39"/>
    <n v="-120593.12"/>
    <n v="1171452.1000000001"/>
    <n v="0"/>
    <n v="0"/>
    <n v="-16459.2"/>
    <n v="-1267"/>
    <n v="-1171452.1000000001"/>
    <n v="-12983911.4"/>
    <n v="2087046.75"/>
    <n v="0"/>
    <n v="0"/>
    <n v="0"/>
    <n v="-544.12"/>
    <n v="115574"/>
    <n v="0"/>
    <m/>
    <n v="0"/>
    <n v="-506212"/>
    <n v="0"/>
    <n v="-440614"/>
    <n v="0"/>
    <n v="-64037.45"/>
    <n v="-82294.5"/>
    <n v="10119.200000000001"/>
    <m/>
    <n v="-590780"/>
    <n v="0"/>
    <n v="-207294"/>
    <n v="-3661.8"/>
    <n v="0"/>
    <n v="-5944"/>
    <n v="4985.3999999999996"/>
    <n v="-10518.9"/>
    <n v="0"/>
    <n v="447556.2"/>
    <n v="93402.1"/>
    <n v="-2769"/>
    <m/>
    <m/>
    <m/>
    <n v="13677624.729999997"/>
    <n v="3888979.4592939639"/>
    <n v="-846826.26060000004"/>
    <n v="14755642.050000001"/>
    <m/>
    <m/>
    <m/>
    <m/>
    <m/>
    <m/>
    <m/>
    <m/>
    <m/>
    <m/>
    <m/>
    <m/>
    <m/>
    <m/>
    <n v="14016052.27"/>
    <m/>
    <m/>
    <m/>
    <m/>
    <m/>
    <m/>
    <m/>
    <m/>
    <n v="2437610"/>
    <m/>
    <m/>
    <m/>
    <m/>
    <m/>
    <m/>
    <m/>
    <m/>
    <m/>
    <m/>
    <m/>
    <m/>
    <m/>
    <m/>
    <m/>
    <m/>
    <m/>
    <m/>
    <m/>
    <m/>
    <m/>
    <m/>
    <s v="Visper (fus)"/>
    <x v="1"/>
    <m/>
    <x v="0"/>
    <s v="Verein Krankenkasse Visperterminen"/>
  </r>
  <r>
    <s v="neu_ohne Fusionsberechnungen_DJ_Daten_OKP.xlsx"/>
    <x v="11"/>
    <s v="Jahresrechnung definitiv"/>
    <s v="901"/>
    <x v="44"/>
    <s v="CH"/>
    <x v="0"/>
    <n v="3418.5"/>
    <n v="3596"/>
    <m/>
    <m/>
    <m/>
    <m/>
    <m/>
    <m/>
    <m/>
    <m/>
    <m/>
    <m/>
    <m/>
    <m/>
    <m/>
    <m/>
    <m/>
    <m/>
    <m/>
    <m/>
    <m/>
    <m/>
    <m/>
    <m/>
    <m/>
    <m/>
    <m/>
    <m/>
    <m/>
    <m/>
    <m/>
    <m/>
    <m/>
    <m/>
    <m/>
    <m/>
    <m/>
    <n v="10742092.050000001"/>
    <n v="0"/>
    <n v="-42968.35"/>
    <n v="1477194.45"/>
    <n v="0"/>
    <n v="0"/>
    <n v="-16934.400000000001"/>
    <n v="-1044"/>
    <n v="-1477194.45"/>
    <n v="-12985590.800000001"/>
    <n v="1920094"/>
    <n v="0"/>
    <n v="0"/>
    <n v="0"/>
    <n v="0"/>
    <n v="-385000"/>
    <n v="0"/>
    <m/>
    <n v="0"/>
    <n v="-519317"/>
    <n v="0"/>
    <n v="-385000"/>
    <n v="-38756.85"/>
    <n v="0"/>
    <n v="-71331.94"/>
    <n v="367426.15"/>
    <m/>
    <n v="-281876.65000000002"/>
    <n v="0"/>
    <n v="-307076.38"/>
    <n v="-1749.75"/>
    <n v="0"/>
    <n v="-3946.35"/>
    <n v="199125.94"/>
    <n v="-575.1"/>
    <n v="0"/>
    <n v="579100.89"/>
    <n v="0"/>
    <n v="0"/>
    <m/>
    <m/>
    <m/>
    <n v="12543716.110000003"/>
    <n v="4456366.3348201914"/>
    <n v="-734479.97649999999"/>
    <n v="11928728.17"/>
    <m/>
    <m/>
    <m/>
    <m/>
    <m/>
    <m/>
    <m/>
    <m/>
    <m/>
    <m/>
    <m/>
    <m/>
    <m/>
    <m/>
    <n v="7810021.6200000001"/>
    <m/>
    <m/>
    <m/>
    <m/>
    <m/>
    <m/>
    <m/>
    <m/>
    <n v="2420000"/>
    <m/>
    <m/>
    <m/>
    <m/>
    <m/>
    <m/>
    <m/>
    <m/>
    <m/>
    <m/>
    <m/>
    <m/>
    <m/>
    <m/>
    <m/>
    <m/>
    <m/>
    <m/>
    <m/>
    <m/>
    <m/>
    <m/>
    <m/>
    <x v="0"/>
    <m/>
    <x v="0"/>
    <s v="sanavals Gesundheitskasse"/>
  </r>
  <r>
    <s v="neu_ohne Fusionsberechnungen_DJ_Daten_OKP.xlsx"/>
    <x v="11"/>
    <s v="Jahresrechnung definitiv"/>
    <s v="966"/>
    <x v="45"/>
    <s v="CH"/>
    <x v="0"/>
    <n v="3918.13"/>
    <n v="4101"/>
    <m/>
    <m/>
    <m/>
    <m/>
    <m/>
    <m/>
    <m/>
    <m/>
    <m/>
    <m/>
    <m/>
    <m/>
    <m/>
    <m/>
    <m/>
    <m/>
    <m/>
    <m/>
    <m/>
    <m/>
    <m/>
    <m/>
    <m/>
    <m/>
    <m/>
    <m/>
    <m/>
    <m/>
    <m/>
    <m/>
    <m/>
    <m/>
    <m/>
    <m/>
    <m/>
    <n v="12945167.449999999"/>
    <n v="-24612.52"/>
    <n v="-75081.95"/>
    <n v="1916402.2"/>
    <n v="0"/>
    <n v="0"/>
    <n v="-18004.8"/>
    <n v="-1093"/>
    <n v="-1916402.2"/>
    <n v="-14878981.25"/>
    <n v="2261966.5"/>
    <n v="0"/>
    <n v="0"/>
    <n v="0"/>
    <n v="-722.95"/>
    <n v="-670000"/>
    <n v="0"/>
    <m/>
    <n v="0"/>
    <n v="973278"/>
    <n v="0"/>
    <n v="-1190000"/>
    <n v="-29049.1"/>
    <n v="0"/>
    <n v="-73550.03"/>
    <n v="0"/>
    <m/>
    <n v="-492953.39"/>
    <n v="0"/>
    <n v="-233717.86"/>
    <n v="-22266.02"/>
    <n v="0"/>
    <n v="0"/>
    <n v="8280.2099999999991"/>
    <n v="8565.24"/>
    <n v="0"/>
    <n v="313611.09999999998"/>
    <n v="0"/>
    <n v="0"/>
    <m/>
    <m/>
    <m/>
    <n v="7798380.0000000019"/>
    <n v="4133920.4014095343"/>
    <n v="636810.87469999993"/>
    <n v="10156611.050000001"/>
    <m/>
    <m/>
    <m/>
    <m/>
    <m/>
    <m/>
    <m/>
    <m/>
    <m/>
    <m/>
    <m/>
    <m/>
    <m/>
    <m/>
    <n v="6359220"/>
    <m/>
    <m/>
    <m/>
    <m/>
    <m/>
    <m/>
    <m/>
    <m/>
    <n v="2870000"/>
    <m/>
    <m/>
    <m/>
    <m/>
    <m/>
    <m/>
    <m/>
    <m/>
    <m/>
    <m/>
    <m/>
    <m/>
    <m/>
    <m/>
    <m/>
    <m/>
    <m/>
    <m/>
    <m/>
    <m/>
    <m/>
    <m/>
    <m/>
    <x v="0"/>
    <m/>
    <x v="0"/>
    <s v="vita surselva"/>
  </r>
  <r>
    <s v="neu_ohne Fusionsberechnungen_DJ_Daten_OKP.xlsx"/>
    <x v="11"/>
    <s v="Jahresrechnung definitiv"/>
    <s v="1322"/>
    <x v="46"/>
    <s v="CH"/>
    <x v="0"/>
    <n v="2832.13"/>
    <n v="2829"/>
    <m/>
    <m/>
    <m/>
    <m/>
    <m/>
    <m/>
    <m/>
    <m/>
    <m/>
    <m/>
    <m/>
    <m/>
    <m/>
    <m/>
    <m/>
    <m/>
    <m/>
    <m/>
    <m/>
    <m/>
    <m/>
    <m/>
    <m/>
    <m/>
    <m/>
    <m/>
    <m/>
    <m/>
    <m/>
    <m/>
    <m/>
    <m/>
    <m/>
    <m/>
    <m/>
    <n v="11938017.949999999"/>
    <n v="-65325.1"/>
    <n v="-166926.89000000001"/>
    <n v="1484974.15"/>
    <n v="0"/>
    <n v="0"/>
    <n v="-13569.6"/>
    <n v="-872"/>
    <n v="-1484974.15"/>
    <n v="-17716697.449999999"/>
    <n v="1985937.4"/>
    <n v="0"/>
    <n v="0"/>
    <n v="0"/>
    <n v="-2572.09"/>
    <n v="300000"/>
    <n v="0"/>
    <m/>
    <n v="0"/>
    <n v="4245899.5999999996"/>
    <n v="0"/>
    <n v="307054"/>
    <n v="-87520.05"/>
    <n v="-12605.25"/>
    <n v="-135926.97"/>
    <n v="13914.9"/>
    <m/>
    <n v="-980711.43"/>
    <n v="0"/>
    <n v="-397370.2"/>
    <n v="-37771.68"/>
    <n v="0"/>
    <n v="-3443.06"/>
    <n v="157798.79999999999"/>
    <n v="-9327.9599999999991"/>
    <n v="0"/>
    <n v="294209.44"/>
    <n v="0"/>
    <n v="0"/>
    <m/>
    <m/>
    <m/>
    <n v="10131044.91"/>
    <n v="5610117.497806211"/>
    <n v="4362236.3797200006"/>
    <n v="9540716.9399999995"/>
    <m/>
    <m/>
    <m/>
    <m/>
    <m/>
    <m/>
    <m/>
    <m/>
    <m/>
    <m/>
    <m/>
    <m/>
    <m/>
    <m/>
    <n v="8916456.9000000004"/>
    <m/>
    <m/>
    <m/>
    <m/>
    <m/>
    <m/>
    <m/>
    <m/>
    <n v="2850000"/>
    <m/>
    <m/>
    <m/>
    <m/>
    <m/>
    <m/>
    <m/>
    <m/>
    <m/>
    <m/>
    <m/>
    <m/>
    <m/>
    <m/>
    <m/>
    <m/>
    <m/>
    <m/>
    <m/>
    <m/>
    <m/>
    <m/>
    <m/>
    <x v="0"/>
    <m/>
    <x v="0"/>
    <s v="Krankenkasse Birchmeier"/>
  </r>
  <r>
    <s v="neu_ohne Fusionsberechnungen_DJ_Daten_OKP.xlsx"/>
    <x v="11"/>
    <s v="Jahresrechnung definitiv"/>
    <s v="820"/>
    <x v="47"/>
    <s v="CH"/>
    <x v="0"/>
    <n v="2570.16"/>
    <n v="2574"/>
    <m/>
    <m/>
    <m/>
    <m/>
    <m/>
    <m/>
    <m/>
    <m/>
    <m/>
    <m/>
    <m/>
    <m/>
    <m/>
    <m/>
    <m/>
    <m/>
    <m/>
    <m/>
    <m/>
    <m/>
    <m/>
    <m/>
    <m/>
    <m/>
    <m/>
    <m/>
    <m/>
    <m/>
    <m/>
    <m/>
    <m/>
    <m/>
    <m/>
    <m/>
    <m/>
    <n v="8433804.0500000007"/>
    <n v="2996.76"/>
    <n v="-37108.75"/>
    <n v="1238911.75"/>
    <n v="0"/>
    <n v="0"/>
    <n v="-12715.2"/>
    <n v="-789"/>
    <n v="-1238911.75"/>
    <n v="-11163326.050000001"/>
    <n v="1411920.1"/>
    <n v="0"/>
    <n v="0"/>
    <n v="0"/>
    <n v="-31.5"/>
    <n v="-405000"/>
    <n v="0"/>
    <m/>
    <n v="0"/>
    <n v="582993"/>
    <n v="0"/>
    <n v="194000"/>
    <n v="-12354.9"/>
    <n v="0"/>
    <n v="-51515.74"/>
    <n v="0"/>
    <m/>
    <n v="-197380.25"/>
    <n v="0"/>
    <n v="-249196.91"/>
    <n v="-614.85"/>
    <n v="0"/>
    <n v="0"/>
    <n v="77813.899999999994"/>
    <n v="-35100.85"/>
    <n v="0"/>
    <n v="317208.95"/>
    <n v="0"/>
    <n v="0"/>
    <m/>
    <m/>
    <m/>
    <n v="7217538.2000000002"/>
    <n v="3369707.5300809471"/>
    <n v="609505.12620000006"/>
    <n v="6444685.4100000001"/>
    <m/>
    <m/>
    <m/>
    <m/>
    <m/>
    <m/>
    <m/>
    <m/>
    <m/>
    <m/>
    <m/>
    <m/>
    <m/>
    <m/>
    <n v="4375323.1500000004"/>
    <m/>
    <m/>
    <m/>
    <m/>
    <m/>
    <m/>
    <m/>
    <m/>
    <n v="1740000"/>
    <m/>
    <m/>
    <m/>
    <m/>
    <m/>
    <m/>
    <m/>
    <m/>
    <m/>
    <m/>
    <m/>
    <m/>
    <m/>
    <m/>
    <m/>
    <m/>
    <m/>
    <m/>
    <m/>
    <m/>
    <m/>
    <m/>
    <m/>
    <x v="0"/>
    <m/>
    <x v="0"/>
    <s v="Cassa da malsauns LUMNEZIANA"/>
  </r>
  <r>
    <s v="neu_ohne Fusionsberechnungen_DJ_Daten_OKP.xlsx"/>
    <x v="11"/>
    <s v="Jahresrechnung definitiv"/>
    <s v="1331"/>
    <x v="48"/>
    <s v="CH"/>
    <x v="0"/>
    <n v="1390.07"/>
    <n v="0"/>
    <m/>
    <m/>
    <m/>
    <m/>
    <m/>
    <m/>
    <m/>
    <m/>
    <m/>
    <m/>
    <m/>
    <m/>
    <m/>
    <m/>
    <m/>
    <m/>
    <m/>
    <m/>
    <m/>
    <m/>
    <m/>
    <m/>
    <m/>
    <m/>
    <m/>
    <m/>
    <m/>
    <m/>
    <m/>
    <m/>
    <m/>
    <m/>
    <m/>
    <m/>
    <m/>
    <n v="4923531"/>
    <n v="3824"/>
    <n v="-457887"/>
    <n v="599510"/>
    <n v="0"/>
    <n v="0"/>
    <n v="-4286"/>
    <n v="-294"/>
    <n v="-599510"/>
    <n v="-5354837"/>
    <n v="767674"/>
    <n v="0"/>
    <n v="0"/>
    <n v="0"/>
    <n v="-2089"/>
    <n v="-193000"/>
    <n v="0"/>
    <m/>
    <n v="0"/>
    <n v="282637"/>
    <n v="0"/>
    <n v="-225000"/>
    <n v="-80304"/>
    <n v="0"/>
    <n v="-20482"/>
    <n v="225106"/>
    <m/>
    <n v="-157757"/>
    <n v="0"/>
    <n v="-215916"/>
    <n v="-200"/>
    <n v="-400"/>
    <n v="-2"/>
    <n v="29694"/>
    <n v="-21753"/>
    <n v="0"/>
    <n v="35216"/>
    <n v="120192"/>
    <n v="-20790"/>
    <m/>
    <m/>
    <m/>
    <n v="2799590.3800000004"/>
    <n v="1086326.803456163"/>
    <n v="244145.33398"/>
    <n v="2650260"/>
    <m/>
    <m/>
    <m/>
    <m/>
    <m/>
    <m/>
    <m/>
    <m/>
    <m/>
    <m/>
    <m/>
    <m/>
    <m/>
    <m/>
    <n v="1830181"/>
    <m/>
    <m/>
    <m/>
    <m/>
    <m/>
    <m/>
    <m/>
    <m/>
    <n v="645000"/>
    <m/>
    <m/>
    <m/>
    <m/>
    <m/>
    <m/>
    <m/>
    <m/>
    <m/>
    <m/>
    <m/>
    <m/>
    <m/>
    <m/>
    <m/>
    <m/>
    <m/>
    <m/>
    <m/>
    <m/>
    <m/>
    <m/>
    <s v="rhenu (fus)"/>
    <x v="1"/>
    <m/>
    <x v="0"/>
    <s v="Krankenkasse Stoffel, Mels"/>
  </r>
  <r>
    <s v="neu_ohne Fusionsberechnungen_DJ_Daten_OKP.xlsx"/>
    <x v="11"/>
    <s v="Jahresrechnung definitiv"/>
    <s v="1142"/>
    <x v="49"/>
    <s v="CH"/>
    <x v="0"/>
    <n v="323.88"/>
    <n v="0"/>
    <m/>
    <m/>
    <m/>
    <m/>
    <m/>
    <m/>
    <m/>
    <m/>
    <m/>
    <m/>
    <m/>
    <m/>
    <m/>
    <m/>
    <m/>
    <m/>
    <m/>
    <m/>
    <m/>
    <m/>
    <m/>
    <m/>
    <m/>
    <m/>
    <m/>
    <m/>
    <m/>
    <m/>
    <m/>
    <m/>
    <m/>
    <m/>
    <m/>
    <m/>
    <m/>
    <n v="1559194.65"/>
    <n v="-30960.15"/>
    <n v="-24791.200000000001"/>
    <n v="900347.15"/>
    <n v="0"/>
    <n v="0"/>
    <n v="363.85"/>
    <n v="-111"/>
    <n v="-900347.15"/>
    <n v="-3574493.7"/>
    <n v="260031.65"/>
    <n v="0"/>
    <n v="0"/>
    <n v="0"/>
    <n v="0"/>
    <n v="326357"/>
    <n v="0"/>
    <m/>
    <n v="0"/>
    <n v="2929616"/>
    <n v="0"/>
    <n v="-682178"/>
    <n v="0"/>
    <n v="0"/>
    <n v="-3851.35"/>
    <n v="0"/>
    <m/>
    <n v="0"/>
    <n v="0"/>
    <n v="-524488.18999999994"/>
    <n v="0"/>
    <n v="0"/>
    <n v="0"/>
    <n v="7408.76"/>
    <n v="0"/>
    <n v="0"/>
    <n v="887135.64"/>
    <n v="0"/>
    <n v="0"/>
    <m/>
    <m/>
    <m/>
    <n v="24448356.52"/>
    <n v="6116774.8069849806"/>
    <n v="3044059.9991720007"/>
    <n v="23235400.149999999"/>
    <m/>
    <m/>
    <m/>
    <m/>
    <m/>
    <m/>
    <m/>
    <m/>
    <m/>
    <m/>
    <m/>
    <m/>
    <m/>
    <m/>
    <n v="24119258.539999999"/>
    <m/>
    <m/>
    <m/>
    <m/>
    <m/>
    <m/>
    <m/>
    <m/>
    <n v="448682"/>
    <m/>
    <m/>
    <m/>
    <m/>
    <m/>
    <m/>
    <m/>
    <m/>
    <m/>
    <m/>
    <m/>
    <m/>
    <m/>
    <m/>
    <m/>
    <m/>
    <m/>
    <m/>
    <m/>
    <m/>
    <m/>
    <m/>
    <s v="Einsiedler (fus)"/>
    <x v="1"/>
    <m/>
    <x v="0"/>
    <s v="Krankenkasse Institut Ingenbohl"/>
  </r>
  <r>
    <s v="neu_ohne Fusionsberechnungen_DJ_Daten_OKP.xlsx"/>
    <x v="11"/>
    <s v="Jahresrechnung definitiv"/>
    <s v="1362"/>
    <x v="50"/>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Sodalis (fus)"/>
    <x v="1"/>
    <m/>
    <x v="0"/>
    <s v="Krankenkasse Simplon"/>
  </r>
  <r>
    <s v="neu_ohne Fusionsberechnungen_DJ_Daten_OKP.xlsx"/>
    <x v="11"/>
    <s v="Jahresrechnung definitiv"/>
    <s v="1147"/>
    <x v="51"/>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öKK (fus)"/>
    <x v="1"/>
    <m/>
    <x v="0"/>
    <s v="Gemeindekrankenkasse Turbenthal"/>
  </r>
  <r>
    <s v="neu_ohne Fusionsberechnungen_DJ_Daten_OKP.xlsx"/>
    <x v="11"/>
    <s v="Jahresrechnung definitiv"/>
    <s v="1566"/>
    <x v="52"/>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Helsana (fus)"/>
    <x v="1"/>
    <m/>
    <x v="0"/>
    <s v="Sansan Versicherungen AG"/>
  </r>
  <r>
    <s v="neu_ohne Fusionsberechnungen_DJ_Daten_OKP.xlsx"/>
    <x v="11"/>
    <s v="Jahresrechnung definitiv"/>
    <s v="1565"/>
    <x v="53"/>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Helsana (fus)"/>
    <x v="1"/>
    <m/>
    <x v="0"/>
    <s v="Avanex Versicherungen AG"/>
  </r>
  <r>
    <s v="neu_ohne Fusionsberechnungen_DJ_Daten_OKP.xlsx"/>
    <x v="11"/>
    <s v="Jahresrechnung definitiv"/>
    <s v="1060"/>
    <x v="54"/>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Sanitas (fus)"/>
    <x v="1"/>
    <m/>
    <x v="0"/>
    <s v="Wincare Versicherungen"/>
  </r>
  <r>
    <s v="neu_ohne Fusionsberechnungen_DJ_Daten_OKP.xlsx"/>
    <x v="11"/>
    <s v="Jahresrechnung definitiv"/>
    <s v="1328"/>
    <x v="55"/>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öKK (fus)"/>
    <x v="1"/>
    <m/>
    <x v="0"/>
    <s v="kmu-Krankenversicherung Winterthur"/>
  </r>
  <r>
    <s v="neu_ohne Fusionsberechnungen_DJ_Daten_OKP.xlsx"/>
    <x v="11"/>
    <s v="Jahresrechnung definitiv"/>
    <s v="1574"/>
    <x v="56"/>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Helsana (fus)"/>
    <x v="1"/>
    <m/>
    <x v="0"/>
    <s v="maxi"/>
  </r>
  <r>
    <s v="neu_ohne Fusionsberechnungen_DJ_Daten_OKP.xlsx"/>
    <x v="11"/>
    <s v="Jahresrechnung definitiv"/>
    <s v="1003"/>
    <x v="57"/>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Visper (fus)"/>
    <x v="1"/>
    <m/>
    <x v="0"/>
    <s v="Krankenkasse Zeneggen"/>
  </r>
  <r>
    <s v="neu_ohne Fusionsberechnungen_DJ_Daten_OKP.xlsx"/>
    <x v="11"/>
    <s v="Jahresrechnung definitiv"/>
    <s v="1423"/>
    <x v="58"/>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KPT (fus)"/>
    <x v="1"/>
    <m/>
    <x v="0"/>
    <s v="Publisana"/>
  </r>
  <r>
    <s v="neu_ohne Fusionsberechnungen_DJ_Daten_OKP.xlsx"/>
    <x v="11"/>
    <s v="Jahresrechnung definitiv"/>
    <s v="294"/>
    <x v="59"/>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KPT (fus)"/>
    <x v="1"/>
    <m/>
    <x v="0"/>
    <s v="Agilia"/>
  </r>
  <r>
    <s v="neu_ohne Fusionsberechnungen_DJ_Daten_OKP.xlsx"/>
    <x v="11"/>
    <s v="Jahresrechnung definitiv"/>
    <s v="1573"/>
    <x v="60"/>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Helsana (fus)"/>
    <x v="1"/>
    <m/>
    <x v="0"/>
    <s v="indivo"/>
  </r>
  <r>
    <m/>
    <x v="0"/>
    <m/>
    <s v="GR-Mut"/>
    <x v="61"/>
    <m/>
    <x v="0"/>
    <n v="1220583"/>
    <n v="1277615"/>
    <n v="0"/>
    <n v="0"/>
    <n v="0"/>
    <n v="0"/>
    <n v="0"/>
    <n v="0"/>
    <n v="0"/>
    <n v="0"/>
    <n v="0"/>
    <n v="0"/>
    <n v="0"/>
    <n v="0"/>
    <n v="0"/>
    <n v="0"/>
    <n v="0"/>
    <n v="0"/>
    <n v="0"/>
    <n v="0"/>
    <n v="0"/>
    <n v="0"/>
    <n v="0"/>
    <n v="0"/>
    <n v="0"/>
    <n v="0"/>
    <n v="0"/>
    <n v="0"/>
    <n v="0"/>
    <n v="0"/>
    <n v="0"/>
    <n v="0"/>
    <n v="0"/>
    <n v="0"/>
    <n v="0"/>
    <n v="0"/>
    <n v="0"/>
    <n v="3702584777.9499998"/>
    <n v="-43497915.609999999"/>
    <n v="-7735195.129999999"/>
    <n v="603217951.20999992"/>
    <n v="0"/>
    <n v="0"/>
    <n v="-2935184.36"/>
    <n v="0"/>
    <n v="-603217868.40999997"/>
    <n v="-3677507791.0799994"/>
    <n v="372486024.44999993"/>
    <n v="183766235.39999998"/>
    <n v="18373840.399999999"/>
    <n v="0"/>
    <n v="-36761.4"/>
    <n v="-180258810"/>
    <n v="0"/>
    <n v="0"/>
    <n v="0"/>
    <n v="-358843145.24000001"/>
    <n v="152865160.24000001"/>
    <n v="-76100274.200000003"/>
    <n v="-2538829.69"/>
    <n v="-4484294.0999999996"/>
    <n v="-1502885.21"/>
    <n v="7415942.6200000001"/>
    <n v="0"/>
    <n v="-115718664.39000002"/>
    <n v="0"/>
    <n v="-37082073.32"/>
    <n v="-6186716.71"/>
    <n v="-5170644.3099999996"/>
    <n v="-79570.600000000006"/>
    <n v="19614665.859999999"/>
    <n v="-33877.47"/>
    <n v="0"/>
    <n v="81044970.539999992"/>
    <n v="3046213.74"/>
    <n v="-15551.65"/>
    <n v="0"/>
    <n v="0"/>
    <n v="0"/>
    <n v="0"/>
    <n v="0"/>
    <n v="0"/>
    <n v="1580940071.1599998"/>
    <n v="0"/>
    <n v="0"/>
    <n v="0"/>
    <n v="0"/>
    <n v="0"/>
    <n v="0"/>
    <n v="0"/>
    <n v="0"/>
    <n v="0"/>
    <n v="0"/>
    <n v="0"/>
    <n v="0"/>
    <n v="0"/>
    <n v="0"/>
    <n v="725244473.38"/>
    <n v="0"/>
    <n v="0"/>
    <n v="0"/>
    <n v="0"/>
    <n v="0"/>
    <n v="0"/>
    <n v="0"/>
    <n v="0"/>
    <n v="905955197"/>
    <n v="0"/>
    <n v="0"/>
    <n v="0"/>
    <n v="0"/>
    <n v="0"/>
    <n v="0"/>
    <n v="0"/>
    <n v="0"/>
    <n v="0"/>
    <n v="0"/>
    <n v="0"/>
    <n v="0"/>
    <n v="0"/>
    <n v="0"/>
    <n v="0"/>
    <n v="0"/>
    <n v="0"/>
    <n v="0"/>
    <n v="0"/>
    <n v="0"/>
    <n v="0"/>
    <n v="0"/>
    <m/>
    <x v="0"/>
    <m/>
    <x v="2"/>
    <s v="Groupe Mutuel"/>
  </r>
  <r>
    <m/>
    <x v="1"/>
    <m/>
    <s v="GR-Mut"/>
    <x v="61"/>
    <m/>
    <x v="0"/>
    <n v="1261905"/>
    <n v="1259762"/>
    <n v="0"/>
    <n v="0"/>
    <n v="0"/>
    <n v="0"/>
    <n v="0"/>
    <n v="0"/>
    <n v="0"/>
    <n v="0"/>
    <n v="0"/>
    <n v="0"/>
    <n v="0"/>
    <n v="0"/>
    <n v="0"/>
    <n v="0"/>
    <n v="0"/>
    <n v="0"/>
    <n v="0"/>
    <n v="0"/>
    <n v="0"/>
    <n v="0"/>
    <n v="0"/>
    <n v="0"/>
    <n v="0"/>
    <n v="0"/>
    <n v="0"/>
    <n v="0"/>
    <n v="0"/>
    <n v="0"/>
    <n v="0"/>
    <n v="0"/>
    <n v="0"/>
    <n v="0"/>
    <n v="0"/>
    <n v="0"/>
    <n v="0"/>
    <n v="3903421659.3499994"/>
    <n v="-38632242.579999998"/>
    <n v="-8588759.75"/>
    <n v="638415967.86000001"/>
    <n v="0"/>
    <n v="0"/>
    <n v="-2997350.79"/>
    <n v="0"/>
    <n v="-638415967.86000001"/>
    <n v="-4232401065.9200001"/>
    <n v="401684600.61000001"/>
    <n v="200480619.12"/>
    <n v="21892812.52"/>
    <n v="0"/>
    <n v="-455865.53"/>
    <n v="23349627"/>
    <n v="0"/>
    <n v="0"/>
    <n v="0"/>
    <n v="-523605778.54000002"/>
    <n v="170736192.07999998"/>
    <n v="64080634.450000003"/>
    <n v="-4306101.5999999996"/>
    <n v="-4533624.42"/>
    <n v="-1729922.9200000002"/>
    <n v="9672394.209999999"/>
    <n v="0"/>
    <n v="-121672894.81"/>
    <n v="0"/>
    <n v="-38231150.829999998"/>
    <n v="-5692066.2199999997"/>
    <n v="-3740457.01"/>
    <n v="-75616.850000000006"/>
    <n v="13246002.489999998"/>
    <n v="-9164.4599999999991"/>
    <n v="0"/>
    <n v="52109486.029999994"/>
    <n v="1177191.1399999999"/>
    <n v="0"/>
    <n v="0"/>
    <n v="0"/>
    <n v="0"/>
    <n v="0"/>
    <n v="0"/>
    <n v="0"/>
    <n v="1556159242.29"/>
    <n v="0"/>
    <n v="0"/>
    <n v="0"/>
    <n v="0"/>
    <n v="0"/>
    <n v="0"/>
    <n v="0"/>
    <n v="0"/>
    <n v="0"/>
    <n v="0"/>
    <n v="0"/>
    <n v="0"/>
    <n v="0"/>
    <n v="0"/>
    <n v="600413584.25"/>
    <n v="0"/>
    <n v="0"/>
    <n v="0"/>
    <n v="0"/>
    <n v="0"/>
    <n v="0"/>
    <n v="0"/>
    <n v="0"/>
    <n v="882605570"/>
    <n v="0"/>
    <n v="0"/>
    <n v="0"/>
    <n v="0"/>
    <n v="0"/>
    <n v="0"/>
    <n v="0"/>
    <n v="0"/>
    <n v="0"/>
    <n v="0"/>
    <n v="0"/>
    <n v="0"/>
    <n v="0"/>
    <n v="0"/>
    <n v="0"/>
    <n v="0"/>
    <n v="0"/>
    <n v="0"/>
    <n v="0"/>
    <n v="0"/>
    <n v="0"/>
    <n v="0"/>
    <m/>
    <x v="0"/>
    <m/>
    <x v="2"/>
    <s v="Groupe Mutuel"/>
  </r>
  <r>
    <m/>
    <x v="2"/>
    <m/>
    <s v="GR-Mut"/>
    <x v="61"/>
    <m/>
    <x v="0"/>
    <n v="1257773"/>
    <n v="1225248"/>
    <n v="0"/>
    <n v="0"/>
    <n v="0"/>
    <n v="0"/>
    <n v="0"/>
    <n v="0"/>
    <n v="0"/>
    <n v="0"/>
    <n v="0"/>
    <n v="0"/>
    <n v="0"/>
    <n v="0"/>
    <n v="0"/>
    <n v="0"/>
    <n v="0"/>
    <n v="0"/>
    <n v="0"/>
    <n v="0"/>
    <n v="0"/>
    <n v="0"/>
    <n v="0"/>
    <n v="0"/>
    <n v="0"/>
    <n v="0"/>
    <n v="0"/>
    <n v="0"/>
    <n v="0"/>
    <n v="0"/>
    <n v="0"/>
    <n v="0"/>
    <n v="0"/>
    <n v="0"/>
    <n v="0"/>
    <n v="0"/>
    <n v="0"/>
    <n v="4065216843.1499996"/>
    <n v="-39849217.07"/>
    <n v="-1135402.95"/>
    <n v="715376404.36999989"/>
    <n v="0"/>
    <n v="0"/>
    <n v="-3013050.79"/>
    <n v="0"/>
    <n v="-715376404.36999989"/>
    <n v="-4295325380.2299995"/>
    <n v="402657922.71999997"/>
    <n v="203085923.88"/>
    <n v="21620375.369999997"/>
    <n v="0"/>
    <n v="-37525.29"/>
    <n v="-20789388"/>
    <n v="0"/>
    <n v="0"/>
    <n v="-500000"/>
    <n v="-232908153.91999999"/>
    <n v="92170604.920000002"/>
    <n v="-125257311.40000001"/>
    <n v="-4641508.3499999996"/>
    <n v="-4406389.5299999993"/>
    <n v="-1916022.8"/>
    <n v="423228.76"/>
    <n v="0"/>
    <n v="-126467685.45999998"/>
    <n v="0"/>
    <n v="-35991158.600000001"/>
    <n v="-5645611.1500000004"/>
    <n v="-3785343.3099999996"/>
    <n v="-73536.850000000006"/>
    <n v="8262329.8300000001"/>
    <n v="-13994.47"/>
    <n v="0"/>
    <n v="77072513.170000002"/>
    <n v="561820.73"/>
    <n v="-229681.57"/>
    <n v="0"/>
    <n v="0"/>
    <n v="0"/>
    <n v="0"/>
    <n v="0"/>
    <n v="0"/>
    <n v="1425649121.9299998"/>
    <n v="0"/>
    <n v="0"/>
    <n v="0"/>
    <n v="0"/>
    <n v="0"/>
    <n v="0"/>
    <n v="0"/>
    <n v="0"/>
    <n v="0"/>
    <n v="0"/>
    <n v="0"/>
    <n v="0"/>
    <n v="0"/>
    <n v="0"/>
    <n v="569498785.03999996"/>
    <n v="0"/>
    <n v="0"/>
    <n v="0"/>
    <n v="0"/>
    <n v="0"/>
    <n v="0"/>
    <n v="0"/>
    <n v="0"/>
    <n v="903394958"/>
    <n v="0"/>
    <n v="0"/>
    <n v="0"/>
    <n v="0"/>
    <n v="0"/>
    <n v="0"/>
    <n v="0"/>
    <n v="0"/>
    <n v="0"/>
    <n v="0"/>
    <n v="0"/>
    <n v="0"/>
    <n v="0"/>
    <n v="0"/>
    <n v="0"/>
    <n v="0"/>
    <n v="0"/>
    <n v="0"/>
    <n v="0"/>
    <n v="0"/>
    <n v="0"/>
    <n v="0"/>
    <m/>
    <x v="0"/>
    <m/>
    <x v="2"/>
    <s v="Groupe Mutuel"/>
  </r>
  <r>
    <m/>
    <x v="3"/>
    <m/>
    <s v="GR-Mut"/>
    <x v="61"/>
    <m/>
    <x v="0"/>
    <n v="1219930"/>
    <n v="1259221"/>
    <n v="0"/>
    <n v="0"/>
    <n v="0"/>
    <n v="0"/>
    <n v="0"/>
    <n v="0"/>
    <n v="0"/>
    <n v="0"/>
    <n v="0"/>
    <n v="0"/>
    <n v="0"/>
    <n v="0"/>
    <n v="0"/>
    <n v="0"/>
    <n v="0"/>
    <n v="0"/>
    <n v="0"/>
    <n v="0"/>
    <n v="0"/>
    <n v="0"/>
    <n v="0"/>
    <n v="0"/>
    <n v="0"/>
    <n v="0"/>
    <n v="0"/>
    <n v="0"/>
    <n v="0"/>
    <n v="0"/>
    <n v="0"/>
    <n v="0"/>
    <n v="0"/>
    <n v="0"/>
    <n v="0"/>
    <n v="0"/>
    <n v="0"/>
    <n v="4129639186"/>
    <n v="-53032148.809999995"/>
    <n v="-639488.30000000005"/>
    <n v="751056417.25999999"/>
    <n v="0"/>
    <n v="0"/>
    <n v="-2927438.41"/>
    <n v="0"/>
    <n v="-751056417.25999999"/>
    <n v="-4457811393.9099998"/>
    <n v="406041581.18000001"/>
    <n v="209923668.60999998"/>
    <n v="21611059.840000004"/>
    <n v="0"/>
    <n v="0"/>
    <n v="-50409042"/>
    <n v="0"/>
    <n v="0"/>
    <n v="-33981000"/>
    <n v="-467758076.44999999"/>
    <n v="202389932.44999999"/>
    <n v="51502402"/>
    <n v="-4474286.6500000004"/>
    <n v="-4496363.34"/>
    <n v="-2368413.81"/>
    <n v="994919.31"/>
    <n v="0"/>
    <n v="-138313603.22999999"/>
    <n v="0"/>
    <n v="-28546697.350000001"/>
    <n v="-8175988.3800000008"/>
    <n v="-4152685.11"/>
    <n v="-133793.35"/>
    <n v="12931405.039999999"/>
    <n v="-106506.27"/>
    <n v="0"/>
    <n v="6289281.6000000006"/>
    <n v="368054.5"/>
    <n v="0"/>
    <n v="0"/>
    <n v="0"/>
    <n v="0"/>
    <n v="765842485.93944883"/>
    <n v="611673556.69728339"/>
    <n v="0"/>
    <n v="1320314972.71"/>
    <n v="0"/>
    <n v="0"/>
    <n v="0"/>
    <n v="0"/>
    <n v="0"/>
    <n v="0"/>
    <n v="0"/>
    <n v="0"/>
    <n v="0"/>
    <n v="0"/>
    <n v="0"/>
    <n v="0"/>
    <n v="0"/>
    <n v="0"/>
    <n v="353863350.19999999"/>
    <n v="0"/>
    <n v="0"/>
    <n v="0"/>
    <n v="0"/>
    <n v="0"/>
    <n v="0"/>
    <n v="0"/>
    <n v="0"/>
    <n v="953804000"/>
    <n v="0"/>
    <n v="0"/>
    <n v="0"/>
    <n v="0"/>
    <n v="0"/>
    <n v="0"/>
    <n v="0"/>
    <n v="0"/>
    <n v="0"/>
    <n v="0"/>
    <n v="0"/>
    <n v="0"/>
    <n v="0"/>
    <n v="0"/>
    <n v="0"/>
    <n v="0"/>
    <n v="0"/>
    <n v="0"/>
    <n v="0"/>
    <n v="0"/>
    <n v="0"/>
    <n v="0"/>
    <m/>
    <x v="0"/>
    <m/>
    <x v="2"/>
    <s v="Groupe Mutuel"/>
  </r>
  <r>
    <m/>
    <x v="4"/>
    <m/>
    <s v="GR-Mut"/>
    <x v="61"/>
    <m/>
    <x v="0"/>
    <n v="1259867"/>
    <n v="1222433"/>
    <n v="0"/>
    <n v="0"/>
    <n v="0"/>
    <n v="0"/>
    <n v="0"/>
    <n v="0"/>
    <n v="0"/>
    <n v="0"/>
    <n v="0"/>
    <n v="0"/>
    <n v="0"/>
    <n v="0"/>
    <n v="0"/>
    <n v="0"/>
    <n v="0"/>
    <n v="0"/>
    <n v="0"/>
    <n v="0"/>
    <n v="0"/>
    <n v="0"/>
    <n v="0"/>
    <n v="0"/>
    <n v="0"/>
    <n v="0"/>
    <n v="0"/>
    <n v="0"/>
    <n v="0"/>
    <n v="0"/>
    <n v="0"/>
    <n v="0"/>
    <n v="0"/>
    <n v="0"/>
    <n v="0"/>
    <n v="0"/>
    <n v="0"/>
    <n v="4441027894.329999"/>
    <n v="-54835712.129999995"/>
    <n v="-708235.6"/>
    <n v="788372521.09000003"/>
    <n v="0"/>
    <n v="0"/>
    <n v="-3057173.3600000003"/>
    <n v="0"/>
    <n v="-788372521.09000003"/>
    <n v="-4712211187.1499996"/>
    <n v="665909879.5200001"/>
    <n v="0"/>
    <n v="0"/>
    <n v="0"/>
    <n v="0"/>
    <n v="-69016000"/>
    <n v="0"/>
    <n v="0"/>
    <n v="0"/>
    <n v="-185715596"/>
    <n v="0"/>
    <n v="-30997369"/>
    <n v="-3791413.8999999994"/>
    <n v="-5359568.8600000003"/>
    <n v="-2647603.7399999998"/>
    <n v="836821.93"/>
    <n v="0"/>
    <n v="-344552.2"/>
    <n v="0"/>
    <n v="-153378808.18000001"/>
    <n v="-9853355.6999999993"/>
    <n v="-5462644.7199999997"/>
    <n v="-3227"/>
    <n v="598495.80999999994"/>
    <n v="-178706.27000000002"/>
    <n v="0"/>
    <n v="18890469.489999998"/>
    <n v="412340.68"/>
    <n v="0"/>
    <n v="0"/>
    <n v="0"/>
    <n v="0"/>
    <n v="564600000"/>
    <n v="701300000"/>
    <n v="0"/>
    <n v="1234973748.72"/>
    <n v="0"/>
    <n v="0"/>
    <n v="0"/>
    <n v="0"/>
    <n v="0"/>
    <n v="0"/>
    <n v="0"/>
    <n v="0"/>
    <n v="0"/>
    <n v="0"/>
    <n v="0"/>
    <n v="0"/>
    <n v="0"/>
    <n v="0"/>
    <n v="243978098.15000001"/>
    <n v="0"/>
    <n v="0"/>
    <n v="0"/>
    <n v="0"/>
    <n v="0"/>
    <n v="0"/>
    <n v="0"/>
    <n v="0"/>
    <n v="1022820000"/>
    <n v="0"/>
    <n v="0"/>
    <n v="0"/>
    <n v="0"/>
    <n v="0"/>
    <n v="0"/>
    <n v="0"/>
    <n v="0"/>
    <n v="0"/>
    <n v="0"/>
    <n v="0"/>
    <n v="0"/>
    <n v="0"/>
    <n v="0"/>
    <n v="0"/>
    <n v="0"/>
    <n v="0"/>
    <n v="0"/>
    <n v="0"/>
    <n v="0"/>
    <n v="0"/>
    <n v="0"/>
    <m/>
    <x v="0"/>
    <m/>
    <x v="2"/>
    <s v="Groupe Mutuel"/>
  </r>
  <r>
    <m/>
    <x v="5"/>
    <m/>
    <s v="GR-Mut"/>
    <x v="61"/>
    <m/>
    <x v="0"/>
    <n v="1224845"/>
    <n v="1074834"/>
    <n v="0"/>
    <n v="0"/>
    <n v="0"/>
    <n v="0"/>
    <n v="0"/>
    <n v="0"/>
    <n v="0"/>
    <n v="0"/>
    <n v="0"/>
    <n v="0"/>
    <n v="0"/>
    <n v="0"/>
    <n v="0"/>
    <n v="0"/>
    <n v="0"/>
    <n v="0"/>
    <n v="0"/>
    <n v="0"/>
    <n v="0"/>
    <n v="0"/>
    <n v="0"/>
    <n v="0"/>
    <n v="0"/>
    <n v="0"/>
    <n v="0"/>
    <n v="0"/>
    <n v="0"/>
    <n v="0"/>
    <n v="0"/>
    <n v="0"/>
    <n v="0"/>
    <n v="0"/>
    <n v="0"/>
    <n v="0"/>
    <n v="0"/>
    <n v="4666953459.3999996"/>
    <n v="-70386563.599999994"/>
    <n v="-843835.35"/>
    <n v="832688176.61000001"/>
    <n v="0"/>
    <n v="0"/>
    <n v="-4409442.2699999996"/>
    <n v="0"/>
    <n v="-832688176.61000001"/>
    <n v="-4890742799.1099997"/>
    <n v="676833431.08999991"/>
    <n v="0"/>
    <n v="0"/>
    <n v="0"/>
    <n v="0"/>
    <n v="-24448000"/>
    <n v="0"/>
    <n v="0"/>
    <n v="258952"/>
    <n v="-210220402"/>
    <n v="0"/>
    <n v="48411159"/>
    <n v="-4158801.14"/>
    <n v="-6861545.7100000009"/>
    <n v="-3115489.6799999997"/>
    <n v="1227672.1100000001"/>
    <n v="0"/>
    <n v="-377.15"/>
    <n v="0"/>
    <n v="-150883598.33000001"/>
    <n v="-9886301.5199999996"/>
    <n v="-3612144.9399999995"/>
    <n v="0"/>
    <n v="4119320.5100000002"/>
    <n v="-178058.85"/>
    <n v="0"/>
    <n v="46627976.129999995"/>
    <n v="0"/>
    <n v="0"/>
    <n v="0"/>
    <n v="0"/>
    <n v="0"/>
    <n v="466903691.11280572"/>
    <n v="609130831.57912397"/>
    <n v="0"/>
    <n v="1288385149.6700001"/>
    <n v="0"/>
    <n v="0"/>
    <n v="0"/>
    <n v="0"/>
    <n v="0"/>
    <n v="0"/>
    <n v="0"/>
    <n v="0"/>
    <n v="0"/>
    <n v="0"/>
    <n v="0"/>
    <n v="0"/>
    <n v="0"/>
    <n v="0"/>
    <n v="308662708.74000001"/>
    <n v="0"/>
    <n v="0"/>
    <n v="0"/>
    <n v="0"/>
    <n v="0"/>
    <n v="0"/>
    <n v="0"/>
    <n v="0"/>
    <n v="1047268000"/>
    <n v="0"/>
    <n v="0"/>
    <n v="0"/>
    <n v="0"/>
    <n v="0"/>
    <n v="0"/>
    <n v="0"/>
    <n v="0"/>
    <n v="0"/>
    <n v="0"/>
    <n v="0"/>
    <n v="0"/>
    <n v="0"/>
    <n v="0"/>
    <n v="0"/>
    <n v="0"/>
    <n v="0"/>
    <n v="0"/>
    <n v="0"/>
    <n v="0"/>
    <n v="0"/>
    <n v="0"/>
    <m/>
    <x v="0"/>
    <m/>
    <x v="2"/>
    <s v="Groupe Mutuel"/>
  </r>
  <r>
    <m/>
    <x v="6"/>
    <m/>
    <s v="GR-Mut"/>
    <x v="61"/>
    <m/>
    <x v="0"/>
    <n v="1057628"/>
    <n v="978925"/>
    <n v="0"/>
    <n v="0"/>
    <n v="0"/>
    <n v="0"/>
    <n v="0"/>
    <n v="0"/>
    <n v="0"/>
    <n v="0"/>
    <n v="0"/>
    <n v="0"/>
    <n v="0"/>
    <n v="0"/>
    <n v="0"/>
    <n v="0"/>
    <n v="0"/>
    <n v="0"/>
    <n v="0"/>
    <n v="0"/>
    <n v="0"/>
    <n v="0"/>
    <n v="0"/>
    <n v="0"/>
    <n v="0"/>
    <n v="0"/>
    <n v="0"/>
    <n v="0"/>
    <n v="0"/>
    <n v="0"/>
    <n v="0"/>
    <n v="0"/>
    <n v="0"/>
    <n v="0"/>
    <n v="0"/>
    <n v="0"/>
    <n v="0"/>
    <n v="4475067904.6999998"/>
    <n v="-83126876.899999991"/>
    <n v="-729675.2"/>
    <n v="815035631.14999998"/>
    <n v="0"/>
    <n v="0"/>
    <n v="-5076618.57"/>
    <n v="0"/>
    <n v="-815035631.14999998"/>
    <n v="-4443001568.6100006"/>
    <n v="607894081.79000008"/>
    <n v="0"/>
    <n v="0"/>
    <n v="0"/>
    <n v="0"/>
    <n v="22539000"/>
    <n v="0"/>
    <n v="0"/>
    <n v="0"/>
    <n v="-216716347"/>
    <n v="0"/>
    <n v="161100260"/>
    <n v="-3762198.22"/>
    <n v="-5788305.1400000006"/>
    <n v="-5024112.6499999994"/>
    <n v="1425877.51"/>
    <n v="0"/>
    <n v="0"/>
    <n v="0"/>
    <n v="-159668928.67000002"/>
    <n v="-9436527.6099999994"/>
    <n v="-2388660.0100000002"/>
    <n v="0"/>
    <n v="6647906.8700000001"/>
    <n v="-336274.70999999996"/>
    <n v="0"/>
    <n v="-21404160.27"/>
    <n v="0"/>
    <n v="0"/>
    <n v="0"/>
    <n v="0"/>
    <n v="0"/>
    <n v="552160464.61834645"/>
    <n v="459279558.63030446"/>
    <n v="0"/>
    <n v="1307082486.48"/>
    <n v="0"/>
    <n v="0"/>
    <n v="0"/>
    <n v="0"/>
    <n v="0"/>
    <n v="0"/>
    <n v="0"/>
    <n v="0"/>
    <n v="0"/>
    <n v="0"/>
    <n v="0"/>
    <n v="0"/>
    <n v="0"/>
    <n v="0"/>
    <n v="626782314.54999995"/>
    <n v="0"/>
    <n v="0"/>
    <n v="0"/>
    <n v="0"/>
    <n v="0"/>
    <n v="0"/>
    <n v="0"/>
    <n v="0"/>
    <n v="1024729000"/>
    <n v="0"/>
    <n v="0"/>
    <n v="0"/>
    <n v="0"/>
    <n v="0"/>
    <n v="0"/>
    <n v="0"/>
    <n v="0"/>
    <n v="0"/>
    <n v="0"/>
    <n v="0"/>
    <n v="0"/>
    <n v="0"/>
    <n v="0"/>
    <n v="0"/>
    <n v="0"/>
    <n v="0"/>
    <n v="0"/>
    <n v="0"/>
    <n v="0"/>
    <n v="0"/>
    <n v="0"/>
    <m/>
    <x v="0"/>
    <m/>
    <x v="2"/>
    <s v="Groupe Mutuel"/>
  </r>
  <r>
    <m/>
    <x v="7"/>
    <m/>
    <s v="GR-Mut"/>
    <x v="61"/>
    <m/>
    <x v="0"/>
    <n v="972690"/>
    <n v="964775"/>
    <n v="0"/>
    <n v="0"/>
    <n v="0"/>
    <n v="0"/>
    <n v="0"/>
    <n v="0"/>
    <n v="0"/>
    <n v="0"/>
    <n v="0"/>
    <n v="0"/>
    <n v="0"/>
    <n v="0"/>
    <n v="0"/>
    <n v="0"/>
    <n v="0"/>
    <n v="0"/>
    <n v="0"/>
    <n v="0"/>
    <n v="0"/>
    <n v="0"/>
    <n v="0"/>
    <n v="0"/>
    <n v="0"/>
    <n v="0"/>
    <n v="0"/>
    <n v="0"/>
    <n v="0"/>
    <n v="0"/>
    <n v="0"/>
    <n v="0"/>
    <n v="0"/>
    <n v="0"/>
    <n v="0"/>
    <n v="0"/>
    <n v="0"/>
    <n v="4196583413"/>
    <n v="-65114871.569999993"/>
    <n v="-631807.55000000005"/>
    <n v="823411500.63000011"/>
    <n v="0"/>
    <n v="0"/>
    <n v="-4668917.74"/>
    <n v="0"/>
    <n v="-823411500.63000011"/>
    <n v="-4414378048.1700001"/>
    <n v="585067929.92000008"/>
    <n v="0"/>
    <n v="0"/>
    <n v="0"/>
    <n v="0"/>
    <n v="101841886.13"/>
    <n v="-100000000"/>
    <n v="0"/>
    <n v="0"/>
    <n v="22686287"/>
    <n v="0"/>
    <n v="108636789"/>
    <n v="-3468240.8"/>
    <n v="-5279474.71"/>
    <n v="-5276152.4399999995"/>
    <n v="1267804.1100000001"/>
    <n v="0"/>
    <n v="0"/>
    <n v="0"/>
    <n v="-157496859.25999999"/>
    <n v="-8975360.0500000007"/>
    <n v="-2379281.62"/>
    <n v="0"/>
    <n v="10724341.469999999"/>
    <n v="-1845975.4600000002"/>
    <n v="0"/>
    <n v="78390312.61999999"/>
    <n v="0"/>
    <n v="0"/>
    <n v="0"/>
    <n v="0"/>
    <n v="0"/>
    <n v="877115979.43919504"/>
    <n v="491236109.01163507"/>
    <n v="103399435.94457415"/>
    <n v="1445237422.8499999"/>
    <n v="0"/>
    <n v="0"/>
    <n v="0"/>
    <n v="0"/>
    <n v="0"/>
    <n v="0"/>
    <n v="0"/>
    <n v="0"/>
    <n v="0"/>
    <n v="0"/>
    <n v="0"/>
    <n v="0"/>
    <n v="0"/>
    <n v="0"/>
    <n v="962466088.42999995"/>
    <n v="0"/>
    <n v="0"/>
    <n v="0"/>
    <n v="0"/>
    <n v="0"/>
    <n v="0"/>
    <n v="0"/>
    <n v="0"/>
    <n v="922887113.87000012"/>
    <n v="0"/>
    <n v="0"/>
    <n v="0"/>
    <n v="0"/>
    <n v="0"/>
    <n v="0"/>
    <n v="0"/>
    <n v="0"/>
    <n v="0"/>
    <n v="0"/>
    <n v="0"/>
    <n v="0"/>
    <n v="0"/>
    <n v="0"/>
    <n v="0"/>
    <n v="0"/>
    <n v="0"/>
    <n v="0"/>
    <n v="0"/>
    <n v="0"/>
    <n v="0"/>
    <n v="0"/>
    <m/>
    <x v="0"/>
    <m/>
    <x v="2"/>
    <s v="Groupe Mutuel"/>
  </r>
  <r>
    <m/>
    <x v="8"/>
    <m/>
    <s v="GR-Mut"/>
    <x v="61"/>
    <m/>
    <x v="0"/>
    <n v="957852"/>
    <n v="947825"/>
    <n v="0"/>
    <n v="0"/>
    <n v="0"/>
    <n v="0"/>
    <n v="0"/>
    <n v="0"/>
    <n v="0"/>
    <n v="0"/>
    <n v="0"/>
    <n v="0"/>
    <n v="0"/>
    <n v="0"/>
    <n v="0"/>
    <n v="0"/>
    <n v="0"/>
    <n v="0"/>
    <n v="0"/>
    <n v="0"/>
    <n v="0"/>
    <n v="0"/>
    <n v="0"/>
    <n v="0"/>
    <n v="0"/>
    <n v="0"/>
    <n v="0"/>
    <n v="0"/>
    <n v="0"/>
    <n v="0"/>
    <n v="0"/>
    <n v="0"/>
    <n v="0"/>
    <n v="0"/>
    <n v="0"/>
    <n v="0"/>
    <n v="0"/>
    <n v="4036716553"/>
    <n v="-66524136.189999998"/>
    <n v="-583359.55000000005"/>
    <n v="851598161.0999999"/>
    <n v="0"/>
    <n v="0"/>
    <n v="-4597687.5299999993"/>
    <n v="0"/>
    <n v="-851598161.0999999"/>
    <n v="-4358173331.4599991"/>
    <n v="565716309.72000003"/>
    <n v="0"/>
    <n v="0"/>
    <n v="0"/>
    <n v="0"/>
    <n v="-54660279.669999994"/>
    <n v="-253244.53000000006"/>
    <n v="0"/>
    <n v="0"/>
    <n v="205305941"/>
    <n v="0"/>
    <n v="-94291506"/>
    <n v="-3369754.1799999997"/>
    <n v="-7305074.540000001"/>
    <n v="-8148796.2700000005"/>
    <n v="1242924.0900000001"/>
    <n v="0"/>
    <n v="0"/>
    <n v="0"/>
    <n v="-194543361.70000005"/>
    <n v="-14920416.35"/>
    <n v="-3697096.03"/>
    <n v="0"/>
    <n v="13312688.98"/>
    <n v="-2441458.25"/>
    <n v="0"/>
    <n v="23923237.040000003"/>
    <n v="0"/>
    <n v="0"/>
    <n v="0"/>
    <n v="0"/>
    <n v="0"/>
    <n v="1225717187.1684244"/>
    <n v="621411040.29341483"/>
    <n v="151472173.74435508"/>
    <n v="1436911778.0899999"/>
    <n v="0"/>
    <n v="0"/>
    <n v="0"/>
    <n v="0"/>
    <n v="0"/>
    <n v="0"/>
    <n v="0"/>
    <n v="0"/>
    <n v="0"/>
    <n v="0"/>
    <n v="0"/>
    <n v="0"/>
    <n v="0"/>
    <n v="0"/>
    <n v="995174240.00999999"/>
    <n v="0"/>
    <n v="0"/>
    <n v="0"/>
    <n v="0"/>
    <n v="0"/>
    <n v="0"/>
    <n v="0"/>
    <n v="0"/>
    <n v="977547393.53999996"/>
    <n v="0"/>
    <n v="0"/>
    <n v="0"/>
    <n v="0"/>
    <n v="0"/>
    <n v="0"/>
    <n v="0"/>
    <n v="0"/>
    <n v="0"/>
    <n v="0"/>
    <n v="0"/>
    <n v="0"/>
    <n v="0"/>
    <n v="0"/>
    <n v="0"/>
    <n v="0"/>
    <n v="0"/>
    <n v="0"/>
    <n v="0"/>
    <n v="0"/>
    <n v="0"/>
    <n v="0"/>
    <m/>
    <x v="0"/>
    <m/>
    <x v="2"/>
    <s v="Groupe Mutuel"/>
  </r>
  <r>
    <m/>
    <x v="9"/>
    <m/>
    <s v="GR-Mut"/>
    <x v="61"/>
    <m/>
    <x v="0"/>
    <n v="937364"/>
    <n v="932170"/>
    <n v="0"/>
    <n v="0"/>
    <n v="0"/>
    <n v="0"/>
    <n v="0"/>
    <n v="0"/>
    <n v="0"/>
    <n v="0"/>
    <n v="0"/>
    <n v="0"/>
    <n v="0"/>
    <n v="0"/>
    <n v="0"/>
    <n v="0"/>
    <n v="0"/>
    <n v="0"/>
    <n v="0"/>
    <n v="0"/>
    <n v="0"/>
    <n v="0"/>
    <n v="0"/>
    <n v="0"/>
    <n v="0"/>
    <n v="0"/>
    <n v="0"/>
    <n v="0"/>
    <n v="0"/>
    <n v="0"/>
    <n v="0"/>
    <n v="0"/>
    <n v="0"/>
    <n v="0"/>
    <n v="0"/>
    <n v="0"/>
    <n v="0"/>
    <n v="4005933724.9499998"/>
    <n v="-65597918.980000004"/>
    <n v="-570106.1"/>
    <n v="852000173.10000002"/>
    <n v="0"/>
    <n v="0"/>
    <n v="-4499343.09"/>
    <n v="-152569"/>
    <n v="-852000173.10000002"/>
    <n v="-4516530978.8099995"/>
    <n v="578354304.30000007"/>
    <n v="0"/>
    <n v="0"/>
    <n v="0"/>
    <n v="0"/>
    <n v="1046477.7100000009"/>
    <n v="0"/>
    <n v="0"/>
    <n v="0"/>
    <n v="201980048"/>
    <n v="0"/>
    <n v="34024699"/>
    <n v="-3186223.9699999997"/>
    <n v="-6993237.0099999998"/>
    <n v="-35851570.210000001"/>
    <n v="863925.41"/>
    <n v="0"/>
    <n v="0"/>
    <n v="0"/>
    <n v="-206647615.63999999"/>
    <n v="-9671349.1799999997"/>
    <n v="-3364552.03"/>
    <n v="0"/>
    <n v="24652321.5"/>
    <n v="-2574484.5999999996"/>
    <n v="-110416582.50999999"/>
    <n v="55136232.57"/>
    <n v="0"/>
    <n v="0"/>
    <n v="0"/>
    <n v="0"/>
    <n v="0"/>
    <n v="1258059774.3713782"/>
    <n v="645035107.32351732"/>
    <n v="202460228.25860041"/>
    <n v="1568978801.1200001"/>
    <n v="0"/>
    <n v="0"/>
    <n v="0"/>
    <n v="0"/>
    <n v="0"/>
    <n v="0"/>
    <n v="0"/>
    <n v="0"/>
    <n v="0"/>
    <n v="0"/>
    <n v="0"/>
    <n v="0"/>
    <n v="0"/>
    <n v="0"/>
    <n v="931109442.32000005"/>
    <n v="0"/>
    <n v="0"/>
    <n v="0"/>
    <n v="0"/>
    <n v="0"/>
    <n v="0"/>
    <n v="0"/>
    <n v="0"/>
    <n v="976500915.82999992"/>
    <n v="0"/>
    <n v="0"/>
    <n v="0"/>
    <n v="0"/>
    <n v="0"/>
    <n v="0"/>
    <n v="0"/>
    <n v="0"/>
    <n v="0"/>
    <n v="0"/>
    <n v="0"/>
    <n v="0"/>
    <n v="0"/>
    <n v="0"/>
    <n v="0"/>
    <n v="0"/>
    <n v="0"/>
    <n v="0"/>
    <n v="0"/>
    <n v="0"/>
    <n v="0"/>
    <n v="0"/>
    <m/>
    <x v="0"/>
    <m/>
    <x v="2"/>
    <s v="Groupe Mutuel"/>
  </r>
  <r>
    <m/>
    <x v="10"/>
    <m/>
    <s v="GR-Mut"/>
    <x v="61"/>
    <m/>
    <x v="0"/>
    <n v="931177"/>
    <n v="999129"/>
    <n v="0"/>
    <n v="0"/>
    <n v="0"/>
    <n v="0"/>
    <n v="0"/>
    <n v="0"/>
    <n v="0"/>
    <n v="0"/>
    <n v="0"/>
    <n v="0"/>
    <n v="0"/>
    <n v="0"/>
    <n v="0"/>
    <n v="0"/>
    <n v="0"/>
    <n v="0"/>
    <n v="0"/>
    <n v="0"/>
    <n v="0"/>
    <n v="0"/>
    <n v="0"/>
    <n v="0"/>
    <n v="0"/>
    <n v="0"/>
    <n v="0"/>
    <n v="0"/>
    <n v="0"/>
    <n v="0"/>
    <n v="0"/>
    <n v="0"/>
    <n v="0"/>
    <n v="0"/>
    <n v="0"/>
    <n v="0"/>
    <n v="0"/>
    <n v="3953495623.3499994"/>
    <n v="-51461470.360000007"/>
    <n v="0"/>
    <n v="837605292.79999995"/>
    <n v="0"/>
    <n v="0"/>
    <n v="-4469648.8600000003"/>
    <n v="-229766"/>
    <n v="-837605292.79999995"/>
    <n v="-4682386269.1800003"/>
    <n v="597315396.24000001"/>
    <n v="0"/>
    <n v="0"/>
    <n v="0"/>
    <n v="0"/>
    <n v="32680844.190000001"/>
    <n v="0"/>
    <n v="0"/>
    <n v="0"/>
    <n v="224522104"/>
    <n v="0"/>
    <n v="34630665"/>
    <n v="-4035447.8899999997"/>
    <n v="-7821903.8699999992"/>
    <n v="-17774489.130000003"/>
    <n v="622023.64"/>
    <n v="0"/>
    <n v="0"/>
    <n v="0"/>
    <n v="-209352897.77999997"/>
    <n v="-14368556.079999998"/>
    <n v="-8946293.8800000008"/>
    <n v="0"/>
    <n v="2279869.4699999997"/>
    <n v="-4363609.5999999996"/>
    <n v="-14711861.950000001"/>
    <n v="-131491156.38"/>
    <n v="178548.44999999998"/>
    <n v="0"/>
    <n v="0"/>
    <n v="0"/>
    <n v="0"/>
    <n v="1195068151.0085347"/>
    <n v="888537179.19587815"/>
    <n v="234343520.566962"/>
    <n v="1383287434.6300001"/>
    <n v="0"/>
    <n v="0"/>
    <n v="0"/>
    <n v="0"/>
    <n v="0"/>
    <n v="0"/>
    <n v="0"/>
    <n v="0"/>
    <n v="0"/>
    <n v="0"/>
    <n v="0"/>
    <n v="0"/>
    <n v="0"/>
    <n v="0"/>
    <n v="625421144.64999998"/>
    <n v="0"/>
    <n v="0"/>
    <n v="0"/>
    <n v="0"/>
    <n v="0"/>
    <n v="0"/>
    <n v="0"/>
    <n v="0"/>
    <n v="943820071.63999999"/>
    <n v="0"/>
    <n v="0"/>
    <n v="0"/>
    <n v="0"/>
    <n v="0"/>
    <n v="0"/>
    <n v="0"/>
    <n v="0"/>
    <n v="0"/>
    <n v="0"/>
    <n v="0"/>
    <n v="0"/>
    <n v="0"/>
    <n v="0"/>
    <n v="0"/>
    <n v="0"/>
    <n v="0"/>
    <n v="0"/>
    <n v="0"/>
    <n v="0"/>
    <n v="0"/>
    <n v="0"/>
    <m/>
    <x v="0"/>
    <m/>
    <x v="2"/>
    <s v="Groupe Mutuel"/>
  </r>
  <r>
    <m/>
    <x v="11"/>
    <m/>
    <s v="GR-Mut"/>
    <x v="61"/>
    <m/>
    <x v="0"/>
    <n v="999954"/>
    <n v="1059808"/>
    <n v="0"/>
    <n v="0"/>
    <n v="0"/>
    <n v="0"/>
    <n v="0"/>
    <n v="0"/>
    <n v="0"/>
    <n v="0"/>
    <n v="0"/>
    <n v="0"/>
    <n v="0"/>
    <n v="0"/>
    <n v="0"/>
    <n v="0"/>
    <n v="0"/>
    <n v="0"/>
    <n v="0"/>
    <n v="0"/>
    <n v="0"/>
    <n v="0"/>
    <n v="0"/>
    <n v="0"/>
    <n v="0"/>
    <n v="0"/>
    <n v="0"/>
    <n v="0"/>
    <n v="0"/>
    <n v="0"/>
    <n v="0"/>
    <n v="0"/>
    <n v="0"/>
    <n v="0"/>
    <n v="0"/>
    <n v="0"/>
    <n v="0"/>
    <n v="4316880761.4499998"/>
    <n v="-54318361.209999993"/>
    <n v="0"/>
    <n v="942483711.94999993"/>
    <n v="0"/>
    <n v="0"/>
    <n v="-4799778.0599999996"/>
    <n v="-290128"/>
    <n v="-942483711.94999993"/>
    <n v="-5079383424.1300001"/>
    <n v="642716919.97000003"/>
    <n v="0"/>
    <n v="0"/>
    <n v="0"/>
    <n v="0"/>
    <n v="-19313333.049999997"/>
    <n v="0"/>
    <n v="0"/>
    <n v="0"/>
    <n v="259901585"/>
    <n v="0"/>
    <n v="-93403576"/>
    <n v="-3542823.52"/>
    <n v="-10871635.82"/>
    <n v="-6408037.8200000003"/>
    <n v="0"/>
    <n v="0"/>
    <n v="0"/>
    <n v="0"/>
    <n v="-189399015.03999996"/>
    <n v="-17079127.34"/>
    <n v="-19757973.340000004"/>
    <n v="0"/>
    <n v="5230825.1999999993"/>
    <n v="-2538062.9400000004"/>
    <n v="-178435.77"/>
    <n v="60746581.32"/>
    <n v="160063.76999999999"/>
    <n v="0"/>
    <n v="0"/>
    <n v="0"/>
    <n v="0"/>
    <n v="1195068151.0085347"/>
    <n v="888537179.19587815"/>
    <n v="234343520.566962"/>
    <n v="1244580927.2099998"/>
    <n v="0"/>
    <n v="0"/>
    <n v="0"/>
    <n v="0"/>
    <n v="0"/>
    <n v="0"/>
    <n v="0"/>
    <n v="0"/>
    <n v="0"/>
    <n v="0"/>
    <n v="0"/>
    <n v="0"/>
    <n v="0"/>
    <n v="0"/>
    <n v="409774168.02000004"/>
    <n v="0"/>
    <n v="0"/>
    <n v="0"/>
    <n v="0"/>
    <n v="0"/>
    <n v="0"/>
    <n v="0"/>
    <n v="0"/>
    <n v="963133404.68999994"/>
    <n v="0"/>
    <n v="0"/>
    <n v="0"/>
    <n v="0"/>
    <n v="0"/>
    <n v="0"/>
    <n v="0"/>
    <n v="0"/>
    <n v="0"/>
    <n v="0"/>
    <n v="0"/>
    <n v="0"/>
    <n v="0"/>
    <n v="0"/>
    <n v="0"/>
    <n v="0"/>
    <n v="0"/>
    <n v="0"/>
    <n v="0"/>
    <n v="0"/>
    <n v="0"/>
    <n v="0"/>
    <m/>
    <x v="0"/>
    <m/>
    <x v="2"/>
    <s v="Groupe Mutuel"/>
  </r>
  <r>
    <m/>
    <x v="0"/>
    <m/>
    <s v="Gr-Visana"/>
    <x v="62"/>
    <m/>
    <x v="0"/>
    <n v="529248"/>
    <n v="595349"/>
    <n v="0"/>
    <n v="0"/>
    <n v="0"/>
    <n v="0"/>
    <n v="0"/>
    <n v="0"/>
    <n v="0"/>
    <n v="0"/>
    <n v="0"/>
    <n v="0"/>
    <n v="0"/>
    <n v="0"/>
    <n v="0"/>
    <n v="0"/>
    <n v="0"/>
    <n v="0"/>
    <n v="0"/>
    <n v="0"/>
    <n v="0"/>
    <n v="0"/>
    <n v="0"/>
    <n v="0"/>
    <n v="0"/>
    <n v="0"/>
    <n v="0"/>
    <n v="0"/>
    <n v="0"/>
    <n v="0"/>
    <n v="0"/>
    <n v="0"/>
    <n v="0"/>
    <n v="0"/>
    <n v="0"/>
    <n v="0"/>
    <n v="0"/>
    <n v="1759826196.22"/>
    <n v="-7514606.9999999991"/>
    <n v="-90000"/>
    <n v="165964833.68000001"/>
    <n v="8393.0800000000036"/>
    <n v="0"/>
    <n v="-1230861.17"/>
    <n v="0"/>
    <n v="-165964833.68000001"/>
    <n v="-2149251828.6600003"/>
    <n v="161884785.85000002"/>
    <n v="98533580.950000003"/>
    <n v="11589211.999999998"/>
    <n v="199815.35"/>
    <n v="-219514.59999999998"/>
    <n v="-20475103.649999999"/>
    <n v="0"/>
    <n v="0"/>
    <n v="0"/>
    <n v="-69428815.159999996"/>
    <n v="287934625.69999999"/>
    <n v="36115974.189999998"/>
    <n v="0"/>
    <n v="-835979.77"/>
    <n v="-2591416.9200000004"/>
    <n v="77665.600000000006"/>
    <n v="0"/>
    <n v="-47403870.629999995"/>
    <n v="-1886751.2899999998"/>
    <n v="-11329648.5"/>
    <n v="-4693995.76"/>
    <n v="0"/>
    <n v="-519165.58"/>
    <n v="2350194.87"/>
    <n v="-862320.74000000011"/>
    <n v="0"/>
    <n v="50215789.049999997"/>
    <n v="0"/>
    <n v="0"/>
    <n v="0"/>
    <n v="0"/>
    <n v="0"/>
    <n v="0"/>
    <n v="0"/>
    <n v="0"/>
    <n v="1362792596.78"/>
    <n v="0"/>
    <n v="0"/>
    <n v="0"/>
    <n v="0"/>
    <n v="0"/>
    <n v="0"/>
    <n v="0"/>
    <n v="0"/>
    <n v="0"/>
    <n v="0"/>
    <n v="0"/>
    <n v="0"/>
    <n v="0"/>
    <n v="0"/>
    <n v="727612119.20000005"/>
    <n v="0"/>
    <n v="0"/>
    <n v="0"/>
    <n v="0"/>
    <n v="0"/>
    <n v="0"/>
    <n v="0"/>
    <n v="0"/>
    <n v="449732745.25999999"/>
    <n v="0"/>
    <n v="0"/>
    <n v="0"/>
    <n v="0"/>
    <n v="0"/>
    <n v="0"/>
    <n v="0"/>
    <n v="0"/>
    <n v="0"/>
    <n v="0"/>
    <n v="0"/>
    <n v="0"/>
    <n v="0"/>
    <n v="0"/>
    <n v="0"/>
    <n v="0"/>
    <n v="0"/>
    <n v="0"/>
    <n v="0"/>
    <n v="0"/>
    <n v="0"/>
    <n v="0"/>
    <m/>
    <x v="0"/>
    <m/>
    <x v="2"/>
    <s v="Visana Gruppe"/>
  </r>
  <r>
    <m/>
    <x v="1"/>
    <m/>
    <s v="Gr-Visana"/>
    <x v="62"/>
    <m/>
    <x v="0"/>
    <n v="598169"/>
    <n v="600631"/>
    <n v="0"/>
    <n v="0"/>
    <n v="0"/>
    <n v="0"/>
    <n v="0"/>
    <n v="0"/>
    <n v="0"/>
    <n v="0"/>
    <n v="0"/>
    <n v="0"/>
    <n v="0"/>
    <n v="0"/>
    <n v="0"/>
    <n v="0"/>
    <n v="0"/>
    <n v="0"/>
    <n v="0"/>
    <n v="0"/>
    <n v="0"/>
    <n v="0"/>
    <n v="0"/>
    <n v="0"/>
    <n v="0"/>
    <n v="0"/>
    <n v="0"/>
    <n v="0"/>
    <n v="0"/>
    <n v="0"/>
    <n v="0"/>
    <n v="0"/>
    <n v="0"/>
    <n v="0"/>
    <n v="0"/>
    <n v="0"/>
    <n v="0"/>
    <n v="1959425120.0500002"/>
    <n v="-5648631.8399999999"/>
    <n v="-220000"/>
    <n v="174499386.33000001"/>
    <n v="131831.84999999998"/>
    <n v="0"/>
    <n v="-1443255.54"/>
    <n v="0"/>
    <n v="-174499386.33000001"/>
    <n v="-2385306364.9900002"/>
    <n v="182426791.85000002"/>
    <n v="109394683.30000001"/>
    <n v="12362372.200000001"/>
    <n v="2173164.92"/>
    <n v="-310923.31"/>
    <n v="11661778.600000001"/>
    <n v="0"/>
    <n v="0"/>
    <n v="0"/>
    <n v="-51407309"/>
    <n v="297478979"/>
    <n v="-19751191"/>
    <n v="0"/>
    <n v="-876214.21"/>
    <n v="-1620106.1199999999"/>
    <n v="240458.53"/>
    <n v="0"/>
    <n v="-50019580.780000001"/>
    <n v="-2016512.94"/>
    <n v="-11184191.68"/>
    <n v="-5510536.6600000001"/>
    <n v="0"/>
    <n v="-538916.92999999993"/>
    <n v="1769571.1800000002"/>
    <n v="-623809.45000000007"/>
    <n v="0"/>
    <n v="46516661.809999995"/>
    <n v="0"/>
    <n v="0"/>
    <n v="0"/>
    <n v="0"/>
    <n v="0"/>
    <n v="0"/>
    <n v="0"/>
    <n v="0"/>
    <n v="1443848012.04"/>
    <n v="0"/>
    <n v="0"/>
    <n v="0"/>
    <n v="0"/>
    <n v="0"/>
    <n v="0"/>
    <n v="0"/>
    <n v="0"/>
    <n v="0"/>
    <n v="0"/>
    <n v="0"/>
    <n v="0"/>
    <n v="0"/>
    <n v="0"/>
    <n v="854452428.61000013"/>
    <n v="0"/>
    <n v="0"/>
    <n v="0"/>
    <n v="0"/>
    <n v="0"/>
    <n v="0"/>
    <n v="0"/>
    <n v="0"/>
    <n v="463480466.64999998"/>
    <n v="0"/>
    <n v="0"/>
    <n v="0"/>
    <n v="0"/>
    <n v="0"/>
    <n v="0"/>
    <n v="0"/>
    <n v="0"/>
    <n v="0"/>
    <n v="0"/>
    <n v="0"/>
    <n v="0"/>
    <n v="0"/>
    <n v="0"/>
    <n v="0"/>
    <n v="0"/>
    <n v="0"/>
    <n v="0"/>
    <n v="0"/>
    <n v="0"/>
    <n v="0"/>
    <n v="0"/>
    <m/>
    <x v="0"/>
    <m/>
    <x v="2"/>
    <s v="Visana Gruppe"/>
  </r>
  <r>
    <m/>
    <x v="2"/>
    <m/>
    <s v="Gr-Visana"/>
    <x v="62"/>
    <m/>
    <x v="0"/>
    <n v="599046"/>
    <n v="581051"/>
    <n v="0"/>
    <n v="0"/>
    <n v="0"/>
    <n v="0"/>
    <n v="0"/>
    <n v="0"/>
    <n v="0"/>
    <n v="0"/>
    <n v="0"/>
    <n v="0"/>
    <n v="0"/>
    <n v="0"/>
    <n v="0"/>
    <n v="0"/>
    <n v="0"/>
    <n v="0"/>
    <n v="0"/>
    <n v="0"/>
    <n v="0"/>
    <n v="0"/>
    <n v="0"/>
    <n v="0"/>
    <n v="0"/>
    <n v="0"/>
    <n v="0"/>
    <n v="0"/>
    <n v="0"/>
    <n v="0"/>
    <n v="0"/>
    <n v="0"/>
    <n v="0"/>
    <n v="0"/>
    <n v="0"/>
    <n v="0"/>
    <n v="0"/>
    <n v="2029207077.73"/>
    <n v="-9325179.209999999"/>
    <n v="-760000"/>
    <n v="227839753.65000001"/>
    <n v="215531.48"/>
    <n v="0"/>
    <n v="-1438269.93"/>
    <n v="0"/>
    <n v="-227839753.65000001"/>
    <n v="-2452530556.8999996"/>
    <n v="184075642.95000002"/>
    <n v="112230811.55"/>
    <n v="11927386.950000001"/>
    <n v="28411.98"/>
    <n v="-305361.78000000003"/>
    <n v="820407.44999999925"/>
    <n v="0"/>
    <n v="0"/>
    <n v="-318417"/>
    <n v="-58291507"/>
    <n v="147956750"/>
    <n v="129625204"/>
    <n v="0"/>
    <n v="-461180.04000000004"/>
    <n v="-2878134.9499999997"/>
    <n v="5105090.05"/>
    <n v="0"/>
    <n v="-53386623.100000001"/>
    <n v="-1898874.9899999998"/>
    <n v="-10710588.969999999"/>
    <n v="-5551148.290000001"/>
    <n v="0"/>
    <n v="-530821.81000000006"/>
    <n v="2416949.98"/>
    <n v="-787849.54"/>
    <n v="0"/>
    <n v="81605346.74000001"/>
    <n v="0"/>
    <n v="0"/>
    <n v="0"/>
    <n v="0"/>
    <n v="0"/>
    <n v="0"/>
    <n v="0"/>
    <n v="0"/>
    <n v="1519485003.0699999"/>
    <n v="0"/>
    <n v="0"/>
    <n v="0"/>
    <n v="0"/>
    <n v="0"/>
    <n v="0"/>
    <n v="0"/>
    <n v="0"/>
    <n v="0"/>
    <n v="0"/>
    <n v="0"/>
    <n v="0"/>
    <n v="0"/>
    <n v="0"/>
    <n v="960492525.96000004"/>
    <n v="0"/>
    <n v="0"/>
    <n v="0"/>
    <n v="0"/>
    <n v="0"/>
    <n v="0"/>
    <n v="0"/>
    <n v="0"/>
    <n v="462660059.19999999"/>
    <n v="0"/>
    <n v="0"/>
    <n v="0"/>
    <n v="0"/>
    <n v="0"/>
    <n v="0"/>
    <n v="0"/>
    <n v="0"/>
    <n v="0"/>
    <n v="0"/>
    <n v="0"/>
    <n v="0"/>
    <n v="0"/>
    <n v="0"/>
    <n v="0"/>
    <n v="0"/>
    <n v="0"/>
    <n v="0"/>
    <n v="0"/>
    <n v="0"/>
    <n v="0"/>
    <n v="0"/>
    <m/>
    <x v="0"/>
    <m/>
    <x v="2"/>
    <s v="Visana Gruppe"/>
  </r>
  <r>
    <m/>
    <x v="3"/>
    <m/>
    <s v="Gr-Visana"/>
    <x v="62"/>
    <m/>
    <x v="0"/>
    <n v="579361"/>
    <n v="576424"/>
    <n v="0"/>
    <n v="0"/>
    <n v="0"/>
    <n v="0"/>
    <n v="0"/>
    <n v="0"/>
    <n v="0"/>
    <n v="0"/>
    <n v="0"/>
    <n v="0"/>
    <n v="0"/>
    <n v="0"/>
    <n v="0"/>
    <n v="0"/>
    <n v="0"/>
    <n v="0"/>
    <n v="0"/>
    <n v="0"/>
    <n v="0"/>
    <n v="0"/>
    <n v="0"/>
    <n v="0"/>
    <n v="0"/>
    <n v="0"/>
    <n v="0"/>
    <n v="0"/>
    <n v="0"/>
    <n v="0"/>
    <n v="0"/>
    <n v="0"/>
    <n v="0"/>
    <n v="0"/>
    <n v="0"/>
    <n v="0"/>
    <n v="0"/>
    <n v="2044968170.0699999"/>
    <n v="-8864210.9800000004"/>
    <n v="-626510"/>
    <n v="267621222.61000001"/>
    <n v="486245.52"/>
    <n v="0"/>
    <n v="-1384554.55"/>
    <n v="0"/>
    <n v="-267621222.61000001"/>
    <n v="-2497973373.9899998"/>
    <n v="182069083.64999998"/>
    <n v="113648835.75"/>
    <n v="12159818.049999999"/>
    <n v="-1638.9999999999982"/>
    <n v="-402951.16000000003"/>
    <n v="-14305411.800000001"/>
    <n v="0"/>
    <n v="0"/>
    <n v="-18656562"/>
    <n v="-120364247"/>
    <n v="317872993"/>
    <n v="45014705"/>
    <n v="0"/>
    <n v="-518732.48000000004"/>
    <n v="3033918.8499999996"/>
    <n v="882268.1"/>
    <n v="0"/>
    <n v="-54902072.209999993"/>
    <n v="-1479039.72"/>
    <n v="-9337903.129999999"/>
    <n v="-5392864.4399999995"/>
    <n v="-4170"/>
    <n v="-399082.93000000005"/>
    <n v="1885348.0499999998"/>
    <n v="-437780.91000000003"/>
    <n v="0"/>
    <n v="27275748.73"/>
    <n v="15000000"/>
    <n v="0"/>
    <n v="0"/>
    <n v="0"/>
    <n v="0"/>
    <n v="1010512269.9299999"/>
    <n v="485779008.1687308"/>
    <n v="0"/>
    <n v="1519703180.77"/>
    <n v="0"/>
    <n v="0"/>
    <n v="0"/>
    <n v="0"/>
    <n v="0"/>
    <n v="0"/>
    <n v="0"/>
    <n v="0"/>
    <n v="0"/>
    <n v="0"/>
    <n v="0"/>
    <n v="0"/>
    <n v="0"/>
    <n v="0"/>
    <n v="989738554.43000007"/>
    <n v="0"/>
    <n v="0"/>
    <n v="0"/>
    <n v="0"/>
    <n v="0"/>
    <n v="0"/>
    <n v="0"/>
    <n v="0"/>
    <n v="476965471"/>
    <n v="0"/>
    <n v="0"/>
    <n v="0"/>
    <n v="0"/>
    <n v="0"/>
    <n v="0"/>
    <n v="0"/>
    <n v="0"/>
    <n v="0"/>
    <n v="0"/>
    <n v="0"/>
    <n v="0"/>
    <n v="0"/>
    <n v="0"/>
    <n v="0"/>
    <n v="0"/>
    <n v="0"/>
    <n v="0"/>
    <n v="0"/>
    <n v="0"/>
    <n v="0"/>
    <n v="0"/>
    <m/>
    <x v="0"/>
    <m/>
    <x v="2"/>
    <s v="Visana Gruppe"/>
  </r>
  <r>
    <m/>
    <x v="4"/>
    <m/>
    <s v="Gr-Visana"/>
    <x v="62"/>
    <m/>
    <x v="0"/>
    <n v="577894"/>
    <n v="596985"/>
    <n v="0"/>
    <n v="0"/>
    <n v="0"/>
    <n v="0"/>
    <n v="0"/>
    <n v="0"/>
    <n v="0"/>
    <n v="0"/>
    <n v="0"/>
    <n v="0"/>
    <n v="0"/>
    <n v="0"/>
    <n v="0"/>
    <n v="0"/>
    <n v="0"/>
    <n v="0"/>
    <n v="0"/>
    <n v="0"/>
    <n v="0"/>
    <n v="0"/>
    <n v="0"/>
    <n v="0"/>
    <n v="0"/>
    <n v="0"/>
    <n v="0"/>
    <n v="0"/>
    <n v="0"/>
    <n v="0"/>
    <n v="0"/>
    <n v="0"/>
    <n v="0"/>
    <n v="0"/>
    <n v="0"/>
    <n v="0"/>
    <n v="0"/>
    <n v="2115243831.0100002"/>
    <n v="-3435704.52"/>
    <n v="-54713"/>
    <n v="285926992.97000003"/>
    <n v="399038.9"/>
    <n v="0"/>
    <n v="-1374030.65"/>
    <n v="0"/>
    <n v="-285926992.97000003"/>
    <n v="-2607436175.5599995"/>
    <n v="313699705.44999999"/>
    <n v="0"/>
    <n v="0"/>
    <n v="0"/>
    <n v="-222698.22"/>
    <n v="-24445.200000000186"/>
    <n v="0"/>
    <n v="0"/>
    <n v="-6171"/>
    <n v="250827910"/>
    <n v="0"/>
    <n v="18627214.649999999"/>
    <n v="0"/>
    <n v="-520060.66"/>
    <n v="-2811231.25"/>
    <n v="0"/>
    <n v="0"/>
    <n v="-53726383.969999999"/>
    <n v="-1597917.55"/>
    <n v="-10169039.9"/>
    <n v="-5432004.5899999999"/>
    <n v="-15920"/>
    <n v="-422242.08"/>
    <n v="1178301.5"/>
    <n v="-1328256.82"/>
    <n v="0"/>
    <n v="36156913.530000001"/>
    <n v="0"/>
    <n v="0"/>
    <n v="0"/>
    <n v="0"/>
    <n v="0"/>
    <n v="1040400000"/>
    <n v="483200000"/>
    <n v="0"/>
    <n v="1550606390.5199997"/>
    <n v="0"/>
    <n v="0"/>
    <n v="0"/>
    <n v="0"/>
    <n v="0"/>
    <n v="0"/>
    <n v="0"/>
    <n v="0"/>
    <n v="0"/>
    <n v="0"/>
    <n v="0"/>
    <n v="0"/>
    <n v="0"/>
    <n v="0"/>
    <n v="1037294474.48"/>
    <n v="0"/>
    <n v="0"/>
    <n v="0"/>
    <n v="0"/>
    <n v="0"/>
    <n v="0"/>
    <n v="0"/>
    <n v="0"/>
    <n v="476989916.19999999"/>
    <n v="0"/>
    <n v="0"/>
    <n v="0"/>
    <n v="0"/>
    <n v="0"/>
    <n v="0"/>
    <n v="0"/>
    <n v="0"/>
    <n v="0"/>
    <n v="0"/>
    <n v="0"/>
    <n v="0"/>
    <n v="0"/>
    <n v="0"/>
    <n v="0"/>
    <n v="0"/>
    <n v="0"/>
    <n v="0"/>
    <n v="0"/>
    <n v="0"/>
    <n v="0"/>
    <n v="0"/>
    <m/>
    <x v="0"/>
    <m/>
    <x v="2"/>
    <s v="Visana Gruppe"/>
  </r>
  <r>
    <m/>
    <x v="5"/>
    <m/>
    <s v="Gr-Visana"/>
    <x v="62"/>
    <m/>
    <x v="0"/>
    <n v="594623"/>
    <n v="624805"/>
    <n v="0"/>
    <n v="0"/>
    <n v="0"/>
    <n v="0"/>
    <n v="0"/>
    <n v="0"/>
    <n v="0"/>
    <n v="0"/>
    <n v="0"/>
    <n v="0"/>
    <n v="0"/>
    <n v="0"/>
    <n v="0"/>
    <n v="0"/>
    <n v="0"/>
    <n v="0"/>
    <n v="0"/>
    <n v="0"/>
    <n v="0"/>
    <n v="0"/>
    <n v="0"/>
    <n v="0"/>
    <n v="0"/>
    <n v="0"/>
    <n v="0"/>
    <n v="0"/>
    <n v="0"/>
    <n v="0"/>
    <n v="0"/>
    <n v="0"/>
    <n v="0"/>
    <n v="0"/>
    <n v="0"/>
    <n v="0"/>
    <n v="0"/>
    <n v="2213165505.8200002"/>
    <n v="-7365917.3500000006"/>
    <n v="-100000"/>
    <n v="343206729.38999999"/>
    <n v="575278.13"/>
    <n v="0"/>
    <n v="-2117196.29"/>
    <n v="0"/>
    <n v="-343206729.38999999"/>
    <n v="-2657576811.4899998"/>
    <n v="321908675.88999999"/>
    <n v="0"/>
    <n v="0"/>
    <n v="0"/>
    <n v="-277899.53000000003"/>
    <n v="-22741857.890000001"/>
    <n v="0"/>
    <n v="0"/>
    <n v="7826"/>
    <n v="277629943"/>
    <n v="0"/>
    <n v="30519328"/>
    <n v="0"/>
    <n v="-533769.43999999994"/>
    <n v="16381968.75"/>
    <n v="23051.85"/>
    <n v="0"/>
    <n v="-59390814.840000004"/>
    <n v="-1826905.76"/>
    <n v="-13592962.490000002"/>
    <n v="-5282664.43"/>
    <n v="-9140432.5399999991"/>
    <n v="-412374.52999999997"/>
    <n v="1226276.17"/>
    <n v="-1685264.78"/>
    <n v="0"/>
    <n v="65562010.600000001"/>
    <n v="0"/>
    <n v="0"/>
    <n v="0"/>
    <n v="0"/>
    <n v="0"/>
    <n v="1089026895.26"/>
    <n v="485369258.9980461"/>
    <n v="0"/>
    <n v="1644277801.5099998"/>
    <n v="0"/>
    <n v="0"/>
    <n v="0"/>
    <n v="0"/>
    <n v="0"/>
    <n v="0"/>
    <n v="0"/>
    <n v="0"/>
    <n v="0"/>
    <n v="0"/>
    <n v="0"/>
    <n v="0"/>
    <n v="0"/>
    <n v="0"/>
    <n v="1182249467.8299999"/>
    <n v="0"/>
    <n v="0"/>
    <n v="0"/>
    <n v="0"/>
    <n v="0"/>
    <n v="0"/>
    <n v="0"/>
    <n v="0"/>
    <n v="499731774.08999997"/>
    <n v="0"/>
    <n v="0"/>
    <n v="0"/>
    <n v="0"/>
    <n v="0"/>
    <n v="0"/>
    <n v="0"/>
    <n v="0"/>
    <n v="0"/>
    <n v="0"/>
    <n v="0"/>
    <n v="0"/>
    <n v="0"/>
    <n v="0"/>
    <n v="0"/>
    <n v="0"/>
    <n v="0"/>
    <n v="0"/>
    <n v="0"/>
    <n v="0"/>
    <n v="0"/>
    <n v="0"/>
    <m/>
    <x v="0"/>
    <m/>
    <x v="2"/>
    <s v="Visana Gruppe"/>
  </r>
  <r>
    <m/>
    <x v="6"/>
    <m/>
    <s v="Gr-Visana"/>
    <x v="62"/>
    <m/>
    <x v="0"/>
    <n v="625488"/>
    <n v="639841"/>
    <n v="0"/>
    <n v="0"/>
    <n v="0"/>
    <n v="0"/>
    <n v="0"/>
    <n v="0"/>
    <n v="0"/>
    <n v="0"/>
    <n v="0"/>
    <n v="0"/>
    <n v="0"/>
    <n v="0"/>
    <n v="0"/>
    <n v="0"/>
    <n v="0"/>
    <n v="0"/>
    <n v="0"/>
    <n v="0"/>
    <n v="0"/>
    <n v="0"/>
    <n v="0"/>
    <n v="0"/>
    <n v="0"/>
    <n v="0"/>
    <n v="0"/>
    <n v="0"/>
    <n v="0"/>
    <n v="0"/>
    <n v="0"/>
    <n v="0"/>
    <n v="0"/>
    <n v="0"/>
    <n v="0"/>
    <n v="0"/>
    <n v="0"/>
    <n v="2342515688.0500002"/>
    <n v="-10392172.48"/>
    <n v="-109000"/>
    <n v="373703604.50999999"/>
    <n v="558678.68999999994"/>
    <n v="0"/>
    <n v="-2992745.76"/>
    <n v="0"/>
    <n v="-373703604.50999999"/>
    <n v="-2715496530.5799999"/>
    <n v="335807055.12"/>
    <n v="0"/>
    <n v="0"/>
    <n v="0"/>
    <n v="-281052.83999999997"/>
    <n v="-16120760.18"/>
    <n v="0"/>
    <n v="0"/>
    <n v="-105398"/>
    <n v="292397712"/>
    <n v="0"/>
    <n v="-56684353.640000001"/>
    <n v="0"/>
    <n v="-1162889.0099999998"/>
    <n v="794400.07"/>
    <n v="0"/>
    <n v="0"/>
    <n v="-57231326.369999997"/>
    <n v="-782264.66"/>
    <n v="-13449211.420000002"/>
    <n v="-5161130.47"/>
    <n v="-7021182.8300000001"/>
    <n v="-451997.3"/>
    <n v="1378633.58"/>
    <n v="-2029911.49"/>
    <n v="0"/>
    <n v="-14962543.84"/>
    <n v="90000"/>
    <n v="0"/>
    <n v="0"/>
    <n v="0"/>
    <n v="0"/>
    <n v="1234272085.0600002"/>
    <n v="457567680.49355364"/>
    <n v="0"/>
    <n v="1901267701.3299999"/>
    <n v="0"/>
    <n v="0"/>
    <n v="0"/>
    <n v="0"/>
    <n v="0"/>
    <n v="0"/>
    <n v="0"/>
    <n v="0"/>
    <n v="0"/>
    <n v="0"/>
    <n v="0"/>
    <n v="0"/>
    <n v="0"/>
    <n v="0"/>
    <n v="1251357165.6000001"/>
    <n v="0"/>
    <n v="0"/>
    <n v="0"/>
    <n v="0"/>
    <n v="0"/>
    <n v="0"/>
    <n v="0"/>
    <n v="0"/>
    <n v="515852534.26999998"/>
    <n v="0"/>
    <n v="0"/>
    <n v="0"/>
    <n v="0"/>
    <n v="0"/>
    <n v="0"/>
    <n v="0"/>
    <n v="0"/>
    <n v="0"/>
    <n v="0"/>
    <n v="0"/>
    <n v="0"/>
    <n v="0"/>
    <n v="0"/>
    <n v="0"/>
    <n v="0"/>
    <n v="0"/>
    <n v="0"/>
    <n v="0"/>
    <n v="0"/>
    <n v="0"/>
    <n v="0"/>
    <m/>
    <x v="0"/>
    <m/>
    <x v="2"/>
    <s v="Visana Gruppe"/>
  </r>
  <r>
    <m/>
    <x v="7"/>
    <m/>
    <s v="Gr-Visana"/>
    <x v="62"/>
    <m/>
    <x v="0"/>
    <n v="640158"/>
    <n v="632937"/>
    <n v="0"/>
    <n v="0"/>
    <n v="0"/>
    <n v="0"/>
    <n v="0"/>
    <n v="0"/>
    <n v="0"/>
    <n v="0"/>
    <n v="0"/>
    <n v="0"/>
    <n v="0"/>
    <n v="0"/>
    <n v="0"/>
    <n v="0"/>
    <n v="0"/>
    <n v="0"/>
    <n v="0"/>
    <n v="0"/>
    <n v="0"/>
    <n v="0"/>
    <n v="0"/>
    <n v="0"/>
    <n v="0"/>
    <n v="0"/>
    <n v="0"/>
    <n v="0"/>
    <n v="0"/>
    <n v="0"/>
    <n v="0"/>
    <n v="0"/>
    <n v="0"/>
    <n v="0"/>
    <n v="0"/>
    <n v="0"/>
    <n v="0"/>
    <n v="2389695524.1900005"/>
    <n v="-9088837.7699999996"/>
    <n v="-113000"/>
    <n v="399605278.53999996"/>
    <n v="518143.16000000003"/>
    <n v="0"/>
    <n v="-3090823.73"/>
    <n v="0"/>
    <n v="-399605278.53999996"/>
    <n v="-2863274998.8800001"/>
    <n v="351309761.55000001"/>
    <n v="0"/>
    <n v="0"/>
    <n v="0"/>
    <n v="-510379.17000000004"/>
    <n v="27093029.800000001"/>
    <n v="0"/>
    <n v="0"/>
    <n v="0"/>
    <n v="255842068.32999998"/>
    <n v="0"/>
    <n v="-28324304.359999999"/>
    <n v="0"/>
    <n v="-1158732.52"/>
    <n v="3739984.69"/>
    <n v="0"/>
    <n v="0"/>
    <n v="-58487859.270000003"/>
    <n v="-849482.80999999994"/>
    <n v="-11012395.65"/>
    <n v="-5453727.1100000003"/>
    <n v="-5613916.25"/>
    <n v="-713885.27"/>
    <n v="1498055.84"/>
    <n v="-2208885.14"/>
    <n v="0"/>
    <n v="105864342.03999999"/>
    <n v="0"/>
    <n v="0"/>
    <n v="0"/>
    <n v="0"/>
    <n v="0"/>
    <n v="1303054325.6799998"/>
    <n v="472320294.14490074"/>
    <n v="231219216.94081646"/>
    <n v="2151144130.96"/>
    <n v="0"/>
    <n v="0"/>
    <n v="0"/>
    <n v="0"/>
    <n v="0"/>
    <n v="0"/>
    <n v="0"/>
    <n v="0"/>
    <n v="0"/>
    <n v="0"/>
    <n v="0"/>
    <n v="0"/>
    <n v="0"/>
    <n v="0"/>
    <n v="1382016847.27"/>
    <n v="0"/>
    <n v="0"/>
    <n v="0"/>
    <n v="0"/>
    <n v="0"/>
    <n v="0"/>
    <n v="0"/>
    <n v="0"/>
    <n v="488759504.47000003"/>
    <n v="0"/>
    <n v="0"/>
    <n v="0"/>
    <n v="0"/>
    <n v="0"/>
    <n v="0"/>
    <n v="0"/>
    <n v="0"/>
    <n v="0"/>
    <n v="0"/>
    <n v="0"/>
    <n v="0"/>
    <n v="0"/>
    <n v="0"/>
    <n v="0"/>
    <n v="0"/>
    <n v="0"/>
    <n v="0"/>
    <n v="0"/>
    <n v="0"/>
    <n v="0"/>
    <n v="0"/>
    <m/>
    <x v="0"/>
    <m/>
    <x v="2"/>
    <s v="Visana Gruppe"/>
  </r>
  <r>
    <m/>
    <x v="8"/>
    <m/>
    <s v="Gr-Visana"/>
    <x v="62"/>
    <m/>
    <x v="0"/>
    <n v="631191"/>
    <n v="626971"/>
    <n v="0"/>
    <n v="0"/>
    <n v="0"/>
    <n v="0"/>
    <n v="0"/>
    <n v="0"/>
    <n v="0"/>
    <n v="0"/>
    <n v="0"/>
    <n v="0"/>
    <n v="0"/>
    <n v="0"/>
    <n v="0"/>
    <n v="0"/>
    <n v="0"/>
    <n v="0"/>
    <n v="0"/>
    <n v="0"/>
    <n v="0"/>
    <n v="0"/>
    <n v="0"/>
    <n v="0"/>
    <n v="0"/>
    <n v="0"/>
    <n v="0"/>
    <n v="0"/>
    <n v="0"/>
    <n v="0"/>
    <n v="0"/>
    <n v="0"/>
    <n v="0"/>
    <n v="0"/>
    <n v="0"/>
    <n v="0"/>
    <n v="0"/>
    <n v="2369551185.3099999"/>
    <n v="-15973325"/>
    <n v="-107000"/>
    <n v="409675701.24999994"/>
    <n v="775499.97"/>
    <n v="0"/>
    <n v="-3051332.49"/>
    <n v="0"/>
    <n v="-409675701.24999994"/>
    <n v="-2829382878.8600001"/>
    <n v="344546244.65000004"/>
    <n v="0"/>
    <n v="0"/>
    <n v="0"/>
    <n v="-191180.33"/>
    <n v="672351.27"/>
    <n v="0"/>
    <n v="0"/>
    <n v="0"/>
    <n v="213504398"/>
    <n v="0"/>
    <n v="48306906"/>
    <n v="0"/>
    <n v="-1144747.3500000001"/>
    <n v="16619279.710000003"/>
    <n v="250000"/>
    <n v="0"/>
    <n v="-61031010.859999992"/>
    <n v="-1312196.1299999999"/>
    <n v="-14417779.720000001"/>
    <n v="-4205178.22"/>
    <n v="-9588210.9000000004"/>
    <n v="-778150.71000000008"/>
    <n v="1343635.46"/>
    <n v="-2517060.9299999997"/>
    <n v="0"/>
    <n v="-5403978.5600000005"/>
    <n v="0"/>
    <n v="0"/>
    <n v="0"/>
    <n v="0"/>
    <n v="0"/>
    <n v="1433584023.3800004"/>
    <n v="560666701.22477138"/>
    <n v="258904683.65584821"/>
    <n v="1686733867.1200001"/>
    <n v="0"/>
    <n v="0"/>
    <n v="0"/>
    <n v="0"/>
    <n v="0"/>
    <n v="0"/>
    <n v="0"/>
    <n v="0"/>
    <n v="0"/>
    <n v="0"/>
    <n v="0"/>
    <n v="0"/>
    <n v="0"/>
    <n v="0"/>
    <n v="1428482317.5799999"/>
    <n v="0"/>
    <n v="0"/>
    <n v="0"/>
    <n v="0"/>
    <n v="0"/>
    <n v="0"/>
    <n v="0"/>
    <n v="0"/>
    <n v="488087153.19999999"/>
    <n v="0"/>
    <n v="0"/>
    <n v="0"/>
    <n v="0"/>
    <n v="0"/>
    <n v="0"/>
    <n v="0"/>
    <n v="0"/>
    <n v="0"/>
    <n v="0"/>
    <n v="0"/>
    <n v="0"/>
    <n v="0"/>
    <n v="0"/>
    <n v="0"/>
    <n v="0"/>
    <n v="0"/>
    <n v="0"/>
    <n v="0"/>
    <n v="0"/>
    <n v="0"/>
    <n v="0"/>
    <m/>
    <x v="0"/>
    <m/>
    <x v="2"/>
    <s v="Visana Gruppe"/>
  </r>
  <r>
    <m/>
    <x v="9"/>
    <m/>
    <s v="Gr-Visana"/>
    <x v="62"/>
    <m/>
    <x v="0"/>
    <n v="628649"/>
    <n v="628700"/>
    <n v="0"/>
    <n v="0"/>
    <n v="0"/>
    <n v="0"/>
    <n v="0"/>
    <n v="0"/>
    <n v="0"/>
    <n v="0"/>
    <n v="0"/>
    <n v="0"/>
    <n v="0"/>
    <n v="0"/>
    <n v="0"/>
    <n v="0"/>
    <n v="0"/>
    <n v="0"/>
    <n v="0"/>
    <n v="0"/>
    <n v="0"/>
    <n v="0"/>
    <n v="0"/>
    <n v="0"/>
    <n v="0"/>
    <n v="0"/>
    <n v="0"/>
    <n v="0"/>
    <n v="0"/>
    <n v="0"/>
    <n v="0"/>
    <n v="0"/>
    <n v="0"/>
    <n v="0"/>
    <n v="0"/>
    <n v="0"/>
    <n v="0"/>
    <n v="2387623969.9100003"/>
    <n v="-24827057.390000001"/>
    <n v="-122000"/>
    <n v="408249968.38"/>
    <n v="17979357.989999998"/>
    <n v="0"/>
    <n v="-3003409.51"/>
    <n v="-100105"/>
    <n v="-408249968.38"/>
    <n v="-2880131988.98"/>
    <n v="351667869.87"/>
    <n v="0"/>
    <n v="0"/>
    <n v="0"/>
    <n v="-6429359.9399999995"/>
    <n v="-1332846.8"/>
    <n v="0"/>
    <n v="0"/>
    <n v="0"/>
    <n v="250812278"/>
    <n v="0"/>
    <n v="-30077933"/>
    <n v="0"/>
    <n v="-1595738.3000000003"/>
    <n v="-8278529.0800000001"/>
    <n v="62000"/>
    <n v="0"/>
    <n v="-65319588.910000004"/>
    <n v="-1664578.1600000001"/>
    <n v="-26127100.82"/>
    <n v="-5452409.6299999999"/>
    <n v="-1086234.95"/>
    <n v="-637018.70000000007"/>
    <n v="2554810.0099999998"/>
    <n v="-3198394.75"/>
    <n v="-26403327.399999999"/>
    <n v="56073958.860000007"/>
    <n v="0"/>
    <n v="0"/>
    <n v="0"/>
    <n v="0"/>
    <n v="0"/>
    <n v="1479866750.2099998"/>
    <n v="575293531.91574121"/>
    <n v="258428170.8134025"/>
    <n v="1736943308.0900002"/>
    <n v="0"/>
    <n v="0"/>
    <n v="0"/>
    <n v="0"/>
    <n v="0"/>
    <n v="0"/>
    <n v="0"/>
    <n v="0"/>
    <n v="0"/>
    <n v="0"/>
    <n v="0"/>
    <n v="0"/>
    <n v="0"/>
    <n v="0"/>
    <n v="1409468941.1399999"/>
    <n v="0"/>
    <n v="0"/>
    <n v="0"/>
    <n v="0"/>
    <n v="0"/>
    <n v="0"/>
    <n v="0"/>
    <n v="0"/>
    <n v="489420000"/>
    <n v="0"/>
    <n v="0"/>
    <n v="0"/>
    <n v="0"/>
    <n v="0"/>
    <n v="0"/>
    <n v="0"/>
    <n v="0"/>
    <n v="0"/>
    <n v="0"/>
    <n v="0"/>
    <n v="0"/>
    <n v="0"/>
    <n v="0"/>
    <n v="0"/>
    <n v="0"/>
    <n v="0"/>
    <n v="0"/>
    <n v="0"/>
    <n v="0"/>
    <n v="0"/>
    <n v="0"/>
    <m/>
    <x v="0"/>
    <m/>
    <x v="2"/>
    <s v="Visana Gruppe"/>
  </r>
  <r>
    <m/>
    <x v="10"/>
    <m/>
    <s v="Gr-Visana"/>
    <x v="62"/>
    <m/>
    <x v="0"/>
    <n v="631585"/>
    <n v="643771"/>
    <n v="0"/>
    <n v="0"/>
    <n v="0"/>
    <n v="0"/>
    <n v="0"/>
    <n v="0"/>
    <n v="0"/>
    <n v="0"/>
    <n v="0"/>
    <n v="0"/>
    <n v="0"/>
    <n v="0"/>
    <n v="0"/>
    <n v="0"/>
    <n v="0"/>
    <n v="0"/>
    <n v="0"/>
    <n v="0"/>
    <n v="0"/>
    <n v="0"/>
    <n v="0"/>
    <n v="0"/>
    <n v="0"/>
    <n v="0"/>
    <n v="0"/>
    <n v="0"/>
    <n v="0"/>
    <n v="0"/>
    <n v="0"/>
    <n v="0"/>
    <n v="0"/>
    <n v="0"/>
    <n v="0"/>
    <n v="0"/>
    <n v="0"/>
    <n v="2427382054.6500001"/>
    <n v="-36248556.840000004"/>
    <n v="-128000"/>
    <n v="396522643.29999995"/>
    <n v="20849421.469999999"/>
    <n v="0"/>
    <n v="-3062429.84"/>
    <n v="-152884"/>
    <n v="-396522643.29999995"/>
    <n v="-3009263700.1299996"/>
    <n v="364594731.77999997"/>
    <n v="0"/>
    <n v="0"/>
    <n v="0"/>
    <n v="-4887490.95"/>
    <n v="-11730000"/>
    <n v="0"/>
    <n v="0"/>
    <n v="0"/>
    <n v="273049500"/>
    <n v="0"/>
    <n v="12066162"/>
    <n v="0"/>
    <n v="-2429876.14"/>
    <n v="1767511.02"/>
    <n v="40000"/>
    <n v="0"/>
    <n v="-66223048.339999996"/>
    <n v="-2150589.9300000002"/>
    <n v="-24133239.460000001"/>
    <n v="-6225150.0699999994"/>
    <n v="-4058586.8200000003"/>
    <n v="-533330.52"/>
    <n v="3234992.82"/>
    <n v="-1710312.84"/>
    <n v="-677168.09"/>
    <n v="-178268612.45999998"/>
    <n v="0"/>
    <n v="0"/>
    <n v="0"/>
    <n v="0"/>
    <n v="0"/>
    <n v="1459964644.1599998"/>
    <n v="705704612.87526488"/>
    <n v="242911111.43190804"/>
    <n v="1565386636.7299998"/>
    <n v="0"/>
    <n v="0"/>
    <n v="0"/>
    <n v="0"/>
    <n v="0"/>
    <n v="0"/>
    <n v="0"/>
    <n v="0"/>
    <n v="0"/>
    <n v="0"/>
    <n v="0"/>
    <n v="0"/>
    <n v="0"/>
    <n v="0"/>
    <n v="1160570338.28"/>
    <n v="0"/>
    <n v="0"/>
    <n v="0"/>
    <n v="0"/>
    <n v="0"/>
    <n v="0"/>
    <n v="0"/>
    <n v="0"/>
    <n v="501150000"/>
    <n v="0"/>
    <n v="0"/>
    <n v="0"/>
    <n v="0"/>
    <n v="0"/>
    <n v="0"/>
    <n v="0"/>
    <n v="0"/>
    <n v="0"/>
    <n v="0"/>
    <n v="0"/>
    <n v="0"/>
    <n v="0"/>
    <n v="0"/>
    <n v="0"/>
    <n v="0"/>
    <n v="0"/>
    <n v="0"/>
    <n v="0"/>
    <n v="0"/>
    <n v="0"/>
    <n v="0"/>
    <m/>
    <x v="0"/>
    <m/>
    <x v="2"/>
    <s v="Visana Gruppe"/>
  </r>
  <r>
    <m/>
    <x v="11"/>
    <m/>
    <s v="Gr-Visana"/>
    <x v="62"/>
    <m/>
    <x v="0"/>
    <n v="643538"/>
    <n v="656753"/>
    <n v="0"/>
    <n v="0"/>
    <n v="0"/>
    <n v="0"/>
    <n v="0"/>
    <n v="0"/>
    <n v="0"/>
    <n v="0"/>
    <n v="0"/>
    <n v="0"/>
    <n v="0"/>
    <n v="0"/>
    <n v="0"/>
    <n v="0"/>
    <n v="0"/>
    <n v="0"/>
    <n v="0"/>
    <n v="0"/>
    <n v="0"/>
    <n v="0"/>
    <n v="0"/>
    <n v="0"/>
    <n v="0"/>
    <n v="0"/>
    <n v="0"/>
    <n v="0"/>
    <n v="0"/>
    <n v="0"/>
    <n v="0"/>
    <n v="0"/>
    <n v="0"/>
    <n v="0"/>
    <n v="0"/>
    <n v="0"/>
    <n v="0"/>
    <n v="2578773283.6399999"/>
    <n v="-34247308.190000005"/>
    <n v="-84403862"/>
    <n v="433222030.98000002"/>
    <n v="25883905.519999996"/>
    <n v="0"/>
    <n v="-3115942.1599999997"/>
    <n v="-199053"/>
    <n v="-433222030.98000002"/>
    <n v="-3099891273.8800001"/>
    <n v="377152928.90000004"/>
    <n v="0"/>
    <n v="0"/>
    <n v="0"/>
    <n v="-5645044.0099999998"/>
    <n v="-42280000"/>
    <n v="0"/>
    <n v="0"/>
    <n v="0"/>
    <n v="245857561"/>
    <n v="0"/>
    <n v="-31688012"/>
    <n v="0"/>
    <n v="-3898728.93"/>
    <n v="22853491.009999998"/>
    <n v="83865932"/>
    <n v="0"/>
    <n v="-75578726.920000002"/>
    <n v="-1928728.93"/>
    <n v="-44017713.189999998"/>
    <n v="-5500298.3300000001"/>
    <n v="-2404756.44"/>
    <n v="-425687.31000000006"/>
    <n v="8313853.4500000002"/>
    <n v="-792861.84999999986"/>
    <n v="37645.57"/>
    <n v="88736029.079999998"/>
    <n v="0"/>
    <n v="0"/>
    <n v="0"/>
    <n v="0"/>
    <n v="0"/>
    <n v="1459964644.1599998"/>
    <n v="705704612.87526488"/>
    <n v="242911111.43190804"/>
    <n v="1638072676.8099997"/>
    <n v="0"/>
    <n v="0"/>
    <n v="0"/>
    <n v="0"/>
    <n v="0"/>
    <n v="0"/>
    <n v="0"/>
    <n v="0"/>
    <n v="0"/>
    <n v="0"/>
    <n v="0"/>
    <n v="0"/>
    <n v="0"/>
    <n v="0"/>
    <n v="1156026971.79"/>
    <n v="0"/>
    <n v="0"/>
    <n v="0"/>
    <n v="0"/>
    <n v="0"/>
    <n v="0"/>
    <n v="0"/>
    <n v="0"/>
    <n v="543430000"/>
    <n v="0"/>
    <n v="0"/>
    <n v="0"/>
    <n v="0"/>
    <n v="0"/>
    <n v="0"/>
    <n v="0"/>
    <n v="0"/>
    <n v="0"/>
    <n v="0"/>
    <n v="0"/>
    <n v="0"/>
    <n v="0"/>
    <n v="0"/>
    <n v="0"/>
    <n v="0"/>
    <n v="0"/>
    <n v="0"/>
    <n v="0"/>
    <n v="0"/>
    <n v="0"/>
    <n v="0"/>
    <m/>
    <x v="0"/>
    <m/>
    <x v="2"/>
    <s v="Visana Gruppe"/>
  </r>
  <r>
    <m/>
    <x v="0"/>
    <m/>
    <s v="Helsana (f)"/>
    <x v="63"/>
    <m/>
    <x v="0"/>
    <n v="1167598"/>
    <n v="1164576"/>
    <n v="0"/>
    <n v="0"/>
    <n v="0"/>
    <n v="0"/>
    <n v="0"/>
    <n v="0"/>
    <n v="0"/>
    <n v="0"/>
    <n v="0"/>
    <n v="0"/>
    <n v="0"/>
    <n v="0"/>
    <n v="0"/>
    <n v="0"/>
    <n v="0"/>
    <n v="0"/>
    <n v="0"/>
    <n v="0"/>
    <n v="0"/>
    <n v="0"/>
    <n v="0"/>
    <n v="0"/>
    <n v="0"/>
    <n v="0"/>
    <n v="0"/>
    <n v="0"/>
    <n v="0"/>
    <n v="0"/>
    <n v="0"/>
    <n v="0"/>
    <n v="0"/>
    <n v="0"/>
    <n v="0"/>
    <n v="0"/>
    <n v="0"/>
    <n v="3819576298.8499999"/>
    <n v="-10066368.550000001"/>
    <n v="0"/>
    <n v="380460473.37999994"/>
    <n v="40123144.739999995"/>
    <n v="0"/>
    <n v="-2354198.35"/>
    <n v="0"/>
    <n v="-382639614.70999998"/>
    <n v="-4460822280.2300005"/>
    <n v="354702354.5"/>
    <n v="211302741.19999999"/>
    <n v="23721959.700000003"/>
    <n v="0"/>
    <n v="-1704417.49"/>
    <n v="-7871990"/>
    <n v="0"/>
    <n v="0"/>
    <n v="0"/>
    <n v="-222147368.41000003"/>
    <n v="630950026"/>
    <n v="-92338843"/>
    <n v="-14633351.259999998"/>
    <n v="0"/>
    <n v="-4619974.63"/>
    <n v="0"/>
    <n v="0"/>
    <n v="-292477353.13"/>
    <n v="0"/>
    <n v="104666931.78000002"/>
    <n v="-16964235.52"/>
    <n v="-4174290.72"/>
    <n v="-9379874.4499999993"/>
    <n v="10781296.459999999"/>
    <n v="-3312806.23"/>
    <n v="0"/>
    <n v="194153257.35999998"/>
    <n v="1141207.5"/>
    <n v="-878977.81999999983"/>
    <n v="0"/>
    <n v="0"/>
    <n v="0"/>
    <n v="0"/>
    <n v="0"/>
    <n v="0"/>
    <n v="2836345417.2400007"/>
    <n v="0"/>
    <n v="0"/>
    <n v="0"/>
    <n v="0"/>
    <n v="0"/>
    <n v="0"/>
    <n v="0"/>
    <n v="0"/>
    <n v="0"/>
    <n v="0"/>
    <n v="0"/>
    <n v="0"/>
    <n v="0"/>
    <n v="0"/>
    <n v="1088512387.3899999"/>
    <n v="0"/>
    <n v="0"/>
    <n v="0"/>
    <n v="0"/>
    <n v="0"/>
    <n v="0"/>
    <n v="0"/>
    <n v="0"/>
    <n v="775937300"/>
    <n v="0"/>
    <n v="0"/>
    <n v="0"/>
    <n v="0"/>
    <n v="0"/>
    <n v="0"/>
    <n v="0"/>
    <n v="0"/>
    <n v="0"/>
    <n v="0"/>
    <n v="0"/>
    <n v="0"/>
    <n v="0"/>
    <n v="0"/>
    <n v="0"/>
    <n v="0"/>
    <n v="0"/>
    <n v="0"/>
    <n v="0"/>
    <n v="0"/>
    <n v="0"/>
    <n v="0"/>
    <m/>
    <x v="2"/>
    <m/>
    <x v="0"/>
    <s v="Helsana Versicherungen AG (fusioniert, fusionné, fuso)"/>
  </r>
  <r>
    <m/>
    <x v="1"/>
    <m/>
    <s v="Helsana (f)"/>
    <x v="63"/>
    <m/>
    <x v="0"/>
    <n v="1162394"/>
    <n v="1157825"/>
    <n v="0"/>
    <n v="0"/>
    <n v="0"/>
    <n v="0"/>
    <n v="0"/>
    <n v="0"/>
    <n v="0"/>
    <n v="0"/>
    <n v="0"/>
    <n v="0"/>
    <n v="0"/>
    <n v="0"/>
    <n v="0"/>
    <n v="0"/>
    <n v="0"/>
    <n v="0"/>
    <n v="0"/>
    <n v="0"/>
    <n v="0"/>
    <n v="0"/>
    <n v="0"/>
    <n v="0"/>
    <n v="0"/>
    <n v="0"/>
    <n v="0"/>
    <n v="0"/>
    <n v="0"/>
    <n v="0"/>
    <n v="0"/>
    <n v="0"/>
    <n v="0"/>
    <n v="0"/>
    <n v="0"/>
    <n v="0"/>
    <n v="0"/>
    <n v="3853086938.8100004"/>
    <n v="-8207903.2200000007"/>
    <n v="0"/>
    <n v="387365071.00999993"/>
    <n v="40122539.310000002"/>
    <n v="0"/>
    <n v="-2214343.2000000002"/>
    <n v="0"/>
    <n v="-389612289.67000002"/>
    <n v="-4756689351.1499996"/>
    <n v="367105206.64999998"/>
    <n v="219163462.83999997"/>
    <n v="25818088.339999996"/>
    <n v="0"/>
    <n v="-2246280.8800000004"/>
    <n v="-20768136"/>
    <n v="0"/>
    <n v="0"/>
    <n v="0"/>
    <n v="-314197039"/>
    <n v="611642650"/>
    <n v="66278797"/>
    <n v="-18175981.890000001"/>
    <n v="-1925550.1"/>
    <n v="-3698955.65"/>
    <n v="0"/>
    <n v="0"/>
    <n v="-307540430.60000002"/>
    <n v="0"/>
    <n v="121004355.06999999"/>
    <n v="-19820634.77"/>
    <n v="-2373804.6399999997"/>
    <n v="-10987544.57"/>
    <n v="14756636.869999999"/>
    <n v="-7036865.3000000007"/>
    <n v="0"/>
    <n v="100405652.33"/>
    <n v="4565655.4800000004"/>
    <n v="-3557430.7800000003"/>
    <n v="0"/>
    <n v="0"/>
    <n v="0"/>
    <n v="0"/>
    <n v="0"/>
    <n v="0"/>
    <n v="2879261375.0200005"/>
    <n v="0"/>
    <n v="0"/>
    <n v="0"/>
    <n v="0"/>
    <n v="0"/>
    <n v="0"/>
    <n v="0"/>
    <n v="0"/>
    <n v="0"/>
    <n v="0"/>
    <n v="0"/>
    <n v="0"/>
    <n v="0"/>
    <n v="0"/>
    <n v="1027937479.48"/>
    <n v="0"/>
    <n v="0"/>
    <n v="0"/>
    <n v="0"/>
    <n v="0"/>
    <n v="0"/>
    <n v="0"/>
    <n v="0"/>
    <n v="796705436"/>
    <n v="0"/>
    <n v="0"/>
    <n v="0"/>
    <n v="0"/>
    <n v="0"/>
    <n v="0"/>
    <n v="0"/>
    <n v="0"/>
    <n v="0"/>
    <n v="0"/>
    <n v="0"/>
    <n v="0"/>
    <n v="0"/>
    <n v="0"/>
    <n v="0"/>
    <n v="0"/>
    <n v="0"/>
    <n v="0"/>
    <n v="0"/>
    <n v="0"/>
    <n v="0"/>
    <n v="0"/>
    <m/>
    <x v="2"/>
    <m/>
    <x v="0"/>
    <s v="Helsana Versicherungen AG (fusioniert, fusionné, fuso)"/>
  </r>
  <r>
    <m/>
    <x v="2"/>
    <m/>
    <s v="Helsana (f)"/>
    <x v="63"/>
    <m/>
    <x v="0"/>
    <n v="1159997"/>
    <n v="1174417"/>
    <n v="0"/>
    <n v="0"/>
    <n v="0"/>
    <n v="0"/>
    <n v="0"/>
    <n v="0"/>
    <n v="0"/>
    <n v="0"/>
    <n v="0"/>
    <n v="0"/>
    <n v="0"/>
    <n v="0"/>
    <n v="0"/>
    <n v="0"/>
    <n v="0"/>
    <n v="0"/>
    <n v="0"/>
    <n v="0"/>
    <n v="0"/>
    <n v="0"/>
    <n v="0"/>
    <n v="0"/>
    <n v="0"/>
    <n v="0"/>
    <n v="0"/>
    <n v="0"/>
    <n v="0"/>
    <n v="0"/>
    <n v="0"/>
    <n v="0"/>
    <n v="0"/>
    <n v="0"/>
    <n v="0"/>
    <n v="0"/>
    <n v="0"/>
    <n v="3917270771.4499998"/>
    <n v="-10763157.15"/>
    <n v="0"/>
    <n v="539546125.44999993"/>
    <n v="40149412.629999995"/>
    <n v="0"/>
    <n v="-2776425.5999999996"/>
    <n v="0"/>
    <n v="-540602564.12"/>
    <n v="-4817331567.8899994"/>
    <n v="364220812.02000004"/>
    <n v="223284354.58000001"/>
    <n v="25324031.349999998"/>
    <n v="0"/>
    <n v="-2025109.67"/>
    <n v="37560107"/>
    <n v="0"/>
    <n v="0"/>
    <n v="0"/>
    <n v="-124128180"/>
    <n v="297708954"/>
    <n v="201775658"/>
    <n v="-20011526.93"/>
    <n v="-1788362.75"/>
    <n v="-2780596.22"/>
    <n v="0"/>
    <n v="0"/>
    <n v="-328086008.26999998"/>
    <n v="0"/>
    <n v="132606125.18000002"/>
    <n v="-17258168.329999998"/>
    <n v="-2143589.4899999998"/>
    <n v="-7831958.2599999998"/>
    <n v="11722482.829999998"/>
    <n v="-7689027.2200000007"/>
    <n v="0"/>
    <n v="175322700.19999999"/>
    <n v="8580128.4899999984"/>
    <n v="-40097493.269999996"/>
    <n v="0"/>
    <n v="0"/>
    <n v="0"/>
    <n v="0"/>
    <n v="0"/>
    <n v="0"/>
    <n v="2641441025.1800003"/>
    <n v="0"/>
    <n v="0"/>
    <n v="0"/>
    <n v="0"/>
    <n v="0"/>
    <n v="0"/>
    <n v="0"/>
    <n v="0"/>
    <n v="0"/>
    <n v="0"/>
    <n v="0"/>
    <n v="0"/>
    <n v="0"/>
    <n v="0"/>
    <n v="1087001177.1499999"/>
    <n v="0"/>
    <n v="0"/>
    <n v="0"/>
    <n v="0"/>
    <n v="0"/>
    <n v="0"/>
    <n v="0"/>
    <n v="0"/>
    <n v="759145329"/>
    <n v="0"/>
    <n v="0"/>
    <n v="0"/>
    <n v="0"/>
    <n v="0"/>
    <n v="0"/>
    <n v="0"/>
    <n v="0"/>
    <n v="0"/>
    <n v="0"/>
    <n v="0"/>
    <n v="0"/>
    <n v="0"/>
    <n v="0"/>
    <n v="0"/>
    <n v="0"/>
    <n v="0"/>
    <n v="0"/>
    <n v="0"/>
    <n v="0"/>
    <n v="0"/>
    <n v="0"/>
    <m/>
    <x v="2"/>
    <m/>
    <x v="0"/>
    <s v="Helsana Versicherungen AG (fusioniert, fusionné, fuso)"/>
  </r>
  <r>
    <m/>
    <x v="3"/>
    <m/>
    <s v="Helsana (f)"/>
    <x v="63"/>
    <m/>
    <x v="0"/>
    <n v="1173012"/>
    <n v="1159174"/>
    <n v="0"/>
    <n v="0"/>
    <n v="0"/>
    <n v="0"/>
    <n v="0"/>
    <n v="0"/>
    <n v="0"/>
    <n v="0"/>
    <n v="0"/>
    <n v="0"/>
    <n v="0"/>
    <n v="0"/>
    <n v="0"/>
    <n v="0"/>
    <n v="0"/>
    <n v="0"/>
    <n v="0"/>
    <n v="0"/>
    <n v="0"/>
    <n v="0"/>
    <n v="0"/>
    <n v="0"/>
    <n v="0"/>
    <n v="0"/>
    <n v="0"/>
    <n v="0"/>
    <n v="0"/>
    <n v="0"/>
    <n v="0"/>
    <n v="0"/>
    <n v="0"/>
    <n v="0"/>
    <n v="0"/>
    <n v="0"/>
    <n v="0"/>
    <n v="4094512674.9000001"/>
    <n v="-12702294.350000001"/>
    <n v="0"/>
    <n v="593031484.71999991"/>
    <n v="40143783.649999999"/>
    <n v="0"/>
    <n v="-2851387.1999999997"/>
    <n v="0"/>
    <n v="-592638091.1500001"/>
    <n v="-5108402998.9700003"/>
    <n v="375524635.82000005"/>
    <n v="232834419.58000001"/>
    <n v="26561900.620000005"/>
    <n v="0"/>
    <n v="-2353026.9699999997"/>
    <n v="-4405165"/>
    <n v="0"/>
    <n v="0"/>
    <n v="0"/>
    <n v="-248596852"/>
    <n v="641139903"/>
    <n v="-17501352"/>
    <n v="-22502047.199999999"/>
    <n v="-1632368.65"/>
    <n v="-3598675.8900000006"/>
    <n v="0"/>
    <n v="0"/>
    <n v="-315604324.69"/>
    <n v="0"/>
    <n v="117006566.16999999"/>
    <n v="-15940018.140000001"/>
    <n v="-2608737.21"/>
    <n v="-9246983.3800000008"/>
    <n v="6185870.8099999996"/>
    <n v="-3054886.49"/>
    <n v="0"/>
    <n v="47665621.670000002"/>
    <n v="10884647.07"/>
    <n v="-7634947.4299999988"/>
    <n v="0"/>
    <n v="0"/>
    <n v="0"/>
    <n v="1401649467.9999998"/>
    <n v="944179257.08821523"/>
    <n v="0"/>
    <n v="2269961327.4000001"/>
    <n v="0"/>
    <n v="0"/>
    <n v="0"/>
    <n v="0"/>
    <n v="0"/>
    <n v="0"/>
    <n v="0"/>
    <n v="0"/>
    <n v="0"/>
    <n v="0"/>
    <n v="0"/>
    <n v="0"/>
    <n v="0"/>
    <n v="0"/>
    <n v="901218528.44000006"/>
    <n v="0"/>
    <n v="0"/>
    <n v="0"/>
    <n v="0"/>
    <n v="0"/>
    <n v="0"/>
    <n v="0"/>
    <n v="0"/>
    <n v="763550494"/>
    <n v="0"/>
    <n v="0"/>
    <n v="0"/>
    <n v="0"/>
    <n v="0"/>
    <n v="0"/>
    <n v="0"/>
    <n v="0"/>
    <n v="0"/>
    <n v="0"/>
    <n v="0"/>
    <n v="0"/>
    <n v="0"/>
    <n v="0"/>
    <n v="0"/>
    <n v="0"/>
    <n v="0"/>
    <n v="0"/>
    <n v="0"/>
    <n v="0"/>
    <n v="0"/>
    <n v="0"/>
    <m/>
    <x v="2"/>
    <m/>
    <x v="0"/>
    <s v="Helsana Versicherungen AG (fusioniert, fusionné, fuso)"/>
  </r>
  <r>
    <m/>
    <x v="4"/>
    <m/>
    <s v="Helsana (f)"/>
    <x v="63"/>
    <m/>
    <x v="0"/>
    <n v="1154823"/>
    <n v="1090220"/>
    <n v="0"/>
    <n v="0"/>
    <n v="0"/>
    <n v="0"/>
    <n v="0"/>
    <n v="0"/>
    <n v="0"/>
    <n v="0"/>
    <n v="0"/>
    <n v="0"/>
    <n v="0"/>
    <n v="0"/>
    <n v="0"/>
    <n v="0"/>
    <n v="0"/>
    <n v="0"/>
    <n v="0"/>
    <n v="0"/>
    <n v="0"/>
    <n v="0"/>
    <n v="0"/>
    <n v="0"/>
    <n v="0"/>
    <n v="0"/>
    <n v="0"/>
    <n v="0"/>
    <n v="0"/>
    <n v="0"/>
    <n v="0"/>
    <n v="0"/>
    <n v="0"/>
    <n v="0"/>
    <n v="0"/>
    <n v="0"/>
    <n v="0"/>
    <n v="4286713785.3300004"/>
    <n v="-16355422.129999999"/>
    <n v="0"/>
    <n v="620954260.89999998"/>
    <n v="249881.45"/>
    <n v="0"/>
    <n v="-2866929.6"/>
    <n v="0"/>
    <n v="-620964230.10000002"/>
    <n v="-5199483002.4799995"/>
    <n v="638675139.88000011"/>
    <n v="0"/>
    <n v="0"/>
    <n v="0"/>
    <n v="-2322740.11"/>
    <n v="73551351.5"/>
    <n v="0"/>
    <n v="0"/>
    <n v="0"/>
    <n v="400279399"/>
    <n v="0"/>
    <n v="34350384"/>
    <n v="-21295456.899999999"/>
    <n v="-1072950.3199999998"/>
    <n v="-3904777.17"/>
    <n v="0"/>
    <n v="0"/>
    <n v="-316334778.06999999"/>
    <n v="-246808"/>
    <n v="96127283.51000002"/>
    <n v="-10384123.59"/>
    <n v="-1821166.8599999999"/>
    <n v="-11891189.470000001"/>
    <n v="7553515.8800000008"/>
    <n v="-2999556.58"/>
    <n v="0"/>
    <n v="64127542.25"/>
    <n v="213636.59"/>
    <n v="-427531.62999999995"/>
    <n v="0"/>
    <n v="0"/>
    <n v="0"/>
    <n v="1250400000"/>
    <n v="922000000"/>
    <n v="0"/>
    <n v="2271880776.5"/>
    <n v="0"/>
    <n v="0"/>
    <n v="0"/>
    <n v="0"/>
    <n v="0"/>
    <n v="0"/>
    <n v="0"/>
    <n v="0"/>
    <n v="0"/>
    <n v="0"/>
    <n v="0"/>
    <n v="0"/>
    <n v="0"/>
    <n v="0"/>
    <n v="911744045.72000003"/>
    <n v="0"/>
    <n v="0"/>
    <n v="0"/>
    <n v="0"/>
    <n v="0"/>
    <n v="0"/>
    <n v="0"/>
    <n v="0"/>
    <n v="689999142.5"/>
    <n v="0"/>
    <n v="0"/>
    <n v="0"/>
    <n v="0"/>
    <n v="0"/>
    <n v="0"/>
    <n v="0"/>
    <n v="0"/>
    <n v="0"/>
    <n v="0"/>
    <n v="0"/>
    <n v="0"/>
    <n v="0"/>
    <n v="0"/>
    <n v="0"/>
    <n v="0"/>
    <n v="0"/>
    <n v="0"/>
    <n v="0"/>
    <n v="0"/>
    <n v="0"/>
    <n v="0"/>
    <m/>
    <x v="2"/>
    <m/>
    <x v="0"/>
    <s v="Helsana Versicherungen AG (fusioniert, fusionné, fuso)"/>
  </r>
  <r>
    <m/>
    <x v="5"/>
    <m/>
    <s v="Helsana (f)"/>
    <x v="63"/>
    <m/>
    <x v="0"/>
    <n v="1086962"/>
    <n v="1114820"/>
    <n v="0"/>
    <n v="0"/>
    <n v="0"/>
    <n v="0"/>
    <n v="0"/>
    <n v="0"/>
    <n v="0"/>
    <n v="0"/>
    <n v="0"/>
    <n v="0"/>
    <n v="0"/>
    <n v="0"/>
    <n v="0"/>
    <n v="0"/>
    <n v="0"/>
    <n v="0"/>
    <n v="0"/>
    <n v="0"/>
    <n v="0"/>
    <n v="0"/>
    <n v="0"/>
    <n v="0"/>
    <n v="0"/>
    <n v="0"/>
    <n v="0"/>
    <n v="0"/>
    <n v="0"/>
    <n v="0"/>
    <n v="0"/>
    <n v="0"/>
    <n v="0"/>
    <n v="0"/>
    <n v="0"/>
    <n v="0"/>
    <n v="0"/>
    <n v="4240192211.6199999"/>
    <n v="-27092145.120000001"/>
    <n v="0"/>
    <n v="619028078.39999998"/>
    <n v="-13940.55"/>
    <n v="0"/>
    <n v="-4457576.4000000004"/>
    <n v="0"/>
    <n v="-619030498.20000005"/>
    <n v="-5120632660.3599997"/>
    <n v="617069292.82000005"/>
    <n v="0"/>
    <n v="0"/>
    <n v="0"/>
    <n v="-4470055.17"/>
    <n v="10003943.15"/>
    <n v="0"/>
    <n v="0"/>
    <n v="0"/>
    <n v="428758197"/>
    <n v="0"/>
    <n v="195840465"/>
    <n v="-18113390.449999999"/>
    <n v="-961200"/>
    <n v="-6125402.9199999999"/>
    <n v="0"/>
    <n v="0"/>
    <n v="-343062248.52999997"/>
    <n v="-929310.81"/>
    <n v="99984471.710000008"/>
    <n v="-10561106.65"/>
    <n v="-7098545.75"/>
    <n v="-12642389.51"/>
    <n v="7703567.0899999999"/>
    <n v="-2510489.0299999998"/>
    <n v="0"/>
    <n v="112425957.79000001"/>
    <n v="206665.53"/>
    <n v="-14522.22"/>
    <n v="0"/>
    <n v="0"/>
    <n v="0"/>
    <n v="1294832871.4200001"/>
    <n v="783932950.25335097"/>
    <n v="0"/>
    <n v="2375681680.1099997"/>
    <n v="0"/>
    <n v="0"/>
    <n v="0"/>
    <n v="0"/>
    <n v="0"/>
    <n v="0"/>
    <n v="0"/>
    <n v="0"/>
    <n v="0"/>
    <n v="0"/>
    <n v="0"/>
    <n v="0"/>
    <n v="0"/>
    <n v="0"/>
    <n v="1065441414.1600001"/>
    <n v="0"/>
    <n v="0"/>
    <n v="0"/>
    <n v="0"/>
    <n v="0"/>
    <n v="0"/>
    <n v="0"/>
    <n v="0"/>
    <n v="679995199.35000002"/>
    <n v="0"/>
    <n v="0"/>
    <n v="0"/>
    <n v="0"/>
    <n v="0"/>
    <n v="0"/>
    <n v="0"/>
    <n v="0"/>
    <n v="0"/>
    <n v="0"/>
    <n v="0"/>
    <n v="0"/>
    <n v="0"/>
    <n v="0"/>
    <n v="0"/>
    <n v="0"/>
    <n v="0"/>
    <n v="0"/>
    <n v="0"/>
    <n v="0"/>
    <n v="0"/>
    <n v="0"/>
    <m/>
    <x v="2"/>
    <m/>
    <x v="0"/>
    <s v="Helsana Versicherungen AG (fusioniert, fusionné, fuso)"/>
  </r>
  <r>
    <m/>
    <x v="6"/>
    <m/>
    <s v="Helsana (f)"/>
    <x v="63"/>
    <m/>
    <x v="0"/>
    <n v="1118089"/>
    <n v="1173121"/>
    <n v="0"/>
    <n v="0"/>
    <n v="0"/>
    <n v="0"/>
    <n v="0"/>
    <n v="0"/>
    <n v="0"/>
    <n v="0"/>
    <n v="0"/>
    <n v="0"/>
    <n v="0"/>
    <n v="0"/>
    <n v="0"/>
    <n v="0"/>
    <n v="0"/>
    <n v="0"/>
    <n v="0"/>
    <n v="0"/>
    <n v="0"/>
    <n v="0"/>
    <n v="0"/>
    <n v="0"/>
    <n v="0"/>
    <n v="0"/>
    <n v="0"/>
    <n v="0"/>
    <n v="0"/>
    <n v="0"/>
    <n v="0"/>
    <n v="0"/>
    <n v="0"/>
    <n v="0"/>
    <n v="0"/>
    <n v="0"/>
    <n v="0"/>
    <n v="4391439512.79"/>
    <n v="-28632459.050000001"/>
    <n v="0"/>
    <n v="686979735.77999997"/>
    <n v="0"/>
    <n v="0"/>
    <n v="-5485741.9500000002"/>
    <n v="0"/>
    <n v="-686979735.77999997"/>
    <n v="-5025170754.6599998"/>
    <n v="630422379.10000002"/>
    <n v="0"/>
    <n v="0"/>
    <n v="0"/>
    <n v="-4557405.95"/>
    <n v="-134487988.64000002"/>
    <n v="0"/>
    <n v="0"/>
    <n v="0"/>
    <n v="628614622"/>
    <n v="0"/>
    <n v="-52703124"/>
    <n v="-15234683.600000001"/>
    <n v="-958530"/>
    <n v="-7146895.1799999997"/>
    <n v="0"/>
    <n v="0"/>
    <n v="-352671184.29000002"/>
    <n v="-1305119.1200000001"/>
    <n v="92891245.550000012"/>
    <n v="-11020675.970000001"/>
    <n v="-11706502.84"/>
    <n v="15203678.73"/>
    <n v="8531521.5399999991"/>
    <n v="-2992650.43"/>
    <n v="0"/>
    <n v="-54411350.899999999"/>
    <n v="204798.3"/>
    <n v="-92561.64"/>
    <n v="0"/>
    <n v="0"/>
    <n v="0"/>
    <n v="1567676224.0999994"/>
    <n v="805319577.94215798"/>
    <n v="0"/>
    <n v="2550094688.1300001"/>
    <n v="0"/>
    <n v="0"/>
    <n v="0"/>
    <n v="0"/>
    <n v="0"/>
    <n v="0"/>
    <n v="0"/>
    <n v="0"/>
    <n v="0"/>
    <n v="0"/>
    <n v="0"/>
    <n v="0"/>
    <n v="0"/>
    <n v="0"/>
    <n v="1124271543.95"/>
    <n v="0"/>
    <n v="0"/>
    <n v="0"/>
    <n v="0"/>
    <n v="0"/>
    <n v="0"/>
    <n v="0"/>
    <n v="0"/>
    <n v="814483187.99000001"/>
    <n v="0"/>
    <n v="0"/>
    <n v="0"/>
    <n v="0"/>
    <n v="0"/>
    <n v="0"/>
    <n v="0"/>
    <n v="0"/>
    <n v="0"/>
    <n v="0"/>
    <n v="0"/>
    <n v="0"/>
    <n v="0"/>
    <n v="0"/>
    <n v="0"/>
    <n v="0"/>
    <n v="0"/>
    <n v="0"/>
    <n v="0"/>
    <n v="0"/>
    <n v="0"/>
    <n v="0"/>
    <m/>
    <x v="2"/>
    <m/>
    <x v="0"/>
    <s v="Helsana Versicherungen AG (fusioniert, fusionné, fuso)"/>
  </r>
  <r>
    <m/>
    <x v="7"/>
    <m/>
    <s v="Helsana (f)"/>
    <x v="63"/>
    <m/>
    <x v="0"/>
    <n v="1174660"/>
    <n v="1286299"/>
    <n v="0"/>
    <n v="0"/>
    <n v="0"/>
    <n v="0"/>
    <n v="0"/>
    <n v="0"/>
    <n v="0"/>
    <n v="0"/>
    <n v="0"/>
    <n v="0"/>
    <n v="0"/>
    <n v="0"/>
    <n v="0"/>
    <n v="0"/>
    <n v="0"/>
    <n v="0"/>
    <n v="0"/>
    <n v="0"/>
    <n v="0"/>
    <n v="0"/>
    <n v="0"/>
    <n v="0"/>
    <n v="0"/>
    <n v="0"/>
    <n v="0"/>
    <n v="0"/>
    <n v="0"/>
    <n v="0"/>
    <n v="0"/>
    <n v="0"/>
    <n v="0"/>
    <n v="0"/>
    <n v="0"/>
    <n v="0"/>
    <n v="0"/>
    <n v="4619572646.8299999"/>
    <n v="-18444117.190000001"/>
    <n v="0"/>
    <n v="736425367"/>
    <n v="0"/>
    <n v="0"/>
    <n v="-4906314.51"/>
    <n v="0"/>
    <n v="-736425367"/>
    <n v="-5398286532.1100006"/>
    <n v="680695308.75"/>
    <n v="0"/>
    <n v="0"/>
    <n v="0"/>
    <n v="-3303868.11"/>
    <n v="103988910.53999999"/>
    <n v="0"/>
    <n v="0"/>
    <n v="0"/>
    <n v="647404500"/>
    <n v="0"/>
    <n v="-201584964"/>
    <n v="-20681116.530000001"/>
    <n v="-958530"/>
    <n v="-5923397.2700000005"/>
    <n v="0"/>
    <n v="0"/>
    <n v="-426006703.69"/>
    <n v="-1638181.54"/>
    <n v="204105679.47999999"/>
    <n v="-9437879.1699999999"/>
    <n v="-16995297.43"/>
    <n v="-10249049.25"/>
    <n v="9206368.959999999"/>
    <n v="-4614438.88"/>
    <n v="0"/>
    <n v="175072185.84999999"/>
    <n v="274813.87"/>
    <n v="-56587.689999999995"/>
    <n v="0"/>
    <n v="0"/>
    <n v="0"/>
    <n v="1724398804.0400002"/>
    <n v="795190088.04050255"/>
    <n v="566157974.18349826"/>
    <n v="2801470791.5299997"/>
    <n v="0"/>
    <n v="0"/>
    <n v="0"/>
    <n v="0"/>
    <n v="0"/>
    <n v="0"/>
    <n v="0"/>
    <n v="0"/>
    <n v="0"/>
    <n v="0"/>
    <n v="0"/>
    <n v="0"/>
    <n v="0"/>
    <n v="0"/>
    <n v="1441504980.8599999"/>
    <n v="0"/>
    <n v="0"/>
    <n v="0"/>
    <n v="0"/>
    <n v="0"/>
    <n v="0"/>
    <n v="0"/>
    <n v="0"/>
    <n v="710494277.45000005"/>
    <n v="0"/>
    <n v="0"/>
    <n v="0"/>
    <n v="0"/>
    <n v="0"/>
    <n v="0"/>
    <n v="0"/>
    <n v="0"/>
    <n v="0"/>
    <n v="0"/>
    <n v="0"/>
    <n v="0"/>
    <n v="0"/>
    <n v="0"/>
    <n v="0"/>
    <n v="0"/>
    <n v="0"/>
    <n v="0"/>
    <n v="0"/>
    <n v="0"/>
    <n v="0"/>
    <n v="0"/>
    <m/>
    <x v="2"/>
    <m/>
    <x v="0"/>
    <s v="Helsana Versicherungen AG (fusioniert, fusionné, fuso)"/>
  </r>
  <r>
    <m/>
    <x v="8"/>
    <m/>
    <s v="Helsana (f)"/>
    <x v="63"/>
    <m/>
    <x v="0"/>
    <n v="1290595"/>
    <n v="1360963"/>
    <n v="0"/>
    <n v="0"/>
    <n v="0"/>
    <n v="0"/>
    <n v="0"/>
    <n v="0"/>
    <n v="0"/>
    <n v="0"/>
    <n v="0"/>
    <n v="0"/>
    <n v="0"/>
    <n v="0"/>
    <n v="0"/>
    <n v="0"/>
    <n v="0"/>
    <n v="0"/>
    <n v="0"/>
    <n v="0"/>
    <n v="0"/>
    <n v="0"/>
    <n v="0"/>
    <n v="0"/>
    <n v="0"/>
    <n v="0"/>
    <n v="0"/>
    <n v="0"/>
    <n v="0"/>
    <n v="0"/>
    <n v="0"/>
    <n v="0"/>
    <n v="0"/>
    <n v="0"/>
    <n v="0"/>
    <n v="0"/>
    <n v="0"/>
    <n v="4911516019.8999996"/>
    <n v="-15220098.52"/>
    <n v="0"/>
    <n v="831459711.41999996"/>
    <n v="0"/>
    <n v="0"/>
    <n v="-5301529.22"/>
    <n v="0"/>
    <n v="-831459711.41999996"/>
    <n v="-5629471162.0699997"/>
    <n v="723107431.88"/>
    <n v="0"/>
    <n v="0"/>
    <n v="0"/>
    <n v="-3592239.9699999997"/>
    <n v="-24702995.649999999"/>
    <n v="0"/>
    <n v="0"/>
    <n v="0"/>
    <n v="433068858"/>
    <n v="0"/>
    <n v="-93447458"/>
    <n v="-23539557.710000001"/>
    <n v="-984357.3"/>
    <n v="-4882369.3599999994"/>
    <n v="0"/>
    <n v="0"/>
    <n v="-439351844.58000004"/>
    <n v="-1818943.04"/>
    <n v="208048892.67000002"/>
    <n v="-9647571"/>
    <n v="-20380082.079999998"/>
    <n v="-9016392.129999999"/>
    <n v="8879794.6600000001"/>
    <n v="-4602915.0199999996"/>
    <n v="0"/>
    <n v="51643268.219999999"/>
    <n v="431705.85"/>
    <n v="-154665.29"/>
    <n v="0"/>
    <n v="0"/>
    <n v="0"/>
    <n v="2103651793.6600008"/>
    <n v="912215773.54261291"/>
    <n v="511769871.05952555"/>
    <n v="3126656852.5900002"/>
    <n v="0"/>
    <n v="0"/>
    <n v="0"/>
    <n v="0"/>
    <n v="0"/>
    <n v="0"/>
    <n v="0"/>
    <n v="0"/>
    <n v="0"/>
    <n v="0"/>
    <n v="0"/>
    <n v="0"/>
    <n v="0"/>
    <n v="0"/>
    <n v="1492086771.0999999"/>
    <n v="0"/>
    <n v="0"/>
    <n v="0"/>
    <n v="0"/>
    <n v="0"/>
    <n v="0"/>
    <n v="0"/>
    <n v="0"/>
    <n v="735197273.10000002"/>
    <n v="0"/>
    <n v="0"/>
    <n v="0"/>
    <n v="0"/>
    <n v="0"/>
    <n v="0"/>
    <n v="0"/>
    <n v="0"/>
    <n v="0"/>
    <n v="0"/>
    <n v="0"/>
    <n v="0"/>
    <n v="0"/>
    <n v="0"/>
    <n v="0"/>
    <n v="0"/>
    <n v="0"/>
    <n v="0"/>
    <n v="0"/>
    <n v="0"/>
    <n v="0"/>
    <n v="0"/>
    <m/>
    <x v="2"/>
    <m/>
    <x v="0"/>
    <s v="Helsana Versicherungen AG (fusioniert, fusionné, fuso)"/>
  </r>
  <r>
    <m/>
    <x v="9"/>
    <m/>
    <s v="Helsana (f)"/>
    <x v="63"/>
    <m/>
    <x v="0"/>
    <n v="1363380"/>
    <n v="1403613"/>
    <n v="0"/>
    <n v="0"/>
    <n v="0"/>
    <n v="0"/>
    <n v="0"/>
    <n v="0"/>
    <n v="0"/>
    <n v="0"/>
    <n v="0"/>
    <n v="0"/>
    <n v="0"/>
    <n v="0"/>
    <n v="0"/>
    <n v="0"/>
    <n v="0"/>
    <n v="0"/>
    <n v="0"/>
    <n v="0"/>
    <n v="0"/>
    <n v="0"/>
    <n v="0"/>
    <n v="0"/>
    <n v="0"/>
    <n v="0"/>
    <n v="0"/>
    <n v="0"/>
    <n v="0"/>
    <n v="0"/>
    <n v="0"/>
    <n v="0"/>
    <n v="0"/>
    <n v="0"/>
    <n v="0"/>
    <n v="0"/>
    <n v="0"/>
    <n v="5174981768.75"/>
    <n v="-16990258.82"/>
    <n v="0"/>
    <n v="879781719.57999992"/>
    <n v="0"/>
    <n v="0"/>
    <n v="-6094316.6000000006"/>
    <n v="-204211"/>
    <n v="-879781719.57999992"/>
    <n v="-6077873033.0299997"/>
    <n v="787217965.31000006"/>
    <n v="0"/>
    <n v="0"/>
    <n v="0"/>
    <n v="-3849060.46"/>
    <n v="54416693.150000006"/>
    <n v="0"/>
    <n v="0"/>
    <n v="0"/>
    <n v="306679891"/>
    <n v="0"/>
    <n v="-35630448"/>
    <n v="-27992857.140000001"/>
    <n v="-993721.54999999993"/>
    <n v="-39791310.120000005"/>
    <n v="0"/>
    <n v="0"/>
    <n v="-448404552.94999999"/>
    <n v="-1316769.43"/>
    <n v="198746992.28"/>
    <n v="-11059069.029999999"/>
    <n v="-16490934.550000001"/>
    <n v="-5977125.7300000004"/>
    <n v="9038722.4699999988"/>
    <n v="-3566019.02"/>
    <n v="-70469000"/>
    <n v="108258360.47"/>
    <n v="223520.99"/>
    <n v="-16361.95"/>
    <n v="0"/>
    <n v="0"/>
    <n v="0"/>
    <n v="2199825094.1100001"/>
    <n v="940300575.47008777"/>
    <n v="424291141.97236377"/>
    <n v="3156162585.98"/>
    <n v="0"/>
    <n v="0"/>
    <n v="0"/>
    <n v="0"/>
    <n v="0"/>
    <n v="0"/>
    <n v="0"/>
    <n v="0"/>
    <n v="0"/>
    <n v="0"/>
    <n v="0"/>
    <n v="0"/>
    <n v="0"/>
    <n v="0"/>
    <n v="1364931636.1399999"/>
    <n v="0"/>
    <n v="0"/>
    <n v="0"/>
    <n v="0"/>
    <n v="0"/>
    <n v="0"/>
    <n v="0"/>
    <n v="0"/>
    <n v="680780579.95000005"/>
    <n v="0"/>
    <n v="0"/>
    <n v="0"/>
    <n v="0"/>
    <n v="0"/>
    <n v="0"/>
    <n v="0"/>
    <n v="0"/>
    <n v="0"/>
    <n v="0"/>
    <n v="0"/>
    <n v="0"/>
    <n v="0"/>
    <n v="0"/>
    <n v="0"/>
    <n v="0"/>
    <n v="0"/>
    <n v="0"/>
    <n v="0"/>
    <n v="0"/>
    <n v="0"/>
    <n v="0"/>
    <m/>
    <x v="2"/>
    <m/>
    <x v="0"/>
    <s v="Helsana Versicherungen AG (fusioniert, fusionné, fuso)"/>
  </r>
  <r>
    <m/>
    <x v="10"/>
    <m/>
    <s v="Helsana (f)"/>
    <x v="63"/>
    <m/>
    <x v="0"/>
    <n v="1412755"/>
    <n v="1303916"/>
    <n v="0"/>
    <n v="0"/>
    <n v="0"/>
    <n v="0"/>
    <n v="0"/>
    <n v="0"/>
    <n v="0"/>
    <n v="0"/>
    <n v="0"/>
    <n v="0"/>
    <n v="0"/>
    <n v="0"/>
    <n v="0"/>
    <n v="0"/>
    <n v="0"/>
    <n v="0"/>
    <n v="0"/>
    <n v="0"/>
    <n v="0"/>
    <n v="0"/>
    <n v="0"/>
    <n v="0"/>
    <n v="0"/>
    <n v="0"/>
    <n v="0"/>
    <n v="0"/>
    <n v="0"/>
    <n v="0"/>
    <n v="0"/>
    <n v="0"/>
    <n v="0"/>
    <n v="0"/>
    <n v="0"/>
    <n v="0"/>
    <n v="0"/>
    <n v="5340364245.3199997"/>
    <n v="-11461123.119999999"/>
    <n v="0"/>
    <n v="877191427.60000002"/>
    <n v="0"/>
    <n v="0"/>
    <n v="-7003069.96"/>
    <n v="-332503"/>
    <n v="-877191427.60000002"/>
    <n v="-6379831765.6800003"/>
    <n v="831904022.14999998"/>
    <n v="0"/>
    <n v="0"/>
    <n v="0"/>
    <n v="-3286150.3"/>
    <n v="-136053877.40000001"/>
    <n v="0"/>
    <n v="0"/>
    <n v="0"/>
    <n v="188663484"/>
    <n v="0"/>
    <n v="-6000793"/>
    <n v="-30157940.359999999"/>
    <n v="-985022.45"/>
    <n v="-21917602.02"/>
    <n v="0"/>
    <n v="0"/>
    <n v="-366608767.01999998"/>
    <n v="-2124544.5299999998"/>
    <n v="143720226.53999999"/>
    <n v="-11117866.9"/>
    <n v="-5597072.2800000003"/>
    <n v="-7250642.46"/>
    <n v="7345578.4100000001"/>
    <n v="-3771034.62"/>
    <n v="0"/>
    <n v="-290702496.75"/>
    <n v="313419.87"/>
    <n v="-20748.22"/>
    <n v="0"/>
    <n v="0"/>
    <n v="0"/>
    <n v="2085500490.0000002"/>
    <n v="1320511424.3871574"/>
    <n v="164333398.25229999"/>
    <n v="2778096603.3700004"/>
    <n v="0"/>
    <n v="0"/>
    <n v="0"/>
    <n v="0"/>
    <n v="0"/>
    <n v="0"/>
    <n v="0"/>
    <n v="0"/>
    <n v="0"/>
    <n v="0"/>
    <n v="0"/>
    <n v="0"/>
    <n v="0"/>
    <n v="0"/>
    <n v="593269592.05999994"/>
    <n v="0"/>
    <n v="0"/>
    <n v="0"/>
    <n v="0"/>
    <n v="0"/>
    <n v="0"/>
    <n v="0"/>
    <n v="0"/>
    <n v="816834457.35000002"/>
    <n v="0"/>
    <n v="0"/>
    <n v="0"/>
    <n v="0"/>
    <n v="0"/>
    <n v="0"/>
    <n v="0"/>
    <n v="0"/>
    <n v="0"/>
    <n v="0"/>
    <n v="0"/>
    <n v="0"/>
    <n v="0"/>
    <n v="0"/>
    <n v="0"/>
    <n v="0"/>
    <n v="0"/>
    <n v="0"/>
    <n v="0"/>
    <n v="0"/>
    <n v="0"/>
    <n v="0"/>
    <m/>
    <x v="2"/>
    <m/>
    <x v="0"/>
    <s v="Helsana Versicherungen AG (fusioniert, fusionné, fuso)"/>
  </r>
  <r>
    <m/>
    <x v="11"/>
    <m/>
    <s v="Helsana (f)"/>
    <x v="63"/>
    <m/>
    <x v="0"/>
    <n v="1305103"/>
    <n v="1286077"/>
    <n v="0"/>
    <n v="0"/>
    <n v="0"/>
    <n v="0"/>
    <n v="0"/>
    <n v="0"/>
    <n v="0"/>
    <n v="0"/>
    <n v="0"/>
    <n v="0"/>
    <n v="0"/>
    <n v="0"/>
    <n v="0"/>
    <n v="0"/>
    <n v="0"/>
    <n v="0"/>
    <n v="0"/>
    <n v="0"/>
    <n v="0"/>
    <n v="0"/>
    <n v="0"/>
    <n v="0"/>
    <n v="0"/>
    <n v="0"/>
    <n v="0"/>
    <n v="0"/>
    <n v="0"/>
    <n v="0"/>
    <n v="0"/>
    <n v="0"/>
    <n v="0"/>
    <n v="0"/>
    <n v="0"/>
    <n v="0"/>
    <n v="0"/>
    <n v="5426705080.8000002"/>
    <n v="23005847.469999999"/>
    <n v="0"/>
    <n v="918399433.59000003"/>
    <n v="0"/>
    <n v="0"/>
    <n v="-7372319.6500000004"/>
    <n v="-458847"/>
    <n v="-918399433.54999995"/>
    <n v="-6486202674.9399996"/>
    <n v="809291591"/>
    <n v="0"/>
    <n v="0"/>
    <n v="0"/>
    <n v="-1962082.56"/>
    <n v="-40090221.850000001"/>
    <n v="0"/>
    <n v="0"/>
    <n v="0"/>
    <n v="108472048"/>
    <n v="0"/>
    <n v="240069634"/>
    <n v="-28962622.32"/>
    <n v="-718324.83"/>
    <n v="-21594914.23"/>
    <n v="0"/>
    <n v="0"/>
    <n v="-368353037.75"/>
    <n v="-1820242.17"/>
    <n v="151323260.62"/>
    <n v="-11368038.82"/>
    <n v="-1667190.93"/>
    <n v="-527191.43999999994"/>
    <n v="9521557.1899999995"/>
    <n v="-9198732"/>
    <n v="0"/>
    <n v="130475753.22"/>
    <n v="948754"/>
    <n v="-40530.25"/>
    <n v="0"/>
    <n v="0"/>
    <n v="0"/>
    <n v="2085500490.0000002"/>
    <n v="1320511424.3871574"/>
    <n v="164333398.25229999"/>
    <n v="2458828432.0900006"/>
    <n v="0"/>
    <n v="0"/>
    <n v="0"/>
    <n v="0"/>
    <n v="0"/>
    <n v="0"/>
    <n v="0"/>
    <n v="0"/>
    <n v="0"/>
    <n v="0"/>
    <n v="0"/>
    <n v="0"/>
    <n v="0"/>
    <n v="0"/>
    <n v="512746147.75999999"/>
    <n v="0"/>
    <n v="0"/>
    <n v="0"/>
    <n v="0"/>
    <n v="0"/>
    <n v="0"/>
    <n v="0"/>
    <n v="0"/>
    <n v="856924679.20000005"/>
    <n v="0"/>
    <n v="0"/>
    <n v="0"/>
    <n v="0"/>
    <n v="0"/>
    <n v="0"/>
    <n v="0"/>
    <n v="0"/>
    <n v="0"/>
    <n v="0"/>
    <n v="0"/>
    <n v="0"/>
    <n v="0"/>
    <n v="0"/>
    <n v="0"/>
    <n v="0"/>
    <n v="0"/>
    <n v="0"/>
    <n v="0"/>
    <n v="0"/>
    <n v="0"/>
    <n v="0"/>
    <m/>
    <x v="2"/>
    <m/>
    <x v="0"/>
    <s v="Helsana Versicherungen AG (fusioniert, fusionné, fuso)"/>
  </r>
  <r>
    <m/>
    <x v="0"/>
    <m/>
    <s v="KPT (f)"/>
    <x v="64"/>
    <m/>
    <x v="0"/>
    <n v="384880"/>
    <n v="398292"/>
    <n v="0"/>
    <n v="0"/>
    <n v="0"/>
    <n v="0"/>
    <n v="0"/>
    <n v="0"/>
    <n v="0"/>
    <n v="0"/>
    <n v="0"/>
    <n v="0"/>
    <n v="0"/>
    <n v="0"/>
    <n v="0"/>
    <n v="0"/>
    <n v="0"/>
    <n v="0"/>
    <n v="0"/>
    <n v="0"/>
    <n v="0"/>
    <n v="0"/>
    <n v="0"/>
    <n v="0"/>
    <n v="0"/>
    <n v="0"/>
    <n v="0"/>
    <n v="0"/>
    <n v="0"/>
    <n v="0"/>
    <n v="0"/>
    <n v="0"/>
    <n v="0"/>
    <n v="0"/>
    <n v="0"/>
    <n v="0"/>
    <n v="0"/>
    <n v="1237057879.7"/>
    <n v="-3359648.24"/>
    <n v="-973309.31"/>
    <n v="95124290.150000006"/>
    <n v="302722.34000000003"/>
    <n v="0"/>
    <n v="-772274.45"/>
    <n v="0"/>
    <n v="-95121248.900000006"/>
    <n v="-1298853991.4199998"/>
    <n v="113911071.09999999"/>
    <n v="64138446.899999999"/>
    <n v="6462974.75"/>
    <n v="0"/>
    <n v="-211281.36"/>
    <n v="-34704000"/>
    <n v="0"/>
    <n v="0"/>
    <n v="0"/>
    <n v="-9775497"/>
    <n v="141011"/>
    <n v="0"/>
    <n v="-1815856.25"/>
    <n v="-2837199.25"/>
    <n v="-76995.450000000012"/>
    <n v="0"/>
    <n v="0"/>
    <n v="-23970821.449999999"/>
    <n v="-3076551.6"/>
    <n v="-26117882.050000001"/>
    <n v="-5785995.6500000004"/>
    <n v="-3305794.44"/>
    <n v="-263674.87"/>
    <n v="821520.41"/>
    <n v="-303237.64"/>
    <n v="0"/>
    <n v="21751060.57"/>
    <n v="227995.84999999998"/>
    <n v="-8507427.5800000001"/>
    <n v="0"/>
    <n v="0"/>
    <n v="0"/>
    <n v="0"/>
    <n v="0"/>
    <n v="0"/>
    <n v="512908063.74000001"/>
    <n v="0"/>
    <n v="0"/>
    <n v="0"/>
    <n v="0"/>
    <n v="0"/>
    <n v="0"/>
    <n v="0"/>
    <n v="0"/>
    <n v="0"/>
    <n v="0"/>
    <n v="0"/>
    <n v="0"/>
    <n v="0"/>
    <n v="0"/>
    <n v="266745624.66999999"/>
    <n v="0"/>
    <n v="0"/>
    <n v="0"/>
    <n v="0"/>
    <n v="0"/>
    <n v="0"/>
    <n v="0"/>
    <n v="0"/>
    <n v="260409000"/>
    <n v="0"/>
    <n v="0"/>
    <n v="0"/>
    <n v="0"/>
    <n v="0"/>
    <n v="0"/>
    <n v="0"/>
    <n v="0"/>
    <n v="0"/>
    <n v="0"/>
    <n v="0"/>
    <n v="0"/>
    <n v="0"/>
    <n v="0"/>
    <n v="0"/>
    <n v="0"/>
    <n v="0"/>
    <n v="0"/>
    <n v="0"/>
    <n v="0"/>
    <n v="0"/>
    <n v="0"/>
    <m/>
    <x v="2"/>
    <m/>
    <x v="0"/>
    <s v="KPT Krankenkasse AG (fusioniert, fusionné, fuso)"/>
  </r>
  <r>
    <m/>
    <x v="1"/>
    <m/>
    <s v="KPT (f)"/>
    <x v="64"/>
    <m/>
    <x v="0"/>
    <n v="400661"/>
    <n v="400443"/>
    <n v="0"/>
    <n v="0"/>
    <n v="0"/>
    <n v="0"/>
    <n v="0"/>
    <n v="0"/>
    <n v="0"/>
    <n v="0"/>
    <n v="0"/>
    <n v="0"/>
    <n v="0"/>
    <n v="0"/>
    <n v="0"/>
    <n v="0"/>
    <n v="0"/>
    <n v="0"/>
    <n v="0"/>
    <n v="0"/>
    <n v="0"/>
    <n v="0"/>
    <n v="0"/>
    <n v="0"/>
    <n v="0"/>
    <n v="0"/>
    <n v="0"/>
    <n v="0"/>
    <n v="0"/>
    <n v="0"/>
    <n v="0"/>
    <n v="0"/>
    <n v="0"/>
    <n v="0"/>
    <n v="0"/>
    <n v="0"/>
    <n v="0"/>
    <n v="1312831625"/>
    <n v="-601446.66"/>
    <n v="-1203613"/>
    <n v="104277669.5"/>
    <n v="123655"/>
    <n v="0"/>
    <n v="-994132.8"/>
    <n v="0"/>
    <n v="-104277669.53"/>
    <n v="-1525442153.05"/>
    <n v="125743862.65000001"/>
    <n v="72077455.450000003"/>
    <n v="8109716.0999999996"/>
    <n v="0"/>
    <n v="-322083"/>
    <n v="-41766000"/>
    <n v="0"/>
    <n v="0"/>
    <n v="0"/>
    <n v="-50394401.25"/>
    <n v="65371589"/>
    <n v="0"/>
    <n v="-2364902"/>
    <n v="-2672481.25"/>
    <n v="6971144.2599999998"/>
    <n v="1298908.05"/>
    <n v="0"/>
    <n v="-26604614.460000001"/>
    <n v="-2695217"/>
    <n v="-26472825.140000001"/>
    <n v="-5272072.7"/>
    <n v="-4686979"/>
    <n v="-302286.09999999998"/>
    <n v="843409.52"/>
    <n v="-85154.13"/>
    <n v="0"/>
    <n v="20902557.48"/>
    <n v="6076718"/>
    <n v="-6046855"/>
    <n v="0"/>
    <n v="0"/>
    <n v="0"/>
    <n v="0"/>
    <n v="0"/>
    <n v="0"/>
    <n v="468586353.76999998"/>
    <n v="0"/>
    <n v="0"/>
    <n v="0"/>
    <n v="0"/>
    <n v="0"/>
    <n v="0"/>
    <n v="0"/>
    <n v="0"/>
    <n v="0"/>
    <n v="0"/>
    <n v="0"/>
    <n v="0"/>
    <n v="0"/>
    <n v="0"/>
    <n v="189169048.72999999"/>
    <n v="0"/>
    <n v="0"/>
    <n v="0"/>
    <n v="0"/>
    <n v="0"/>
    <n v="0"/>
    <n v="0"/>
    <n v="0"/>
    <n v="302175000"/>
    <n v="0"/>
    <n v="0"/>
    <n v="0"/>
    <n v="0"/>
    <n v="0"/>
    <n v="0"/>
    <n v="0"/>
    <n v="0"/>
    <n v="0"/>
    <n v="0"/>
    <n v="0"/>
    <n v="0"/>
    <n v="0"/>
    <n v="0"/>
    <n v="0"/>
    <n v="0"/>
    <n v="0"/>
    <n v="0"/>
    <n v="0"/>
    <n v="0"/>
    <n v="0"/>
    <n v="0"/>
    <m/>
    <x v="2"/>
    <m/>
    <x v="0"/>
    <s v="KPT Krankenkasse AG (fusioniert, fusionné, fuso)"/>
  </r>
  <r>
    <m/>
    <x v="2"/>
    <m/>
    <s v="KPT (f)"/>
    <x v="64"/>
    <m/>
    <x v="0"/>
    <n v="401782"/>
    <n v="387335"/>
    <n v="0"/>
    <n v="0"/>
    <n v="0"/>
    <n v="0"/>
    <n v="0"/>
    <n v="0"/>
    <n v="0"/>
    <n v="0"/>
    <n v="0"/>
    <n v="0"/>
    <n v="0"/>
    <n v="0"/>
    <n v="0"/>
    <n v="0"/>
    <n v="0"/>
    <n v="0"/>
    <n v="0"/>
    <n v="0"/>
    <n v="0"/>
    <n v="0"/>
    <n v="0"/>
    <n v="0"/>
    <n v="0"/>
    <n v="0"/>
    <n v="0"/>
    <n v="0"/>
    <n v="0"/>
    <n v="0"/>
    <n v="0"/>
    <n v="0"/>
    <n v="0"/>
    <n v="0"/>
    <n v="0"/>
    <n v="0"/>
    <n v="0"/>
    <n v="1364023868"/>
    <n v="-1038724"/>
    <n v="-1302788"/>
    <n v="125243619"/>
    <n v="160232"/>
    <n v="0"/>
    <n v="-1063308"/>
    <n v="0"/>
    <n v="-125243619"/>
    <n v="-1567772297"/>
    <n v="127589657"/>
    <n v="74332869"/>
    <n v="8234745"/>
    <n v="0"/>
    <n v="-278350"/>
    <n v="-18105000"/>
    <n v="0"/>
    <n v="0"/>
    <n v="-12800000"/>
    <n v="-1502063"/>
    <n v="24934846"/>
    <n v="25262104"/>
    <n v="-1723656"/>
    <n v="-997889"/>
    <n v="4461659"/>
    <n v="679258"/>
    <n v="0"/>
    <n v="-28057776"/>
    <n v="-2400679"/>
    <n v="-25357147"/>
    <n v="-5793234"/>
    <n v="-4302361"/>
    <n v="-288219"/>
    <n v="635224"/>
    <n v="-336876"/>
    <n v="0"/>
    <n v="25529483"/>
    <n v="20806"/>
    <n v="-1882355"/>
    <n v="0"/>
    <n v="0"/>
    <n v="0"/>
    <n v="0"/>
    <n v="0"/>
    <n v="0"/>
    <n v="488473018"/>
    <n v="0"/>
    <n v="0"/>
    <n v="0"/>
    <n v="0"/>
    <n v="0"/>
    <n v="0"/>
    <n v="0"/>
    <n v="0"/>
    <n v="0"/>
    <n v="0"/>
    <n v="0"/>
    <n v="0"/>
    <n v="0"/>
    <n v="0"/>
    <n v="170031078"/>
    <n v="0"/>
    <n v="0"/>
    <n v="0"/>
    <n v="0"/>
    <n v="0"/>
    <n v="0"/>
    <n v="0"/>
    <n v="0"/>
    <n v="320280000"/>
    <n v="0"/>
    <n v="0"/>
    <n v="0"/>
    <n v="0"/>
    <n v="0"/>
    <n v="0"/>
    <n v="0"/>
    <n v="0"/>
    <n v="0"/>
    <n v="0"/>
    <n v="0"/>
    <n v="0"/>
    <n v="0"/>
    <n v="0"/>
    <n v="0"/>
    <n v="0"/>
    <n v="0"/>
    <n v="0"/>
    <n v="0"/>
    <n v="0"/>
    <n v="0"/>
    <n v="0"/>
    <m/>
    <x v="2"/>
    <m/>
    <x v="0"/>
    <s v="KPT Krankenkasse AG (fusioniert, fusionné, fuso)"/>
  </r>
  <r>
    <m/>
    <x v="3"/>
    <m/>
    <s v="KPT (f)"/>
    <x v="64"/>
    <m/>
    <x v="0"/>
    <n v="388827"/>
    <n v="389623"/>
    <n v="0"/>
    <n v="0"/>
    <n v="0"/>
    <n v="0"/>
    <n v="0"/>
    <n v="0"/>
    <n v="0"/>
    <n v="0"/>
    <n v="0"/>
    <n v="0"/>
    <n v="0"/>
    <n v="0"/>
    <n v="0"/>
    <n v="0"/>
    <n v="0"/>
    <n v="0"/>
    <n v="0"/>
    <n v="0"/>
    <n v="0"/>
    <n v="0"/>
    <n v="0"/>
    <n v="0"/>
    <n v="0"/>
    <n v="0"/>
    <n v="0"/>
    <n v="0"/>
    <n v="0"/>
    <n v="0"/>
    <n v="0"/>
    <n v="0"/>
    <n v="0"/>
    <n v="0"/>
    <n v="0"/>
    <n v="0"/>
    <n v="0"/>
    <n v="1394037223"/>
    <n v="-1902103"/>
    <n v="-1122357"/>
    <n v="137971963"/>
    <n v="314346"/>
    <n v="0"/>
    <n v="-1064102"/>
    <n v="0"/>
    <n v="-137971963"/>
    <n v="-1645693482"/>
    <n v="126717156"/>
    <n v="76394315"/>
    <n v="8499370"/>
    <n v="0"/>
    <n v="-509717"/>
    <n v="-4720000"/>
    <n v="0"/>
    <n v="0"/>
    <n v="12800000"/>
    <n v="0"/>
    <n v="53828343"/>
    <n v="20335000"/>
    <n v="-2329465"/>
    <n v="-709409"/>
    <n v="10955759"/>
    <n v="0"/>
    <n v="0"/>
    <n v="-27376768"/>
    <n v="-2673104"/>
    <n v="-24717727"/>
    <n v="-4872721"/>
    <n v="-4337354"/>
    <n v="-303293"/>
    <n v="1662520"/>
    <n v="-96256"/>
    <n v="0"/>
    <n v="11021291"/>
    <n v="644619"/>
    <n v="-363022"/>
    <n v="0"/>
    <n v="0"/>
    <n v="0"/>
    <n v="184300000"/>
    <n v="183900000"/>
    <n v="0"/>
    <n v="413869774"/>
    <n v="0"/>
    <n v="0"/>
    <n v="0"/>
    <n v="0"/>
    <n v="0"/>
    <n v="0"/>
    <n v="0"/>
    <n v="0"/>
    <n v="0"/>
    <n v="0"/>
    <n v="0"/>
    <n v="0"/>
    <n v="0"/>
    <n v="0"/>
    <n v="164450140"/>
    <n v="0"/>
    <n v="0"/>
    <n v="0"/>
    <n v="0"/>
    <n v="0"/>
    <n v="0"/>
    <n v="0"/>
    <n v="0"/>
    <n v="325000000"/>
    <n v="0"/>
    <n v="0"/>
    <n v="0"/>
    <n v="0"/>
    <n v="0"/>
    <n v="0"/>
    <n v="0"/>
    <n v="0"/>
    <n v="0"/>
    <n v="0"/>
    <n v="0"/>
    <n v="0"/>
    <n v="0"/>
    <n v="0"/>
    <n v="0"/>
    <n v="0"/>
    <n v="0"/>
    <n v="0"/>
    <n v="0"/>
    <n v="0"/>
    <n v="0"/>
    <n v="0"/>
    <m/>
    <x v="2"/>
    <m/>
    <x v="0"/>
    <s v="KPT Krankenkasse AG (fusioniert, fusionné, fuso)"/>
  </r>
  <r>
    <m/>
    <x v="4"/>
    <m/>
    <s v="KPT (f)"/>
    <x v="64"/>
    <m/>
    <x v="0"/>
    <n v="389280"/>
    <n v="375798"/>
    <n v="0"/>
    <n v="0"/>
    <n v="0"/>
    <n v="0"/>
    <n v="0"/>
    <n v="0"/>
    <n v="0"/>
    <n v="0"/>
    <n v="0"/>
    <n v="0"/>
    <n v="0"/>
    <n v="0"/>
    <n v="0"/>
    <n v="0"/>
    <n v="0"/>
    <n v="0"/>
    <n v="0"/>
    <n v="0"/>
    <n v="0"/>
    <n v="0"/>
    <n v="0"/>
    <n v="0"/>
    <n v="0"/>
    <n v="0"/>
    <n v="0"/>
    <n v="0"/>
    <n v="0"/>
    <n v="0"/>
    <n v="0"/>
    <n v="0"/>
    <n v="0"/>
    <n v="0"/>
    <n v="0"/>
    <n v="0"/>
    <n v="0"/>
    <n v="1448404071"/>
    <n v="-3445461"/>
    <n v="-1039099"/>
    <n v="146297056"/>
    <n v="114604"/>
    <n v="0"/>
    <n v="-1003929"/>
    <n v="0"/>
    <n v="-146297056"/>
    <n v="-1698301184"/>
    <n v="215746903"/>
    <n v="0"/>
    <n v="0"/>
    <n v="0"/>
    <n v="-568931"/>
    <n v="-25500000"/>
    <n v="0"/>
    <n v="0"/>
    <n v="0"/>
    <n v="85379385"/>
    <n v="0"/>
    <n v="24000000"/>
    <n v="-1906249"/>
    <n v="-693965"/>
    <n v="4618605"/>
    <n v="108583"/>
    <n v="0"/>
    <n v="-30080796"/>
    <n v="-698754"/>
    <n v="-32256743"/>
    <n v="-5112004"/>
    <n v="-716390"/>
    <n v="-92846"/>
    <n v="984327"/>
    <n v="-73092"/>
    <n v="0"/>
    <n v="10599082"/>
    <n v="125535"/>
    <n v="-1550034"/>
    <n v="0"/>
    <n v="0"/>
    <n v="0"/>
    <n v="180200000"/>
    <n v="228200000"/>
    <n v="0"/>
    <n v="411970157"/>
    <n v="0"/>
    <n v="0"/>
    <n v="0"/>
    <n v="0"/>
    <n v="0"/>
    <n v="0"/>
    <n v="0"/>
    <n v="0"/>
    <n v="0"/>
    <n v="0"/>
    <n v="0"/>
    <n v="0"/>
    <n v="0"/>
    <n v="0"/>
    <n v="151491758"/>
    <n v="0"/>
    <n v="0"/>
    <n v="0"/>
    <n v="0"/>
    <n v="0"/>
    <n v="0"/>
    <n v="0"/>
    <n v="0"/>
    <n v="350500000"/>
    <n v="0"/>
    <n v="0"/>
    <n v="0"/>
    <n v="0"/>
    <n v="0"/>
    <n v="0"/>
    <n v="0"/>
    <n v="0"/>
    <n v="0"/>
    <n v="0"/>
    <n v="0"/>
    <n v="0"/>
    <n v="0"/>
    <n v="0"/>
    <n v="0"/>
    <n v="0"/>
    <n v="0"/>
    <n v="0"/>
    <n v="0"/>
    <n v="0"/>
    <n v="0"/>
    <n v="0"/>
    <m/>
    <x v="2"/>
    <m/>
    <x v="0"/>
    <s v="KPT Krankenkasse AG (fusioniert, fusionné, fuso)"/>
  </r>
  <r>
    <m/>
    <x v="5"/>
    <m/>
    <s v="KPT (f)"/>
    <x v="64"/>
    <m/>
    <x v="0"/>
    <n v="374632"/>
    <n v="383114"/>
    <n v="0"/>
    <n v="0"/>
    <n v="0"/>
    <n v="0"/>
    <n v="0"/>
    <n v="0"/>
    <n v="0"/>
    <n v="0"/>
    <n v="0"/>
    <n v="0"/>
    <n v="0"/>
    <n v="0"/>
    <n v="0"/>
    <n v="0"/>
    <n v="0"/>
    <n v="0"/>
    <n v="0"/>
    <n v="0"/>
    <n v="0"/>
    <n v="0"/>
    <n v="0"/>
    <n v="0"/>
    <n v="0"/>
    <n v="0"/>
    <n v="0"/>
    <n v="0"/>
    <n v="0"/>
    <n v="0"/>
    <n v="0"/>
    <n v="0"/>
    <n v="0"/>
    <n v="0"/>
    <n v="0"/>
    <n v="0"/>
    <n v="0"/>
    <n v="1484745658"/>
    <n v="-4780974"/>
    <n v="-4086989"/>
    <n v="170094256"/>
    <n v="194081"/>
    <n v="0"/>
    <n v="-1373362"/>
    <n v="0"/>
    <n v="-170094256"/>
    <n v="-1705660016"/>
    <n v="210390119"/>
    <n v="0"/>
    <n v="0"/>
    <n v="0"/>
    <n v="-624964"/>
    <n v="-27300000"/>
    <n v="0"/>
    <n v="0"/>
    <n v="0"/>
    <n v="118248522"/>
    <n v="0"/>
    <n v="25500000"/>
    <n v="-1677005"/>
    <n v="-744336"/>
    <n v="4148365"/>
    <n v="162446"/>
    <n v="0"/>
    <n v="-33699948"/>
    <n v="-1621891"/>
    <n v="-32855551"/>
    <n v="-4881028"/>
    <n v="-1933570"/>
    <n v="-1111581"/>
    <n v="1229757"/>
    <n v="-866426"/>
    <n v="0"/>
    <n v="20963480"/>
    <n v="422550"/>
    <n v="-4135689"/>
    <n v="0"/>
    <n v="0"/>
    <n v="0"/>
    <n v="167079298.94999999"/>
    <n v="149757477.89343899"/>
    <n v="0"/>
    <n v="430247784"/>
    <n v="0"/>
    <n v="0"/>
    <n v="0"/>
    <n v="0"/>
    <n v="0"/>
    <n v="0"/>
    <n v="0"/>
    <n v="0"/>
    <n v="0"/>
    <n v="0"/>
    <n v="0"/>
    <n v="0"/>
    <n v="0"/>
    <n v="0"/>
    <n v="190143406"/>
    <n v="0"/>
    <n v="0"/>
    <n v="0"/>
    <n v="0"/>
    <n v="0"/>
    <n v="0"/>
    <n v="0"/>
    <n v="0"/>
    <n v="377800000"/>
    <n v="0"/>
    <n v="0"/>
    <n v="0"/>
    <n v="0"/>
    <n v="0"/>
    <n v="0"/>
    <n v="0"/>
    <n v="0"/>
    <n v="0"/>
    <n v="0"/>
    <n v="0"/>
    <n v="0"/>
    <n v="0"/>
    <n v="0"/>
    <n v="0"/>
    <n v="0"/>
    <n v="0"/>
    <n v="0"/>
    <n v="0"/>
    <n v="0"/>
    <n v="0"/>
    <n v="0"/>
    <m/>
    <x v="2"/>
    <m/>
    <x v="0"/>
    <s v="KPT Krankenkasse AG (fusioniert, fusionné, fuso)"/>
  </r>
  <r>
    <m/>
    <x v="6"/>
    <m/>
    <s v="KPT (f)"/>
    <x v="64"/>
    <m/>
    <x v="0"/>
    <n v="383837"/>
    <n v="381618"/>
    <n v="0"/>
    <n v="0"/>
    <n v="0"/>
    <n v="0"/>
    <n v="0"/>
    <n v="0"/>
    <n v="0"/>
    <n v="0"/>
    <n v="0"/>
    <n v="0"/>
    <n v="0"/>
    <n v="0"/>
    <n v="0"/>
    <n v="0"/>
    <n v="0"/>
    <n v="0"/>
    <n v="0"/>
    <n v="0"/>
    <n v="0"/>
    <n v="0"/>
    <n v="0"/>
    <n v="0"/>
    <n v="0"/>
    <n v="0"/>
    <n v="0"/>
    <n v="0"/>
    <n v="0"/>
    <n v="0"/>
    <n v="0"/>
    <n v="0"/>
    <n v="0"/>
    <n v="0"/>
    <n v="0"/>
    <n v="0"/>
    <n v="0"/>
    <n v="1520088691"/>
    <n v="-6418724"/>
    <n v="-1498600"/>
    <n v="177540260"/>
    <n v="194149"/>
    <n v="0"/>
    <n v="-1855334"/>
    <n v="0"/>
    <n v="-177540260"/>
    <n v="-1748542762"/>
    <n v="217523345"/>
    <n v="0"/>
    <n v="0"/>
    <n v="0"/>
    <n v="-532060"/>
    <n v="7900000"/>
    <n v="0"/>
    <n v="0"/>
    <n v="0"/>
    <n v="168493164"/>
    <n v="0"/>
    <n v="-4400000"/>
    <n v="-1735604"/>
    <n v="-1035776"/>
    <n v="4846617"/>
    <n v="80905"/>
    <n v="0"/>
    <n v="-36299581"/>
    <n v="-1063004"/>
    <n v="-34109580"/>
    <n v="-7049290"/>
    <n v="-286301"/>
    <n v="-1451041"/>
    <n v="1144309"/>
    <n v="-333583"/>
    <n v="0"/>
    <n v="-17203360"/>
    <n v="140117"/>
    <n v="-2936555"/>
    <n v="0"/>
    <n v="0"/>
    <n v="0"/>
    <n v="225837626"/>
    <n v="172038858.22767171"/>
    <n v="0"/>
    <n v="448702624"/>
    <n v="0"/>
    <n v="0"/>
    <n v="0"/>
    <n v="0"/>
    <n v="0"/>
    <n v="0"/>
    <n v="0"/>
    <n v="0"/>
    <n v="0"/>
    <n v="0"/>
    <n v="0"/>
    <n v="0"/>
    <n v="0"/>
    <n v="0"/>
    <n v="243803548"/>
    <n v="0"/>
    <n v="0"/>
    <n v="0"/>
    <n v="0"/>
    <n v="0"/>
    <n v="0"/>
    <n v="0"/>
    <n v="0"/>
    <n v="369900000"/>
    <n v="0"/>
    <n v="0"/>
    <n v="0"/>
    <n v="0"/>
    <n v="0"/>
    <n v="0"/>
    <n v="0"/>
    <n v="0"/>
    <n v="0"/>
    <n v="0"/>
    <n v="0"/>
    <n v="0"/>
    <n v="0"/>
    <n v="0"/>
    <n v="0"/>
    <n v="0"/>
    <n v="0"/>
    <n v="0"/>
    <n v="0"/>
    <n v="0"/>
    <n v="0"/>
    <n v="0"/>
    <m/>
    <x v="2"/>
    <m/>
    <x v="0"/>
    <s v="KPT Krankenkasse AG (fusioniert, fusionné, fuso)"/>
  </r>
  <r>
    <m/>
    <x v="7"/>
    <m/>
    <s v="KPT (f)"/>
    <x v="64"/>
    <m/>
    <x v="0"/>
    <n v="381227"/>
    <n v="357835"/>
    <n v="0"/>
    <n v="0"/>
    <n v="0"/>
    <n v="0"/>
    <n v="0"/>
    <n v="0"/>
    <n v="0"/>
    <n v="0"/>
    <n v="0"/>
    <n v="0"/>
    <n v="0"/>
    <n v="0"/>
    <n v="0"/>
    <n v="0"/>
    <n v="0"/>
    <n v="0"/>
    <n v="0"/>
    <n v="0"/>
    <n v="0"/>
    <n v="0"/>
    <n v="0"/>
    <n v="0"/>
    <n v="0"/>
    <n v="0"/>
    <n v="0"/>
    <n v="0"/>
    <n v="0"/>
    <n v="0"/>
    <n v="0"/>
    <n v="0"/>
    <n v="0"/>
    <n v="0"/>
    <n v="0"/>
    <n v="0"/>
    <n v="0"/>
    <n v="1537425754"/>
    <n v="-6687988"/>
    <n v="1500000"/>
    <n v="180338974"/>
    <n v="200703"/>
    <n v="0"/>
    <n v="-1762411"/>
    <n v="0"/>
    <n v="-180338974"/>
    <n v="-1785334350"/>
    <n v="219907706"/>
    <n v="0"/>
    <n v="0"/>
    <n v="0"/>
    <n v="-465920"/>
    <n v="-11200000"/>
    <n v="0"/>
    <n v="0"/>
    <n v="0"/>
    <n v="194066063"/>
    <n v="0"/>
    <n v="-27900000"/>
    <n v="-1511460"/>
    <n v="-1232548"/>
    <n v="6264788"/>
    <n v="810"/>
    <n v="0"/>
    <n v="-39087396"/>
    <n v="-752735"/>
    <n v="-36925920"/>
    <n v="-6564541"/>
    <n v="-365478"/>
    <n v="-1964023"/>
    <n v="1224559"/>
    <n v="-277546"/>
    <n v="0"/>
    <n v="45346614"/>
    <n v="320994"/>
    <n v="-17545587"/>
    <n v="0"/>
    <n v="0"/>
    <n v="0"/>
    <n v="257808446.00000006"/>
    <n v="194907511.91584161"/>
    <n v="168290011.57068998"/>
    <n v="571263740"/>
    <n v="0"/>
    <n v="0"/>
    <n v="0"/>
    <n v="0"/>
    <n v="0"/>
    <n v="0"/>
    <n v="0"/>
    <n v="0"/>
    <n v="0"/>
    <n v="0"/>
    <n v="0"/>
    <n v="0"/>
    <n v="0"/>
    <n v="0"/>
    <n v="310483636"/>
    <n v="0"/>
    <n v="0"/>
    <n v="0"/>
    <n v="0"/>
    <n v="0"/>
    <n v="0"/>
    <n v="0"/>
    <n v="0"/>
    <n v="381100000"/>
    <n v="0"/>
    <n v="0"/>
    <n v="0"/>
    <n v="0"/>
    <n v="0"/>
    <n v="0"/>
    <n v="0"/>
    <n v="0"/>
    <n v="0"/>
    <n v="0"/>
    <n v="0"/>
    <n v="0"/>
    <n v="0"/>
    <n v="0"/>
    <n v="0"/>
    <n v="0"/>
    <n v="0"/>
    <n v="0"/>
    <n v="0"/>
    <n v="0"/>
    <n v="0"/>
    <n v="0"/>
    <m/>
    <x v="2"/>
    <m/>
    <x v="0"/>
    <s v="KPT Krankenkasse AG (fusioniert, fusionné, fuso)"/>
  </r>
  <r>
    <m/>
    <x v="8"/>
    <m/>
    <s v="KPT (f)"/>
    <x v="64"/>
    <m/>
    <x v="0"/>
    <n v="355530"/>
    <n v="342259"/>
    <n v="0"/>
    <n v="0"/>
    <n v="0"/>
    <n v="0"/>
    <n v="0"/>
    <n v="0"/>
    <n v="0"/>
    <n v="0"/>
    <n v="0"/>
    <n v="0"/>
    <n v="0"/>
    <n v="0"/>
    <n v="0"/>
    <n v="0"/>
    <n v="0"/>
    <n v="0"/>
    <n v="0"/>
    <n v="0"/>
    <n v="0"/>
    <n v="0"/>
    <n v="0"/>
    <n v="0"/>
    <n v="0"/>
    <n v="0"/>
    <n v="0"/>
    <n v="0"/>
    <n v="0"/>
    <n v="0"/>
    <n v="0"/>
    <n v="0"/>
    <n v="0"/>
    <n v="0"/>
    <n v="0"/>
    <n v="0"/>
    <n v="0"/>
    <n v="1501433420"/>
    <n v="-5777896"/>
    <n v="0"/>
    <n v="178732869"/>
    <n v="73064"/>
    <n v="0"/>
    <n v="-1824883"/>
    <n v="0"/>
    <n v="-178732869"/>
    <n v="-1697120455"/>
    <n v="205472611"/>
    <n v="0"/>
    <n v="0"/>
    <n v="0"/>
    <n v="-539658"/>
    <n v="17600000"/>
    <n v="0"/>
    <n v="0"/>
    <n v="0"/>
    <n v="173686257"/>
    <n v="0"/>
    <n v="-29831123"/>
    <n v="-1502506"/>
    <n v="-1330610"/>
    <n v="5353800"/>
    <n v="0"/>
    <n v="0"/>
    <n v="-38858040"/>
    <n v="-747847"/>
    <n v="-50245830"/>
    <n v="-4190526"/>
    <n v="-253898"/>
    <n v="-3250399"/>
    <n v="1140852"/>
    <n v="-409576"/>
    <n v="0"/>
    <n v="18061958"/>
    <n v="231904"/>
    <n v="-517255"/>
    <n v="0"/>
    <n v="0"/>
    <n v="0"/>
    <n v="326954318.51999992"/>
    <n v="226392657.38119438"/>
    <n v="210792482.59946573"/>
    <n v="719451375"/>
    <n v="0"/>
    <n v="0"/>
    <n v="0"/>
    <n v="0"/>
    <n v="0"/>
    <n v="0"/>
    <n v="0"/>
    <n v="0"/>
    <n v="0"/>
    <n v="0"/>
    <n v="0"/>
    <n v="0"/>
    <n v="0"/>
    <n v="0"/>
    <n v="397137001"/>
    <n v="0"/>
    <n v="0"/>
    <n v="0"/>
    <n v="0"/>
    <n v="0"/>
    <n v="0"/>
    <n v="0"/>
    <n v="0"/>
    <n v="363500000"/>
    <n v="0"/>
    <n v="0"/>
    <n v="0"/>
    <n v="0"/>
    <n v="0"/>
    <n v="0"/>
    <n v="0"/>
    <n v="0"/>
    <n v="0"/>
    <n v="0"/>
    <n v="0"/>
    <n v="0"/>
    <n v="0"/>
    <n v="0"/>
    <n v="0"/>
    <n v="0"/>
    <n v="0"/>
    <n v="0"/>
    <n v="0"/>
    <n v="0"/>
    <n v="0"/>
    <n v="0"/>
    <m/>
    <x v="2"/>
    <m/>
    <x v="0"/>
    <s v="KPT Krankenkasse AG (fusioniert, fusionné, fuso)"/>
  </r>
  <r>
    <m/>
    <x v="9"/>
    <m/>
    <s v="KPT (f)"/>
    <x v="64"/>
    <m/>
    <x v="0"/>
    <n v="343088"/>
    <n v="354462"/>
    <n v="0"/>
    <n v="0"/>
    <n v="0"/>
    <n v="0"/>
    <n v="0"/>
    <n v="0"/>
    <n v="0"/>
    <n v="0"/>
    <n v="0"/>
    <n v="0"/>
    <n v="0"/>
    <n v="0"/>
    <n v="0"/>
    <n v="0"/>
    <n v="0"/>
    <n v="0"/>
    <n v="0"/>
    <n v="0"/>
    <n v="0"/>
    <n v="0"/>
    <n v="0"/>
    <n v="0"/>
    <n v="0"/>
    <n v="0"/>
    <n v="0"/>
    <n v="0"/>
    <n v="0"/>
    <n v="0"/>
    <n v="0"/>
    <n v="0"/>
    <n v="0"/>
    <n v="0"/>
    <n v="0"/>
    <n v="0"/>
    <n v="0"/>
    <n v="1444762250"/>
    <n v="-5878729"/>
    <n v="0"/>
    <n v="172542561"/>
    <n v="351607"/>
    <n v="0"/>
    <n v="-1880467"/>
    <n v="-56913"/>
    <n v="-172542561"/>
    <n v="-1781485256"/>
    <n v="209602134"/>
    <n v="0"/>
    <n v="0"/>
    <n v="0"/>
    <n v="-494321"/>
    <n v="21200000"/>
    <n v="0"/>
    <n v="0"/>
    <n v="0"/>
    <n v="211353522"/>
    <n v="0"/>
    <n v="76453240"/>
    <n v="-1363413"/>
    <n v="-1522124"/>
    <n v="-1298323"/>
    <n v="0"/>
    <n v="0"/>
    <n v="-40120661"/>
    <n v="-637327"/>
    <n v="-64939734"/>
    <n v="-6233857"/>
    <n v="-132860"/>
    <n v="-1021049"/>
    <n v="1164617"/>
    <n v="-648757"/>
    <n v="0"/>
    <n v="33681606"/>
    <n v="223716"/>
    <n v="-5949784"/>
    <n v="0"/>
    <n v="0"/>
    <n v="0"/>
    <n v="415526952.01999998"/>
    <n v="276650366.86535579"/>
    <n v="248969027.13883817"/>
    <n v="777623163"/>
    <n v="0"/>
    <n v="0"/>
    <n v="0"/>
    <n v="0"/>
    <n v="0"/>
    <n v="0"/>
    <n v="0"/>
    <n v="0"/>
    <n v="0"/>
    <n v="0"/>
    <n v="0"/>
    <n v="0"/>
    <n v="0"/>
    <n v="0"/>
    <n v="482266118"/>
    <n v="0"/>
    <n v="0"/>
    <n v="0"/>
    <n v="0"/>
    <n v="0"/>
    <n v="0"/>
    <n v="0"/>
    <n v="0"/>
    <n v="342300000"/>
    <n v="0"/>
    <n v="0"/>
    <n v="0"/>
    <n v="0"/>
    <n v="0"/>
    <n v="0"/>
    <n v="0"/>
    <n v="0"/>
    <n v="0"/>
    <n v="0"/>
    <n v="0"/>
    <n v="0"/>
    <n v="0"/>
    <n v="0"/>
    <n v="0"/>
    <n v="0"/>
    <n v="0"/>
    <n v="0"/>
    <n v="0"/>
    <n v="0"/>
    <n v="0"/>
    <n v="0"/>
    <m/>
    <x v="2"/>
    <m/>
    <x v="0"/>
    <s v="KPT Krankenkasse AG (fusioniert, fusionné, fuso)"/>
  </r>
  <r>
    <m/>
    <x v="10"/>
    <m/>
    <s v="KPT (f)"/>
    <x v="64"/>
    <m/>
    <x v="0"/>
    <n v="357888"/>
    <n v="552435"/>
    <n v="0"/>
    <n v="0"/>
    <n v="0"/>
    <n v="0"/>
    <n v="0"/>
    <n v="0"/>
    <n v="0"/>
    <n v="0"/>
    <n v="0"/>
    <n v="0"/>
    <n v="0"/>
    <n v="0"/>
    <n v="0"/>
    <n v="0"/>
    <n v="0"/>
    <n v="0"/>
    <n v="0"/>
    <n v="0"/>
    <n v="0"/>
    <n v="0"/>
    <n v="0"/>
    <n v="0"/>
    <n v="0"/>
    <n v="0"/>
    <n v="0"/>
    <n v="0"/>
    <n v="0"/>
    <n v="0"/>
    <n v="0"/>
    <n v="0"/>
    <n v="0"/>
    <n v="0"/>
    <n v="0"/>
    <n v="0"/>
    <n v="0"/>
    <n v="1450488816"/>
    <n v="-6222282"/>
    <n v="0"/>
    <n v="167167990"/>
    <n v="643521"/>
    <n v="0"/>
    <n v="-1582675"/>
    <n v="-83912"/>
    <n v="-167167990"/>
    <n v="-1869902336"/>
    <n v="222773933"/>
    <n v="0"/>
    <n v="0"/>
    <n v="0"/>
    <n v="-169466"/>
    <n v="-55900000"/>
    <n v="0"/>
    <n v="0"/>
    <n v="0"/>
    <n v="270349931"/>
    <n v="0"/>
    <n v="10965590"/>
    <n v="-1293103"/>
    <n v="-1757927"/>
    <n v="9530384"/>
    <n v="0"/>
    <n v="0"/>
    <n v="-41703859"/>
    <n v="-1561007"/>
    <n v="-35068908"/>
    <n v="-7177418"/>
    <n v="-1058387"/>
    <n v="-4588884"/>
    <n v="1565190"/>
    <n v="-518108"/>
    <n v="0"/>
    <n v="-69955053"/>
    <n v="19764"/>
    <n v="-141521"/>
    <n v="0"/>
    <n v="0"/>
    <n v="0"/>
    <n v="503713804.72000009"/>
    <n v="336642152.99635339"/>
    <n v="230646451.39184001"/>
    <n v="706855367"/>
    <n v="0"/>
    <n v="0"/>
    <n v="0"/>
    <n v="0"/>
    <n v="0"/>
    <n v="0"/>
    <n v="0"/>
    <n v="0"/>
    <n v="0"/>
    <n v="0"/>
    <n v="0"/>
    <n v="0"/>
    <n v="0"/>
    <n v="0"/>
    <n v="349918401"/>
    <n v="0"/>
    <n v="0"/>
    <n v="0"/>
    <n v="0"/>
    <n v="0"/>
    <n v="0"/>
    <n v="0"/>
    <n v="0"/>
    <n v="398200000"/>
    <n v="0"/>
    <n v="0"/>
    <n v="0"/>
    <n v="0"/>
    <n v="0"/>
    <n v="0"/>
    <n v="0"/>
    <n v="0"/>
    <n v="0"/>
    <n v="0"/>
    <n v="0"/>
    <n v="0"/>
    <n v="0"/>
    <n v="0"/>
    <n v="0"/>
    <n v="0"/>
    <n v="0"/>
    <n v="0"/>
    <n v="0"/>
    <n v="0"/>
    <n v="0"/>
    <n v="0"/>
    <m/>
    <x v="2"/>
    <m/>
    <x v="0"/>
    <s v="KPT Krankenkasse AG (fusioniert, fusionné, fuso)"/>
  </r>
  <r>
    <m/>
    <x v="11"/>
    <m/>
    <s v="KPT (f)"/>
    <x v="64"/>
    <m/>
    <x v="0"/>
    <n v="556871"/>
    <n v="544310"/>
    <n v="0"/>
    <n v="0"/>
    <n v="0"/>
    <n v="0"/>
    <n v="0"/>
    <n v="0"/>
    <n v="0"/>
    <n v="0"/>
    <n v="0"/>
    <n v="0"/>
    <n v="0"/>
    <n v="0"/>
    <n v="0"/>
    <n v="0"/>
    <n v="0"/>
    <n v="0"/>
    <n v="0"/>
    <n v="0"/>
    <n v="0"/>
    <n v="0"/>
    <n v="0"/>
    <n v="0"/>
    <n v="0"/>
    <n v="0"/>
    <n v="0"/>
    <n v="0"/>
    <n v="0"/>
    <n v="0"/>
    <n v="0"/>
    <n v="0"/>
    <n v="0"/>
    <n v="0"/>
    <n v="0"/>
    <n v="0"/>
    <n v="0"/>
    <n v="2150459706"/>
    <n v="-10986260"/>
    <n v="0"/>
    <n v="234563096"/>
    <n v="643570"/>
    <n v="0"/>
    <n v="-1464149"/>
    <n v="-117906"/>
    <n v="-234563096"/>
    <n v="-2348267160"/>
    <n v="327925815"/>
    <n v="0"/>
    <n v="0"/>
    <n v="0"/>
    <n v="-332187"/>
    <n v="-84900000"/>
    <n v="0"/>
    <n v="0"/>
    <n v="0"/>
    <n v="249851951"/>
    <n v="0"/>
    <n v="-236771335"/>
    <n v="-1226873"/>
    <n v="-3063405"/>
    <n v="14863999"/>
    <n v="0"/>
    <n v="0"/>
    <n v="-52020047"/>
    <n v="-1237120"/>
    <n v="-39178140"/>
    <n v="-3152977"/>
    <n v="-3103333"/>
    <n v="-3515462"/>
    <n v="8613951"/>
    <n v="-1100163"/>
    <n v="0"/>
    <n v="26792340"/>
    <n v="26925"/>
    <n v="-103726"/>
    <n v="0"/>
    <n v="0"/>
    <n v="0"/>
    <n v="503713804.72000009"/>
    <n v="336642152.99635339"/>
    <n v="230646451.39184001"/>
    <n v="734164884"/>
    <n v="0"/>
    <n v="0"/>
    <n v="0"/>
    <n v="0"/>
    <n v="0"/>
    <n v="0"/>
    <n v="0"/>
    <n v="0"/>
    <n v="0"/>
    <n v="0"/>
    <n v="0"/>
    <n v="0"/>
    <n v="0"/>
    <n v="0"/>
    <n v="338556415"/>
    <n v="0"/>
    <n v="0"/>
    <n v="0"/>
    <n v="0"/>
    <n v="0"/>
    <n v="0"/>
    <n v="0"/>
    <n v="0"/>
    <n v="483100000"/>
    <n v="0"/>
    <n v="0"/>
    <n v="0"/>
    <n v="0"/>
    <n v="0"/>
    <n v="0"/>
    <n v="0"/>
    <n v="0"/>
    <n v="0"/>
    <n v="0"/>
    <n v="0"/>
    <n v="0"/>
    <n v="0"/>
    <n v="0"/>
    <n v="0"/>
    <n v="0"/>
    <n v="0"/>
    <n v="0"/>
    <n v="0"/>
    <n v="0"/>
    <n v="0"/>
    <n v="0"/>
    <m/>
    <x v="2"/>
    <m/>
    <x v="0"/>
    <s v="KPT Krankenkasse AG (fusioniert, fusionné, fuso)"/>
  </r>
  <r>
    <m/>
    <x v="0"/>
    <m/>
    <s v="Sanitas (f)"/>
    <x v="65"/>
    <m/>
    <x v="0"/>
    <n v="534809"/>
    <n v="519966"/>
    <n v="0"/>
    <n v="0"/>
    <n v="0"/>
    <n v="0"/>
    <n v="0"/>
    <n v="0"/>
    <n v="0"/>
    <n v="0"/>
    <n v="0"/>
    <n v="0"/>
    <n v="0"/>
    <n v="0"/>
    <n v="0"/>
    <n v="0"/>
    <n v="0"/>
    <n v="0"/>
    <n v="0"/>
    <n v="0"/>
    <n v="0"/>
    <n v="0"/>
    <n v="0"/>
    <n v="0"/>
    <n v="0"/>
    <n v="0"/>
    <n v="0"/>
    <n v="0"/>
    <n v="0"/>
    <n v="0"/>
    <n v="0"/>
    <n v="0"/>
    <n v="0"/>
    <n v="0"/>
    <n v="0"/>
    <n v="0"/>
    <n v="0"/>
    <n v="1789706336.3400002"/>
    <n v="-13580240.83"/>
    <n v="-5850574.3799999999"/>
    <n v="124588006.95"/>
    <n v="4884964.7"/>
    <n v="0"/>
    <n v="-1147250.2000000002"/>
    <n v="0"/>
    <n v="-129544939.48"/>
    <n v="-1922169851.0599999"/>
    <n v="167602974.17999998"/>
    <n v="91910012.129999995"/>
    <n v="10646123.399999999"/>
    <n v="0"/>
    <n v="-1118144.3500000001"/>
    <n v="-50142211"/>
    <n v="0"/>
    <n v="0"/>
    <n v="0"/>
    <n v="-84115262.840000004"/>
    <n v="174496485.63999999"/>
    <n v="-11969606.859999999"/>
    <n v="-3151151.4299999997"/>
    <n v="-5374238.5500000007"/>
    <n v="-4255267.97"/>
    <n v="7242282.0700000003"/>
    <n v="0"/>
    <n v="-54489694.560000002"/>
    <n v="-6027.52"/>
    <n v="-33584966.519999996"/>
    <n v="-4359726.540000001"/>
    <n v="-1637442.96"/>
    <n v="-5931235.1799999997"/>
    <n v="2727467.81"/>
    <n v="-525228.62"/>
    <n v="0"/>
    <n v="30172030.350000001"/>
    <n v="101913.36"/>
    <n v="-51573.24"/>
    <n v="0"/>
    <n v="0"/>
    <n v="0"/>
    <n v="0"/>
    <n v="0"/>
    <n v="0"/>
    <n v="667279524.43999994"/>
    <n v="0"/>
    <n v="0"/>
    <n v="0"/>
    <n v="0"/>
    <n v="0"/>
    <n v="0"/>
    <n v="0"/>
    <n v="0"/>
    <n v="0"/>
    <n v="0"/>
    <n v="0"/>
    <n v="0"/>
    <n v="0"/>
    <n v="0"/>
    <n v="318032669.15999997"/>
    <n v="0"/>
    <n v="0"/>
    <n v="0"/>
    <n v="0"/>
    <n v="0"/>
    <n v="0"/>
    <n v="0"/>
    <n v="0"/>
    <n v="414703858"/>
    <n v="0"/>
    <n v="0"/>
    <n v="0"/>
    <n v="0"/>
    <n v="0"/>
    <n v="0"/>
    <n v="0"/>
    <n v="0"/>
    <n v="0"/>
    <n v="0"/>
    <n v="0"/>
    <n v="0"/>
    <n v="0"/>
    <n v="0"/>
    <n v="0"/>
    <n v="0"/>
    <n v="0"/>
    <n v="0"/>
    <n v="0"/>
    <n v="0"/>
    <n v="0"/>
    <n v="0"/>
    <m/>
    <x v="2"/>
    <m/>
    <x v="0"/>
    <s v="Sanitas Grundversicherung AG (fusioniert, fusionné, fuso)"/>
  </r>
  <r>
    <m/>
    <x v="1"/>
    <m/>
    <s v="Sanitas (f)"/>
    <x v="65"/>
    <m/>
    <x v="0"/>
    <n v="521529"/>
    <n v="518450"/>
    <n v="0"/>
    <n v="0"/>
    <n v="0"/>
    <n v="0"/>
    <n v="0"/>
    <n v="0"/>
    <n v="0"/>
    <n v="0"/>
    <n v="0"/>
    <n v="0"/>
    <n v="0"/>
    <n v="0"/>
    <n v="0"/>
    <n v="0"/>
    <n v="0"/>
    <n v="0"/>
    <n v="0"/>
    <n v="0"/>
    <n v="0"/>
    <n v="0"/>
    <n v="0"/>
    <n v="0"/>
    <n v="0"/>
    <n v="0"/>
    <n v="0"/>
    <n v="0"/>
    <n v="0"/>
    <n v="0"/>
    <n v="0"/>
    <n v="0"/>
    <n v="0"/>
    <n v="0"/>
    <n v="0"/>
    <n v="0"/>
    <n v="0"/>
    <n v="1774693242.6500001"/>
    <n v="-15594209.619999999"/>
    <n v="-4980954.18"/>
    <n v="123348581.35000001"/>
    <n v="4991024.5"/>
    <n v="0"/>
    <n v="-1415205"/>
    <n v="0"/>
    <n v="-128339605.84999999"/>
    <n v="-2069396064.2"/>
    <n v="173369568.19"/>
    <n v="95521719.089999989"/>
    <n v="11716851.319999998"/>
    <n v="0"/>
    <n v="-2114304.23"/>
    <n v="44024439"/>
    <n v="0"/>
    <n v="0"/>
    <n v="0"/>
    <n v="-95194637"/>
    <n v="174030218"/>
    <n v="11969606.859999999"/>
    <n v="-3391440.41"/>
    <n v="-3171251.8"/>
    <n v="-5115149.75"/>
    <n v="940136.05"/>
    <n v="0"/>
    <n v="-58218279.93"/>
    <n v="-3808.55"/>
    <n v="-33564490.789999999"/>
    <n v="-4770378.0600000005"/>
    <n v="-1918771.72"/>
    <n v="-5470309.0999999996"/>
    <n v="1796332.01"/>
    <n v="-272131.11"/>
    <n v="0"/>
    <n v="12153164.129999999"/>
    <n v="116403.5"/>
    <n v="0"/>
    <n v="0"/>
    <n v="0"/>
    <n v="0"/>
    <n v="0"/>
    <n v="0"/>
    <n v="0"/>
    <n v="748006876.8599999"/>
    <n v="0"/>
    <n v="0"/>
    <n v="0"/>
    <n v="0"/>
    <n v="0"/>
    <n v="0"/>
    <n v="0"/>
    <n v="0"/>
    <n v="0"/>
    <n v="0"/>
    <n v="0"/>
    <n v="0"/>
    <n v="0"/>
    <n v="0"/>
    <n v="313772965.24000001"/>
    <n v="0"/>
    <n v="0"/>
    <n v="0"/>
    <n v="0"/>
    <n v="0"/>
    <n v="0"/>
    <n v="0"/>
    <n v="0"/>
    <n v="370679419"/>
    <n v="0"/>
    <n v="0"/>
    <n v="0"/>
    <n v="0"/>
    <n v="0"/>
    <n v="0"/>
    <n v="0"/>
    <n v="0"/>
    <n v="0"/>
    <n v="0"/>
    <n v="0"/>
    <n v="0"/>
    <n v="0"/>
    <n v="0"/>
    <n v="0"/>
    <n v="0"/>
    <n v="0"/>
    <n v="0"/>
    <n v="0"/>
    <n v="0"/>
    <n v="0"/>
    <n v="0"/>
    <m/>
    <x v="2"/>
    <m/>
    <x v="0"/>
    <s v="Sanitas Grundversicherung AG (fusioniert, fusionné, fuso)"/>
  </r>
  <r>
    <m/>
    <x v="2"/>
    <m/>
    <s v="Sanitas (f)"/>
    <x v="65"/>
    <m/>
    <x v="0"/>
    <n v="520854"/>
    <n v="513468"/>
    <n v="0"/>
    <n v="0"/>
    <n v="0"/>
    <n v="0"/>
    <n v="0"/>
    <n v="0"/>
    <n v="0"/>
    <n v="0"/>
    <n v="0"/>
    <n v="0"/>
    <n v="0"/>
    <n v="0"/>
    <n v="0"/>
    <n v="0"/>
    <n v="0"/>
    <n v="0"/>
    <n v="0"/>
    <n v="0"/>
    <n v="0"/>
    <n v="0"/>
    <n v="0"/>
    <n v="0"/>
    <n v="0"/>
    <n v="0"/>
    <n v="0"/>
    <n v="0"/>
    <n v="0"/>
    <n v="0"/>
    <n v="0"/>
    <n v="0"/>
    <n v="0"/>
    <n v="0"/>
    <n v="0"/>
    <n v="0"/>
    <n v="0"/>
    <n v="1767330696.3"/>
    <n v="-1523671.78"/>
    <n v="-883665"/>
    <n v="184988854.43000001"/>
    <n v="4887510.7700000005"/>
    <n v="0"/>
    <n v="-1100543.3500000001"/>
    <n v="0"/>
    <n v="-189876365.19999999"/>
    <n v="-2064225630.0999999"/>
    <n v="175507715.52000001"/>
    <n v="95327127.75"/>
    <n v="11555068.93"/>
    <n v="0"/>
    <n v="-460177.47"/>
    <n v="21626428"/>
    <n v="0"/>
    <n v="0"/>
    <n v="0"/>
    <n v="-77447034.699999988"/>
    <n v="178502107.90000001"/>
    <n v="0"/>
    <n v="-2367352.4299999997"/>
    <n v="-2320195.6300000004"/>
    <n v="-5347527.79"/>
    <n v="0"/>
    <n v="0"/>
    <n v="-58575728.789999999"/>
    <n v="-7624.99"/>
    <n v="-31877033.280000001"/>
    <n v="-4694407.4400000004"/>
    <n v="-1193118.71"/>
    <n v="-5510842.04"/>
    <n v="1795131.44"/>
    <n v="-239226.1"/>
    <n v="0"/>
    <n v="32281473.760000002"/>
    <n v="33493.199999999997"/>
    <n v="-159"/>
    <n v="0"/>
    <n v="0"/>
    <n v="0"/>
    <n v="0"/>
    <n v="0"/>
    <n v="0"/>
    <n v="742167121.79999995"/>
    <n v="0"/>
    <n v="0"/>
    <n v="0"/>
    <n v="0"/>
    <n v="0"/>
    <n v="0"/>
    <n v="0"/>
    <n v="0"/>
    <n v="0"/>
    <n v="0"/>
    <n v="0"/>
    <n v="0"/>
    <n v="0"/>
    <n v="0"/>
    <n v="339958269.43999994"/>
    <n v="0"/>
    <n v="0"/>
    <n v="0"/>
    <n v="0"/>
    <n v="0"/>
    <n v="0"/>
    <n v="0"/>
    <n v="0"/>
    <n v="349052991"/>
    <n v="0"/>
    <n v="0"/>
    <n v="0"/>
    <n v="0"/>
    <n v="0"/>
    <n v="0"/>
    <n v="0"/>
    <n v="0"/>
    <n v="0"/>
    <n v="0"/>
    <n v="0"/>
    <n v="0"/>
    <n v="0"/>
    <n v="0"/>
    <n v="0"/>
    <n v="0"/>
    <n v="0"/>
    <n v="0"/>
    <n v="0"/>
    <n v="0"/>
    <n v="0"/>
    <n v="0"/>
    <m/>
    <x v="2"/>
    <m/>
    <x v="0"/>
    <s v="Sanitas Grundversicherung AG (fusioniert, fusionné, fuso)"/>
  </r>
  <r>
    <m/>
    <x v="3"/>
    <m/>
    <s v="Sanitas (f)"/>
    <x v="65"/>
    <m/>
    <x v="0"/>
    <n v="515379"/>
    <n v="520386"/>
    <n v="0"/>
    <n v="0"/>
    <n v="0"/>
    <n v="0"/>
    <n v="0"/>
    <n v="0"/>
    <n v="0"/>
    <n v="0"/>
    <n v="0"/>
    <n v="0"/>
    <n v="0"/>
    <n v="0"/>
    <n v="0"/>
    <n v="0"/>
    <n v="0"/>
    <n v="0"/>
    <n v="0"/>
    <n v="0"/>
    <n v="0"/>
    <n v="0"/>
    <n v="0"/>
    <n v="0"/>
    <n v="0"/>
    <n v="0"/>
    <n v="0"/>
    <n v="0"/>
    <n v="0"/>
    <n v="0"/>
    <n v="0"/>
    <n v="0"/>
    <n v="0"/>
    <n v="0"/>
    <n v="0"/>
    <n v="0"/>
    <n v="0"/>
    <n v="1848534444.97"/>
    <n v="-5879470.9300000006"/>
    <n v="-923340"/>
    <n v="196933500.59999999"/>
    <n v="4871570.6499999994"/>
    <n v="0"/>
    <n v="-1137462.04"/>
    <n v="0"/>
    <n v="-201805071.25"/>
    <n v="-2112385947.6999998"/>
    <n v="180001507.49000001"/>
    <n v="96404191.080000013"/>
    <n v="11401849.58"/>
    <n v="0"/>
    <n v="-1047647.14"/>
    <n v="4015149"/>
    <n v="0"/>
    <n v="0"/>
    <n v="0"/>
    <n v="-71532084.799999997"/>
    <n v="175251084.59999999"/>
    <n v="0"/>
    <n v="-1984549.97"/>
    <n v="-3112938.1100000003"/>
    <n v="-5078373.55"/>
    <n v="0"/>
    <n v="0"/>
    <n v="-60212522.260000005"/>
    <n v="-7750"/>
    <n v="-36337967.759999998"/>
    <n v="-4743837.8"/>
    <n v="-2451743.2399999998"/>
    <n v="-3255050.5700000003"/>
    <n v="2449929.2599999998"/>
    <n v="-381245.72000000003"/>
    <n v="0"/>
    <n v="-7166883.5599999996"/>
    <n v="197543.45"/>
    <n v="-28492.25"/>
    <n v="0"/>
    <n v="0"/>
    <n v="0"/>
    <n v="367994275.02643055"/>
    <n v="235000000"/>
    <n v="0"/>
    <n v="736359645.13"/>
    <n v="0"/>
    <n v="0"/>
    <n v="0"/>
    <n v="0"/>
    <n v="0"/>
    <n v="0"/>
    <n v="0"/>
    <n v="0"/>
    <n v="0"/>
    <n v="0"/>
    <n v="0"/>
    <n v="0"/>
    <n v="0"/>
    <n v="0"/>
    <n v="340546661.46999997"/>
    <n v="0"/>
    <n v="0"/>
    <n v="0"/>
    <n v="0"/>
    <n v="0"/>
    <n v="0"/>
    <n v="0"/>
    <n v="0"/>
    <n v="345037842"/>
    <n v="0"/>
    <n v="0"/>
    <n v="0"/>
    <n v="0"/>
    <n v="0"/>
    <n v="0"/>
    <n v="0"/>
    <n v="0"/>
    <n v="0"/>
    <n v="0"/>
    <n v="0"/>
    <n v="0"/>
    <n v="0"/>
    <n v="0"/>
    <n v="0"/>
    <n v="0"/>
    <n v="0"/>
    <n v="0"/>
    <n v="0"/>
    <n v="0"/>
    <n v="0"/>
    <n v="0"/>
    <m/>
    <x v="2"/>
    <m/>
    <x v="0"/>
    <s v="Sanitas Grundversicherung AG (fusioniert, fusionné, fuso)"/>
  </r>
  <r>
    <m/>
    <x v="4"/>
    <m/>
    <s v="Sanitas (f)"/>
    <x v="65"/>
    <m/>
    <x v="0"/>
    <n v="522588"/>
    <n v="551281"/>
    <n v="0"/>
    <n v="0"/>
    <n v="0"/>
    <n v="0"/>
    <n v="0"/>
    <n v="0"/>
    <n v="0"/>
    <n v="0"/>
    <n v="0"/>
    <n v="0"/>
    <n v="0"/>
    <n v="0"/>
    <n v="0"/>
    <n v="0"/>
    <n v="0"/>
    <n v="0"/>
    <n v="0"/>
    <n v="0"/>
    <n v="0"/>
    <n v="0"/>
    <n v="0"/>
    <n v="0"/>
    <n v="0"/>
    <n v="0"/>
    <n v="0"/>
    <n v="0"/>
    <n v="0"/>
    <n v="0"/>
    <n v="0"/>
    <n v="0"/>
    <n v="0"/>
    <n v="0"/>
    <n v="0"/>
    <n v="0"/>
    <n v="0"/>
    <n v="1918933261.01"/>
    <n v="-4828552.05"/>
    <n v="0"/>
    <n v="209758328.70000002"/>
    <n v="4868568.0999999996"/>
    <n v="0"/>
    <n v="-1224088.8"/>
    <n v="0"/>
    <n v="-214626896.80000001"/>
    <n v="-2203369912.9299998"/>
    <n v="300262262.19999999"/>
    <n v="0"/>
    <n v="0"/>
    <n v="0"/>
    <n v="-916403.16999999993"/>
    <n v="17324536"/>
    <n v="0"/>
    <n v="0"/>
    <n v="-1279113"/>
    <n v="116462779.98999999"/>
    <n v="0"/>
    <n v="9145902"/>
    <n v="-2938997.45"/>
    <n v="-4336434.3499999996"/>
    <n v="-7065572.8900000006"/>
    <n v="0"/>
    <n v="0"/>
    <n v="-60912424.380000003"/>
    <n v="-15088.4"/>
    <n v="-38285216.549999997"/>
    <n v="-4571834.5600000005"/>
    <n v="-3006984.0200000005"/>
    <n v="-2570998.5099999998"/>
    <n v="2830918.9499999997"/>
    <n v="-851717.42999999993"/>
    <n v="0"/>
    <n v="10679982.220000001"/>
    <n v="34560"/>
    <n v="-429134.8"/>
    <n v="0"/>
    <n v="0"/>
    <n v="0"/>
    <n v="374300000"/>
    <n v="300400000"/>
    <n v="0"/>
    <n v="806964841.31000006"/>
    <n v="0"/>
    <n v="0"/>
    <n v="0"/>
    <n v="0"/>
    <n v="0"/>
    <n v="0"/>
    <n v="0"/>
    <n v="0"/>
    <n v="0"/>
    <n v="0"/>
    <n v="0"/>
    <n v="0"/>
    <n v="0"/>
    <n v="0"/>
    <n v="379618390.55000001"/>
    <n v="0"/>
    <n v="0"/>
    <n v="0"/>
    <n v="0"/>
    <n v="0"/>
    <n v="0"/>
    <n v="0"/>
    <n v="0"/>
    <n v="327713306"/>
    <n v="0"/>
    <n v="0"/>
    <n v="0"/>
    <n v="0"/>
    <n v="0"/>
    <n v="0"/>
    <n v="0"/>
    <n v="0"/>
    <n v="0"/>
    <n v="0"/>
    <n v="0"/>
    <n v="0"/>
    <n v="0"/>
    <n v="0"/>
    <n v="0"/>
    <n v="0"/>
    <n v="0"/>
    <n v="0"/>
    <n v="0"/>
    <n v="0"/>
    <n v="0"/>
    <n v="0"/>
    <m/>
    <x v="2"/>
    <m/>
    <x v="0"/>
    <s v="Sanitas Grundversicherung AG (fusioniert, fusionné, fuso)"/>
  </r>
  <r>
    <m/>
    <x v="5"/>
    <m/>
    <s v="Sanitas (f)"/>
    <x v="65"/>
    <m/>
    <x v="0"/>
    <n v="555071"/>
    <n v="546056"/>
    <n v="0"/>
    <n v="0"/>
    <n v="0"/>
    <n v="0"/>
    <n v="0"/>
    <n v="0"/>
    <n v="0"/>
    <n v="0"/>
    <n v="0"/>
    <n v="0"/>
    <n v="0"/>
    <n v="0"/>
    <n v="0"/>
    <n v="0"/>
    <n v="0"/>
    <n v="0"/>
    <n v="0"/>
    <n v="0"/>
    <n v="0"/>
    <n v="0"/>
    <n v="0"/>
    <n v="0"/>
    <n v="0"/>
    <n v="0"/>
    <n v="0"/>
    <n v="0"/>
    <n v="0"/>
    <n v="0"/>
    <n v="0"/>
    <n v="0"/>
    <n v="0"/>
    <n v="0"/>
    <n v="0"/>
    <n v="0"/>
    <n v="0"/>
    <n v="2046410709.9300001"/>
    <n v="-4885442.1100000003"/>
    <n v="0"/>
    <n v="232893983.25"/>
    <n v="4979814.25"/>
    <n v="0"/>
    <n v="-1850823.6"/>
    <n v="0"/>
    <n v="-237873797.5"/>
    <n v="-2320665535.6800003"/>
    <n v="318019561.19999999"/>
    <n v="0"/>
    <n v="0"/>
    <n v="0"/>
    <n v="-777576.53"/>
    <n v="-51974720"/>
    <n v="0"/>
    <n v="0"/>
    <n v="0"/>
    <n v="114356104"/>
    <n v="0"/>
    <n v="7643058.8000000045"/>
    <n v="-5355651.9000000004"/>
    <n v="-7880331.0500000007"/>
    <n v="-6911550.7800000003"/>
    <n v="0"/>
    <n v="0"/>
    <n v="-57405224.769999996"/>
    <n v="-39153.160000000003"/>
    <n v="-38765742.329999998"/>
    <n v="-4582522.4400000004"/>
    <n v="-2416963.04"/>
    <n v="-1208491.76"/>
    <n v="2035409.43"/>
    <n v="-502039.38"/>
    <n v="0"/>
    <n v="14128466.68"/>
    <n v="38460"/>
    <n v="-1171.8"/>
    <n v="0"/>
    <n v="0"/>
    <n v="0"/>
    <n v="423194863.26197892"/>
    <n v="322945171.069166"/>
    <n v="0"/>
    <n v="825290373.02999985"/>
    <n v="0"/>
    <n v="0"/>
    <n v="0"/>
    <n v="0"/>
    <n v="0"/>
    <n v="0"/>
    <n v="0"/>
    <n v="0"/>
    <n v="0"/>
    <n v="0"/>
    <n v="0"/>
    <n v="0"/>
    <n v="0"/>
    <n v="0"/>
    <n v="377127219.84999996"/>
    <n v="0"/>
    <n v="0"/>
    <n v="0"/>
    <n v="0"/>
    <n v="0"/>
    <n v="0"/>
    <n v="0"/>
    <n v="0"/>
    <n v="379688026"/>
    <n v="0"/>
    <n v="0"/>
    <n v="0"/>
    <n v="0"/>
    <n v="0"/>
    <n v="0"/>
    <n v="0"/>
    <n v="0"/>
    <n v="0"/>
    <n v="0"/>
    <n v="0"/>
    <n v="0"/>
    <n v="0"/>
    <n v="0"/>
    <n v="0"/>
    <n v="0"/>
    <n v="0"/>
    <n v="0"/>
    <n v="0"/>
    <n v="0"/>
    <n v="0"/>
    <n v="0"/>
    <m/>
    <x v="2"/>
    <m/>
    <x v="0"/>
    <s v="Sanitas Grundversicherung AG (fusioniert, fusionné, fuso)"/>
  </r>
  <r>
    <m/>
    <x v="6"/>
    <m/>
    <s v="Sanitas (f)"/>
    <x v="65"/>
    <m/>
    <x v="0"/>
    <n v="548328"/>
    <n v="573743"/>
    <n v="0"/>
    <n v="0"/>
    <n v="0"/>
    <n v="0"/>
    <n v="0"/>
    <n v="0"/>
    <n v="0"/>
    <n v="0"/>
    <n v="0"/>
    <n v="0"/>
    <n v="0"/>
    <n v="0"/>
    <n v="0"/>
    <n v="0"/>
    <n v="0"/>
    <n v="0"/>
    <n v="0"/>
    <n v="0"/>
    <n v="0"/>
    <n v="0"/>
    <n v="0"/>
    <n v="0"/>
    <n v="0"/>
    <n v="0"/>
    <n v="0"/>
    <n v="0"/>
    <n v="0"/>
    <n v="0"/>
    <n v="0"/>
    <n v="0"/>
    <n v="0"/>
    <n v="0"/>
    <n v="0"/>
    <n v="0"/>
    <n v="0"/>
    <n v="2121014072.9300001"/>
    <n v="-4073106.82"/>
    <n v="0"/>
    <n v="253420517.15000001"/>
    <n v="4510766.05"/>
    <n v="0"/>
    <n v="-2514624"/>
    <n v="0"/>
    <n v="-257931283.19999999"/>
    <n v="-2301146114.1200004"/>
    <n v="317520310.35000002"/>
    <n v="0"/>
    <n v="0"/>
    <n v="0"/>
    <n v="-1217734.98"/>
    <n v="54663165"/>
    <n v="0"/>
    <n v="0"/>
    <n v="0"/>
    <n v="101647850.99000001"/>
    <n v="0"/>
    <n v="4452404"/>
    <n v="-4867497.3499999996"/>
    <n v="-7390636.9500000002"/>
    <n v="-5541503.5800000001"/>
    <n v="0"/>
    <n v="0"/>
    <n v="-58130070.829999998"/>
    <n v="-47498"/>
    <n v="-38906225.460000001"/>
    <n v="-4095261.9"/>
    <n v="-5312846.01"/>
    <n v="-702704.46"/>
    <n v="2749329.39"/>
    <n v="-1152124.6399999999"/>
    <n v="0"/>
    <n v="-4018539.69"/>
    <n v="42475.65"/>
    <n v="-2280.89"/>
    <n v="0"/>
    <n v="0"/>
    <n v="0"/>
    <n v="482465515.42715156"/>
    <n v="221541237.4528695"/>
    <n v="0"/>
    <n v="875010327.21000004"/>
    <n v="0"/>
    <n v="0"/>
    <n v="0"/>
    <n v="0"/>
    <n v="0"/>
    <n v="0"/>
    <n v="0"/>
    <n v="0"/>
    <n v="0"/>
    <n v="0"/>
    <n v="0"/>
    <n v="0"/>
    <n v="0"/>
    <n v="0"/>
    <n v="540098058.48000002"/>
    <n v="0"/>
    <n v="0"/>
    <n v="0"/>
    <n v="0"/>
    <n v="0"/>
    <n v="0"/>
    <n v="0"/>
    <n v="0"/>
    <n v="325024861"/>
    <n v="0"/>
    <n v="0"/>
    <n v="0"/>
    <n v="0"/>
    <n v="0"/>
    <n v="0"/>
    <n v="0"/>
    <n v="0"/>
    <n v="0"/>
    <n v="0"/>
    <n v="0"/>
    <n v="0"/>
    <n v="0"/>
    <n v="0"/>
    <n v="0"/>
    <n v="0"/>
    <n v="0"/>
    <n v="0"/>
    <n v="0"/>
    <n v="0"/>
    <n v="0"/>
    <n v="0"/>
    <m/>
    <x v="2"/>
    <m/>
    <x v="0"/>
    <s v="Sanitas Grundversicherung AG (fusioniert, fusionné, fuso)"/>
  </r>
  <r>
    <m/>
    <x v="7"/>
    <m/>
    <s v="Sanitas (f)"/>
    <x v="65"/>
    <m/>
    <x v="0"/>
    <n v="576664"/>
    <n v="585418"/>
    <n v="0"/>
    <n v="0"/>
    <n v="0"/>
    <n v="0"/>
    <n v="0"/>
    <n v="0"/>
    <n v="0"/>
    <n v="0"/>
    <n v="0"/>
    <n v="0"/>
    <n v="0"/>
    <n v="0"/>
    <n v="0"/>
    <n v="0"/>
    <n v="0"/>
    <n v="0"/>
    <n v="0"/>
    <n v="0"/>
    <n v="0"/>
    <n v="0"/>
    <n v="0"/>
    <n v="0"/>
    <n v="0"/>
    <n v="0"/>
    <n v="0"/>
    <n v="0"/>
    <n v="0"/>
    <n v="0"/>
    <n v="0"/>
    <n v="0"/>
    <n v="0"/>
    <n v="0"/>
    <n v="0"/>
    <n v="0"/>
    <n v="0"/>
    <n v="2180856713.4499998"/>
    <n v="-5797220.79"/>
    <n v="-43370998"/>
    <n v="280589674.38"/>
    <n v="4010390.75"/>
    <n v="0"/>
    <n v="-2807163.6"/>
    <n v="0"/>
    <n v="-284600065.13"/>
    <n v="-2452860337.3699999"/>
    <n v="342388216.5"/>
    <n v="0"/>
    <n v="0"/>
    <n v="0"/>
    <n v="-1049119.75"/>
    <n v="10768537"/>
    <n v="0"/>
    <n v="0"/>
    <n v="0"/>
    <n v="129312713"/>
    <n v="0"/>
    <n v="-27591691"/>
    <n v="-4849490.4000000004"/>
    <n v="-8248616.6300000008"/>
    <n v="-4908676.8899999997"/>
    <n v="42074676"/>
    <n v="0"/>
    <n v="-62962383.969999999"/>
    <n v="-69848.06"/>
    <n v="-37815820.039999999"/>
    <n v="-7819273.3399999999"/>
    <n v="-4706107.59"/>
    <n v="-1279989.03"/>
    <n v="3426411.24"/>
    <n v="-949691.67999999993"/>
    <n v="0"/>
    <n v="42769965.899999999"/>
    <n v="34560"/>
    <n v="-1051.1500000000001"/>
    <n v="0"/>
    <n v="0"/>
    <n v="0"/>
    <n v="591623404.50135219"/>
    <n v="301912566.98870075"/>
    <n v="208877619.12909597"/>
    <n v="917928564.89999986"/>
    <n v="0"/>
    <n v="0"/>
    <n v="0"/>
    <n v="0"/>
    <n v="0"/>
    <n v="0"/>
    <n v="0"/>
    <n v="0"/>
    <n v="0"/>
    <n v="0"/>
    <n v="0"/>
    <n v="0"/>
    <n v="0"/>
    <n v="0"/>
    <n v="624642372.27999997"/>
    <n v="0"/>
    <n v="0"/>
    <n v="0"/>
    <n v="0"/>
    <n v="0"/>
    <n v="0"/>
    <n v="0"/>
    <n v="0"/>
    <n v="314256324"/>
    <n v="0"/>
    <n v="0"/>
    <n v="0"/>
    <n v="0"/>
    <n v="0"/>
    <n v="0"/>
    <n v="0"/>
    <n v="0"/>
    <n v="0"/>
    <n v="0"/>
    <n v="0"/>
    <n v="0"/>
    <n v="0"/>
    <n v="0"/>
    <n v="0"/>
    <n v="0"/>
    <n v="0"/>
    <n v="0"/>
    <n v="0"/>
    <n v="0"/>
    <n v="0"/>
    <n v="0"/>
    <m/>
    <x v="2"/>
    <m/>
    <x v="0"/>
    <s v="Sanitas Grundversicherung AG (fusioniert, fusionné, fuso)"/>
  </r>
  <r>
    <m/>
    <x v="8"/>
    <m/>
    <s v="Sanitas (f)"/>
    <x v="65"/>
    <m/>
    <x v="0"/>
    <n v="589056"/>
    <n v="588780"/>
    <n v="0"/>
    <n v="0"/>
    <n v="0"/>
    <n v="0"/>
    <n v="0"/>
    <n v="0"/>
    <n v="0"/>
    <n v="0"/>
    <n v="0"/>
    <n v="0"/>
    <n v="0"/>
    <n v="0"/>
    <n v="0"/>
    <n v="0"/>
    <n v="0"/>
    <n v="0"/>
    <n v="0"/>
    <n v="0"/>
    <n v="0"/>
    <n v="0"/>
    <n v="0"/>
    <n v="0"/>
    <n v="0"/>
    <n v="0"/>
    <n v="0"/>
    <n v="0"/>
    <n v="0"/>
    <n v="0"/>
    <n v="0"/>
    <n v="0"/>
    <n v="0"/>
    <n v="0"/>
    <n v="0"/>
    <n v="0"/>
    <n v="0"/>
    <n v="2227660011.4000001"/>
    <n v="-5455639.6800000006"/>
    <n v="-40370377"/>
    <n v="299014753.56999999"/>
    <n v="4208563.1500000004"/>
    <n v="0"/>
    <n v="-2743324.8000000003"/>
    <n v="0"/>
    <n v="-303223316.72000003"/>
    <n v="-2477717041.6800003"/>
    <n v="344438414.54999995"/>
    <n v="0"/>
    <n v="0"/>
    <n v="0"/>
    <n v="-736981.12"/>
    <n v="-20158746"/>
    <n v="0"/>
    <n v="0"/>
    <n v="0"/>
    <n v="117371528"/>
    <n v="0"/>
    <n v="-14530288"/>
    <n v="-4309708.1500000004"/>
    <n v="-8816010.6400000006"/>
    <n v="-5303494.5999999996"/>
    <n v="40685668"/>
    <n v="0"/>
    <n v="-58697103.330000006"/>
    <n v="-47509.93"/>
    <n v="-42063286.07"/>
    <n v="-6420987.5199999996"/>
    <n v="-4918634.9399999995"/>
    <n v="-1463536.1400000001"/>
    <n v="2782277.49"/>
    <n v="-3920261.45"/>
    <n v="0"/>
    <n v="-856339.76"/>
    <n v="34562.89"/>
    <n v="-984.74"/>
    <n v="0"/>
    <n v="0"/>
    <n v="0"/>
    <n v="679842545.53500915"/>
    <n v="371374402.8419311"/>
    <n v="215204041.83088821"/>
    <n v="957640561.47000003"/>
    <n v="0"/>
    <n v="0"/>
    <n v="0"/>
    <n v="0"/>
    <n v="0"/>
    <n v="0"/>
    <n v="0"/>
    <n v="0"/>
    <n v="0"/>
    <n v="0"/>
    <n v="0"/>
    <n v="0"/>
    <n v="0"/>
    <n v="0"/>
    <n v="659084579.06000006"/>
    <n v="0"/>
    <n v="0"/>
    <n v="0"/>
    <n v="0"/>
    <n v="0"/>
    <n v="0"/>
    <n v="0"/>
    <n v="0"/>
    <n v="334415070"/>
    <n v="0"/>
    <n v="0"/>
    <n v="0"/>
    <n v="0"/>
    <n v="0"/>
    <n v="0"/>
    <n v="0"/>
    <n v="0"/>
    <n v="0"/>
    <n v="0"/>
    <n v="0"/>
    <n v="0"/>
    <n v="0"/>
    <n v="0"/>
    <n v="0"/>
    <n v="0"/>
    <n v="0"/>
    <n v="0"/>
    <n v="0"/>
    <n v="0"/>
    <n v="0"/>
    <n v="0"/>
    <m/>
    <x v="2"/>
    <m/>
    <x v="0"/>
    <s v="Sanitas Grundversicherung AG (fusioniert, fusionné, fuso)"/>
  </r>
  <r>
    <m/>
    <x v="9"/>
    <m/>
    <s v="Sanitas (f)"/>
    <x v="65"/>
    <m/>
    <x v="0"/>
    <n v="593047"/>
    <n v="589557"/>
    <n v="0"/>
    <n v="0"/>
    <n v="0"/>
    <n v="0"/>
    <n v="0"/>
    <n v="0"/>
    <n v="0"/>
    <n v="0"/>
    <n v="0"/>
    <n v="0"/>
    <n v="0"/>
    <n v="0"/>
    <n v="0"/>
    <n v="0"/>
    <n v="0"/>
    <n v="0"/>
    <n v="0"/>
    <n v="0"/>
    <n v="0"/>
    <n v="0"/>
    <n v="0"/>
    <n v="0"/>
    <n v="0"/>
    <n v="0"/>
    <n v="0"/>
    <n v="0"/>
    <n v="0"/>
    <n v="0"/>
    <n v="0"/>
    <n v="0"/>
    <n v="0"/>
    <n v="0"/>
    <n v="0"/>
    <n v="0"/>
    <n v="0"/>
    <n v="2274587418.5999999"/>
    <n v="-6488241.9100000001"/>
    <n v="-34199899"/>
    <n v="294886001.66000003"/>
    <n v="4329669.95"/>
    <n v="0"/>
    <n v="-2855433.6"/>
    <n v="-92544"/>
    <n v="-299215671.61000001"/>
    <n v="-2600746353.48"/>
    <n v="359170743.75"/>
    <n v="0"/>
    <n v="0"/>
    <n v="0"/>
    <n v="-971509.34"/>
    <n v="6503935"/>
    <n v="0"/>
    <n v="0"/>
    <n v="0"/>
    <n v="91692331.00999999"/>
    <n v="0"/>
    <n v="35571159"/>
    <n v="-5735442.8799999999"/>
    <n v="-8414139.5999999996"/>
    <n v="-23431888.140000001"/>
    <n v="35396174"/>
    <n v="0"/>
    <n v="-59258378.780000001"/>
    <n v="-44383.45"/>
    <n v="-48128113.82"/>
    <n v="-6040787.5999999996"/>
    <n v="-4530767.34"/>
    <n v="-4189456.6799999997"/>
    <n v="4010438.38"/>
    <n v="-1355227.21"/>
    <n v="0"/>
    <n v="4971751.16"/>
    <n v="34560.03"/>
    <n v="-1308.55"/>
    <n v="0"/>
    <n v="0"/>
    <n v="0"/>
    <n v="716216928.70180571"/>
    <n v="433230221.68030965"/>
    <n v="200385696.11929619"/>
    <n v="993597438.5999999"/>
    <n v="0"/>
    <n v="0"/>
    <n v="0"/>
    <n v="0"/>
    <n v="0"/>
    <n v="0"/>
    <n v="0"/>
    <n v="0"/>
    <n v="0"/>
    <n v="0"/>
    <n v="0"/>
    <n v="0"/>
    <n v="0"/>
    <n v="0"/>
    <n v="664539214.61000001"/>
    <n v="0"/>
    <n v="0"/>
    <n v="0"/>
    <n v="0"/>
    <n v="0"/>
    <n v="0"/>
    <n v="0"/>
    <n v="0"/>
    <n v="327911135"/>
    <n v="0"/>
    <n v="0"/>
    <n v="0"/>
    <n v="0"/>
    <n v="0"/>
    <n v="0"/>
    <n v="0"/>
    <n v="0"/>
    <n v="0"/>
    <n v="0"/>
    <n v="0"/>
    <n v="0"/>
    <n v="0"/>
    <n v="0"/>
    <n v="0"/>
    <n v="0"/>
    <n v="0"/>
    <n v="0"/>
    <n v="0"/>
    <n v="0"/>
    <n v="0"/>
    <n v="0"/>
    <m/>
    <x v="2"/>
    <m/>
    <x v="0"/>
    <s v="Sanitas Grundversicherung AG (fusioniert, fusionné, fuso)"/>
  </r>
  <r>
    <m/>
    <x v="10"/>
    <m/>
    <s v="Sanitas (f)"/>
    <x v="65"/>
    <m/>
    <x v="0"/>
    <n v="594478"/>
    <n v="594018"/>
    <n v="0"/>
    <n v="0"/>
    <n v="0"/>
    <n v="0"/>
    <n v="0"/>
    <n v="0"/>
    <n v="0"/>
    <n v="0"/>
    <n v="0"/>
    <n v="0"/>
    <n v="0"/>
    <n v="0"/>
    <n v="0"/>
    <n v="0"/>
    <n v="0"/>
    <n v="0"/>
    <n v="0"/>
    <n v="0"/>
    <n v="0"/>
    <n v="0"/>
    <n v="0"/>
    <n v="0"/>
    <n v="0"/>
    <n v="0"/>
    <n v="0"/>
    <n v="0"/>
    <n v="0"/>
    <n v="0"/>
    <n v="0"/>
    <n v="0"/>
    <n v="0"/>
    <n v="0"/>
    <n v="0"/>
    <n v="0"/>
    <n v="0"/>
    <n v="2307000549.1500001"/>
    <n v="-6898630.6900000004"/>
    <n v="0"/>
    <n v="285491473.39999998"/>
    <n v="4548017.7"/>
    <n v="0"/>
    <n v="-3011275.2"/>
    <n v="-143279"/>
    <n v="-290039491.10000002"/>
    <n v="-2703287348.5"/>
    <n v="370503858.85000002"/>
    <n v="0"/>
    <n v="0"/>
    <n v="0"/>
    <n v="-1135366.68"/>
    <n v="-33119177"/>
    <n v="0"/>
    <n v="0"/>
    <n v="0"/>
    <n v="113477337.33"/>
    <n v="0"/>
    <n v="-4089428.33"/>
    <n v="-6945360.8200000003"/>
    <n v="-11729128.32"/>
    <n v="15856570.210000001"/>
    <n v="0"/>
    <n v="0"/>
    <n v="-60156754.479999997"/>
    <n v="-144660.4"/>
    <n v="-52585335.93"/>
    <n v="-6573101.4500000002"/>
    <n v="-1684081.58"/>
    <n v="-5793286.5199999996"/>
    <n v="1502587.91"/>
    <n v="-753696.19"/>
    <n v="0"/>
    <n v="-74358883.019999996"/>
    <n v="36625.89"/>
    <n v="-980.05"/>
    <n v="0"/>
    <n v="0"/>
    <n v="0"/>
    <n v="720343071.13795078"/>
    <n v="449226303.63904148"/>
    <n v="111569316.0148"/>
    <n v="916247182.26999998"/>
    <n v="0"/>
    <n v="0"/>
    <n v="0"/>
    <n v="0"/>
    <n v="0"/>
    <n v="0"/>
    <n v="0"/>
    <n v="0"/>
    <n v="0"/>
    <n v="0"/>
    <n v="0"/>
    <n v="0"/>
    <n v="0"/>
    <n v="0"/>
    <n v="500606969.94"/>
    <n v="0"/>
    <n v="0"/>
    <n v="0"/>
    <n v="0"/>
    <n v="0"/>
    <n v="0"/>
    <n v="0"/>
    <n v="0"/>
    <n v="361030312"/>
    <n v="0"/>
    <n v="0"/>
    <n v="0"/>
    <n v="0"/>
    <n v="0"/>
    <n v="0"/>
    <n v="0"/>
    <n v="0"/>
    <n v="0"/>
    <n v="0"/>
    <n v="0"/>
    <n v="0"/>
    <n v="0"/>
    <n v="0"/>
    <n v="0"/>
    <n v="0"/>
    <n v="0"/>
    <n v="0"/>
    <n v="0"/>
    <n v="0"/>
    <n v="0"/>
    <n v="0"/>
    <m/>
    <x v="2"/>
    <m/>
    <x v="0"/>
    <s v="Sanitas Grundversicherung AG (fusioniert, fusionné, fuso)"/>
  </r>
  <r>
    <m/>
    <x v="11"/>
    <m/>
    <s v="Sanitas (f)"/>
    <x v="65"/>
    <m/>
    <x v="0"/>
    <n v="594894"/>
    <n v="632436"/>
    <n v="0"/>
    <n v="0"/>
    <n v="0"/>
    <n v="0"/>
    <n v="0"/>
    <n v="0"/>
    <n v="0"/>
    <n v="0"/>
    <n v="0"/>
    <n v="0"/>
    <n v="0"/>
    <n v="0"/>
    <n v="0"/>
    <n v="0"/>
    <n v="0"/>
    <n v="0"/>
    <n v="0"/>
    <n v="0"/>
    <n v="0"/>
    <n v="0"/>
    <n v="0"/>
    <n v="0"/>
    <n v="0"/>
    <n v="0"/>
    <n v="0"/>
    <n v="0"/>
    <n v="0"/>
    <n v="0"/>
    <n v="0"/>
    <n v="0"/>
    <n v="0"/>
    <n v="0"/>
    <n v="0"/>
    <n v="0"/>
    <n v="0"/>
    <n v="2397008948.5999999"/>
    <n v="-8257338.2300000004"/>
    <n v="0"/>
    <n v="316625393.85000002"/>
    <n v="4962798.1500000004"/>
    <n v="0"/>
    <n v="-2915740.8"/>
    <n v="-185446"/>
    <n v="-321588192"/>
    <n v="-2834864041.1500001"/>
    <n v="382987932.25999999"/>
    <n v="0"/>
    <n v="0"/>
    <n v="0"/>
    <n v="-1039588.87"/>
    <n v="-83799671"/>
    <n v="0"/>
    <n v="0"/>
    <n v="0"/>
    <n v="112921294.05"/>
    <n v="0"/>
    <n v="4773542"/>
    <n v="-6121977.96"/>
    <n v="-7803815.04"/>
    <n v="30983133.5"/>
    <n v="0"/>
    <n v="0"/>
    <n v="-64811431.210000001"/>
    <n v="-180162.5"/>
    <n v="-49638988.600000001"/>
    <n v="-5479526.4500000002"/>
    <n v="-4289847.58"/>
    <n v="-9277960.3699999992"/>
    <n v="2789823.09"/>
    <n v="-1309092.3799999999"/>
    <n v="0"/>
    <n v="34352160.649999999"/>
    <n v="37710"/>
    <n v="-2883.9"/>
    <n v="0"/>
    <n v="0"/>
    <n v="0"/>
    <n v="720343071.13795078"/>
    <n v="449226303.63904148"/>
    <n v="111569316.0148"/>
    <n v="946092900.96000004"/>
    <n v="0"/>
    <n v="0"/>
    <n v="0"/>
    <n v="0"/>
    <n v="0"/>
    <n v="0"/>
    <n v="0"/>
    <n v="0"/>
    <n v="0"/>
    <n v="0"/>
    <n v="0"/>
    <n v="0"/>
    <n v="0"/>
    <n v="0"/>
    <n v="386484002.44999999"/>
    <n v="0"/>
    <n v="0"/>
    <n v="0"/>
    <n v="0"/>
    <n v="0"/>
    <n v="0"/>
    <n v="0"/>
    <n v="0"/>
    <n v="444829983"/>
    <n v="0"/>
    <n v="0"/>
    <n v="0"/>
    <n v="0"/>
    <n v="0"/>
    <n v="0"/>
    <n v="0"/>
    <n v="0"/>
    <n v="0"/>
    <n v="0"/>
    <n v="0"/>
    <n v="0"/>
    <n v="0"/>
    <n v="0"/>
    <n v="0"/>
    <n v="0"/>
    <n v="0"/>
    <n v="0"/>
    <n v="0"/>
    <n v="0"/>
    <n v="0"/>
    <n v="0"/>
    <m/>
    <x v="2"/>
    <m/>
    <x v="0"/>
    <s v="Sanitas Grundversicherung AG (fusioniert, fusionné, fuso)"/>
  </r>
  <r>
    <m/>
    <x v="0"/>
    <m/>
    <s v="öKK (f)"/>
    <x v="66"/>
    <m/>
    <x v="0"/>
    <n v="161624"/>
    <n v="159680"/>
    <n v="0"/>
    <n v="0"/>
    <n v="0"/>
    <n v="0"/>
    <n v="0"/>
    <n v="0"/>
    <n v="0"/>
    <n v="0"/>
    <n v="0"/>
    <n v="0"/>
    <n v="0"/>
    <n v="0"/>
    <n v="0"/>
    <n v="0"/>
    <n v="0"/>
    <n v="0"/>
    <n v="0"/>
    <n v="0"/>
    <n v="0"/>
    <n v="0"/>
    <n v="0"/>
    <n v="0"/>
    <n v="0"/>
    <n v="0"/>
    <n v="0"/>
    <n v="0"/>
    <n v="0"/>
    <n v="0"/>
    <n v="0"/>
    <n v="0"/>
    <n v="0"/>
    <n v="0"/>
    <n v="0"/>
    <n v="0"/>
    <n v="0"/>
    <n v="447937034.75"/>
    <n v="-2009351.47"/>
    <n v="-671312.1"/>
    <n v="22718534.050000001"/>
    <n v="0"/>
    <n v="0"/>
    <n v="-366276.20000000007"/>
    <n v="0"/>
    <n v="-22718534.050000001"/>
    <n v="-430142072.34999996"/>
    <n v="40316380.949999996"/>
    <n v="21457661.099999998"/>
    <n v="2520929.1"/>
    <n v="140204.75"/>
    <n v="-119990.39000000001"/>
    <n v="-19452849.629999999"/>
    <n v="0"/>
    <n v="0"/>
    <n v="0"/>
    <n v="-32820157.949999999"/>
    <n v="4292504"/>
    <n v="-502100"/>
    <n v="-4510310.38"/>
    <n v="-400035.55"/>
    <n v="-446989.07999999996"/>
    <n v="698891.89999999991"/>
    <n v="0"/>
    <n v="-15707063.960000001"/>
    <n v="-523391.92"/>
    <n v="-9119498.0899999999"/>
    <n v="-1989426.61"/>
    <n v="-247377.7"/>
    <n v="-1718427.27"/>
    <n v="1691091.07"/>
    <n v="-902977.19"/>
    <n v="0"/>
    <n v="10677994.379999999"/>
    <n v="51602.7"/>
    <n v="-331460.39"/>
    <n v="0"/>
    <n v="0"/>
    <n v="0"/>
    <n v="0"/>
    <n v="0"/>
    <n v="0"/>
    <n v="289335041.46999997"/>
    <n v="0"/>
    <n v="0"/>
    <n v="0"/>
    <n v="0"/>
    <n v="0"/>
    <n v="0"/>
    <n v="0"/>
    <n v="0"/>
    <n v="0"/>
    <n v="0"/>
    <n v="0"/>
    <n v="0"/>
    <n v="0"/>
    <n v="0"/>
    <n v="78784733.849999994"/>
    <n v="0"/>
    <n v="0"/>
    <n v="0"/>
    <n v="0"/>
    <n v="0"/>
    <n v="0"/>
    <n v="0"/>
    <n v="0"/>
    <n v="100844738"/>
    <n v="0"/>
    <n v="0"/>
    <n v="0"/>
    <n v="0"/>
    <n v="0"/>
    <n v="0"/>
    <n v="0"/>
    <n v="0"/>
    <n v="0"/>
    <n v="0"/>
    <n v="0"/>
    <n v="0"/>
    <n v="0"/>
    <n v="0"/>
    <n v="0"/>
    <n v="0"/>
    <n v="0"/>
    <n v="0"/>
    <n v="0"/>
    <n v="0"/>
    <n v="0"/>
    <n v="0"/>
    <m/>
    <x v="2"/>
    <m/>
    <x v="0"/>
    <s v="öKK Kranken- und Unfallversicherungen AG (fusioniert, fusionné, fuso)"/>
  </r>
  <r>
    <m/>
    <x v="1"/>
    <m/>
    <s v="öKK (f)"/>
    <x v="66"/>
    <m/>
    <x v="0"/>
    <n v="160046"/>
    <n v="160436"/>
    <n v="0"/>
    <n v="0"/>
    <n v="0"/>
    <n v="0"/>
    <n v="0"/>
    <n v="0"/>
    <n v="0"/>
    <n v="0"/>
    <n v="0"/>
    <n v="0"/>
    <n v="0"/>
    <n v="0"/>
    <n v="0"/>
    <n v="0"/>
    <n v="0"/>
    <n v="0"/>
    <n v="0"/>
    <n v="0"/>
    <n v="0"/>
    <n v="0"/>
    <n v="0"/>
    <n v="0"/>
    <n v="0"/>
    <n v="0"/>
    <n v="0"/>
    <n v="0"/>
    <n v="0"/>
    <n v="0"/>
    <n v="0"/>
    <n v="0"/>
    <n v="0"/>
    <n v="0"/>
    <n v="0"/>
    <n v="0"/>
    <n v="0"/>
    <n v="455568575.84000003"/>
    <n v="-1805123.3800000004"/>
    <n v="-368310.5"/>
    <n v="23661149.799999997"/>
    <n v="0"/>
    <n v="0"/>
    <n v="-355189.5"/>
    <n v="0"/>
    <n v="-23637909.199999996"/>
    <n v="-478082048.88"/>
    <n v="43981231.800000004"/>
    <n v="23797583.949999999"/>
    <n v="2734418.3"/>
    <n v="149082.20000000001"/>
    <n v="-229837.25"/>
    <n v="5759716"/>
    <n v="0"/>
    <n v="0"/>
    <n v="0"/>
    <n v="-28804305.150000002"/>
    <n v="9838588"/>
    <n v="-810451.45"/>
    <n v="-5338583.05"/>
    <n v="-360083.8"/>
    <n v="-627406.66999999993"/>
    <n v="387162.65"/>
    <n v="0"/>
    <n v="-16378311.24"/>
    <n v="-423619.1"/>
    <n v="-9196340.3699999992"/>
    <n v="-1872101.57"/>
    <n v="-1230355.8"/>
    <n v="-1948779.34"/>
    <n v="980246.99999999988"/>
    <n v="-857966.41"/>
    <n v="0"/>
    <n v="6777711.1699999999"/>
    <n v="25769.199999999997"/>
    <n v="-29854.5"/>
    <n v="0"/>
    <n v="0"/>
    <n v="0"/>
    <n v="0"/>
    <n v="0"/>
    <n v="0"/>
    <n v="284722558.18000001"/>
    <n v="0"/>
    <n v="0"/>
    <n v="0"/>
    <n v="0"/>
    <n v="0"/>
    <n v="0"/>
    <n v="0"/>
    <n v="0"/>
    <n v="0"/>
    <n v="0"/>
    <n v="0"/>
    <n v="0"/>
    <n v="0"/>
    <n v="0"/>
    <n v="80089392.61999999"/>
    <n v="0"/>
    <n v="0"/>
    <n v="0"/>
    <n v="0"/>
    <n v="0"/>
    <n v="0"/>
    <n v="0"/>
    <n v="0"/>
    <n v="95085022"/>
    <n v="0"/>
    <n v="0"/>
    <n v="0"/>
    <n v="0"/>
    <n v="0"/>
    <n v="0"/>
    <n v="0"/>
    <n v="0"/>
    <n v="0"/>
    <n v="0"/>
    <n v="0"/>
    <n v="0"/>
    <n v="0"/>
    <n v="0"/>
    <n v="0"/>
    <n v="0"/>
    <n v="0"/>
    <n v="0"/>
    <n v="0"/>
    <n v="0"/>
    <n v="0"/>
    <n v="0"/>
    <m/>
    <x v="2"/>
    <m/>
    <x v="0"/>
    <s v="öKK Kranken- und Unfallversicherungen AG (fusioniert, fusionné, fuso)"/>
  </r>
  <r>
    <m/>
    <x v="2"/>
    <m/>
    <s v="öKK (f)"/>
    <x v="66"/>
    <m/>
    <x v="0"/>
    <n v="161875"/>
    <n v="166867"/>
    <n v="0"/>
    <n v="0"/>
    <n v="0"/>
    <n v="0"/>
    <n v="0"/>
    <n v="0"/>
    <n v="0"/>
    <n v="0"/>
    <n v="0"/>
    <n v="0"/>
    <n v="0"/>
    <n v="0"/>
    <n v="0"/>
    <n v="0"/>
    <n v="0"/>
    <n v="0"/>
    <n v="0"/>
    <n v="0"/>
    <n v="0"/>
    <n v="0"/>
    <n v="0"/>
    <n v="0"/>
    <n v="0"/>
    <n v="0"/>
    <n v="0"/>
    <n v="0"/>
    <n v="0"/>
    <n v="0"/>
    <n v="0"/>
    <n v="0"/>
    <n v="0"/>
    <n v="0"/>
    <n v="0"/>
    <n v="0"/>
    <n v="0"/>
    <n v="466091231.09000003"/>
    <n v="-1754921.1700000002"/>
    <n v="-365691.6"/>
    <n v="-54330200.5"/>
    <n v="0"/>
    <n v="0"/>
    <n v="-395062.45000000007"/>
    <n v="0"/>
    <n v="54327054.5"/>
    <n v="-483881229.15000004"/>
    <n v="44185194.100000009"/>
    <n v="23759285.400000002"/>
    <n v="2718142.65"/>
    <n v="162234.70000000001"/>
    <n v="-417132.27999999997"/>
    <n v="-1711000"/>
    <n v="0"/>
    <n v="0"/>
    <n v="0"/>
    <n v="-12656102.85"/>
    <n v="3661728"/>
    <n v="-13293000"/>
    <n v="-5372684.4500000002"/>
    <n v="-380710.05"/>
    <n v="-749828.74"/>
    <n v="424356.95"/>
    <n v="0"/>
    <n v="-17894405.73"/>
    <n v="-442093.89"/>
    <n v="-7319265.0499999998"/>
    <n v="-1924357.03"/>
    <n v="-5312175.2"/>
    <n v="-1593958.8199999998"/>
    <n v="1636484.8"/>
    <n v="-848047.03999999992"/>
    <n v="0"/>
    <n v="10923022.199999999"/>
    <n v="391489.11"/>
    <n v="-6078.95"/>
    <n v="0"/>
    <n v="0"/>
    <n v="0"/>
    <n v="0"/>
    <n v="0"/>
    <n v="0"/>
    <n v="290841031.58000004"/>
    <n v="0"/>
    <n v="0"/>
    <n v="0"/>
    <n v="0"/>
    <n v="0"/>
    <n v="0"/>
    <n v="0"/>
    <n v="0"/>
    <n v="0"/>
    <n v="0"/>
    <n v="0"/>
    <n v="0"/>
    <n v="0"/>
    <n v="0"/>
    <n v="77721671.170000002"/>
    <n v="0"/>
    <n v="0"/>
    <n v="0"/>
    <n v="0"/>
    <n v="0"/>
    <n v="0"/>
    <n v="0"/>
    <n v="0"/>
    <n v="96796022"/>
    <n v="0"/>
    <n v="0"/>
    <n v="0"/>
    <n v="0"/>
    <n v="0"/>
    <n v="0"/>
    <n v="0"/>
    <n v="0"/>
    <n v="0"/>
    <n v="0"/>
    <n v="0"/>
    <n v="0"/>
    <n v="0"/>
    <n v="0"/>
    <n v="0"/>
    <n v="0"/>
    <n v="0"/>
    <n v="0"/>
    <n v="0"/>
    <n v="0"/>
    <n v="0"/>
    <n v="0"/>
    <m/>
    <x v="2"/>
    <m/>
    <x v="0"/>
    <s v="öKK Kranken- und Unfallversicherungen AG (fusioniert, fusionné, fuso)"/>
  </r>
  <r>
    <m/>
    <x v="3"/>
    <m/>
    <s v="öKK (f)"/>
    <x v="66"/>
    <m/>
    <x v="0"/>
    <n v="166625"/>
    <n v="170265"/>
    <n v="0"/>
    <n v="0"/>
    <n v="0"/>
    <n v="0"/>
    <n v="0"/>
    <n v="0"/>
    <n v="0"/>
    <n v="0"/>
    <n v="0"/>
    <n v="0"/>
    <n v="0"/>
    <n v="0"/>
    <n v="0"/>
    <n v="0"/>
    <n v="0"/>
    <n v="0"/>
    <n v="0"/>
    <n v="0"/>
    <n v="0"/>
    <n v="0"/>
    <n v="0"/>
    <n v="0"/>
    <n v="0"/>
    <n v="0"/>
    <n v="0"/>
    <n v="0"/>
    <n v="0"/>
    <n v="0"/>
    <n v="0"/>
    <n v="0"/>
    <n v="0"/>
    <n v="0"/>
    <n v="0"/>
    <n v="0"/>
    <n v="0"/>
    <n v="496936059.74000001"/>
    <n v="423127.12000000005"/>
    <n v="-335089.30000000005"/>
    <n v="70530736.650000006"/>
    <n v="0"/>
    <n v="0"/>
    <n v="-388223.96"/>
    <n v="0"/>
    <n v="-70530736.650000006"/>
    <n v="-517584625.72999996"/>
    <n v="47027126.149999999"/>
    <n v="25307393.580000002"/>
    <n v="2807178.97"/>
    <n v="169578.05"/>
    <n v="-161743.27000000002"/>
    <n v="-1824000"/>
    <n v="0"/>
    <n v="0"/>
    <n v="-562122"/>
    <n v="-28126197.469999999"/>
    <n v="3049573.08"/>
    <n v="-194994.66999999993"/>
    <n v="-5937221.2699999996"/>
    <n v="-408559.6"/>
    <n v="-649022.77999999991"/>
    <n v="244830.4"/>
    <n v="0"/>
    <n v="-17402098.57"/>
    <n v="-150867.46"/>
    <n v="-9774901.9699999988"/>
    <n v="-2203853.5499999998"/>
    <n v="-2815584.37"/>
    <n v="-2400918.65"/>
    <n v="5514360.5100000007"/>
    <n v="-825785.32000000007"/>
    <n v="0"/>
    <n v="1858630.83"/>
    <n v="1247516.75"/>
    <n v="-173974.79"/>
    <n v="0"/>
    <n v="0"/>
    <n v="0"/>
    <n v="106174378.30000001"/>
    <n v="93044592.592040449"/>
    <n v="0"/>
    <n v="301569940.44999993"/>
    <n v="0"/>
    <n v="0"/>
    <n v="0"/>
    <n v="0"/>
    <n v="0"/>
    <n v="0"/>
    <n v="0"/>
    <n v="0"/>
    <n v="0"/>
    <n v="0"/>
    <n v="0"/>
    <n v="0"/>
    <n v="0"/>
    <n v="0"/>
    <n v="70387261.420000002"/>
    <n v="0"/>
    <n v="0"/>
    <n v="0"/>
    <n v="0"/>
    <n v="0"/>
    <n v="0"/>
    <n v="0"/>
    <n v="0"/>
    <n v="98620022"/>
    <n v="0"/>
    <n v="0"/>
    <n v="0"/>
    <n v="0"/>
    <n v="0"/>
    <n v="0"/>
    <n v="0"/>
    <n v="0"/>
    <n v="0"/>
    <n v="0"/>
    <n v="0"/>
    <n v="0"/>
    <n v="0"/>
    <n v="0"/>
    <n v="0"/>
    <n v="0"/>
    <n v="0"/>
    <n v="0"/>
    <n v="0"/>
    <n v="0"/>
    <n v="0"/>
    <n v="0"/>
    <m/>
    <x v="2"/>
    <m/>
    <x v="0"/>
    <s v="öKK Kranken- und Unfallversicherungen AG (fusioniert, fusionné, fuso)"/>
  </r>
  <r>
    <m/>
    <x v="4"/>
    <m/>
    <s v="öKK (f)"/>
    <x v="66"/>
    <m/>
    <x v="0"/>
    <n v="170441"/>
    <n v="170563"/>
    <n v="0"/>
    <n v="0"/>
    <n v="0"/>
    <n v="0"/>
    <n v="0"/>
    <n v="0"/>
    <n v="0"/>
    <n v="0"/>
    <n v="0"/>
    <n v="0"/>
    <n v="0"/>
    <n v="0"/>
    <n v="0"/>
    <n v="0"/>
    <n v="0"/>
    <n v="0"/>
    <n v="0"/>
    <n v="0"/>
    <n v="0"/>
    <n v="0"/>
    <n v="0"/>
    <n v="0"/>
    <n v="0"/>
    <n v="0"/>
    <n v="0"/>
    <n v="0"/>
    <n v="0"/>
    <n v="0"/>
    <n v="0"/>
    <n v="0"/>
    <n v="0"/>
    <n v="0"/>
    <n v="0"/>
    <n v="0"/>
    <n v="0"/>
    <n v="529359169.56"/>
    <n v="-4070988.14"/>
    <n v="-331394.58999999997"/>
    <n v="76830111.549999997"/>
    <n v="0"/>
    <n v="0"/>
    <n v="-388622.88"/>
    <n v="0"/>
    <n v="-76830111.549999997"/>
    <n v="-545528651.35000002"/>
    <n v="79590012.899999991"/>
    <n v="0"/>
    <n v="0"/>
    <n v="0"/>
    <n v="-101932.35999999999"/>
    <n v="1301022"/>
    <n v="0"/>
    <n v="0"/>
    <n v="0"/>
    <n v="-28021954.349999998"/>
    <n v="0"/>
    <n v="1194994.67"/>
    <n v="-5876588.9500000002"/>
    <n v="-402856.05"/>
    <n v="-607066.26"/>
    <n v="571255"/>
    <n v="0"/>
    <n v="-17949528.599999998"/>
    <n v="-175246.99"/>
    <n v="-9916528.7599999998"/>
    <n v="-1874043.97"/>
    <n v="-1809515.45"/>
    <n v="-2071860.0699999998"/>
    <n v="5805020.9299999997"/>
    <n v="-794722.74"/>
    <n v="0"/>
    <n v="3301595.73"/>
    <n v="1325340.31"/>
    <n v="-464869.88"/>
    <n v="0"/>
    <n v="0"/>
    <n v="0"/>
    <n v="101300000"/>
    <n v="86700000"/>
    <n v="0"/>
    <n v="316552535.25"/>
    <n v="0"/>
    <n v="0"/>
    <n v="0"/>
    <n v="0"/>
    <n v="0"/>
    <n v="0"/>
    <n v="0"/>
    <n v="0"/>
    <n v="0"/>
    <n v="0"/>
    <n v="0"/>
    <n v="0"/>
    <n v="0"/>
    <n v="0"/>
    <n v="72449301.129999995"/>
    <n v="0"/>
    <n v="0"/>
    <n v="0"/>
    <n v="0"/>
    <n v="0"/>
    <n v="0"/>
    <n v="0"/>
    <n v="0"/>
    <n v="97319000"/>
    <n v="0"/>
    <n v="0"/>
    <n v="0"/>
    <n v="0"/>
    <n v="0"/>
    <n v="0"/>
    <n v="0"/>
    <n v="0"/>
    <n v="0"/>
    <n v="0"/>
    <n v="0"/>
    <n v="0"/>
    <n v="0"/>
    <n v="0"/>
    <n v="0"/>
    <n v="0"/>
    <n v="0"/>
    <n v="0"/>
    <n v="0"/>
    <n v="0"/>
    <n v="0"/>
    <n v="0"/>
    <m/>
    <x v="2"/>
    <m/>
    <x v="0"/>
    <s v="öKK Kranken- und Unfallversicherungen AG (fusioniert, fusionné, fuso)"/>
  </r>
  <r>
    <m/>
    <x v="5"/>
    <m/>
    <s v="öKK (f)"/>
    <x v="66"/>
    <m/>
    <x v="0"/>
    <n v="169581"/>
    <n v="166098"/>
    <n v="0"/>
    <n v="0"/>
    <n v="0"/>
    <n v="0"/>
    <n v="0"/>
    <n v="0"/>
    <n v="0"/>
    <n v="0"/>
    <n v="0"/>
    <n v="0"/>
    <n v="0"/>
    <n v="0"/>
    <n v="0"/>
    <n v="0"/>
    <n v="0"/>
    <n v="0"/>
    <n v="0"/>
    <n v="0"/>
    <n v="0"/>
    <n v="0"/>
    <n v="0"/>
    <n v="0"/>
    <n v="0"/>
    <n v="0"/>
    <n v="0"/>
    <n v="0"/>
    <n v="0"/>
    <n v="0"/>
    <n v="0"/>
    <n v="0"/>
    <n v="0"/>
    <n v="0"/>
    <n v="0"/>
    <n v="0"/>
    <n v="0"/>
    <n v="554917804.30999994"/>
    <n v="-1411550.95"/>
    <n v="-7359.9"/>
    <n v="88578592.5"/>
    <n v="0"/>
    <n v="0"/>
    <n v="-659761.99"/>
    <n v="0"/>
    <n v="-88578592.5"/>
    <n v="-558006271.11000001"/>
    <n v="80096858.349999994"/>
    <n v="0"/>
    <n v="0"/>
    <n v="0"/>
    <n v="-199155.48"/>
    <n v="-4809000"/>
    <n v="0"/>
    <n v="0"/>
    <n v="0"/>
    <n v="-29683132"/>
    <n v="0"/>
    <n v="-890000"/>
    <n v="-6114474.9500000002"/>
    <n v="-430680.07999999996"/>
    <n v="-803052.97"/>
    <n v="0"/>
    <n v="0"/>
    <n v="-17371036.109999999"/>
    <n v="-142560.69"/>
    <n v="-8519648.75"/>
    <n v="-1319915.95"/>
    <n v="-1128088.79"/>
    <n v="-1996483.59"/>
    <n v="5428688.6600000001"/>
    <n v="-575915.3600000001"/>
    <n v="0"/>
    <n v="15575021.300000001"/>
    <n v="485839.24"/>
    <n v="-375.25"/>
    <n v="0"/>
    <n v="0"/>
    <n v="0"/>
    <n v="114643163"/>
    <n v="89707168.97920908"/>
    <n v="0"/>
    <n v="335422634.70000005"/>
    <n v="0"/>
    <n v="0"/>
    <n v="0"/>
    <n v="0"/>
    <n v="0"/>
    <n v="0"/>
    <n v="0"/>
    <n v="0"/>
    <n v="0"/>
    <n v="0"/>
    <n v="0"/>
    <n v="0"/>
    <n v="0"/>
    <n v="0"/>
    <n v="94885049.069999993"/>
    <n v="0"/>
    <n v="0"/>
    <n v="0"/>
    <n v="0"/>
    <n v="0"/>
    <n v="0"/>
    <n v="0"/>
    <n v="0"/>
    <n v="102128000"/>
    <n v="0"/>
    <n v="0"/>
    <n v="0"/>
    <n v="0"/>
    <n v="0"/>
    <n v="0"/>
    <n v="0"/>
    <n v="0"/>
    <n v="0"/>
    <n v="0"/>
    <n v="0"/>
    <n v="0"/>
    <n v="0"/>
    <n v="0"/>
    <n v="0"/>
    <n v="0"/>
    <n v="0"/>
    <n v="0"/>
    <n v="0"/>
    <n v="0"/>
    <n v="0"/>
    <n v="0"/>
    <m/>
    <x v="2"/>
    <m/>
    <x v="0"/>
    <s v="öKK Kranken- und Unfallversicherungen AG (fusioniert, fusionné, fuso)"/>
  </r>
  <r>
    <m/>
    <x v="6"/>
    <m/>
    <s v="öKK (f)"/>
    <x v="66"/>
    <m/>
    <x v="0"/>
    <n v="165978"/>
    <n v="164164"/>
    <n v="0"/>
    <n v="0"/>
    <n v="0"/>
    <n v="0"/>
    <n v="0"/>
    <n v="0"/>
    <n v="0"/>
    <n v="0"/>
    <n v="0"/>
    <n v="0"/>
    <n v="0"/>
    <n v="0"/>
    <n v="0"/>
    <n v="0"/>
    <n v="0"/>
    <n v="0"/>
    <n v="0"/>
    <n v="0"/>
    <n v="0"/>
    <n v="0"/>
    <n v="0"/>
    <n v="0"/>
    <n v="0"/>
    <n v="0"/>
    <n v="0"/>
    <n v="0"/>
    <n v="0"/>
    <n v="0"/>
    <n v="0"/>
    <n v="0"/>
    <n v="0"/>
    <n v="0"/>
    <n v="0"/>
    <n v="0"/>
    <n v="0"/>
    <n v="566741159.60000002"/>
    <n v="-1634657.2"/>
    <n v="0"/>
    <n v="90388093.5"/>
    <n v="0"/>
    <n v="0"/>
    <n v="-783313.07"/>
    <n v="0"/>
    <n v="-90388093.5"/>
    <n v="-561183729.99000001"/>
    <n v="80398453.799999997"/>
    <n v="0"/>
    <n v="0"/>
    <n v="0"/>
    <n v="-164851.09"/>
    <n v="14371000"/>
    <n v="0"/>
    <n v="0"/>
    <n v="0"/>
    <n v="-29005005.149999999"/>
    <n v="0"/>
    <n v="-1828980"/>
    <n v="-5724055.8499999996"/>
    <n v="-415100.05"/>
    <n v="-297596.58"/>
    <n v="0"/>
    <n v="0"/>
    <n v="-16379242.4"/>
    <n v="-95751.039999999994"/>
    <n v="-7956392.2699999996"/>
    <n v="-1027843.59"/>
    <n v="-872144.67"/>
    <n v="-1923967.18"/>
    <n v="3721562.13"/>
    <n v="-517523.47000000003"/>
    <n v="0"/>
    <n v="-10032226.91"/>
    <n v="498532.51"/>
    <n v="-4471.97"/>
    <n v="0"/>
    <n v="0"/>
    <n v="0"/>
    <n v="137076332"/>
    <n v="87494004.592959866"/>
    <n v="0"/>
    <n v="309059918.25000006"/>
    <n v="0"/>
    <n v="0"/>
    <n v="0"/>
    <n v="0"/>
    <n v="0"/>
    <n v="0"/>
    <n v="0"/>
    <n v="0"/>
    <n v="0"/>
    <n v="0"/>
    <n v="0"/>
    <n v="0"/>
    <n v="0"/>
    <n v="0"/>
    <n v="120819327.78"/>
    <n v="0"/>
    <n v="0"/>
    <n v="0"/>
    <n v="0"/>
    <n v="0"/>
    <n v="0"/>
    <n v="0"/>
    <n v="0"/>
    <n v="87576000"/>
    <n v="0"/>
    <n v="0"/>
    <n v="0"/>
    <n v="0"/>
    <n v="0"/>
    <n v="0"/>
    <n v="0"/>
    <n v="0"/>
    <n v="0"/>
    <n v="0"/>
    <n v="0"/>
    <n v="0"/>
    <n v="0"/>
    <n v="0"/>
    <n v="0"/>
    <n v="0"/>
    <n v="0"/>
    <n v="0"/>
    <n v="0"/>
    <n v="0"/>
    <n v="0"/>
    <n v="0"/>
    <m/>
    <x v="2"/>
    <m/>
    <x v="0"/>
    <s v="öKK Kranken- und Unfallversicherungen AG (fusioniert, fusionné, fuso)"/>
  </r>
  <r>
    <m/>
    <x v="7"/>
    <m/>
    <s v="öKK (f)"/>
    <x v="66"/>
    <m/>
    <x v="0"/>
    <n v="161101"/>
    <n v="158524"/>
    <n v="0"/>
    <n v="0"/>
    <n v="0"/>
    <n v="0"/>
    <n v="0"/>
    <n v="0"/>
    <n v="0"/>
    <n v="0"/>
    <n v="0"/>
    <n v="0"/>
    <n v="0"/>
    <n v="0"/>
    <n v="0"/>
    <n v="0"/>
    <n v="0"/>
    <n v="0"/>
    <n v="0"/>
    <n v="0"/>
    <n v="0"/>
    <n v="0"/>
    <n v="0"/>
    <n v="0"/>
    <n v="0"/>
    <n v="0"/>
    <n v="0"/>
    <n v="0"/>
    <n v="0"/>
    <n v="0"/>
    <n v="0"/>
    <n v="0"/>
    <n v="0"/>
    <n v="0"/>
    <n v="0"/>
    <n v="0"/>
    <n v="0"/>
    <n v="563243354.80000007"/>
    <n v="-805197.85"/>
    <n v="0"/>
    <n v="90040319.700000003"/>
    <n v="0"/>
    <n v="0"/>
    <n v="-774775.19"/>
    <n v="0"/>
    <n v="-90040319.700000003"/>
    <n v="-569119676.88"/>
    <n v="80971594.75"/>
    <n v="0"/>
    <n v="0"/>
    <n v="0"/>
    <n v="-101061.79"/>
    <n v="648000"/>
    <n v="0"/>
    <n v="0"/>
    <n v="0"/>
    <n v="-17084241.699999999"/>
    <n v="0"/>
    <n v="8508980"/>
    <n v="-5839818.4299999997"/>
    <n v="-368485.89999999997"/>
    <n v="-334964.24"/>
    <n v="0"/>
    <n v="0"/>
    <n v="-17160989.199999999"/>
    <n v="-50851.4"/>
    <n v="-8854948.2899999991"/>
    <n v="-919155.77"/>
    <n v="-546815.49"/>
    <n v="-1624263.24"/>
    <n v="3325658.63"/>
    <n v="-491102.02"/>
    <n v="0"/>
    <n v="24986749.789999999"/>
    <n v="259365.77"/>
    <n v="-8208.93"/>
    <n v="0"/>
    <n v="0"/>
    <n v="0"/>
    <n v="162284441"/>
    <n v="85429428.057006001"/>
    <n v="-4284659.2953467695"/>
    <n v="352442362.29999995"/>
    <n v="0"/>
    <n v="0"/>
    <n v="0"/>
    <n v="0"/>
    <n v="0"/>
    <n v="0"/>
    <n v="0"/>
    <n v="0"/>
    <n v="0"/>
    <n v="0"/>
    <n v="0"/>
    <n v="0"/>
    <n v="0"/>
    <n v="0"/>
    <n v="178678475.19999999"/>
    <n v="0"/>
    <n v="0"/>
    <n v="0"/>
    <n v="0"/>
    <n v="0"/>
    <n v="0"/>
    <n v="0"/>
    <n v="0"/>
    <n v="86928000"/>
    <n v="0"/>
    <n v="0"/>
    <n v="0"/>
    <n v="0"/>
    <n v="0"/>
    <n v="0"/>
    <n v="0"/>
    <n v="0"/>
    <n v="0"/>
    <n v="0"/>
    <n v="0"/>
    <n v="0"/>
    <n v="0"/>
    <n v="0"/>
    <n v="0"/>
    <n v="0"/>
    <n v="0"/>
    <n v="0"/>
    <n v="0"/>
    <n v="0"/>
    <n v="0"/>
    <n v="0"/>
    <m/>
    <x v="2"/>
    <m/>
    <x v="0"/>
    <s v="öKK Kranken- und Unfallversicherungen AG (fusioniert, fusionné, fuso)"/>
  </r>
  <r>
    <m/>
    <x v="8"/>
    <m/>
    <s v="öKK (f)"/>
    <x v="66"/>
    <m/>
    <x v="0"/>
    <n v="157679"/>
    <n v="159048"/>
    <n v="0"/>
    <n v="0"/>
    <n v="0"/>
    <n v="0"/>
    <n v="0"/>
    <n v="0"/>
    <n v="0"/>
    <n v="0"/>
    <n v="0"/>
    <n v="0"/>
    <n v="0"/>
    <n v="0"/>
    <n v="0"/>
    <n v="0"/>
    <n v="0"/>
    <n v="0"/>
    <n v="0"/>
    <n v="0"/>
    <n v="0"/>
    <n v="0"/>
    <n v="0"/>
    <n v="0"/>
    <n v="0"/>
    <n v="0"/>
    <n v="0"/>
    <n v="0"/>
    <n v="0"/>
    <n v="0"/>
    <n v="0"/>
    <n v="0"/>
    <n v="0"/>
    <n v="0"/>
    <n v="0"/>
    <n v="0"/>
    <n v="0"/>
    <n v="552406209.79999995"/>
    <n v="-2131725.6799999997"/>
    <n v="0"/>
    <n v="90779609.349999994"/>
    <n v="0"/>
    <n v="0"/>
    <n v="-756028.45"/>
    <n v="0"/>
    <n v="-90779609.349999994"/>
    <n v="-547934530.63"/>
    <n v="78055219.650000006"/>
    <n v="0"/>
    <n v="0"/>
    <n v="0"/>
    <n v="-161489.01"/>
    <n v="-1346000"/>
    <n v="0"/>
    <n v="0"/>
    <n v="0"/>
    <n v="-8127135"/>
    <n v="0"/>
    <n v="4984740"/>
    <n v="-5735743.3799999999"/>
    <n v="-373203.94999999995"/>
    <n v="-296592.71000000002"/>
    <n v="0"/>
    <n v="0"/>
    <n v="-17133519.140000001"/>
    <n v="-69382.63"/>
    <n v="-13712338.970000001"/>
    <n v="-1120904.23"/>
    <n v="-615674.31000000006"/>
    <n v="-1164809.8400000001"/>
    <n v="3944850.04"/>
    <n v="-471526.72000000003"/>
    <n v="0"/>
    <n v="10753793.76"/>
    <n v="454396.23"/>
    <n v="-0.04"/>
    <n v="0"/>
    <n v="0"/>
    <n v="0"/>
    <n v="220048650"/>
    <n v="126377423.70943962"/>
    <n v="-955599.68199289963"/>
    <n v="395213195.40000004"/>
    <n v="0"/>
    <n v="0"/>
    <n v="0"/>
    <n v="0"/>
    <n v="0"/>
    <n v="0"/>
    <n v="0"/>
    <n v="0"/>
    <n v="0"/>
    <n v="0"/>
    <n v="0"/>
    <n v="0"/>
    <n v="0"/>
    <n v="0"/>
    <n v="228127079.99000001"/>
    <n v="0"/>
    <n v="0"/>
    <n v="0"/>
    <n v="0"/>
    <n v="0"/>
    <n v="0"/>
    <n v="0"/>
    <n v="0"/>
    <n v="88274000"/>
    <n v="0"/>
    <n v="0"/>
    <n v="0"/>
    <n v="0"/>
    <n v="0"/>
    <n v="0"/>
    <n v="0"/>
    <n v="0"/>
    <n v="0"/>
    <n v="0"/>
    <n v="0"/>
    <n v="0"/>
    <n v="0"/>
    <n v="0"/>
    <n v="0"/>
    <n v="0"/>
    <n v="0"/>
    <n v="0"/>
    <n v="0"/>
    <n v="0"/>
    <n v="0"/>
    <n v="0"/>
    <m/>
    <x v="2"/>
    <m/>
    <x v="0"/>
    <s v="öKK Kranken- und Unfallversicherungen AG (fusioniert, fusionné, fuso)"/>
  </r>
  <r>
    <m/>
    <x v="9"/>
    <m/>
    <s v="öKK (f)"/>
    <x v="66"/>
    <m/>
    <x v="0"/>
    <n v="158335"/>
    <n v="168417"/>
    <n v="0"/>
    <n v="0"/>
    <n v="0"/>
    <n v="0"/>
    <n v="0"/>
    <n v="0"/>
    <n v="0"/>
    <n v="0"/>
    <n v="0"/>
    <n v="0"/>
    <n v="0"/>
    <n v="0"/>
    <n v="0"/>
    <n v="0"/>
    <n v="0"/>
    <n v="0"/>
    <n v="0"/>
    <n v="0"/>
    <n v="0"/>
    <n v="0"/>
    <n v="0"/>
    <n v="0"/>
    <n v="0"/>
    <n v="0"/>
    <n v="0"/>
    <n v="0"/>
    <n v="0"/>
    <n v="0"/>
    <n v="0"/>
    <n v="0"/>
    <n v="0"/>
    <n v="0"/>
    <n v="0"/>
    <n v="0"/>
    <n v="0"/>
    <n v="552631194.10000002"/>
    <n v="-1378478.91"/>
    <n v="0"/>
    <n v="90122509.280000001"/>
    <n v="0"/>
    <n v="0"/>
    <n v="-759942.81"/>
    <n v="-25274"/>
    <n v="-90122509.280000001"/>
    <n v="-589947549.64999998"/>
    <n v="81007961.5"/>
    <n v="0"/>
    <n v="0"/>
    <n v="0"/>
    <n v="-270402.61"/>
    <n v="-12488000"/>
    <n v="0"/>
    <n v="0"/>
    <n v="0"/>
    <n v="-3463129"/>
    <n v="0"/>
    <n v="1006368"/>
    <n v="-5949009.4700000007"/>
    <n v="-347158.95"/>
    <n v="-435986.85000000003"/>
    <n v="0"/>
    <n v="0"/>
    <n v="-20095874.460000001"/>
    <n v="-46990.38"/>
    <n v="-9694052.379999999"/>
    <n v="-1036437.44"/>
    <n v="-843064.98"/>
    <n v="-717913.98"/>
    <n v="3867571.37"/>
    <n v="-524432.31000000006"/>
    <n v="0"/>
    <n v="23553208.969999999"/>
    <n v="1014209.14"/>
    <n v="-99.97"/>
    <n v="0"/>
    <n v="0"/>
    <n v="0"/>
    <n v="270765689"/>
    <n v="130262383.9988848"/>
    <n v="1164652.0177195966"/>
    <n v="428431240.84999996"/>
    <n v="0"/>
    <n v="0"/>
    <n v="0"/>
    <n v="0"/>
    <n v="0"/>
    <n v="0"/>
    <n v="0"/>
    <n v="0"/>
    <n v="0"/>
    <n v="0"/>
    <n v="0"/>
    <n v="0"/>
    <n v="0"/>
    <n v="0"/>
    <n v="243183795.16"/>
    <n v="0"/>
    <n v="0"/>
    <n v="0"/>
    <n v="0"/>
    <n v="0"/>
    <n v="0"/>
    <n v="0"/>
    <n v="0"/>
    <n v="100762000"/>
    <n v="0"/>
    <n v="0"/>
    <n v="0"/>
    <n v="0"/>
    <n v="0"/>
    <n v="0"/>
    <n v="0"/>
    <n v="0"/>
    <n v="0"/>
    <n v="0"/>
    <n v="0"/>
    <n v="0"/>
    <n v="0"/>
    <n v="0"/>
    <n v="0"/>
    <n v="0"/>
    <n v="0"/>
    <n v="0"/>
    <n v="0"/>
    <n v="0"/>
    <n v="0"/>
    <n v="0"/>
    <m/>
    <x v="2"/>
    <m/>
    <x v="0"/>
    <s v="öKK Kranken- und Unfallversicherungen AG (fusioniert, fusionné, fuso)"/>
  </r>
  <r>
    <m/>
    <x v="10"/>
    <m/>
    <s v="öKK (f)"/>
    <x v="66"/>
    <m/>
    <x v="0"/>
    <n v="170906"/>
    <n v="174413"/>
    <n v="0"/>
    <n v="0"/>
    <n v="0"/>
    <n v="0"/>
    <n v="0"/>
    <n v="0"/>
    <n v="0"/>
    <n v="0"/>
    <n v="0"/>
    <n v="0"/>
    <n v="0"/>
    <n v="0"/>
    <n v="0"/>
    <n v="0"/>
    <n v="0"/>
    <n v="0"/>
    <n v="0"/>
    <n v="0"/>
    <n v="0"/>
    <n v="0"/>
    <n v="0"/>
    <n v="0"/>
    <n v="0"/>
    <n v="0"/>
    <n v="0"/>
    <n v="0"/>
    <n v="0"/>
    <n v="0"/>
    <n v="0"/>
    <n v="0"/>
    <n v="0"/>
    <n v="0"/>
    <n v="0"/>
    <n v="0"/>
    <n v="0"/>
    <n v="562336257.10000002"/>
    <n v="-2211324.42"/>
    <n v="0"/>
    <n v="87593321.5"/>
    <n v="0"/>
    <n v="0"/>
    <n v="-816723.39"/>
    <n v="-38775"/>
    <n v="-87593321.5"/>
    <n v="-634366826.87"/>
    <n v="89119188.049999997"/>
    <n v="0"/>
    <n v="0"/>
    <n v="0"/>
    <n v="-274536.86"/>
    <n v="1286000"/>
    <n v="0"/>
    <n v="0"/>
    <n v="0"/>
    <n v="-2125279"/>
    <n v="0"/>
    <n v="-7777472"/>
    <n v="-6368879.9500000002"/>
    <n v="-494885.35"/>
    <n v="-3136624.96"/>
    <n v="0"/>
    <n v="0"/>
    <n v="-22481255.18"/>
    <n v="-509155.28"/>
    <n v="-16109383.939999999"/>
    <n v="-1933308.9"/>
    <n v="-1079648.96"/>
    <n v="-863204.79"/>
    <n v="4030352.97"/>
    <n v="-451721.78"/>
    <n v="0"/>
    <n v="-41979943.899999999"/>
    <n v="259504.27"/>
    <n v="0"/>
    <n v="0"/>
    <n v="0"/>
    <n v="0"/>
    <n v="288983951.00000006"/>
    <n v="159791007.03168213"/>
    <n v="-18507448.896780007"/>
    <n v="381921555.44999999"/>
    <n v="0"/>
    <n v="0"/>
    <n v="0"/>
    <n v="0"/>
    <n v="0"/>
    <n v="0"/>
    <n v="0"/>
    <n v="0"/>
    <n v="0"/>
    <n v="0"/>
    <n v="0"/>
    <n v="0"/>
    <n v="0"/>
    <n v="0"/>
    <n v="157296146.88"/>
    <n v="0"/>
    <n v="0"/>
    <n v="0"/>
    <n v="0"/>
    <n v="0"/>
    <n v="0"/>
    <n v="0"/>
    <n v="0"/>
    <n v="99476000"/>
    <n v="0"/>
    <n v="0"/>
    <n v="0"/>
    <n v="0"/>
    <n v="0"/>
    <n v="0"/>
    <n v="0"/>
    <n v="0"/>
    <n v="0"/>
    <n v="0"/>
    <n v="0"/>
    <n v="0"/>
    <n v="0"/>
    <n v="0"/>
    <n v="0"/>
    <n v="0"/>
    <n v="0"/>
    <n v="0"/>
    <n v="0"/>
    <n v="0"/>
    <n v="0"/>
    <n v="0"/>
    <m/>
    <x v="2"/>
    <m/>
    <x v="0"/>
    <s v="öKK Kranken- und Unfallversicherungen AG (fusioniert, fusionné, fuso)"/>
  </r>
  <r>
    <m/>
    <x v="11"/>
    <m/>
    <s v="öKK (f)"/>
    <x v="66"/>
    <m/>
    <x v="0"/>
    <n v="174602"/>
    <n v="175978"/>
    <n v="0"/>
    <n v="0"/>
    <n v="0"/>
    <n v="0"/>
    <n v="0"/>
    <n v="0"/>
    <n v="0"/>
    <n v="0"/>
    <n v="0"/>
    <n v="0"/>
    <n v="0"/>
    <n v="0"/>
    <n v="0"/>
    <n v="0"/>
    <n v="0"/>
    <n v="0"/>
    <n v="0"/>
    <n v="0"/>
    <n v="0"/>
    <n v="0"/>
    <n v="0"/>
    <n v="0"/>
    <n v="0"/>
    <n v="0"/>
    <n v="0"/>
    <n v="0"/>
    <n v="0"/>
    <n v="0"/>
    <n v="0"/>
    <n v="0"/>
    <n v="0"/>
    <n v="0"/>
    <n v="0"/>
    <n v="0"/>
    <n v="0"/>
    <n v="612003758.60000002"/>
    <n v="-1599884.3"/>
    <n v="0"/>
    <n v="99516281.599999994"/>
    <n v="0"/>
    <n v="0"/>
    <n v="-700846.16"/>
    <n v="-57338"/>
    <n v="-99516281.599999994"/>
    <n v="-670224858.5"/>
    <n v="93706576.950000003"/>
    <n v="0"/>
    <n v="0"/>
    <n v="0"/>
    <n v="-870153.2"/>
    <n v="-21109000"/>
    <n v="0"/>
    <n v="0"/>
    <n v="0"/>
    <n v="-16970348"/>
    <n v="0"/>
    <n v="-7596656"/>
    <n v="-6593409.2000000002"/>
    <n v="-440748.85"/>
    <n v="-1103852.06"/>
    <n v="0"/>
    <n v="0"/>
    <n v="-23558505.100000001"/>
    <n v="-439396.6"/>
    <n v="-9631280.6500000004"/>
    <n v="-1972773.14"/>
    <n v="-1352259.71"/>
    <n v="-978696.33"/>
    <n v="3394504.17"/>
    <n v="-441870.52"/>
    <n v="0"/>
    <n v="12202305.939999999"/>
    <n v="310599.25"/>
    <n v="0"/>
    <n v="0"/>
    <n v="0"/>
    <n v="0"/>
    <n v="288983951.00000006"/>
    <n v="159791007.03168213"/>
    <n v="-18507448.896780007"/>
    <n v="322073134.39999998"/>
    <n v="0"/>
    <n v="0"/>
    <n v="0"/>
    <n v="0"/>
    <n v="0"/>
    <n v="0"/>
    <n v="0"/>
    <n v="0"/>
    <n v="0"/>
    <n v="0"/>
    <n v="0"/>
    <n v="0"/>
    <n v="0"/>
    <n v="0"/>
    <n v="113272015.29000001"/>
    <n v="0"/>
    <n v="0"/>
    <n v="0"/>
    <n v="0"/>
    <n v="0"/>
    <n v="0"/>
    <n v="0"/>
    <n v="0"/>
    <n v="120585000"/>
    <n v="0"/>
    <n v="0"/>
    <n v="0"/>
    <n v="0"/>
    <n v="0"/>
    <n v="0"/>
    <n v="0"/>
    <n v="0"/>
    <n v="0"/>
    <n v="0"/>
    <n v="0"/>
    <n v="0"/>
    <n v="0"/>
    <n v="0"/>
    <n v="0"/>
    <n v="0"/>
    <n v="0"/>
    <n v="0"/>
    <n v="0"/>
    <n v="0"/>
    <n v="0"/>
    <n v="0"/>
    <m/>
    <x v="2"/>
    <m/>
    <x v="0"/>
    <s v="öKK Kranken- und Unfallversicherungen AG (fusioniert, fusionné, fuso)"/>
  </r>
  <r>
    <m/>
    <x v="0"/>
    <m/>
    <s v="Visper (f)"/>
    <x v="67"/>
    <m/>
    <x v="0"/>
    <n v="4379"/>
    <n v="4321"/>
    <n v="0"/>
    <n v="0"/>
    <n v="0"/>
    <n v="0"/>
    <n v="0"/>
    <n v="0"/>
    <n v="0"/>
    <n v="0"/>
    <n v="0"/>
    <n v="0"/>
    <n v="0"/>
    <n v="0"/>
    <n v="0"/>
    <n v="0"/>
    <n v="0"/>
    <n v="0"/>
    <n v="0"/>
    <n v="0"/>
    <n v="0"/>
    <n v="0"/>
    <n v="0"/>
    <n v="0"/>
    <n v="0"/>
    <n v="0"/>
    <n v="0"/>
    <n v="0"/>
    <n v="0"/>
    <n v="0"/>
    <n v="0"/>
    <n v="0"/>
    <n v="0"/>
    <n v="0"/>
    <n v="0"/>
    <n v="0"/>
    <n v="0"/>
    <n v="10444466.050000001"/>
    <n v="0"/>
    <n v="-109335.09999999999"/>
    <n v="1708238.75"/>
    <n v="0"/>
    <n v="0"/>
    <n v="-9647.9499999999989"/>
    <n v="0"/>
    <n v="-1708238.75"/>
    <n v="-8736199.4499999993"/>
    <n v="1072387.2"/>
    <n v="469232.75"/>
    <n v="42590"/>
    <n v="0"/>
    <n v="0"/>
    <n v="-35000"/>
    <n v="0"/>
    <n v="0"/>
    <n v="0"/>
    <n v="-2350188.85"/>
    <n v="106705.9"/>
    <n v="0"/>
    <n v="0"/>
    <n v="-39317"/>
    <n v="-33797.35"/>
    <n v="0"/>
    <n v="0"/>
    <n v="-330964.3"/>
    <n v="0"/>
    <n v="-56333.29"/>
    <n v="-5219.63"/>
    <n v="0"/>
    <n v="0"/>
    <n v="13255.93"/>
    <n v="-10067.33"/>
    <n v="0"/>
    <n v="-35844.99"/>
    <n v="225109.33000000002"/>
    <n v="-2711.13"/>
    <n v="0"/>
    <n v="0"/>
    <n v="0"/>
    <n v="0"/>
    <n v="0"/>
    <n v="0"/>
    <n v="7294859.0700000003"/>
    <n v="0"/>
    <n v="0"/>
    <n v="0"/>
    <n v="0"/>
    <n v="0"/>
    <n v="0"/>
    <n v="0"/>
    <n v="0"/>
    <n v="0"/>
    <n v="0"/>
    <n v="0"/>
    <n v="0"/>
    <n v="0"/>
    <n v="0"/>
    <n v="5534283.4000000004"/>
    <n v="0"/>
    <n v="0"/>
    <n v="0"/>
    <n v="0"/>
    <n v="0"/>
    <n v="0"/>
    <n v="0"/>
    <n v="0"/>
    <n v="2015000"/>
    <n v="0"/>
    <n v="0"/>
    <n v="0"/>
    <n v="0"/>
    <n v="0"/>
    <n v="0"/>
    <n v="0"/>
    <n v="0"/>
    <n v="0"/>
    <n v="0"/>
    <n v="0"/>
    <n v="0"/>
    <n v="0"/>
    <n v="0"/>
    <n v="0"/>
    <n v="0"/>
    <n v="0"/>
    <n v="0"/>
    <n v="0"/>
    <n v="0"/>
    <n v="0"/>
    <n v="0"/>
    <m/>
    <x v="2"/>
    <m/>
    <x v="0"/>
    <s v="Verein Krankenkasse Visperterminen (fusioniert, fusionné, fuso)"/>
  </r>
  <r>
    <m/>
    <x v="1"/>
    <m/>
    <s v="Visper (f)"/>
    <x v="67"/>
    <m/>
    <x v="0"/>
    <n v="4296"/>
    <n v="4150"/>
    <n v="0"/>
    <n v="0"/>
    <n v="0"/>
    <n v="0"/>
    <n v="0"/>
    <n v="0"/>
    <n v="0"/>
    <n v="0"/>
    <n v="0"/>
    <n v="0"/>
    <n v="0"/>
    <n v="0"/>
    <n v="0"/>
    <n v="0"/>
    <n v="0"/>
    <n v="0"/>
    <n v="0"/>
    <n v="0"/>
    <n v="0"/>
    <n v="0"/>
    <n v="0"/>
    <n v="0"/>
    <n v="0"/>
    <n v="0"/>
    <n v="0"/>
    <n v="0"/>
    <n v="0"/>
    <n v="0"/>
    <n v="0"/>
    <n v="0"/>
    <n v="0"/>
    <n v="0"/>
    <n v="0"/>
    <n v="0"/>
    <n v="0"/>
    <n v="10659740.100000001"/>
    <n v="-8480.4500000000007"/>
    <n v="-142597.6"/>
    <n v="1677594.5999999999"/>
    <n v="0"/>
    <n v="0"/>
    <n v="-13209.599999999999"/>
    <n v="0"/>
    <n v="-1675946.35"/>
    <n v="-8793506.6999999993"/>
    <n v="1063374.7"/>
    <n v="469831.25"/>
    <n v="42105"/>
    <n v="0"/>
    <n v="-40.549999999999997"/>
    <n v="-420000"/>
    <n v="0"/>
    <n v="0"/>
    <n v="0"/>
    <n v="-2185603.65"/>
    <n v="90994.25"/>
    <n v="0"/>
    <n v="0"/>
    <n v="-37915.1"/>
    <n v="-25901.399999999998"/>
    <n v="0"/>
    <n v="0"/>
    <n v="-319603.09999999998"/>
    <n v="0"/>
    <n v="-70606.28"/>
    <n v="-295.89999999999998"/>
    <n v="0"/>
    <n v="-8797.9"/>
    <n v="10810.3"/>
    <n v="-9741.5499999999993"/>
    <n v="0"/>
    <n v="55984.959999999999"/>
    <n v="216164.35"/>
    <n v="-4239.42"/>
    <n v="0"/>
    <n v="0"/>
    <n v="0"/>
    <n v="0"/>
    <n v="0"/>
    <n v="0"/>
    <n v="7003198.9200000009"/>
    <n v="0"/>
    <n v="0"/>
    <n v="0"/>
    <n v="0"/>
    <n v="0"/>
    <n v="0"/>
    <n v="0"/>
    <n v="0"/>
    <n v="0"/>
    <n v="0"/>
    <n v="0"/>
    <n v="0"/>
    <n v="0"/>
    <n v="0"/>
    <n v="6104397.2999999998"/>
    <n v="0"/>
    <n v="0"/>
    <n v="0"/>
    <n v="0"/>
    <n v="0"/>
    <n v="0"/>
    <n v="0"/>
    <n v="0"/>
    <n v="2435000"/>
    <n v="0"/>
    <n v="0"/>
    <n v="0"/>
    <n v="0"/>
    <n v="0"/>
    <n v="0"/>
    <n v="0"/>
    <n v="0"/>
    <n v="0"/>
    <n v="0"/>
    <n v="0"/>
    <n v="0"/>
    <n v="0"/>
    <n v="0"/>
    <n v="0"/>
    <n v="0"/>
    <n v="0"/>
    <n v="0"/>
    <n v="0"/>
    <n v="0"/>
    <n v="0"/>
    <n v="0"/>
    <m/>
    <x v="2"/>
    <m/>
    <x v="0"/>
    <s v="Verein Krankenkasse Visperterminen (fusioniert, fusionné, fuso)"/>
  </r>
  <r>
    <m/>
    <x v="2"/>
    <m/>
    <s v="Visper (f)"/>
    <x v="67"/>
    <m/>
    <x v="0"/>
    <n v="4145"/>
    <n v="4067"/>
    <n v="0"/>
    <n v="0"/>
    <n v="0"/>
    <n v="0"/>
    <n v="0"/>
    <n v="0"/>
    <n v="0"/>
    <n v="0"/>
    <n v="0"/>
    <n v="0"/>
    <n v="0"/>
    <n v="0"/>
    <n v="0"/>
    <n v="0"/>
    <n v="0"/>
    <n v="0"/>
    <n v="0"/>
    <n v="0"/>
    <n v="0"/>
    <n v="0"/>
    <n v="0"/>
    <n v="0"/>
    <n v="0"/>
    <n v="0"/>
    <n v="0"/>
    <n v="0"/>
    <n v="0"/>
    <n v="0"/>
    <n v="0"/>
    <n v="0"/>
    <n v="0"/>
    <n v="0"/>
    <n v="0"/>
    <n v="0"/>
    <n v="0"/>
    <n v="10676701.699999999"/>
    <n v="-8534.23"/>
    <n v="-145479.19999999998"/>
    <n v="1353836.2"/>
    <n v="0"/>
    <n v="0"/>
    <n v="-11294.4"/>
    <n v="0"/>
    <n v="-1353836.2"/>
    <n v="-9337466.3999999985"/>
    <n v="1079756.05"/>
    <n v="519838.05000000005"/>
    <n v="41718"/>
    <n v="0"/>
    <n v="-2975.75"/>
    <n v="-35000"/>
    <n v="0"/>
    <n v="0"/>
    <n v="0"/>
    <n v="-344817.7"/>
    <n v="71204.600000000006"/>
    <n v="-750000"/>
    <n v="0"/>
    <n v="-53607.85"/>
    <n v="-42331.1"/>
    <n v="0"/>
    <n v="0"/>
    <n v="-331381.5"/>
    <n v="0"/>
    <n v="-60557.45"/>
    <n v="-295.7"/>
    <n v="0"/>
    <n v="0"/>
    <n v="7039.9500000000007"/>
    <n v="-11022.949999999999"/>
    <n v="0"/>
    <n v="-129989.98000000001"/>
    <n v="37773.300000000003"/>
    <n v="-24849.599999999999"/>
    <n v="0"/>
    <n v="0"/>
    <n v="0"/>
    <n v="0"/>
    <n v="0"/>
    <n v="0"/>
    <n v="9904830.9800000004"/>
    <n v="0"/>
    <n v="0"/>
    <n v="0"/>
    <n v="0"/>
    <n v="0"/>
    <n v="0"/>
    <n v="0"/>
    <n v="0"/>
    <n v="0"/>
    <n v="0"/>
    <n v="0"/>
    <n v="0"/>
    <n v="0"/>
    <n v="0"/>
    <n v="7248825.1399999997"/>
    <n v="0"/>
    <n v="0"/>
    <n v="0"/>
    <n v="0"/>
    <n v="0"/>
    <n v="0"/>
    <n v="0"/>
    <n v="0"/>
    <n v="2470000"/>
    <n v="0"/>
    <n v="0"/>
    <n v="0"/>
    <n v="0"/>
    <n v="0"/>
    <n v="0"/>
    <n v="0"/>
    <n v="0"/>
    <n v="0"/>
    <n v="0"/>
    <n v="0"/>
    <n v="0"/>
    <n v="0"/>
    <n v="0"/>
    <n v="0"/>
    <n v="0"/>
    <n v="0"/>
    <n v="0"/>
    <n v="0"/>
    <n v="0"/>
    <n v="0"/>
    <n v="0"/>
    <m/>
    <x v="2"/>
    <m/>
    <x v="0"/>
    <s v="Verein Krankenkasse Visperterminen (fusioniert, fusionné, fuso)"/>
  </r>
  <r>
    <m/>
    <x v="3"/>
    <m/>
    <s v="Visper (f)"/>
    <x v="67"/>
    <m/>
    <x v="0"/>
    <n v="4055"/>
    <n v="4032"/>
    <n v="0"/>
    <n v="0"/>
    <n v="0"/>
    <n v="0"/>
    <n v="0"/>
    <n v="0"/>
    <n v="0"/>
    <n v="0"/>
    <n v="0"/>
    <n v="0"/>
    <n v="0"/>
    <n v="0"/>
    <n v="0"/>
    <n v="0"/>
    <n v="0"/>
    <n v="0"/>
    <n v="0"/>
    <n v="0"/>
    <n v="0"/>
    <n v="0"/>
    <n v="0"/>
    <n v="0"/>
    <n v="0"/>
    <n v="0"/>
    <n v="0"/>
    <n v="0"/>
    <n v="0"/>
    <n v="0"/>
    <n v="0"/>
    <n v="0"/>
    <n v="0"/>
    <n v="0"/>
    <n v="0"/>
    <n v="0"/>
    <n v="0"/>
    <n v="10674556.699999999"/>
    <n v="-3154.61"/>
    <n v="-145027.54999999999"/>
    <n v="1026777.25"/>
    <n v="0"/>
    <n v="0"/>
    <n v="-9739.2000000000007"/>
    <n v="0"/>
    <n v="-1026777.25"/>
    <n v="-8988224.3500000015"/>
    <n v="1085602.3500000001"/>
    <n v="499194.45"/>
    <n v="35432.949999999997"/>
    <n v="0"/>
    <n v="-12.15"/>
    <n v="280000"/>
    <n v="0"/>
    <n v="0"/>
    <n v="0"/>
    <n v="-1033356.05"/>
    <n v="156132.20000000001"/>
    <n v="112000"/>
    <n v="0"/>
    <n v="-19724.05"/>
    <n v="-33884.050000000003"/>
    <n v="0"/>
    <n v="0"/>
    <n v="-341179.15"/>
    <n v="0"/>
    <n v="-64321.399999999994"/>
    <n v="0"/>
    <n v="0"/>
    <n v="0"/>
    <n v="5805.73"/>
    <n v="-11988.42"/>
    <n v="0"/>
    <n v="35708.32"/>
    <n v="213558.51"/>
    <n v="-19151.32"/>
    <n v="0"/>
    <n v="0"/>
    <n v="0"/>
    <n v="7999854"/>
    <n v="1603044.6087234379"/>
    <n v="0"/>
    <n v="11139739.399999999"/>
    <n v="0"/>
    <n v="0"/>
    <n v="0"/>
    <n v="0"/>
    <n v="0"/>
    <n v="0"/>
    <n v="0"/>
    <n v="0"/>
    <n v="0"/>
    <n v="0"/>
    <n v="0"/>
    <n v="0"/>
    <n v="0"/>
    <n v="0"/>
    <n v="9677054.0500000007"/>
    <n v="0"/>
    <n v="0"/>
    <n v="0"/>
    <n v="0"/>
    <n v="0"/>
    <n v="0"/>
    <n v="0"/>
    <n v="0"/>
    <n v="2190000"/>
    <n v="0"/>
    <n v="0"/>
    <n v="0"/>
    <n v="0"/>
    <n v="0"/>
    <n v="0"/>
    <n v="0"/>
    <n v="0"/>
    <n v="0"/>
    <n v="0"/>
    <n v="0"/>
    <n v="0"/>
    <n v="0"/>
    <n v="0"/>
    <n v="0"/>
    <n v="0"/>
    <n v="0"/>
    <n v="0"/>
    <n v="0"/>
    <n v="0"/>
    <n v="0"/>
    <n v="0"/>
    <m/>
    <x v="2"/>
    <m/>
    <x v="0"/>
    <s v="Verein Krankenkasse Visperterminen (fusioniert, fusionné, fuso)"/>
  </r>
  <r>
    <m/>
    <x v="4"/>
    <m/>
    <s v="Visper (f)"/>
    <x v="67"/>
    <m/>
    <x v="0"/>
    <n v="4028"/>
    <n v="4415"/>
    <n v="0"/>
    <n v="0"/>
    <n v="0"/>
    <n v="0"/>
    <n v="0"/>
    <n v="0"/>
    <n v="0"/>
    <n v="0"/>
    <n v="0"/>
    <n v="0"/>
    <n v="0"/>
    <n v="0"/>
    <n v="0"/>
    <n v="0"/>
    <n v="0"/>
    <n v="0"/>
    <n v="0"/>
    <n v="0"/>
    <n v="0"/>
    <n v="0"/>
    <n v="0"/>
    <n v="0"/>
    <n v="0"/>
    <n v="0"/>
    <n v="0"/>
    <n v="0"/>
    <n v="0"/>
    <n v="0"/>
    <n v="0"/>
    <n v="0"/>
    <n v="0"/>
    <n v="0"/>
    <n v="0"/>
    <n v="0"/>
    <n v="0"/>
    <n v="10706606.199999999"/>
    <n v="-3511.45"/>
    <n v="-121403.15"/>
    <n v="949789"/>
    <n v="0"/>
    <n v="0"/>
    <n v="-9386.4"/>
    <n v="0"/>
    <n v="-949789"/>
    <n v="-9907061.25"/>
    <n v="1665296.4"/>
    <n v="0"/>
    <n v="0"/>
    <n v="0"/>
    <n v="-60"/>
    <n v="0"/>
    <n v="0"/>
    <n v="0"/>
    <n v="0"/>
    <n v="-840751.1"/>
    <n v="0"/>
    <n v="-54000"/>
    <n v="0"/>
    <n v="-40450.15"/>
    <n v="-26249.07"/>
    <n v="35599.85"/>
    <n v="0"/>
    <n v="-350342.15"/>
    <n v="0"/>
    <n v="-76876.149999999994"/>
    <n v="-296.3"/>
    <n v="0"/>
    <n v="0"/>
    <n v="3816.66"/>
    <n v="-11642.1"/>
    <n v="0"/>
    <n v="21377.91"/>
    <n v="235508.7"/>
    <n v="-147175.21"/>
    <n v="0"/>
    <n v="0"/>
    <n v="0"/>
    <n v="10500000"/>
    <n v="1400000"/>
    <n v="0"/>
    <n v="12507679.119999999"/>
    <n v="0"/>
    <n v="0"/>
    <n v="0"/>
    <n v="0"/>
    <n v="0"/>
    <n v="0"/>
    <n v="0"/>
    <n v="0"/>
    <n v="0"/>
    <n v="0"/>
    <n v="0"/>
    <n v="0"/>
    <n v="0"/>
    <n v="0"/>
    <n v="10622999.289999999"/>
    <n v="0"/>
    <n v="0"/>
    <n v="0"/>
    <n v="0"/>
    <n v="0"/>
    <n v="0"/>
    <n v="0"/>
    <n v="0"/>
    <n v="2190000"/>
    <n v="0"/>
    <n v="0"/>
    <n v="0"/>
    <n v="0"/>
    <n v="0"/>
    <n v="0"/>
    <n v="0"/>
    <n v="0"/>
    <n v="0"/>
    <n v="0"/>
    <n v="0"/>
    <n v="0"/>
    <n v="0"/>
    <n v="0"/>
    <n v="0"/>
    <n v="0"/>
    <n v="0"/>
    <n v="0"/>
    <n v="0"/>
    <n v="0"/>
    <n v="0"/>
    <n v="0"/>
    <m/>
    <x v="2"/>
    <m/>
    <x v="0"/>
    <s v="Verein Krankenkasse Visperterminen (fusioniert, fusionné, fuso)"/>
  </r>
  <r>
    <m/>
    <x v="5"/>
    <m/>
    <s v="Visper (f)"/>
    <x v="67"/>
    <m/>
    <x v="0"/>
    <n v="4402"/>
    <n v="5155"/>
    <n v="0"/>
    <n v="0"/>
    <n v="0"/>
    <n v="0"/>
    <n v="0"/>
    <n v="0"/>
    <n v="0"/>
    <n v="0"/>
    <n v="0"/>
    <n v="0"/>
    <n v="0"/>
    <n v="0"/>
    <n v="0"/>
    <n v="0"/>
    <n v="0"/>
    <n v="0"/>
    <n v="0"/>
    <n v="0"/>
    <n v="0"/>
    <n v="0"/>
    <n v="0"/>
    <n v="0"/>
    <n v="0"/>
    <n v="0"/>
    <n v="0"/>
    <n v="0"/>
    <n v="0"/>
    <n v="0"/>
    <n v="0"/>
    <n v="0"/>
    <n v="0"/>
    <n v="0"/>
    <n v="0"/>
    <n v="0"/>
    <n v="0"/>
    <n v="11705563.800000001"/>
    <n v="-5272.87"/>
    <n v="-132764.85"/>
    <n v="949225.5"/>
    <n v="0"/>
    <n v="0"/>
    <n v="-14019.6"/>
    <n v="0"/>
    <n v="-949225.5"/>
    <n v="-10694025.85"/>
    <n v="1811873.3"/>
    <n v="0"/>
    <n v="0"/>
    <n v="0"/>
    <n v="-80"/>
    <n v="44000"/>
    <n v="0"/>
    <n v="0"/>
    <n v="0"/>
    <n v="-857601.45"/>
    <n v="0"/>
    <n v="-473000"/>
    <n v="0"/>
    <n v="-57671.15"/>
    <n v="-32215.63"/>
    <n v="126761.95"/>
    <n v="0"/>
    <n v="-383267.35"/>
    <n v="0"/>
    <n v="-93400.09"/>
    <n v="-592.6"/>
    <n v="0"/>
    <n v="0"/>
    <n v="8352.85"/>
    <n v="-28210.18"/>
    <n v="0"/>
    <n v="257632.3"/>
    <n v="230669.35"/>
    <n v="-1053.47"/>
    <n v="0"/>
    <n v="0"/>
    <n v="0"/>
    <n v="11489275"/>
    <n v="2178823.2286107498"/>
    <n v="0"/>
    <n v="15489663.09"/>
    <n v="0"/>
    <n v="0"/>
    <n v="0"/>
    <n v="0"/>
    <n v="0"/>
    <n v="0"/>
    <n v="0"/>
    <n v="0"/>
    <n v="0"/>
    <n v="0"/>
    <n v="0"/>
    <n v="0"/>
    <n v="0"/>
    <n v="0"/>
    <n v="12034677.75"/>
    <n v="0"/>
    <n v="0"/>
    <n v="0"/>
    <n v="0"/>
    <n v="0"/>
    <n v="0"/>
    <n v="0"/>
    <n v="0"/>
    <n v="2146000"/>
    <n v="0"/>
    <n v="0"/>
    <n v="0"/>
    <n v="0"/>
    <n v="0"/>
    <n v="0"/>
    <n v="0"/>
    <n v="0"/>
    <n v="0"/>
    <n v="0"/>
    <n v="0"/>
    <n v="0"/>
    <n v="0"/>
    <n v="0"/>
    <n v="0"/>
    <n v="0"/>
    <n v="0"/>
    <n v="0"/>
    <n v="0"/>
    <n v="0"/>
    <n v="0"/>
    <n v="0"/>
    <m/>
    <x v="2"/>
    <m/>
    <x v="0"/>
    <s v="Verein Krankenkasse Visperterminen (fusioniert, fusionné, fuso)"/>
  </r>
  <r>
    <m/>
    <x v="6"/>
    <m/>
    <s v="Visper (f)"/>
    <x v="67"/>
    <m/>
    <x v="0"/>
    <n v="5147"/>
    <n v="5170"/>
    <n v="0"/>
    <n v="0"/>
    <n v="0"/>
    <n v="0"/>
    <n v="0"/>
    <n v="0"/>
    <n v="0"/>
    <n v="0"/>
    <n v="0"/>
    <n v="0"/>
    <n v="0"/>
    <n v="0"/>
    <n v="0"/>
    <n v="0"/>
    <n v="0"/>
    <n v="0"/>
    <n v="0"/>
    <n v="0"/>
    <n v="0"/>
    <n v="0"/>
    <n v="0"/>
    <n v="0"/>
    <n v="0"/>
    <n v="0"/>
    <n v="0"/>
    <n v="0"/>
    <n v="0"/>
    <n v="0"/>
    <n v="0"/>
    <n v="0"/>
    <n v="0"/>
    <n v="0"/>
    <n v="0"/>
    <n v="0"/>
    <n v="0"/>
    <n v="13719798.1"/>
    <n v="-3153.7"/>
    <n v="-144439.32999999999"/>
    <n v="1182406"/>
    <n v="0"/>
    <n v="0"/>
    <n v="-20302.8"/>
    <n v="0"/>
    <n v="-1182406"/>
    <n v="-12873392.4"/>
    <n v="2152652.75"/>
    <n v="0"/>
    <n v="0"/>
    <n v="0"/>
    <n v="-599.66999999999996"/>
    <n v="-239000"/>
    <n v="0"/>
    <n v="0"/>
    <n v="0"/>
    <n v="-2177153.65"/>
    <n v="0"/>
    <n v="-1333000"/>
    <n v="0"/>
    <n v="-70918.25"/>
    <n v="-43563.73"/>
    <n v="226526.95"/>
    <n v="0"/>
    <n v="-391794.25"/>
    <n v="0"/>
    <n v="-122391.7"/>
    <n v="0"/>
    <n v="0"/>
    <n v="0"/>
    <n v="1424.16"/>
    <n v="-28486.2"/>
    <n v="0"/>
    <n v="-371334.29"/>
    <n v="194822.85"/>
    <n v="-21240.400000000001"/>
    <n v="0"/>
    <n v="0"/>
    <n v="0"/>
    <n v="12913434.000000002"/>
    <n v="3157477.2393274754"/>
    <n v="0"/>
    <n v="14205391.440000001"/>
    <n v="0"/>
    <n v="0"/>
    <n v="0"/>
    <n v="0"/>
    <n v="0"/>
    <n v="0"/>
    <n v="0"/>
    <n v="0"/>
    <n v="0"/>
    <n v="0"/>
    <n v="0"/>
    <n v="0"/>
    <n v="0"/>
    <n v="0"/>
    <n v="10489132.189999999"/>
    <n v="0"/>
    <n v="0"/>
    <n v="0"/>
    <n v="0"/>
    <n v="0"/>
    <n v="0"/>
    <n v="0"/>
    <n v="0"/>
    <n v="2385000"/>
    <n v="0"/>
    <n v="0"/>
    <n v="0"/>
    <n v="0"/>
    <n v="0"/>
    <n v="0"/>
    <n v="0"/>
    <n v="0"/>
    <n v="0"/>
    <n v="0"/>
    <n v="0"/>
    <n v="0"/>
    <n v="0"/>
    <n v="0"/>
    <n v="0"/>
    <n v="0"/>
    <n v="0"/>
    <n v="0"/>
    <n v="0"/>
    <n v="0"/>
    <n v="0"/>
    <n v="0"/>
    <m/>
    <x v="2"/>
    <m/>
    <x v="0"/>
    <s v="Verein Krankenkasse Visperterminen (fusioniert, fusionné, fuso)"/>
  </r>
  <r>
    <m/>
    <x v="7"/>
    <m/>
    <s v="Visper (f)"/>
    <x v="67"/>
    <m/>
    <x v="0"/>
    <n v="5160"/>
    <n v="4548"/>
    <n v="0"/>
    <n v="0"/>
    <n v="0"/>
    <n v="0"/>
    <n v="0"/>
    <n v="0"/>
    <n v="0"/>
    <n v="0"/>
    <n v="0"/>
    <n v="0"/>
    <n v="0"/>
    <n v="0"/>
    <n v="0"/>
    <n v="0"/>
    <n v="0"/>
    <n v="0"/>
    <n v="0"/>
    <n v="0"/>
    <n v="0"/>
    <n v="0"/>
    <n v="0"/>
    <n v="0"/>
    <n v="0"/>
    <n v="0"/>
    <n v="0"/>
    <n v="0"/>
    <n v="0"/>
    <n v="0"/>
    <n v="0"/>
    <n v="0"/>
    <n v="0"/>
    <n v="0"/>
    <n v="0"/>
    <n v="0"/>
    <n v="0"/>
    <n v="14798707.25"/>
    <n v="-7518.1"/>
    <n v="-158360.35999999999"/>
    <n v="1172641.8"/>
    <n v="0"/>
    <n v="0"/>
    <n v="-21129.599999999999"/>
    <n v="0"/>
    <n v="-1172641.8"/>
    <n v="-14221368.35"/>
    <n v="2334562.35"/>
    <n v="0"/>
    <n v="0"/>
    <n v="0"/>
    <n v="-3015.27"/>
    <n v="-270000"/>
    <n v="0"/>
    <n v="0"/>
    <n v="0"/>
    <n v="-3615504.8"/>
    <n v="0"/>
    <n v="948000"/>
    <n v="0"/>
    <n v="-72119.75"/>
    <n v="-65819.899999999994"/>
    <n v="266747.05"/>
    <n v="0"/>
    <n v="-447101.2"/>
    <n v="0"/>
    <n v="-123461"/>
    <n v="-594.5"/>
    <n v="0"/>
    <n v="0"/>
    <n v="4699.6899999999996"/>
    <n v="-30907.98"/>
    <n v="0"/>
    <n v="472222.97"/>
    <n v="200335.25"/>
    <n v="-5041.04"/>
    <n v="0"/>
    <n v="0"/>
    <n v="0"/>
    <n v="11393955.129999999"/>
    <n v="2522537.9247471802"/>
    <n v="-2253900.2840106762"/>
    <n v="11744191.280000001"/>
    <n v="0"/>
    <n v="0"/>
    <n v="0"/>
    <n v="0"/>
    <n v="0"/>
    <n v="0"/>
    <n v="0"/>
    <n v="0"/>
    <n v="0"/>
    <n v="0"/>
    <n v="0"/>
    <n v="0"/>
    <n v="0"/>
    <n v="0"/>
    <n v="10472464.9"/>
    <n v="0"/>
    <n v="0"/>
    <n v="0"/>
    <n v="0"/>
    <n v="0"/>
    <n v="0"/>
    <n v="0"/>
    <n v="0"/>
    <n v="2655000"/>
    <n v="0"/>
    <n v="0"/>
    <n v="0"/>
    <n v="0"/>
    <n v="0"/>
    <n v="0"/>
    <n v="0"/>
    <n v="0"/>
    <n v="0"/>
    <n v="0"/>
    <n v="0"/>
    <n v="0"/>
    <n v="0"/>
    <n v="0"/>
    <n v="0"/>
    <n v="0"/>
    <n v="0"/>
    <n v="0"/>
    <n v="0"/>
    <n v="0"/>
    <n v="0"/>
    <n v="0"/>
    <m/>
    <x v="2"/>
    <m/>
    <x v="0"/>
    <s v="Verein Krankenkasse Visperterminen (fusioniert, fusionné, fuso)"/>
  </r>
  <r>
    <m/>
    <x v="8"/>
    <m/>
    <s v="Visper (f)"/>
    <x v="67"/>
    <m/>
    <x v="0"/>
    <n v="4533"/>
    <n v="4299"/>
    <n v="0"/>
    <n v="0"/>
    <n v="0"/>
    <n v="0"/>
    <n v="0"/>
    <n v="0"/>
    <n v="0"/>
    <n v="0"/>
    <n v="0"/>
    <n v="0"/>
    <n v="0"/>
    <n v="0"/>
    <n v="0"/>
    <n v="0"/>
    <n v="0"/>
    <n v="0"/>
    <n v="0"/>
    <n v="0"/>
    <n v="0"/>
    <n v="0"/>
    <n v="0"/>
    <n v="0"/>
    <n v="0"/>
    <n v="0"/>
    <n v="0"/>
    <n v="0"/>
    <n v="0"/>
    <n v="0"/>
    <n v="0"/>
    <n v="0"/>
    <n v="0"/>
    <n v="0"/>
    <n v="0"/>
    <n v="0"/>
    <n v="0"/>
    <n v="14513706.9"/>
    <n v="-1326.55"/>
    <n v="-182759.8"/>
    <n v="1264804.1000000001"/>
    <n v="0"/>
    <n v="0"/>
    <n v="-24700.799999999999"/>
    <n v="0"/>
    <n v="-1264804.1000000001"/>
    <n v="-13242889.449999999"/>
    <n v="2117184.1"/>
    <n v="0"/>
    <n v="0"/>
    <n v="0"/>
    <n v="-483.5"/>
    <n v="-318486"/>
    <n v="0"/>
    <n v="0"/>
    <n v="0"/>
    <n v="-2743861"/>
    <n v="0"/>
    <n v="589962"/>
    <n v="0"/>
    <n v="-55908.2"/>
    <n v="-52939.7"/>
    <n v="326859.8"/>
    <n v="0"/>
    <n v="-475036"/>
    <n v="0"/>
    <n v="-144759"/>
    <n v="-456"/>
    <n v="0"/>
    <n v="0"/>
    <n v="2565.48"/>
    <n v="-13685.6"/>
    <n v="0"/>
    <n v="399427.6"/>
    <n v="220877.7"/>
    <n v="-20776.900000000001"/>
    <n v="0"/>
    <n v="0"/>
    <n v="0"/>
    <n v="11267045.959999999"/>
    <n v="2264677.6335223364"/>
    <n v="-1925242.9649694001"/>
    <n v="15690688.52"/>
    <n v="0"/>
    <n v="0"/>
    <n v="0"/>
    <n v="0"/>
    <n v="0"/>
    <n v="0"/>
    <n v="0"/>
    <n v="0"/>
    <n v="0"/>
    <n v="0"/>
    <n v="0"/>
    <n v="0"/>
    <n v="0"/>
    <n v="0"/>
    <n v="11364979.98"/>
    <n v="0"/>
    <n v="0"/>
    <n v="0"/>
    <n v="0"/>
    <n v="0"/>
    <n v="0"/>
    <n v="0"/>
    <n v="0"/>
    <n v="2973486"/>
    <n v="0"/>
    <n v="0"/>
    <n v="0"/>
    <n v="0"/>
    <n v="0"/>
    <n v="0"/>
    <n v="0"/>
    <n v="0"/>
    <n v="0"/>
    <n v="0"/>
    <n v="0"/>
    <n v="0"/>
    <n v="0"/>
    <n v="0"/>
    <n v="0"/>
    <n v="0"/>
    <n v="0"/>
    <n v="0"/>
    <n v="0"/>
    <n v="0"/>
    <n v="0"/>
    <n v="0"/>
    <m/>
    <x v="2"/>
    <m/>
    <x v="0"/>
    <s v="Verein Krankenkasse Visperterminen (fusioniert, fusionné, fuso)"/>
  </r>
  <r>
    <m/>
    <x v="9"/>
    <m/>
    <s v="Visper (f)"/>
    <x v="67"/>
    <m/>
    <x v="0"/>
    <n v="4293"/>
    <n v="4170"/>
    <n v="0"/>
    <n v="0"/>
    <n v="0"/>
    <n v="0"/>
    <n v="0"/>
    <n v="0"/>
    <n v="0"/>
    <n v="0"/>
    <n v="0"/>
    <n v="0"/>
    <n v="0"/>
    <n v="0"/>
    <n v="0"/>
    <n v="0"/>
    <n v="0"/>
    <n v="0"/>
    <n v="0"/>
    <n v="0"/>
    <n v="0"/>
    <n v="0"/>
    <n v="0"/>
    <n v="0"/>
    <n v="0"/>
    <n v="0"/>
    <n v="0"/>
    <n v="0"/>
    <n v="0"/>
    <n v="0"/>
    <n v="0"/>
    <n v="0"/>
    <n v="0"/>
    <n v="0"/>
    <n v="0"/>
    <n v="0"/>
    <n v="0"/>
    <n v="14062879.5"/>
    <n v="-4383.3999999999996"/>
    <n v="-187247.97"/>
    <n v="1155726.7"/>
    <n v="0"/>
    <n v="0"/>
    <n v="-24763.200000000001"/>
    <n v="-723"/>
    <n v="-1155726.7"/>
    <n v="-13261785.050000001"/>
    <n v="2108346.6"/>
    <n v="0"/>
    <n v="0"/>
    <n v="0"/>
    <n v="-223.85"/>
    <n v="99738"/>
    <n v="0"/>
    <n v="0"/>
    <n v="0"/>
    <n v="-1504231"/>
    <n v="0"/>
    <n v="678988"/>
    <n v="0"/>
    <n v="-57170.45"/>
    <n v="-229200.93"/>
    <n v="60160.800000000003"/>
    <n v="0"/>
    <n v="-478865"/>
    <n v="0"/>
    <n v="-183756"/>
    <n v="0"/>
    <n v="0"/>
    <n v="0"/>
    <n v="2750.4"/>
    <n v="-9425.6"/>
    <n v="0"/>
    <n v="257468.1"/>
    <n v="55655.5"/>
    <n v="-5843.1"/>
    <n v="0"/>
    <n v="0"/>
    <n v="0"/>
    <n v="12298713.900000002"/>
    <n v="1622917.4040250131"/>
    <n v="-1244014.5802215999"/>
    <n v="15952672.859999999"/>
    <n v="0"/>
    <n v="0"/>
    <n v="0"/>
    <n v="0"/>
    <n v="0"/>
    <n v="0"/>
    <n v="0"/>
    <n v="0"/>
    <n v="0"/>
    <n v="0"/>
    <n v="0"/>
    <n v="0"/>
    <n v="0"/>
    <n v="0"/>
    <n v="12743348.33"/>
    <n v="0"/>
    <n v="0"/>
    <n v="0"/>
    <n v="0"/>
    <n v="0"/>
    <n v="0"/>
    <n v="0"/>
    <n v="0"/>
    <n v="2873748"/>
    <n v="0"/>
    <n v="0"/>
    <n v="0"/>
    <n v="0"/>
    <n v="0"/>
    <n v="0"/>
    <n v="0"/>
    <n v="0"/>
    <n v="0"/>
    <n v="0"/>
    <n v="0"/>
    <n v="0"/>
    <n v="0"/>
    <n v="0"/>
    <n v="0"/>
    <n v="0"/>
    <n v="0"/>
    <n v="0"/>
    <n v="0"/>
    <n v="0"/>
    <n v="0"/>
    <n v="0"/>
    <m/>
    <x v="2"/>
    <m/>
    <x v="0"/>
    <s v="Verein Krankenkasse Visperterminen (fusioniert, fusionné, fuso)"/>
  </r>
  <r>
    <m/>
    <x v="10"/>
    <m/>
    <s v="Visper (f)"/>
    <x v="67"/>
    <m/>
    <x v="0"/>
    <n v="4149"/>
    <n v="4280"/>
    <n v="0"/>
    <n v="0"/>
    <n v="0"/>
    <n v="0"/>
    <n v="0"/>
    <n v="0"/>
    <n v="0"/>
    <n v="0"/>
    <n v="0"/>
    <n v="0"/>
    <n v="0"/>
    <n v="0"/>
    <n v="0"/>
    <n v="0"/>
    <n v="0"/>
    <n v="0"/>
    <n v="0"/>
    <n v="0"/>
    <n v="0"/>
    <n v="0"/>
    <n v="0"/>
    <n v="0"/>
    <n v="0"/>
    <n v="0"/>
    <n v="0"/>
    <n v="0"/>
    <n v="0"/>
    <n v="0"/>
    <n v="0"/>
    <n v="0"/>
    <n v="0"/>
    <n v="0"/>
    <n v="0"/>
    <n v="0"/>
    <n v="0"/>
    <n v="13427151.1"/>
    <n v="-1058.2"/>
    <n v="-119123.22"/>
    <n v="1046184.55"/>
    <n v="0"/>
    <n v="0"/>
    <n v="-18816"/>
    <n v="-1049"/>
    <n v="-1046184.55"/>
    <n v="-12278953.050000001"/>
    <n v="2005170.6"/>
    <n v="0"/>
    <n v="0"/>
    <n v="0"/>
    <n v="-159.51"/>
    <n v="320564"/>
    <n v="0"/>
    <n v="0"/>
    <n v="0"/>
    <n v="-1100638"/>
    <n v="0"/>
    <n v="-64328"/>
    <n v="0"/>
    <n v="-56109.9"/>
    <n v="-121539.95"/>
    <n v="7554.65"/>
    <n v="0"/>
    <n v="-568088"/>
    <n v="0"/>
    <n v="-343733"/>
    <n v="-10299.9"/>
    <n v="0"/>
    <n v="0"/>
    <n v="3428.1"/>
    <n v="-12103.3"/>
    <n v="0"/>
    <n v="-1175462"/>
    <n v="135207.79999999999"/>
    <n v="-5520.7"/>
    <n v="0"/>
    <n v="0"/>
    <n v="0"/>
    <n v="13677624.729999997"/>
    <n v="3888979.4592939639"/>
    <n v="-846826.26060000004"/>
    <n v="14319326.75"/>
    <n v="0"/>
    <n v="0"/>
    <n v="0"/>
    <n v="0"/>
    <n v="0"/>
    <n v="0"/>
    <n v="0"/>
    <n v="0"/>
    <n v="0"/>
    <n v="0"/>
    <n v="0"/>
    <n v="0"/>
    <n v="0"/>
    <n v="0"/>
    <n v="12765442.75"/>
    <n v="0"/>
    <n v="0"/>
    <n v="0"/>
    <n v="0"/>
    <n v="0"/>
    <n v="0"/>
    <n v="0"/>
    <n v="0"/>
    <n v="2553184"/>
    <n v="0"/>
    <n v="0"/>
    <n v="0"/>
    <n v="0"/>
    <n v="0"/>
    <n v="0"/>
    <n v="0"/>
    <n v="0"/>
    <n v="0"/>
    <n v="0"/>
    <n v="0"/>
    <n v="0"/>
    <n v="0"/>
    <n v="0"/>
    <n v="0"/>
    <n v="0"/>
    <n v="0"/>
    <n v="0"/>
    <n v="0"/>
    <n v="0"/>
    <n v="0"/>
    <n v="0"/>
    <m/>
    <x v="2"/>
    <m/>
    <x v="0"/>
    <s v="Verein Krankenkasse Visperterminen (fusioniert, fusionné, fuso)"/>
  </r>
  <r>
    <m/>
    <x v="11"/>
    <m/>
    <s v="Visper (f)"/>
    <x v="67"/>
    <m/>
    <x v="0"/>
    <n v="4271"/>
    <n v="4905"/>
    <n v="0"/>
    <n v="0"/>
    <n v="0"/>
    <n v="0"/>
    <n v="0"/>
    <n v="0"/>
    <n v="0"/>
    <n v="0"/>
    <n v="0"/>
    <n v="0"/>
    <n v="0"/>
    <n v="0"/>
    <n v="0"/>
    <n v="0"/>
    <n v="0"/>
    <n v="0"/>
    <n v="0"/>
    <n v="0"/>
    <n v="0"/>
    <n v="0"/>
    <n v="0"/>
    <n v="0"/>
    <n v="0"/>
    <n v="0"/>
    <n v="0"/>
    <n v="0"/>
    <n v="0"/>
    <n v="0"/>
    <n v="0"/>
    <n v="0"/>
    <n v="0"/>
    <n v="0"/>
    <n v="0"/>
    <n v="0"/>
    <n v="0"/>
    <n v="13530243.35"/>
    <n v="-1417.39"/>
    <n v="-120593.12"/>
    <n v="1171452.1000000001"/>
    <n v="0"/>
    <n v="0"/>
    <n v="-16459.2"/>
    <n v="-1267"/>
    <n v="-1171452.1000000001"/>
    <n v="-12983911.4"/>
    <n v="2087046.75"/>
    <n v="0"/>
    <n v="0"/>
    <n v="0"/>
    <n v="-544.12"/>
    <n v="115574"/>
    <n v="0"/>
    <n v="0"/>
    <n v="0"/>
    <n v="-506212"/>
    <n v="0"/>
    <n v="-440614"/>
    <n v="0"/>
    <n v="-64037.45"/>
    <n v="-82294.5"/>
    <n v="10119.200000000001"/>
    <n v="0"/>
    <n v="-590780"/>
    <n v="0"/>
    <n v="-207294"/>
    <n v="-3661.8"/>
    <n v="0"/>
    <n v="-5944"/>
    <n v="4985.3999999999996"/>
    <n v="-10518.9"/>
    <n v="0"/>
    <n v="447556.2"/>
    <n v="93402.1"/>
    <n v="-2769"/>
    <n v="0"/>
    <n v="0"/>
    <n v="0"/>
    <n v="13677624.729999997"/>
    <n v="3888979.4592939639"/>
    <n v="-846826.26060000004"/>
    <n v="14755642.049999999"/>
    <n v="0"/>
    <n v="0"/>
    <n v="0"/>
    <n v="0"/>
    <n v="0"/>
    <n v="0"/>
    <n v="0"/>
    <n v="0"/>
    <n v="0"/>
    <n v="0"/>
    <n v="0"/>
    <n v="0"/>
    <n v="0"/>
    <n v="0"/>
    <n v="14016052.27"/>
    <n v="0"/>
    <n v="0"/>
    <n v="0"/>
    <n v="0"/>
    <n v="0"/>
    <n v="0"/>
    <n v="0"/>
    <n v="0"/>
    <n v="2437610"/>
    <n v="0"/>
    <n v="0"/>
    <n v="0"/>
    <n v="0"/>
    <n v="0"/>
    <n v="0"/>
    <n v="0"/>
    <n v="0"/>
    <n v="0"/>
    <n v="0"/>
    <n v="0"/>
    <n v="0"/>
    <n v="0"/>
    <n v="0"/>
    <n v="0"/>
    <n v="0"/>
    <n v="0"/>
    <n v="0"/>
    <n v="0"/>
    <n v="0"/>
    <n v="0"/>
    <n v="0"/>
    <m/>
    <x v="2"/>
    <m/>
    <x v="0"/>
    <s v="Verein Krankenkasse Visperterminen (fusioniert, fusionné, fuso)"/>
  </r>
  <r>
    <m/>
    <x v="0"/>
    <m/>
    <s v="Sodalis (f)"/>
    <x v="68"/>
    <m/>
    <x v="0"/>
    <n v="36071"/>
    <n v="35957"/>
    <n v="0"/>
    <n v="0"/>
    <n v="0"/>
    <n v="0"/>
    <n v="0"/>
    <n v="0"/>
    <n v="0"/>
    <n v="0"/>
    <n v="0"/>
    <n v="0"/>
    <n v="0"/>
    <n v="0"/>
    <n v="0"/>
    <n v="0"/>
    <n v="0"/>
    <n v="0"/>
    <n v="0"/>
    <n v="0"/>
    <n v="0"/>
    <n v="0"/>
    <n v="0"/>
    <n v="0"/>
    <n v="0"/>
    <n v="0"/>
    <n v="0"/>
    <n v="0"/>
    <n v="0"/>
    <n v="0"/>
    <n v="0"/>
    <n v="0"/>
    <n v="0"/>
    <n v="0"/>
    <n v="0"/>
    <n v="0"/>
    <n v="0"/>
    <n v="99411754.5"/>
    <n v="-294585.14"/>
    <n v="-452879.64999999997"/>
    <n v="16795884"/>
    <n v="55260.3"/>
    <n v="0"/>
    <n v="-2971.2"/>
    <n v="0"/>
    <n v="-16841144.300000001"/>
    <n v="-98368785.200000003"/>
    <n v="8325887.0999999996"/>
    <n v="5137611.6999999993"/>
    <n v="578985"/>
    <n v="203000"/>
    <n v="-28026.99"/>
    <n v="-2023000"/>
    <n v="0"/>
    <n v="0"/>
    <n v="0"/>
    <n v="-5386223.0499999998"/>
    <n v="0"/>
    <n v="0"/>
    <n v="0"/>
    <n v="0"/>
    <n v="-634541.68000000005"/>
    <n v="64107.5"/>
    <n v="0"/>
    <n v="-1237948.95"/>
    <n v="-21484.1"/>
    <n v="-909283.45"/>
    <n v="-230985.62"/>
    <n v="0"/>
    <n v="0"/>
    <n v="4962.8500000000004"/>
    <n v="-535.65"/>
    <n v="0"/>
    <n v="1412080.8499999999"/>
    <n v="0"/>
    <n v="0"/>
    <n v="0"/>
    <n v="0"/>
    <n v="0"/>
    <n v="0"/>
    <n v="0"/>
    <n v="0"/>
    <n v="49606626.120000005"/>
    <n v="0"/>
    <n v="0"/>
    <n v="0"/>
    <n v="0"/>
    <n v="0"/>
    <n v="0"/>
    <n v="0"/>
    <n v="0"/>
    <n v="0"/>
    <n v="0"/>
    <n v="0"/>
    <n v="0"/>
    <n v="0"/>
    <n v="0"/>
    <n v="32013705.919999998"/>
    <n v="0"/>
    <n v="0"/>
    <n v="0"/>
    <n v="0"/>
    <n v="0"/>
    <n v="0"/>
    <n v="0"/>
    <n v="0"/>
    <n v="23033352"/>
    <n v="0"/>
    <n v="0"/>
    <n v="0"/>
    <n v="0"/>
    <n v="0"/>
    <n v="0"/>
    <n v="0"/>
    <n v="0"/>
    <n v="0"/>
    <n v="0"/>
    <n v="0"/>
    <n v="0"/>
    <n v="0"/>
    <n v="0"/>
    <n v="0"/>
    <n v="0"/>
    <n v="0"/>
    <n v="0"/>
    <n v="0"/>
    <n v="0"/>
    <n v="0"/>
    <n v="0"/>
    <m/>
    <x v="2"/>
    <m/>
    <x v="0"/>
    <s v="Sodalis Gesundheitsgruppe (fusioniert, fusionné, fuso)"/>
  </r>
  <r>
    <m/>
    <x v="1"/>
    <m/>
    <s v="Sodalis (f)"/>
    <x v="68"/>
    <m/>
    <x v="0"/>
    <n v="34968"/>
    <n v="35080"/>
    <n v="0"/>
    <n v="0"/>
    <n v="0"/>
    <n v="0"/>
    <n v="0"/>
    <n v="0"/>
    <n v="0"/>
    <n v="0"/>
    <n v="0"/>
    <n v="0"/>
    <n v="0"/>
    <n v="0"/>
    <n v="0"/>
    <n v="0"/>
    <n v="0"/>
    <n v="0"/>
    <n v="0"/>
    <n v="0"/>
    <n v="0"/>
    <n v="0"/>
    <n v="0"/>
    <n v="0"/>
    <n v="0"/>
    <n v="0"/>
    <n v="0"/>
    <n v="0"/>
    <n v="0"/>
    <n v="0"/>
    <n v="0"/>
    <n v="0"/>
    <n v="0"/>
    <n v="0"/>
    <n v="0"/>
    <n v="0"/>
    <n v="0"/>
    <n v="99788309.989999995"/>
    <n v="-324025.07"/>
    <n v="-335684.65"/>
    <n v="16814000.859999999"/>
    <n v="54893.3"/>
    <n v="0"/>
    <n v="-3044.8"/>
    <n v="0"/>
    <n v="-16858894.16"/>
    <n v="-102663893.14999999"/>
    <n v="8666887"/>
    <n v="5195771.8499999996"/>
    <n v="611881.5"/>
    <n v="183900"/>
    <n v="-13673.83"/>
    <n v="-483832.95"/>
    <n v="0"/>
    <n v="0"/>
    <n v="0"/>
    <n v="-2988488.8"/>
    <n v="0"/>
    <n v="0"/>
    <n v="0"/>
    <n v="0"/>
    <n v="-747543.27"/>
    <n v="1090404.25"/>
    <n v="0"/>
    <n v="-1600164.25"/>
    <n v="-20603.2"/>
    <n v="-897109.16"/>
    <n v="-183321.52"/>
    <n v="0"/>
    <n v="-13566.4"/>
    <n v="1400.6"/>
    <n v="-344"/>
    <n v="0"/>
    <n v="1721806.9500000002"/>
    <n v="0"/>
    <n v="-54408.5"/>
    <n v="0"/>
    <n v="0"/>
    <n v="0"/>
    <n v="0"/>
    <n v="0"/>
    <n v="0"/>
    <n v="58859128.439999998"/>
    <n v="0"/>
    <n v="0"/>
    <n v="0"/>
    <n v="0"/>
    <n v="0"/>
    <n v="0"/>
    <n v="0"/>
    <n v="0"/>
    <n v="0"/>
    <n v="0"/>
    <n v="0"/>
    <n v="0"/>
    <n v="0"/>
    <n v="0"/>
    <n v="38979037.310000002"/>
    <n v="0"/>
    <n v="0"/>
    <n v="0"/>
    <n v="0"/>
    <n v="0"/>
    <n v="0"/>
    <n v="0"/>
    <n v="0"/>
    <n v="23517184.949999999"/>
    <n v="0"/>
    <n v="0"/>
    <n v="0"/>
    <n v="0"/>
    <n v="0"/>
    <n v="0"/>
    <n v="0"/>
    <n v="0"/>
    <n v="0"/>
    <n v="0"/>
    <n v="0"/>
    <n v="0"/>
    <n v="0"/>
    <n v="0"/>
    <n v="0"/>
    <n v="0"/>
    <n v="0"/>
    <n v="0"/>
    <n v="0"/>
    <n v="0"/>
    <n v="0"/>
    <n v="0"/>
    <m/>
    <x v="2"/>
    <m/>
    <x v="0"/>
    <s v="Sodalis Gesundheitsgruppe (fusioniert, fusionné, fuso)"/>
  </r>
  <r>
    <m/>
    <x v="2"/>
    <m/>
    <s v="Sodalis (f)"/>
    <x v="68"/>
    <m/>
    <x v="0"/>
    <n v="35178"/>
    <n v="35305"/>
    <n v="0"/>
    <n v="0"/>
    <n v="0"/>
    <n v="0"/>
    <n v="0"/>
    <n v="0"/>
    <n v="0"/>
    <n v="0"/>
    <n v="0"/>
    <n v="0"/>
    <n v="0"/>
    <n v="0"/>
    <n v="0"/>
    <n v="0"/>
    <n v="0"/>
    <n v="0"/>
    <n v="0"/>
    <n v="0"/>
    <n v="0"/>
    <n v="0"/>
    <n v="0"/>
    <n v="0"/>
    <n v="0"/>
    <n v="0"/>
    <n v="0"/>
    <n v="0"/>
    <n v="0"/>
    <n v="0"/>
    <n v="0"/>
    <n v="0"/>
    <n v="0"/>
    <n v="0"/>
    <n v="0"/>
    <n v="0"/>
    <n v="0"/>
    <n v="99861460.149999991"/>
    <n v="-242141.78"/>
    <n v="-400110.3"/>
    <n v="14900477.67"/>
    <n v="55682.9"/>
    <n v="0"/>
    <n v="-1930.4"/>
    <n v="0"/>
    <n v="-14945313.07"/>
    <n v="-104740612.15000001"/>
    <n v="8960999.6999999993"/>
    <n v="5431505"/>
    <n v="571904.85"/>
    <n v="190175"/>
    <n v="-17389.259999999998"/>
    <n v="-12076.3"/>
    <n v="0"/>
    <n v="0"/>
    <n v="0"/>
    <n v="-1263114.2"/>
    <n v="0"/>
    <n v="-1530332"/>
    <n v="0"/>
    <n v="0"/>
    <n v="-636844.43999999994"/>
    <n v="164596.25"/>
    <n v="0"/>
    <n v="-1618012.14"/>
    <n v="-25555.45"/>
    <n v="-1050561.24"/>
    <n v="-143872.9"/>
    <n v="-20154.150000000001"/>
    <n v="-19344.099999999999"/>
    <n v="5527.25"/>
    <n v="0"/>
    <n v="0"/>
    <n v="2990547.23"/>
    <n v="47874"/>
    <n v="-87559.05"/>
    <n v="0"/>
    <n v="0"/>
    <n v="0"/>
    <n v="0"/>
    <n v="0"/>
    <n v="0"/>
    <n v="65815063.340000004"/>
    <n v="0"/>
    <n v="0"/>
    <n v="0"/>
    <n v="0"/>
    <n v="0"/>
    <n v="0"/>
    <n v="0"/>
    <n v="0"/>
    <n v="0"/>
    <n v="0"/>
    <n v="0"/>
    <n v="0"/>
    <n v="0"/>
    <n v="0"/>
    <n v="45433663.230000004"/>
    <n v="0"/>
    <n v="0"/>
    <n v="0"/>
    <n v="0"/>
    <n v="0"/>
    <n v="0"/>
    <n v="0"/>
    <n v="0"/>
    <n v="23529261.25"/>
    <n v="0"/>
    <n v="0"/>
    <n v="0"/>
    <n v="0"/>
    <n v="0"/>
    <n v="0"/>
    <n v="0"/>
    <n v="0"/>
    <n v="0"/>
    <n v="0"/>
    <n v="0"/>
    <n v="0"/>
    <n v="0"/>
    <n v="0"/>
    <n v="0"/>
    <n v="0"/>
    <n v="0"/>
    <n v="0"/>
    <n v="0"/>
    <n v="0"/>
    <n v="0"/>
    <n v="0"/>
    <m/>
    <x v="2"/>
    <m/>
    <x v="0"/>
    <s v="Sodalis Gesundheitsgruppe (fusioniert, fusionné, fuso)"/>
  </r>
  <r>
    <m/>
    <x v="3"/>
    <m/>
    <s v="Sodalis (f)"/>
    <x v="68"/>
    <m/>
    <x v="0"/>
    <n v="35150"/>
    <n v="35608"/>
    <n v="0"/>
    <n v="0"/>
    <n v="0"/>
    <n v="0"/>
    <n v="0"/>
    <n v="0"/>
    <n v="0"/>
    <n v="0"/>
    <n v="0"/>
    <n v="0"/>
    <n v="0"/>
    <n v="0"/>
    <n v="0"/>
    <n v="0"/>
    <n v="0"/>
    <n v="0"/>
    <n v="0"/>
    <n v="0"/>
    <n v="0"/>
    <n v="0"/>
    <n v="0"/>
    <n v="0"/>
    <n v="0"/>
    <n v="0"/>
    <n v="0"/>
    <n v="0"/>
    <n v="0"/>
    <n v="0"/>
    <n v="0"/>
    <n v="0"/>
    <n v="0"/>
    <n v="0"/>
    <n v="0"/>
    <n v="0"/>
    <n v="0"/>
    <n v="102784758.75"/>
    <n v="-303503.65999999997"/>
    <n v="-444540.2"/>
    <n v="11919612.129999999"/>
    <n v="68890"/>
    <n v="0"/>
    <n v="-2253.6"/>
    <n v="0"/>
    <n v="-11978502.129999999"/>
    <n v="-111377017.25"/>
    <n v="9457906.5999999996"/>
    <n v="5723548.4000000004"/>
    <n v="634371"/>
    <n v="171300"/>
    <n v="-29400.74"/>
    <n v="-431010.75"/>
    <n v="0"/>
    <n v="0"/>
    <n v="0"/>
    <n v="-2643040"/>
    <n v="0"/>
    <n v="-467591"/>
    <n v="0"/>
    <n v="0"/>
    <n v="-903954.5"/>
    <n v="741294.24"/>
    <n v="0"/>
    <n v="-1659963.27"/>
    <n v="-23355.45"/>
    <n v="-1142906"/>
    <n v="-98239.65"/>
    <n v="-79883.05"/>
    <n v="-47647.85"/>
    <n v="6989.6"/>
    <n v="0"/>
    <n v="0"/>
    <n v="118444.03"/>
    <n v="630809.04999999993"/>
    <n v="-4122.6000000000004"/>
    <n v="0"/>
    <n v="0"/>
    <n v="0"/>
    <n v="50303340.230000027"/>
    <n v="19886977.483177762"/>
    <n v="0"/>
    <n v="70307266.800000012"/>
    <n v="0"/>
    <n v="0"/>
    <n v="0"/>
    <n v="0"/>
    <n v="0"/>
    <n v="0"/>
    <n v="0"/>
    <n v="0"/>
    <n v="0"/>
    <n v="0"/>
    <n v="0"/>
    <n v="0"/>
    <n v="0"/>
    <n v="0"/>
    <n v="46103262.57"/>
    <n v="0"/>
    <n v="0"/>
    <n v="0"/>
    <n v="0"/>
    <n v="0"/>
    <n v="0"/>
    <n v="0"/>
    <n v="0"/>
    <n v="23960272"/>
    <n v="0"/>
    <n v="0"/>
    <n v="0"/>
    <n v="0"/>
    <n v="0"/>
    <n v="0"/>
    <n v="0"/>
    <n v="0"/>
    <n v="0"/>
    <n v="0"/>
    <n v="0"/>
    <n v="0"/>
    <n v="0"/>
    <n v="0"/>
    <n v="0"/>
    <n v="0"/>
    <n v="0"/>
    <n v="0"/>
    <n v="0"/>
    <n v="0"/>
    <n v="0"/>
    <n v="0"/>
    <m/>
    <x v="2"/>
    <m/>
    <x v="0"/>
    <s v="Sodalis Gesundheitsgruppe (fusioniert, fusionné, fuso)"/>
  </r>
  <r>
    <m/>
    <x v="4"/>
    <m/>
    <s v="Sodalis (f)"/>
    <x v="68"/>
    <m/>
    <x v="0"/>
    <n v="35410"/>
    <n v="37105"/>
    <n v="0"/>
    <n v="0"/>
    <n v="0"/>
    <n v="0"/>
    <n v="0"/>
    <n v="0"/>
    <n v="0"/>
    <n v="0"/>
    <n v="0"/>
    <n v="0"/>
    <n v="0"/>
    <n v="0"/>
    <n v="0"/>
    <n v="0"/>
    <n v="0"/>
    <n v="0"/>
    <n v="0"/>
    <n v="0"/>
    <n v="0"/>
    <n v="0"/>
    <n v="0"/>
    <n v="0"/>
    <n v="0"/>
    <n v="0"/>
    <n v="0"/>
    <n v="0"/>
    <n v="0"/>
    <n v="0"/>
    <n v="0"/>
    <n v="0"/>
    <n v="0"/>
    <n v="0"/>
    <n v="0"/>
    <n v="0"/>
    <n v="0"/>
    <n v="105577526.39999999"/>
    <n v="-264818.37"/>
    <n v="-472809.68"/>
    <n v="11553256.75"/>
    <n v="64992.9"/>
    <n v="0"/>
    <n v="-2124"/>
    <n v="0"/>
    <n v="-11608249.65"/>
    <n v="-112133191.10000001"/>
    <n v="16026863.449999999"/>
    <n v="0"/>
    <n v="0"/>
    <n v="0"/>
    <n v="-25276.04"/>
    <n v="-2253517"/>
    <n v="0"/>
    <n v="0"/>
    <n v="0"/>
    <n v="-2130225"/>
    <n v="0"/>
    <n v="1947923"/>
    <n v="0"/>
    <n v="0"/>
    <n v="-826916.5"/>
    <n v="157914.95000000001"/>
    <n v="0"/>
    <n v="-2361176.38"/>
    <n v="-50212.28"/>
    <n v="-1471526.37"/>
    <n v="-95125.02"/>
    <n v="-92989.34"/>
    <n v="-47308.54"/>
    <n v="36522.85"/>
    <n v="-1651"/>
    <n v="0"/>
    <n v="1302970.99"/>
    <n v="4898.05"/>
    <n v="-1148418.7000000002"/>
    <n v="0"/>
    <n v="0"/>
    <n v="0"/>
    <n v="50500000"/>
    <n v="19600000"/>
    <n v="0"/>
    <n v="78155759.359999985"/>
    <n v="0"/>
    <n v="0"/>
    <n v="0"/>
    <n v="0"/>
    <n v="0"/>
    <n v="0"/>
    <n v="0"/>
    <n v="0"/>
    <n v="0"/>
    <n v="0"/>
    <n v="0"/>
    <n v="0"/>
    <n v="0"/>
    <n v="0"/>
    <n v="47778725.520000003"/>
    <n v="0"/>
    <n v="0"/>
    <n v="0"/>
    <n v="0"/>
    <n v="0"/>
    <n v="0"/>
    <n v="0"/>
    <n v="0"/>
    <n v="26213789"/>
    <n v="0"/>
    <n v="0"/>
    <n v="0"/>
    <n v="0"/>
    <n v="0"/>
    <n v="0"/>
    <n v="0"/>
    <n v="0"/>
    <n v="0"/>
    <n v="0"/>
    <n v="0"/>
    <n v="0"/>
    <n v="0"/>
    <n v="0"/>
    <n v="0"/>
    <n v="0"/>
    <n v="0"/>
    <n v="0"/>
    <n v="0"/>
    <n v="0"/>
    <n v="0"/>
    <n v="0"/>
    <m/>
    <x v="2"/>
    <m/>
    <x v="0"/>
    <s v="Sodalis Gesundheitsgruppe (fusioniert, fusionné, fuso)"/>
  </r>
  <r>
    <m/>
    <x v="5"/>
    <m/>
    <s v="Sodalis (f)"/>
    <x v="68"/>
    <m/>
    <x v="0"/>
    <n v="37132"/>
    <n v="37566"/>
    <n v="0"/>
    <n v="0"/>
    <n v="0"/>
    <n v="0"/>
    <n v="0"/>
    <n v="0"/>
    <n v="0"/>
    <n v="0"/>
    <n v="0"/>
    <n v="0"/>
    <n v="0"/>
    <n v="0"/>
    <n v="0"/>
    <n v="0"/>
    <n v="0"/>
    <n v="0"/>
    <n v="0"/>
    <n v="0"/>
    <n v="0"/>
    <n v="0"/>
    <n v="0"/>
    <n v="0"/>
    <n v="0"/>
    <n v="0"/>
    <n v="0"/>
    <n v="0"/>
    <n v="0"/>
    <n v="0"/>
    <n v="0"/>
    <n v="0"/>
    <n v="0"/>
    <n v="0"/>
    <n v="0"/>
    <n v="0"/>
    <n v="0"/>
    <n v="113088988.97999999"/>
    <n v="-221580.22"/>
    <n v="-500126.85000000003"/>
    <n v="12268974.1"/>
    <n v="65368.6"/>
    <n v="0"/>
    <n v="-3436.8"/>
    <n v="0"/>
    <n v="-12324342.700000001"/>
    <n v="-123566575.85000001"/>
    <n v="17326037.050000001"/>
    <n v="0"/>
    <n v="0"/>
    <n v="0"/>
    <n v="-8259.9699999999993"/>
    <n v="-2288086.94"/>
    <n v="0"/>
    <n v="0"/>
    <n v="0"/>
    <n v="-1098710"/>
    <n v="0"/>
    <n v="-2073227"/>
    <n v="0"/>
    <n v="0"/>
    <n v="-900648.87"/>
    <n v="641094.44999999995"/>
    <n v="0"/>
    <n v="-2362388.7399999998"/>
    <n v="-63756.2"/>
    <n v="-1271504.3400000001"/>
    <n v="-57422.879999999997"/>
    <n v="-111345.45"/>
    <n v="-47640.21"/>
    <n v="55690"/>
    <n v="-2079.63"/>
    <n v="0"/>
    <n v="4226455.57"/>
    <n v="500"/>
    <n v="-340.1"/>
    <n v="0"/>
    <n v="0"/>
    <n v="0"/>
    <n v="52312669.109999999"/>
    <n v="23800000"/>
    <n v="0"/>
    <n v="85547925.890000001"/>
    <n v="0"/>
    <n v="0"/>
    <n v="0"/>
    <n v="0"/>
    <n v="0"/>
    <n v="0"/>
    <n v="0"/>
    <n v="0"/>
    <n v="0"/>
    <n v="0"/>
    <n v="0"/>
    <n v="0"/>
    <n v="0"/>
    <n v="0"/>
    <n v="48550361.519999996"/>
    <n v="0"/>
    <n v="0"/>
    <n v="0"/>
    <n v="0"/>
    <n v="0"/>
    <n v="0"/>
    <n v="0"/>
    <n v="0"/>
    <n v="28501875.940000001"/>
    <n v="0"/>
    <n v="0"/>
    <n v="0"/>
    <n v="0"/>
    <n v="0"/>
    <n v="0"/>
    <n v="0"/>
    <n v="0"/>
    <n v="0"/>
    <n v="0"/>
    <n v="0"/>
    <n v="0"/>
    <n v="0"/>
    <n v="0"/>
    <n v="0"/>
    <n v="0"/>
    <n v="0"/>
    <n v="0"/>
    <n v="0"/>
    <n v="0"/>
    <n v="0"/>
    <n v="0"/>
    <m/>
    <x v="2"/>
    <m/>
    <x v="0"/>
    <s v="Sodalis Gesundheitsgruppe (fusioniert, fusionné, fuso)"/>
  </r>
  <r>
    <m/>
    <x v="6"/>
    <m/>
    <s v="Sodalis (f)"/>
    <x v="68"/>
    <m/>
    <x v="0"/>
    <n v="39062"/>
    <n v="38825"/>
    <n v="0"/>
    <n v="0"/>
    <n v="0"/>
    <n v="0"/>
    <n v="0"/>
    <n v="0"/>
    <n v="0"/>
    <n v="0"/>
    <n v="0"/>
    <n v="0"/>
    <n v="0"/>
    <n v="0"/>
    <n v="0"/>
    <n v="0"/>
    <n v="0"/>
    <n v="0"/>
    <n v="0"/>
    <n v="0"/>
    <n v="0"/>
    <n v="0"/>
    <n v="0"/>
    <n v="0"/>
    <n v="0"/>
    <n v="0"/>
    <n v="0"/>
    <n v="0"/>
    <n v="0"/>
    <n v="0"/>
    <n v="0"/>
    <n v="0"/>
    <n v="0"/>
    <n v="0"/>
    <n v="0"/>
    <n v="0"/>
    <n v="0"/>
    <n v="122683065.20999999"/>
    <n v="-304586.45"/>
    <n v="-560284.4"/>
    <n v="13325244.25"/>
    <n v="58298.6"/>
    <n v="0"/>
    <n v="-4648.8"/>
    <n v="0"/>
    <n v="-13366973.699999999"/>
    <n v="-128708976.60000001"/>
    <n v="18543610.75"/>
    <n v="0"/>
    <n v="0"/>
    <n v="0"/>
    <n v="-34129.75"/>
    <n v="-2074931.3"/>
    <n v="0"/>
    <n v="0"/>
    <n v="0"/>
    <n v="-7363852"/>
    <n v="0"/>
    <n v="-3806191"/>
    <n v="0"/>
    <n v="0"/>
    <n v="-1012042.54"/>
    <n v="442630.3"/>
    <n v="0"/>
    <n v="-2344830.1599999997"/>
    <n v="-13191.2"/>
    <n v="-1619637.7999999998"/>
    <n v="-85023.19"/>
    <n v="-61408.2"/>
    <n v="-56433.37"/>
    <n v="30977.35"/>
    <n v="-11003.79"/>
    <n v="0"/>
    <n v="-2438473.17"/>
    <n v="1347500.9"/>
    <n v="-6424.16"/>
    <n v="0"/>
    <n v="0"/>
    <n v="0"/>
    <n v="53132715.829999991"/>
    <n v="29319295.270366054"/>
    <n v="0"/>
    <n v="79595841.239999995"/>
    <n v="0"/>
    <n v="0"/>
    <n v="0"/>
    <n v="0"/>
    <n v="0"/>
    <n v="0"/>
    <n v="0"/>
    <n v="0"/>
    <n v="0"/>
    <n v="0"/>
    <n v="0"/>
    <n v="0"/>
    <n v="0"/>
    <n v="0"/>
    <n v="41108647.300000004"/>
    <n v="0"/>
    <n v="0"/>
    <n v="0"/>
    <n v="0"/>
    <n v="0"/>
    <n v="0"/>
    <n v="0"/>
    <n v="0"/>
    <n v="30576807.239999998"/>
    <n v="0"/>
    <n v="0"/>
    <n v="0"/>
    <n v="0"/>
    <n v="0"/>
    <n v="0"/>
    <n v="0"/>
    <n v="0"/>
    <n v="0"/>
    <n v="0"/>
    <n v="0"/>
    <n v="0"/>
    <n v="0"/>
    <n v="0"/>
    <n v="0"/>
    <n v="0"/>
    <n v="0"/>
    <n v="0"/>
    <n v="0"/>
    <n v="0"/>
    <n v="0"/>
    <n v="0"/>
    <m/>
    <x v="2"/>
    <m/>
    <x v="0"/>
    <s v="Sodalis Gesundheitsgruppe (fusioniert, fusionné, fuso)"/>
  </r>
  <r>
    <m/>
    <x v="7"/>
    <m/>
    <s v="Sodalis (f)"/>
    <x v="68"/>
    <m/>
    <x v="0"/>
    <n v="38795"/>
    <n v="37752"/>
    <n v="0"/>
    <n v="0"/>
    <n v="0"/>
    <n v="0"/>
    <n v="0"/>
    <n v="0"/>
    <n v="0"/>
    <n v="0"/>
    <n v="0"/>
    <n v="0"/>
    <n v="0"/>
    <n v="0"/>
    <n v="0"/>
    <n v="0"/>
    <n v="0"/>
    <n v="0"/>
    <n v="0"/>
    <n v="0"/>
    <n v="0"/>
    <n v="0"/>
    <n v="0"/>
    <n v="0"/>
    <n v="0"/>
    <n v="0"/>
    <n v="0"/>
    <n v="0"/>
    <n v="0"/>
    <n v="0"/>
    <n v="0"/>
    <n v="0"/>
    <n v="0"/>
    <n v="0"/>
    <n v="0"/>
    <n v="0"/>
    <n v="0"/>
    <n v="130425034.80999999"/>
    <n v="17907.259999999998"/>
    <n v="-573840.55000000005"/>
    <n v="13096016.15"/>
    <n v="58447.199999999997"/>
    <n v="0"/>
    <n v="-5857.2"/>
    <n v="0"/>
    <n v="-13143751.15"/>
    <n v="-136814207.94999999"/>
    <n v="19534858.349999998"/>
    <n v="0"/>
    <n v="0"/>
    <n v="0"/>
    <n v="49410.020000000004"/>
    <n v="-2347912.88"/>
    <n v="0"/>
    <n v="0"/>
    <n v="0"/>
    <n v="-8334284"/>
    <n v="0"/>
    <n v="4217526.74"/>
    <n v="0"/>
    <n v="0"/>
    <n v="-996835.29"/>
    <n v="213319"/>
    <n v="0"/>
    <n v="-2348747.5299999998"/>
    <n v="-13292.42"/>
    <n v="-1645317.98"/>
    <n v="-89321.48"/>
    <n v="-75053.56"/>
    <n v="-64224.58"/>
    <n v="68835.3"/>
    <n v="-12716.29"/>
    <n v="0"/>
    <n v="7413515.0499999998"/>
    <n v="0"/>
    <n v="-165301.19"/>
    <n v="0"/>
    <n v="0"/>
    <n v="0"/>
    <n v="47118374.209999979"/>
    <n v="25830499.246402141"/>
    <n v="-3544448.1836394849"/>
    <n v="92248046.5"/>
    <n v="0"/>
    <n v="0"/>
    <n v="0"/>
    <n v="0"/>
    <n v="0"/>
    <n v="0"/>
    <n v="0"/>
    <n v="0"/>
    <n v="0"/>
    <n v="0"/>
    <n v="0"/>
    <n v="0"/>
    <n v="0"/>
    <n v="0"/>
    <n v="49572853.130000003"/>
    <n v="0"/>
    <n v="0"/>
    <n v="0"/>
    <n v="0"/>
    <n v="0"/>
    <n v="0"/>
    <n v="0"/>
    <n v="0"/>
    <n v="32924720.120000001"/>
    <n v="0"/>
    <n v="0"/>
    <n v="0"/>
    <n v="0"/>
    <n v="0"/>
    <n v="0"/>
    <n v="0"/>
    <n v="0"/>
    <n v="0"/>
    <n v="0"/>
    <n v="0"/>
    <n v="0"/>
    <n v="0"/>
    <n v="0"/>
    <n v="0"/>
    <n v="0"/>
    <n v="0"/>
    <n v="0"/>
    <n v="0"/>
    <n v="0"/>
    <n v="0"/>
    <n v="0"/>
    <m/>
    <x v="2"/>
    <m/>
    <x v="0"/>
    <s v="Sodalis Gesundheitsgruppe (fusioniert, fusionné, fuso)"/>
  </r>
  <r>
    <m/>
    <x v="8"/>
    <m/>
    <s v="Sodalis (f)"/>
    <x v="68"/>
    <m/>
    <x v="0"/>
    <n v="38773"/>
    <n v="36960"/>
    <n v="0"/>
    <n v="0"/>
    <n v="0"/>
    <n v="0"/>
    <n v="0"/>
    <n v="0"/>
    <n v="0"/>
    <n v="0"/>
    <n v="0"/>
    <n v="0"/>
    <n v="0"/>
    <n v="0"/>
    <n v="0"/>
    <n v="0"/>
    <n v="0"/>
    <n v="0"/>
    <n v="0"/>
    <n v="0"/>
    <n v="0"/>
    <n v="0"/>
    <n v="0"/>
    <n v="0"/>
    <n v="0"/>
    <n v="0"/>
    <n v="0"/>
    <n v="0"/>
    <n v="0"/>
    <n v="0"/>
    <n v="0"/>
    <n v="0"/>
    <n v="0"/>
    <n v="0"/>
    <n v="0"/>
    <n v="0"/>
    <n v="0"/>
    <n v="131207350.74000001"/>
    <n v="-258825.82"/>
    <n v="-401789.87"/>
    <n v="14374723.4"/>
    <n v="57160.4"/>
    <n v="0"/>
    <n v="-7540.8"/>
    <n v="0"/>
    <n v="-14429764.550000001"/>
    <n v="-133585097.69999999"/>
    <n v="18814034.5"/>
    <n v="0"/>
    <n v="0"/>
    <n v="0"/>
    <n v="-22845.059999999998"/>
    <n v="635731.01"/>
    <n v="0"/>
    <n v="0"/>
    <n v="0"/>
    <n v="-4031594"/>
    <n v="0"/>
    <n v="-298834.33999999997"/>
    <n v="0"/>
    <n v="-242252.19"/>
    <n v="-685134.15"/>
    <n v="231605.5"/>
    <n v="0"/>
    <n v="-2421063.6500000004"/>
    <n v="-13713.34"/>
    <n v="-1945965.56"/>
    <n v="-75016.45"/>
    <n v="-129759.56"/>
    <n v="-69115.53"/>
    <n v="40117.58"/>
    <n v="-91554.07"/>
    <n v="0"/>
    <n v="2149399.48"/>
    <n v="0"/>
    <n v="-2571"/>
    <n v="0"/>
    <n v="0"/>
    <n v="0"/>
    <n v="57325857.870000012"/>
    <n v="27544278.038680863"/>
    <n v="-1893373.8179723001"/>
    <n v="99987111.429999992"/>
    <n v="0"/>
    <n v="0"/>
    <n v="0"/>
    <n v="0"/>
    <n v="0"/>
    <n v="0"/>
    <n v="0"/>
    <n v="0"/>
    <n v="0"/>
    <n v="0"/>
    <n v="0"/>
    <n v="0"/>
    <n v="0"/>
    <n v="0"/>
    <n v="58370538.100000001"/>
    <n v="0"/>
    <n v="0"/>
    <n v="0"/>
    <n v="0"/>
    <n v="0"/>
    <n v="0"/>
    <n v="0"/>
    <n v="0"/>
    <n v="32288989.109999999"/>
    <n v="0"/>
    <n v="0"/>
    <n v="0"/>
    <n v="0"/>
    <n v="0"/>
    <n v="0"/>
    <n v="0"/>
    <n v="0"/>
    <n v="0"/>
    <n v="0"/>
    <n v="0"/>
    <n v="0"/>
    <n v="0"/>
    <n v="0"/>
    <n v="0"/>
    <n v="0"/>
    <n v="0"/>
    <n v="0"/>
    <n v="0"/>
    <n v="0"/>
    <n v="0"/>
    <n v="0"/>
    <m/>
    <x v="2"/>
    <m/>
    <x v="0"/>
    <s v="Sodalis Gesundheitsgruppe (fusioniert, fusionné, fuso)"/>
  </r>
  <r>
    <m/>
    <x v="9"/>
    <m/>
    <s v="Sodalis (f)"/>
    <x v="68"/>
    <m/>
    <x v="0"/>
    <n v="36915"/>
    <n v="37556"/>
    <n v="0"/>
    <n v="0"/>
    <n v="0"/>
    <n v="0"/>
    <n v="0"/>
    <n v="0"/>
    <n v="0"/>
    <n v="0"/>
    <n v="0"/>
    <n v="0"/>
    <n v="0"/>
    <n v="0"/>
    <n v="0"/>
    <n v="0"/>
    <n v="0"/>
    <n v="0"/>
    <n v="0"/>
    <n v="0"/>
    <n v="0"/>
    <n v="0"/>
    <n v="0"/>
    <n v="0"/>
    <n v="0"/>
    <n v="0"/>
    <n v="0"/>
    <n v="0"/>
    <n v="0"/>
    <n v="0"/>
    <n v="0"/>
    <n v="0"/>
    <n v="0"/>
    <n v="0"/>
    <n v="0"/>
    <n v="0"/>
    <n v="0"/>
    <n v="128665781.66"/>
    <n v="-408883.93"/>
    <n v="-401764.83"/>
    <n v="13933525.800000001"/>
    <n v="0"/>
    <n v="0"/>
    <n v="0"/>
    <n v="-6073"/>
    <n v="-13932926.4"/>
    <n v="-138101144.65000001"/>
    <n v="19366735.149999999"/>
    <n v="0"/>
    <n v="0"/>
    <n v="0"/>
    <n v="-44100.56"/>
    <n v="-1440582.47"/>
    <n v="0"/>
    <n v="0"/>
    <n v="0"/>
    <n v="-216461"/>
    <n v="0"/>
    <n v="1324266.82"/>
    <n v="0"/>
    <n v="-282296.26"/>
    <n v="-2010654.61"/>
    <n v="127157.8"/>
    <n v="0"/>
    <n v="-2457063.13"/>
    <n v="-14334.1"/>
    <n v="-1545515.18"/>
    <n v="-101481.95"/>
    <n v="-169281.13"/>
    <n v="-66476.31"/>
    <n v="0"/>
    <n v="-98149.18"/>
    <n v="0"/>
    <n v="5499558.8200000003"/>
    <n v="0"/>
    <n v="0"/>
    <n v="0"/>
    <n v="0"/>
    <n v="0"/>
    <n v="66384048.89231123"/>
    <n v="29686057.877830002"/>
    <n v="-3057964.7712678998"/>
    <n v="111317477.29999998"/>
    <n v="0"/>
    <n v="0"/>
    <n v="0"/>
    <n v="0"/>
    <n v="0"/>
    <n v="0"/>
    <n v="0"/>
    <n v="0"/>
    <n v="0"/>
    <n v="0"/>
    <n v="0"/>
    <n v="0"/>
    <n v="0"/>
    <n v="0"/>
    <n v="65990375.460000001"/>
    <n v="0"/>
    <n v="0"/>
    <n v="0"/>
    <n v="0"/>
    <n v="0"/>
    <n v="0"/>
    <n v="0"/>
    <n v="0"/>
    <n v="33729571.579999998"/>
    <n v="0"/>
    <n v="0"/>
    <n v="0"/>
    <n v="0"/>
    <n v="0"/>
    <n v="0"/>
    <n v="0"/>
    <n v="0"/>
    <n v="0"/>
    <n v="0"/>
    <n v="0"/>
    <n v="0"/>
    <n v="0"/>
    <n v="0"/>
    <n v="0"/>
    <n v="0"/>
    <n v="0"/>
    <n v="0"/>
    <n v="0"/>
    <n v="0"/>
    <n v="0"/>
    <n v="0"/>
    <m/>
    <x v="2"/>
    <m/>
    <x v="0"/>
    <s v="Sodalis Gesundheitsgruppe (fusioniert, fusionné, fuso)"/>
  </r>
  <r>
    <m/>
    <x v="10"/>
    <m/>
    <s v="Sodalis (f)"/>
    <x v="68"/>
    <m/>
    <x v="0"/>
    <n v="37301"/>
    <n v="37752"/>
    <n v="0"/>
    <n v="0"/>
    <n v="0"/>
    <n v="0"/>
    <n v="0"/>
    <n v="0"/>
    <n v="0"/>
    <n v="0"/>
    <n v="0"/>
    <n v="0"/>
    <n v="0"/>
    <n v="0"/>
    <n v="0"/>
    <n v="0"/>
    <n v="0"/>
    <n v="0"/>
    <n v="0"/>
    <n v="0"/>
    <n v="0"/>
    <n v="0"/>
    <n v="0"/>
    <n v="0"/>
    <n v="0"/>
    <n v="0"/>
    <n v="0"/>
    <n v="0"/>
    <n v="0"/>
    <n v="0"/>
    <n v="0"/>
    <n v="0"/>
    <n v="0"/>
    <n v="0"/>
    <n v="0"/>
    <n v="0"/>
    <n v="0"/>
    <n v="127039650.66"/>
    <n v="-349424.25"/>
    <n v="-381173.5"/>
    <n v="13110185.1"/>
    <n v="0"/>
    <n v="0"/>
    <n v="0"/>
    <n v="-9080"/>
    <n v="-13110185.1"/>
    <n v="-135909956.90000001"/>
    <n v="19504538.350000001"/>
    <n v="0"/>
    <n v="0"/>
    <n v="0"/>
    <n v="-46568.13"/>
    <n v="233977.7"/>
    <n v="0"/>
    <n v="0"/>
    <n v="0"/>
    <n v="-2160179"/>
    <n v="0"/>
    <n v="1851663.78"/>
    <n v="0"/>
    <n v="-290918.95"/>
    <n v="-1210001.2"/>
    <n v="230119.6"/>
    <n v="0"/>
    <n v="-2427857.2200000002"/>
    <n v="-14163.72"/>
    <n v="-1554346.82"/>
    <n v="-145952.19"/>
    <n v="-281410.92"/>
    <n v="-82233.539999999994"/>
    <n v="0"/>
    <n v="-82834.009999999995"/>
    <n v="0"/>
    <n v="-12001924.76"/>
    <n v="0"/>
    <n v="0"/>
    <n v="0"/>
    <n v="0"/>
    <n v="0"/>
    <n v="76001024.315455347"/>
    <n v="38416722.682465546"/>
    <n v="-2250325.7587000001"/>
    <n v="100149233.94"/>
    <n v="0"/>
    <n v="0"/>
    <n v="0"/>
    <n v="0"/>
    <n v="0"/>
    <n v="0"/>
    <n v="0"/>
    <n v="0"/>
    <n v="0"/>
    <n v="0"/>
    <n v="0"/>
    <n v="0"/>
    <n v="0"/>
    <n v="0"/>
    <n v="57902300.740000002"/>
    <n v="0"/>
    <n v="0"/>
    <n v="0"/>
    <n v="0"/>
    <n v="0"/>
    <n v="0"/>
    <n v="0"/>
    <n v="0"/>
    <n v="33495593.879999999"/>
    <n v="0"/>
    <n v="0"/>
    <n v="0"/>
    <n v="0"/>
    <n v="0"/>
    <n v="0"/>
    <n v="0"/>
    <n v="0"/>
    <n v="0"/>
    <n v="0"/>
    <n v="0"/>
    <n v="0"/>
    <n v="0"/>
    <n v="0"/>
    <n v="0"/>
    <n v="0"/>
    <n v="0"/>
    <n v="0"/>
    <n v="0"/>
    <n v="0"/>
    <n v="0"/>
    <n v="0"/>
    <m/>
    <x v="2"/>
    <m/>
    <x v="0"/>
    <s v="Sodalis Gesundheitsgruppe (fusioniert, fusionné, fuso)"/>
  </r>
  <r>
    <m/>
    <x v="11"/>
    <m/>
    <s v="Sodalis (f)"/>
    <x v="68"/>
    <m/>
    <x v="0"/>
    <n v="37733"/>
    <n v="41440"/>
    <n v="0"/>
    <n v="0"/>
    <n v="0"/>
    <n v="0"/>
    <n v="0"/>
    <n v="0"/>
    <n v="0"/>
    <n v="0"/>
    <n v="0"/>
    <n v="0"/>
    <n v="0"/>
    <n v="0"/>
    <n v="0"/>
    <n v="0"/>
    <n v="0"/>
    <n v="0"/>
    <n v="0"/>
    <n v="0"/>
    <n v="0"/>
    <n v="0"/>
    <n v="0"/>
    <n v="0"/>
    <n v="0"/>
    <n v="0"/>
    <n v="0"/>
    <n v="0"/>
    <n v="0"/>
    <n v="0"/>
    <n v="0"/>
    <n v="0"/>
    <n v="0"/>
    <n v="0"/>
    <n v="0"/>
    <n v="0"/>
    <n v="0"/>
    <n v="131283618.79000001"/>
    <n v="-363218.41"/>
    <n v="-393978"/>
    <n v="14361218.300000001"/>
    <n v="0"/>
    <n v="0"/>
    <n v="0"/>
    <n v="-12018"/>
    <n v="-14361218.300000001"/>
    <n v="-148573289.34999999"/>
    <n v="20776544.649999999"/>
    <n v="0"/>
    <n v="0"/>
    <n v="0"/>
    <n v="-41876.14"/>
    <n v="-2374579.56"/>
    <n v="0"/>
    <n v="0"/>
    <n v="0"/>
    <n v="-2714907"/>
    <n v="0"/>
    <n v="417877.49"/>
    <n v="0"/>
    <n v="-305004.40999999997"/>
    <n v="-818584.53"/>
    <n v="82598.7"/>
    <n v="0"/>
    <n v="-2891971.53"/>
    <n v="-15515.65"/>
    <n v="-1689719.18"/>
    <n v="-145501.23000000001"/>
    <n v="-299610.21999999997"/>
    <n v="-81902.19"/>
    <n v="52064.59"/>
    <n v="-62140.09"/>
    <n v="0"/>
    <n v="5128473.79"/>
    <n v="0"/>
    <n v="0"/>
    <n v="0"/>
    <n v="0"/>
    <n v="0"/>
    <n v="76001024.315455347"/>
    <n v="38416722.682465546"/>
    <n v="-2250325.7587000001"/>
    <n v="108969771.62"/>
    <n v="0"/>
    <n v="0"/>
    <n v="0"/>
    <n v="0"/>
    <n v="0"/>
    <n v="0"/>
    <n v="0"/>
    <n v="0"/>
    <n v="0"/>
    <n v="0"/>
    <n v="0"/>
    <n v="0"/>
    <n v="0"/>
    <n v="0"/>
    <n v="54859664.299999997"/>
    <n v="0"/>
    <n v="0"/>
    <n v="0"/>
    <n v="0"/>
    <n v="0"/>
    <n v="0"/>
    <n v="0"/>
    <n v="0"/>
    <n v="35870173.439999998"/>
    <n v="0"/>
    <n v="0"/>
    <n v="0"/>
    <n v="0"/>
    <n v="0"/>
    <n v="0"/>
    <n v="0"/>
    <n v="0"/>
    <n v="0"/>
    <n v="0"/>
    <n v="0"/>
    <n v="0"/>
    <n v="0"/>
    <n v="0"/>
    <n v="0"/>
    <n v="0"/>
    <n v="0"/>
    <n v="0"/>
    <n v="0"/>
    <n v="0"/>
    <n v="0"/>
    <n v="0"/>
    <m/>
    <x v="2"/>
    <m/>
    <x v="0"/>
    <s v="Sodalis Gesundheitsgruppe (fusioniert, fusionné, fuso)"/>
  </r>
  <r>
    <m/>
    <x v="0"/>
    <m/>
    <s v="CSS (f)"/>
    <x v="69"/>
    <m/>
    <x v="0"/>
    <n v="1200918"/>
    <n v="1219203"/>
    <n v="0"/>
    <n v="0"/>
    <n v="0"/>
    <n v="0"/>
    <n v="0"/>
    <n v="0"/>
    <n v="0"/>
    <n v="0"/>
    <n v="0"/>
    <n v="0"/>
    <n v="0"/>
    <n v="0"/>
    <n v="0"/>
    <n v="0"/>
    <n v="0"/>
    <n v="0"/>
    <n v="0"/>
    <n v="0"/>
    <n v="0"/>
    <n v="0"/>
    <n v="0"/>
    <n v="0"/>
    <n v="0"/>
    <n v="0"/>
    <n v="0"/>
    <n v="0"/>
    <n v="0"/>
    <n v="0"/>
    <n v="0"/>
    <n v="0"/>
    <n v="0"/>
    <n v="0"/>
    <n v="0"/>
    <n v="0"/>
    <n v="0"/>
    <n v="3771368624.77"/>
    <n v="-18330570.140000001"/>
    <n v="-1138778.96"/>
    <n v="352762375.04999995"/>
    <n v="735266.96"/>
    <n v="0"/>
    <n v="-3273332.8000000003"/>
    <n v="0"/>
    <n v="-353034340.60000002"/>
    <n v="-4127680068.1999998"/>
    <n v="354612618.02999997"/>
    <n v="196119669.86000001"/>
    <n v="23184651.880000003"/>
    <n v="0"/>
    <n v="-831310.48"/>
    <n v="-47190199.980000004"/>
    <n v="0"/>
    <n v="0"/>
    <n v="0"/>
    <n v="-93552319"/>
    <n v="227374591.5"/>
    <n v="0"/>
    <n v="-9032267.2899999991"/>
    <n v="-6519375.71"/>
    <n v="-6955747.4500000002"/>
    <n v="0"/>
    <n v="0"/>
    <n v="-272473484.5"/>
    <n v="0"/>
    <n v="97920760.090000018"/>
    <n v="-481986.76"/>
    <n v="0"/>
    <n v="-9320671.4199999999"/>
    <n v="4012098.15"/>
    <n v="-951759.71"/>
    <n v="0"/>
    <n v="55551511.750000007"/>
    <n v="8100000"/>
    <n v="0"/>
    <n v="0"/>
    <n v="0"/>
    <n v="0"/>
    <n v="0"/>
    <n v="0"/>
    <n v="0"/>
    <n v="1390378590.29"/>
    <n v="0"/>
    <n v="0"/>
    <n v="0"/>
    <n v="0"/>
    <n v="0"/>
    <n v="0"/>
    <n v="0"/>
    <n v="0"/>
    <n v="0"/>
    <n v="0"/>
    <n v="0"/>
    <n v="0"/>
    <n v="0"/>
    <n v="0"/>
    <n v="755567080.45000005"/>
    <n v="0"/>
    <n v="0"/>
    <n v="0"/>
    <n v="0"/>
    <n v="0"/>
    <n v="0"/>
    <n v="0"/>
    <n v="0"/>
    <n v="918176200"/>
    <n v="0"/>
    <n v="0"/>
    <n v="0"/>
    <n v="0"/>
    <n v="0"/>
    <n v="0"/>
    <n v="0"/>
    <n v="0"/>
    <n v="0"/>
    <n v="0"/>
    <n v="0"/>
    <n v="0"/>
    <n v="0"/>
    <n v="0"/>
    <n v="0"/>
    <n v="0"/>
    <n v="0"/>
    <n v="0"/>
    <n v="0"/>
    <n v="0"/>
    <n v="0"/>
    <n v="0"/>
    <m/>
    <x v="2"/>
    <m/>
    <x v="0"/>
    <s v="CSS Kranken-Versicherung AG (fusioniert, fusionné, fuso)"/>
  </r>
  <r>
    <m/>
    <x v="1"/>
    <m/>
    <s v="CSS (f)"/>
    <x v="69"/>
    <m/>
    <x v="0"/>
    <n v="1228583"/>
    <n v="1262270"/>
    <n v="0"/>
    <n v="0"/>
    <n v="0"/>
    <n v="0"/>
    <n v="0"/>
    <n v="0"/>
    <n v="0"/>
    <n v="0"/>
    <n v="0"/>
    <n v="0"/>
    <n v="0"/>
    <n v="0"/>
    <n v="0"/>
    <n v="0"/>
    <n v="0"/>
    <n v="0"/>
    <n v="0"/>
    <n v="0"/>
    <n v="0"/>
    <n v="0"/>
    <n v="0"/>
    <n v="0"/>
    <n v="0"/>
    <n v="0"/>
    <n v="0"/>
    <n v="0"/>
    <n v="0"/>
    <n v="0"/>
    <n v="0"/>
    <n v="0"/>
    <n v="0"/>
    <n v="0"/>
    <n v="0"/>
    <n v="0"/>
    <n v="0"/>
    <n v="3839810374.8000002"/>
    <n v="-21708121.66"/>
    <n v="0"/>
    <n v="362079278.63999999"/>
    <n v="41193.540000000037"/>
    <n v="0"/>
    <n v="-2904417.6"/>
    <n v="0"/>
    <n v="-362389140.17000002"/>
    <n v="-4334025484.9299994"/>
    <n v="366204278.99000001"/>
    <n v="200509506.63999999"/>
    <n v="25455308.780000001"/>
    <n v="0"/>
    <n v="-237857.42"/>
    <n v="-34075000"/>
    <n v="0"/>
    <n v="0"/>
    <n v="0"/>
    <n v="-108300325"/>
    <n v="269521254"/>
    <n v="-17000000"/>
    <n v="-14262902.76"/>
    <n v="-8863444.2699999996"/>
    <n v="-2322906.65"/>
    <n v="0"/>
    <n v="0"/>
    <n v="-280011992.00999999"/>
    <n v="0"/>
    <n v="101621845.39"/>
    <n v="-475034.13"/>
    <n v="0"/>
    <n v="-8942745.8100000005"/>
    <n v="3586075.07"/>
    <n v="-1095467.22"/>
    <n v="0"/>
    <n v="28078334.210000001"/>
    <n v="0"/>
    <n v="0"/>
    <n v="0"/>
    <n v="0"/>
    <n v="0"/>
    <n v="0"/>
    <n v="0"/>
    <n v="0"/>
    <n v="1397863437.1899998"/>
    <n v="0"/>
    <n v="0"/>
    <n v="0"/>
    <n v="0"/>
    <n v="0"/>
    <n v="0"/>
    <n v="0"/>
    <n v="0"/>
    <n v="0"/>
    <n v="0"/>
    <n v="0"/>
    <n v="0"/>
    <n v="0"/>
    <n v="0"/>
    <n v="755859690.8499999"/>
    <n v="0"/>
    <n v="0"/>
    <n v="0"/>
    <n v="0"/>
    <n v="0"/>
    <n v="0"/>
    <n v="0"/>
    <n v="0"/>
    <n v="952251200"/>
    <n v="0"/>
    <n v="0"/>
    <n v="0"/>
    <n v="0"/>
    <n v="0"/>
    <n v="0"/>
    <n v="0"/>
    <n v="0"/>
    <n v="0"/>
    <n v="0"/>
    <n v="0"/>
    <n v="0"/>
    <n v="0"/>
    <n v="0"/>
    <n v="0"/>
    <n v="0"/>
    <n v="0"/>
    <n v="0"/>
    <n v="0"/>
    <n v="0"/>
    <n v="0"/>
    <n v="0"/>
    <m/>
    <x v="2"/>
    <m/>
    <x v="0"/>
    <s v="CSS Kranken-Versicherung AG (fusioniert, fusionné, fuso)"/>
  </r>
  <r>
    <m/>
    <x v="2"/>
    <m/>
    <s v="CSS (f)"/>
    <x v="69"/>
    <m/>
    <x v="0"/>
    <n v="1268650"/>
    <n v="1276440"/>
    <n v="0"/>
    <n v="0"/>
    <n v="0"/>
    <n v="0"/>
    <n v="0"/>
    <n v="0"/>
    <n v="0"/>
    <n v="0"/>
    <n v="0"/>
    <n v="0"/>
    <n v="0"/>
    <n v="0"/>
    <n v="0"/>
    <n v="0"/>
    <n v="0"/>
    <n v="0"/>
    <n v="0"/>
    <n v="0"/>
    <n v="0"/>
    <n v="0"/>
    <n v="0"/>
    <n v="0"/>
    <n v="0"/>
    <n v="0"/>
    <n v="0"/>
    <n v="0"/>
    <n v="0"/>
    <n v="0"/>
    <n v="0"/>
    <n v="0"/>
    <n v="0"/>
    <n v="0"/>
    <n v="0"/>
    <n v="0"/>
    <n v="0"/>
    <n v="3985160597.5100002"/>
    <n v="-19179827.399999999"/>
    <n v="0"/>
    <n v="586295775.30000007"/>
    <n v="1011666.0700000001"/>
    <n v="0"/>
    <n v="-3143396.8000000003"/>
    <n v="0"/>
    <n v="-586653885.95000005"/>
    <n v="-4528451125.4800005"/>
    <n v="389102662.65999997"/>
    <n v="210954568.96000001"/>
    <n v="24795574.91"/>
    <n v="0"/>
    <n v="-308246.32"/>
    <n v="-35439000"/>
    <n v="0"/>
    <n v="0"/>
    <n v="-42122520"/>
    <n v="-74355293"/>
    <n v="136379640"/>
    <n v="30900000"/>
    <n v="-10538085.15"/>
    <n v="-10746146.719999999"/>
    <n v="620834.67000000004"/>
    <n v="0"/>
    <n v="0"/>
    <n v="-287826423.73000002"/>
    <n v="0"/>
    <n v="112430352.38000001"/>
    <n v="-484924.33"/>
    <n v="0"/>
    <n v="-7857615.6500000004"/>
    <n v="1236929.05"/>
    <n v="-1132237.53"/>
    <n v="0"/>
    <n v="100044387.36"/>
    <n v="80000000"/>
    <n v="0"/>
    <n v="0"/>
    <n v="0"/>
    <n v="0"/>
    <n v="0"/>
    <n v="0"/>
    <n v="0"/>
    <n v="1462656764.5299997"/>
    <n v="0"/>
    <n v="0"/>
    <n v="0"/>
    <n v="0"/>
    <n v="0"/>
    <n v="0"/>
    <n v="0"/>
    <n v="0"/>
    <n v="0"/>
    <n v="0"/>
    <n v="0"/>
    <n v="0"/>
    <n v="0"/>
    <n v="0"/>
    <n v="806553951.66000009"/>
    <n v="0"/>
    <n v="0"/>
    <n v="0"/>
    <n v="0"/>
    <n v="0"/>
    <n v="0"/>
    <n v="0"/>
    <n v="0"/>
    <n v="987690200"/>
    <n v="0"/>
    <n v="0"/>
    <n v="0"/>
    <n v="0"/>
    <n v="0"/>
    <n v="0"/>
    <n v="0"/>
    <n v="0"/>
    <n v="0"/>
    <n v="0"/>
    <n v="0"/>
    <n v="0"/>
    <n v="0"/>
    <n v="0"/>
    <n v="0"/>
    <n v="0"/>
    <n v="0"/>
    <n v="0"/>
    <n v="0"/>
    <n v="0"/>
    <n v="0"/>
    <n v="0"/>
    <m/>
    <x v="2"/>
    <m/>
    <x v="0"/>
    <s v="CSS Kranken-Versicherung AG (fusioniert, fusionné, fuso)"/>
  </r>
  <r>
    <m/>
    <x v="3"/>
    <m/>
    <s v="CSS (f)"/>
    <x v="69"/>
    <m/>
    <x v="0"/>
    <n v="1279645"/>
    <n v="1311219"/>
    <n v="0"/>
    <n v="0"/>
    <n v="0"/>
    <n v="0"/>
    <n v="0"/>
    <n v="0"/>
    <n v="0"/>
    <n v="0"/>
    <n v="0"/>
    <n v="0"/>
    <n v="0"/>
    <n v="0"/>
    <n v="0"/>
    <n v="0"/>
    <n v="0"/>
    <n v="0"/>
    <n v="0"/>
    <n v="0"/>
    <n v="0"/>
    <n v="0"/>
    <n v="0"/>
    <n v="0"/>
    <n v="0"/>
    <n v="0"/>
    <n v="0"/>
    <n v="0"/>
    <n v="0"/>
    <n v="0"/>
    <n v="0"/>
    <n v="0"/>
    <n v="0"/>
    <n v="0"/>
    <n v="0"/>
    <n v="0"/>
    <n v="0"/>
    <n v="4216978897.02"/>
    <n v="-15091977.470000001"/>
    <n v="0"/>
    <n v="613411784.5"/>
    <n v="1115166.46"/>
    <n v="0"/>
    <n v="-2420244.7999999998"/>
    <n v="0"/>
    <n v="-613754929.29999995"/>
    <n v="-4711393511.4499998"/>
    <n v="403636679.11000001"/>
    <n v="216742447.27999997"/>
    <n v="24924388.41"/>
    <n v="0"/>
    <n v="-347225.58999999997"/>
    <n v="-61024800"/>
    <n v="0"/>
    <n v="0"/>
    <n v="0"/>
    <n v="-171004609"/>
    <n v="257093820"/>
    <n v="1400000"/>
    <n v="-11429566.550000001"/>
    <n v="-12397749.98"/>
    <n v="8562467.9800000004"/>
    <n v="0"/>
    <n v="0"/>
    <n v="-294554688.19999999"/>
    <n v="0"/>
    <n v="116226254.26999998"/>
    <n v="-591189.49"/>
    <n v="0"/>
    <n v="-8693751.5700000003"/>
    <n v="1228001.1599999999"/>
    <n v="-175260.09000000003"/>
    <n v="0"/>
    <n v="24709955.010000002"/>
    <n v="5690.29"/>
    <n v="0"/>
    <n v="0"/>
    <n v="0"/>
    <n v="0"/>
    <n v="821351225.4200002"/>
    <n v="677612211.58929873"/>
    <n v="0"/>
    <n v="1440650782.95"/>
    <n v="0"/>
    <n v="0"/>
    <n v="0"/>
    <n v="0"/>
    <n v="0"/>
    <n v="0"/>
    <n v="0"/>
    <n v="0"/>
    <n v="0"/>
    <n v="0"/>
    <n v="0"/>
    <n v="0"/>
    <n v="0"/>
    <n v="0"/>
    <n v="789709999.65999997"/>
    <n v="0"/>
    <n v="0"/>
    <n v="0"/>
    <n v="0"/>
    <n v="0"/>
    <n v="0"/>
    <n v="0"/>
    <n v="0"/>
    <n v="1048715000"/>
    <n v="0"/>
    <n v="0"/>
    <n v="0"/>
    <n v="0"/>
    <n v="0"/>
    <n v="0"/>
    <n v="0"/>
    <n v="0"/>
    <n v="0"/>
    <n v="0"/>
    <n v="0"/>
    <n v="0"/>
    <n v="0"/>
    <n v="0"/>
    <n v="0"/>
    <n v="0"/>
    <n v="0"/>
    <n v="0"/>
    <n v="0"/>
    <n v="0"/>
    <n v="0"/>
    <n v="0"/>
    <m/>
    <x v="2"/>
    <m/>
    <x v="0"/>
    <s v="CSS Kranken-Versicherung AG (fusioniert, fusionné, fuso)"/>
  </r>
  <r>
    <m/>
    <x v="4"/>
    <m/>
    <s v="CSS (f)"/>
    <x v="69"/>
    <m/>
    <x v="0"/>
    <n v="1318694"/>
    <n v="1329230"/>
    <n v="0"/>
    <n v="0"/>
    <n v="0"/>
    <n v="0"/>
    <n v="0"/>
    <n v="0"/>
    <n v="0"/>
    <n v="0"/>
    <n v="0"/>
    <n v="0"/>
    <n v="0"/>
    <n v="0"/>
    <n v="0"/>
    <n v="0"/>
    <n v="0"/>
    <n v="0"/>
    <n v="0"/>
    <n v="0"/>
    <n v="0"/>
    <n v="0"/>
    <n v="0"/>
    <n v="0"/>
    <n v="0"/>
    <n v="0"/>
    <n v="0"/>
    <n v="0"/>
    <n v="0"/>
    <n v="0"/>
    <n v="0"/>
    <n v="0"/>
    <n v="0"/>
    <n v="0"/>
    <n v="0"/>
    <n v="0"/>
    <n v="0"/>
    <n v="4478005957.7399998"/>
    <n v="-14463704.24"/>
    <n v="0"/>
    <n v="640608302.75"/>
    <n v="323671.25999999995"/>
    <n v="0"/>
    <n v="-3286722.4000000004"/>
    <n v="0"/>
    <n v="-640923795.05000007"/>
    <n v="-4967374833.3800001"/>
    <n v="676111428.49000013"/>
    <n v="0"/>
    <n v="0"/>
    <n v="0"/>
    <n v="-230436.83000000002"/>
    <n v="-51795000"/>
    <n v="0"/>
    <n v="0"/>
    <n v="0"/>
    <n v="86527982"/>
    <n v="0"/>
    <n v="14800000"/>
    <n v="-14195051.1"/>
    <n v="-15666744.810000001"/>
    <n v="14131770.120000001"/>
    <n v="0"/>
    <n v="0"/>
    <n v="-288928250.06999999"/>
    <n v="-974307.5"/>
    <n v="120718050.99000002"/>
    <n v="-606436.25"/>
    <n v="-6407375"/>
    <n v="-9758697.5099999998"/>
    <n v="38366495.229999997"/>
    <n v="-257142.95999999996"/>
    <n v="0"/>
    <n v="36221819.079999998"/>
    <n v="0"/>
    <n v="-96"/>
    <n v="0"/>
    <n v="0"/>
    <n v="0"/>
    <n v="802000000"/>
    <n v="666300000"/>
    <n v="0"/>
    <n v="1471075789.01"/>
    <n v="0"/>
    <n v="0"/>
    <n v="0"/>
    <n v="0"/>
    <n v="0"/>
    <n v="0"/>
    <n v="0"/>
    <n v="0"/>
    <n v="0"/>
    <n v="0"/>
    <n v="0"/>
    <n v="0"/>
    <n v="0"/>
    <n v="0"/>
    <n v="880656884.22000003"/>
    <n v="0"/>
    <n v="0"/>
    <n v="0"/>
    <n v="0"/>
    <n v="0"/>
    <n v="0"/>
    <n v="0"/>
    <n v="0"/>
    <n v="1100510000"/>
    <n v="0"/>
    <n v="0"/>
    <n v="0"/>
    <n v="0"/>
    <n v="0"/>
    <n v="0"/>
    <n v="0"/>
    <n v="0"/>
    <n v="0"/>
    <n v="0"/>
    <n v="0"/>
    <n v="0"/>
    <n v="0"/>
    <n v="0"/>
    <n v="0"/>
    <n v="0"/>
    <n v="0"/>
    <n v="0"/>
    <n v="0"/>
    <n v="0"/>
    <n v="0"/>
    <n v="0"/>
    <m/>
    <x v="2"/>
    <m/>
    <x v="0"/>
    <s v="CSS Kranken-Versicherung AG (fusioniert, fusionné, fuso)"/>
  </r>
  <r>
    <m/>
    <x v="5"/>
    <m/>
    <s v="CSS (f)"/>
    <x v="69"/>
    <m/>
    <x v="0"/>
    <n v="1334160"/>
    <n v="1367866"/>
    <n v="0"/>
    <n v="0"/>
    <n v="0"/>
    <n v="0"/>
    <n v="0"/>
    <n v="0"/>
    <n v="0"/>
    <n v="0"/>
    <n v="0"/>
    <n v="0"/>
    <n v="0"/>
    <n v="0"/>
    <n v="0"/>
    <n v="0"/>
    <n v="0"/>
    <n v="0"/>
    <n v="0"/>
    <n v="0"/>
    <n v="0"/>
    <n v="0"/>
    <n v="0"/>
    <n v="0"/>
    <n v="0"/>
    <n v="0"/>
    <n v="0"/>
    <n v="0"/>
    <n v="0"/>
    <n v="0"/>
    <n v="0"/>
    <n v="0"/>
    <n v="0"/>
    <n v="0"/>
    <n v="0"/>
    <n v="0"/>
    <n v="0"/>
    <n v="4715003425.8500004"/>
    <n v="-14825345.039999999"/>
    <n v="0"/>
    <n v="666625129.14999998"/>
    <n v="304975.39"/>
    <n v="0"/>
    <n v="-4880524.8"/>
    <n v="0"/>
    <n v="-666910835.64999998"/>
    <n v="-5077686816.75"/>
    <n v="695380115.91999996"/>
    <n v="0"/>
    <n v="0"/>
    <n v="0"/>
    <n v="-246130.87"/>
    <n v="-39989000"/>
    <n v="0"/>
    <n v="0"/>
    <n v="0"/>
    <n v="64665216"/>
    <n v="0"/>
    <n v="9300000"/>
    <n v="-15316411.300000001"/>
    <n v="-16166629.219999999"/>
    <n v="20266323.659999996"/>
    <n v="0"/>
    <n v="0"/>
    <n v="-296866981.99000001"/>
    <n v="-1255339"/>
    <n v="127073936.70999999"/>
    <n v="-574958.09"/>
    <n v="-5970688.629999999"/>
    <n v="-9902238.7200000007"/>
    <n v="699723.57"/>
    <n v="-450684.05999999994"/>
    <n v="0"/>
    <n v="54252127.109999999"/>
    <n v="0"/>
    <n v="-80012803"/>
    <n v="0"/>
    <n v="0"/>
    <n v="0"/>
    <n v="899648101.09790206"/>
    <n v="642229046.27873421"/>
    <n v="0"/>
    <n v="1546926715.6199999"/>
    <n v="0"/>
    <n v="0"/>
    <n v="0"/>
    <n v="0"/>
    <n v="0"/>
    <n v="0"/>
    <n v="0"/>
    <n v="0"/>
    <n v="0"/>
    <n v="0"/>
    <n v="0"/>
    <n v="0"/>
    <n v="0"/>
    <n v="0"/>
    <n v="1015687837.9100001"/>
    <n v="0"/>
    <n v="0"/>
    <n v="0"/>
    <n v="0"/>
    <n v="0"/>
    <n v="0"/>
    <n v="0"/>
    <n v="0"/>
    <n v="1140499000"/>
    <n v="0"/>
    <n v="0"/>
    <n v="0"/>
    <n v="0"/>
    <n v="0"/>
    <n v="0"/>
    <n v="0"/>
    <n v="0"/>
    <n v="0"/>
    <n v="0"/>
    <n v="0"/>
    <n v="0"/>
    <n v="0"/>
    <n v="0"/>
    <n v="0"/>
    <n v="0"/>
    <n v="0"/>
    <n v="0"/>
    <n v="0"/>
    <n v="0"/>
    <n v="0"/>
    <n v="0"/>
    <m/>
    <x v="2"/>
    <m/>
    <x v="0"/>
    <s v="CSS Kranken-Versicherung AG (fusioniert, fusionné, fuso)"/>
  </r>
  <r>
    <m/>
    <x v="6"/>
    <m/>
    <s v="CSS (f)"/>
    <x v="69"/>
    <m/>
    <x v="0"/>
    <n v="1382615"/>
    <n v="1391695"/>
    <n v="0"/>
    <n v="0"/>
    <n v="0"/>
    <n v="0"/>
    <n v="0"/>
    <n v="0"/>
    <n v="0"/>
    <n v="0"/>
    <n v="0"/>
    <n v="0"/>
    <n v="0"/>
    <n v="0"/>
    <n v="0"/>
    <n v="0"/>
    <n v="0"/>
    <n v="0"/>
    <n v="0"/>
    <n v="0"/>
    <n v="0"/>
    <n v="0"/>
    <n v="0"/>
    <n v="0"/>
    <n v="0"/>
    <n v="0"/>
    <n v="0"/>
    <n v="0"/>
    <n v="0"/>
    <n v="0"/>
    <n v="0"/>
    <n v="0"/>
    <n v="0"/>
    <n v="0"/>
    <n v="0"/>
    <n v="0"/>
    <n v="0"/>
    <n v="4952993533.6500006"/>
    <n v="-17640090.870000001"/>
    <n v="0"/>
    <n v="739707086.5"/>
    <n v="215174.80000000002"/>
    <n v="0"/>
    <n v="-6481195.2000000002"/>
    <n v="0"/>
    <n v="-739894027.95000005"/>
    <n v="-5366341679.6199999"/>
    <n v="746500890.18000007"/>
    <n v="0"/>
    <n v="0"/>
    <n v="0"/>
    <n v="-347187.44"/>
    <n v="-9800000"/>
    <n v="0"/>
    <n v="0"/>
    <n v="0"/>
    <n v="58595274"/>
    <n v="0"/>
    <n v="-62460000"/>
    <n v="-15424939.15"/>
    <n v="-16074416.940000001"/>
    <n v="26250256.460000001"/>
    <n v="0"/>
    <n v="0"/>
    <n v="-309417853.85000002"/>
    <n v="-1115716"/>
    <n v="142703072.71000001"/>
    <n v="-647362.42999999993"/>
    <n v="-4315451.42"/>
    <n v="-10138601.83"/>
    <n v="3647393.42"/>
    <n v="-3120361.38"/>
    <n v="0"/>
    <n v="-10928683.359999999"/>
    <n v="0"/>
    <n v="0"/>
    <n v="0"/>
    <n v="0"/>
    <n v="0"/>
    <n v="1037086691.6005182"/>
    <n v="719293198.2223779"/>
    <n v="0"/>
    <n v="1723807007.6500001"/>
    <n v="0"/>
    <n v="0"/>
    <n v="0"/>
    <n v="0"/>
    <n v="0"/>
    <n v="0"/>
    <n v="0"/>
    <n v="0"/>
    <n v="0"/>
    <n v="0"/>
    <n v="0"/>
    <n v="0"/>
    <n v="0"/>
    <n v="0"/>
    <n v="1112152952.1899998"/>
    <n v="0"/>
    <n v="0"/>
    <n v="0"/>
    <n v="0"/>
    <n v="0"/>
    <n v="0"/>
    <n v="0"/>
    <n v="0"/>
    <n v="1150299000"/>
    <n v="0"/>
    <n v="0"/>
    <n v="0"/>
    <n v="0"/>
    <n v="0"/>
    <n v="0"/>
    <n v="0"/>
    <n v="0"/>
    <n v="0"/>
    <n v="0"/>
    <n v="0"/>
    <n v="0"/>
    <n v="0"/>
    <n v="0"/>
    <n v="0"/>
    <n v="0"/>
    <n v="0"/>
    <n v="0"/>
    <n v="0"/>
    <n v="0"/>
    <n v="0"/>
    <n v="0"/>
    <m/>
    <x v="2"/>
    <m/>
    <x v="0"/>
    <s v="CSS Kranken-Versicherung AG (fusioniert, fusionné, fuso)"/>
  </r>
  <r>
    <m/>
    <x v="7"/>
    <m/>
    <s v="CSS (f)"/>
    <x v="69"/>
    <m/>
    <x v="0"/>
    <n v="1398852"/>
    <n v="1382697"/>
    <n v="0"/>
    <n v="0"/>
    <n v="0"/>
    <n v="0"/>
    <n v="0"/>
    <n v="0"/>
    <n v="0"/>
    <n v="0"/>
    <n v="0"/>
    <n v="0"/>
    <n v="0"/>
    <n v="0"/>
    <n v="0"/>
    <n v="0"/>
    <n v="0"/>
    <n v="0"/>
    <n v="0"/>
    <n v="0"/>
    <n v="0"/>
    <n v="0"/>
    <n v="0"/>
    <n v="0"/>
    <n v="0"/>
    <n v="0"/>
    <n v="0"/>
    <n v="0"/>
    <n v="0"/>
    <n v="0"/>
    <n v="0"/>
    <n v="0"/>
    <n v="0"/>
    <n v="0"/>
    <n v="0"/>
    <n v="0"/>
    <n v="0"/>
    <n v="5084963930.4499998"/>
    <n v="-17771064.359999999"/>
    <n v="-56302181.520000003"/>
    <n v="783617112"/>
    <n v="199727.14"/>
    <n v="0"/>
    <n v="-6630223.5999999996"/>
    <n v="0"/>
    <n v="-783792798.94999993"/>
    <n v="-5608881868.8100004"/>
    <n v="762394680.24000001"/>
    <n v="0"/>
    <n v="0"/>
    <n v="0"/>
    <n v="-587332.15"/>
    <n v="123900000"/>
    <n v="0"/>
    <n v="0"/>
    <n v="0"/>
    <n v="28289357"/>
    <n v="0"/>
    <n v="604472"/>
    <n v="-15813887.25"/>
    <n v="-19786156.550000001"/>
    <n v="32162227.069999997"/>
    <n v="54319118.049999997"/>
    <n v="0"/>
    <n v="-308471799.35000002"/>
    <n v="-451562.5"/>
    <n v="118057304.57000001"/>
    <n v="-660641.00000000012"/>
    <n v="-1897301.54"/>
    <n v="-10997055.35"/>
    <n v="2634946.67"/>
    <n v="-1488644.66"/>
    <n v="0"/>
    <n v="126463784.84999999"/>
    <n v="0"/>
    <n v="-81370.899999999994"/>
    <n v="0"/>
    <n v="0"/>
    <n v="0"/>
    <n v="1137917067.0631449"/>
    <n v="743949769.87920833"/>
    <n v="181302913.67594573"/>
    <n v="1929717465.5399997"/>
    <n v="0"/>
    <n v="0"/>
    <n v="0"/>
    <n v="0"/>
    <n v="0"/>
    <n v="0"/>
    <n v="0"/>
    <n v="0"/>
    <n v="0"/>
    <n v="0"/>
    <n v="0"/>
    <n v="0"/>
    <n v="0"/>
    <n v="0"/>
    <n v="1398498337.1199999"/>
    <n v="0"/>
    <n v="0"/>
    <n v="0"/>
    <n v="0"/>
    <n v="0"/>
    <n v="0"/>
    <n v="0"/>
    <n v="0"/>
    <n v="1026399000"/>
    <n v="0"/>
    <n v="0"/>
    <n v="0"/>
    <n v="0"/>
    <n v="0"/>
    <n v="0"/>
    <n v="0"/>
    <n v="0"/>
    <n v="0"/>
    <n v="0"/>
    <n v="0"/>
    <n v="0"/>
    <n v="0"/>
    <n v="0"/>
    <n v="0"/>
    <n v="0"/>
    <n v="0"/>
    <n v="0"/>
    <n v="0"/>
    <n v="0"/>
    <n v="0"/>
    <n v="0"/>
    <m/>
    <x v="2"/>
    <m/>
    <x v="0"/>
    <s v="CSS Kranken-Versicherung AG (fusioniert, fusionné, fuso)"/>
  </r>
  <r>
    <m/>
    <x v="8"/>
    <m/>
    <s v="CSS (f)"/>
    <x v="69"/>
    <m/>
    <x v="0"/>
    <n v="1388897"/>
    <n v="1445818"/>
    <n v="0"/>
    <n v="0"/>
    <n v="0"/>
    <n v="0"/>
    <n v="0"/>
    <n v="0"/>
    <n v="0"/>
    <n v="0"/>
    <n v="0"/>
    <n v="0"/>
    <n v="0"/>
    <n v="0"/>
    <n v="0"/>
    <n v="0"/>
    <n v="0"/>
    <n v="0"/>
    <n v="0"/>
    <n v="0"/>
    <n v="0"/>
    <n v="0"/>
    <n v="0"/>
    <n v="0"/>
    <n v="0"/>
    <n v="0"/>
    <n v="0"/>
    <n v="0"/>
    <n v="0"/>
    <n v="0"/>
    <n v="0"/>
    <n v="0"/>
    <n v="0"/>
    <n v="0"/>
    <n v="0"/>
    <n v="0"/>
    <n v="0"/>
    <n v="5115400567"/>
    <n v="-15122922.32"/>
    <n v="0"/>
    <n v="827703804.44999993"/>
    <n v="132335.26"/>
    <n v="0"/>
    <n v="-6677779.1999999993"/>
    <n v="0"/>
    <n v="-827810073.5"/>
    <n v="-5577800217.04"/>
    <n v="756054937.29000008"/>
    <n v="0"/>
    <n v="0"/>
    <n v="0"/>
    <n v="-562075.21"/>
    <n v="150099000"/>
    <n v="0"/>
    <n v="0"/>
    <n v="0"/>
    <n v="17830067"/>
    <n v="0"/>
    <n v="47831332"/>
    <n v="-18286825.5"/>
    <n v="-19304077.039999999"/>
    <n v="47658345.289999999"/>
    <n v="-490816.96"/>
    <n v="0"/>
    <n v="-309058018.93000001"/>
    <n v="-1029666.25"/>
    <n v="124277831.73999998"/>
    <n v="-787519.07000000007"/>
    <n v="-3776765.8"/>
    <n v="-10598996.35"/>
    <n v="2144502.02"/>
    <n v="-1046028.6300000001"/>
    <n v="0"/>
    <n v="52794170.969999999"/>
    <n v="0"/>
    <n v="0"/>
    <n v="0"/>
    <n v="0"/>
    <n v="0"/>
    <n v="1422574674.6399245"/>
    <n v="765211443.53469515"/>
    <n v="225612456.30675733"/>
    <n v="1969627927.3799996"/>
    <n v="0"/>
    <n v="0"/>
    <n v="0"/>
    <n v="0"/>
    <n v="0"/>
    <n v="0"/>
    <n v="0"/>
    <n v="0"/>
    <n v="0"/>
    <n v="0"/>
    <n v="0"/>
    <n v="0"/>
    <n v="0"/>
    <n v="0"/>
    <n v="1748073448.3"/>
    <n v="0"/>
    <n v="0"/>
    <n v="0"/>
    <n v="0"/>
    <n v="0"/>
    <n v="0"/>
    <n v="0"/>
    <n v="0"/>
    <n v="876300000"/>
    <n v="0"/>
    <n v="0"/>
    <n v="0"/>
    <n v="0"/>
    <n v="0"/>
    <n v="0"/>
    <n v="0"/>
    <n v="0"/>
    <n v="0"/>
    <n v="0"/>
    <n v="0"/>
    <n v="0"/>
    <n v="0"/>
    <n v="0"/>
    <n v="0"/>
    <n v="0"/>
    <n v="0"/>
    <n v="0"/>
    <n v="0"/>
    <n v="0"/>
    <n v="0"/>
    <n v="0"/>
    <m/>
    <x v="2"/>
    <m/>
    <x v="0"/>
    <s v="CSS Kranken-Versicherung AG (fusioniert, fusionné, fuso)"/>
  </r>
  <r>
    <m/>
    <x v="9"/>
    <m/>
    <s v="CSS (f)"/>
    <x v="69"/>
    <m/>
    <x v="0"/>
    <n v="1457932"/>
    <n v="1510341"/>
    <n v="0"/>
    <n v="0"/>
    <n v="0"/>
    <n v="0"/>
    <n v="0"/>
    <n v="0"/>
    <n v="0"/>
    <n v="0"/>
    <n v="0"/>
    <n v="0"/>
    <n v="0"/>
    <n v="0"/>
    <n v="0"/>
    <n v="0"/>
    <n v="0"/>
    <n v="0"/>
    <n v="0"/>
    <n v="0"/>
    <n v="0"/>
    <n v="0"/>
    <n v="0"/>
    <n v="0"/>
    <n v="0"/>
    <n v="0"/>
    <n v="0"/>
    <n v="0"/>
    <n v="0"/>
    <n v="0"/>
    <n v="0"/>
    <n v="0"/>
    <n v="0"/>
    <n v="0"/>
    <n v="0"/>
    <n v="0"/>
    <n v="0"/>
    <n v="5251328876.6000004"/>
    <n v="-16488438.92"/>
    <n v="0"/>
    <n v="867275554.85000002"/>
    <n v="51810"/>
    <n v="0"/>
    <n v="-7011006.4000000004"/>
    <n v="-219441"/>
    <n v="-867327364.85000002"/>
    <n v="-5813812511.7000008"/>
    <n v="803358100.22000003"/>
    <n v="0"/>
    <n v="0"/>
    <n v="0"/>
    <n v="-1620239.52"/>
    <n v="-42300000"/>
    <n v="0"/>
    <n v="0"/>
    <n v="0"/>
    <n v="120919101"/>
    <n v="0"/>
    <n v="-77784430"/>
    <n v="-21815761.25"/>
    <n v="-21802973.73"/>
    <n v="-5411037.4800000004"/>
    <n v="-116713.05"/>
    <n v="0"/>
    <n v="-312950656.38999999"/>
    <n v="-2315228"/>
    <n v="102024780.91"/>
    <n v="-915049.1100000001"/>
    <n v="-3088521.3499999996"/>
    <n v="-9121177.2699999996"/>
    <n v="657944.42000000004"/>
    <n v="-1109488.6000000001"/>
    <n v="-90438082.599999994"/>
    <n v="73552626.920000002"/>
    <n v="0"/>
    <n v="-68522.25"/>
    <n v="0"/>
    <n v="0"/>
    <n v="0"/>
    <n v="1774660194.2068417"/>
    <n v="866766443.23497152"/>
    <n v="154876715.54645544"/>
    <n v="2210714863.1099997"/>
    <n v="0"/>
    <n v="0"/>
    <n v="0"/>
    <n v="0"/>
    <n v="0"/>
    <n v="0"/>
    <n v="0"/>
    <n v="0"/>
    <n v="0"/>
    <n v="0"/>
    <n v="0"/>
    <n v="0"/>
    <n v="0"/>
    <n v="0"/>
    <n v="1671525599.7500002"/>
    <n v="0"/>
    <n v="0"/>
    <n v="0"/>
    <n v="0"/>
    <n v="0"/>
    <n v="0"/>
    <n v="0"/>
    <n v="0"/>
    <n v="918600000"/>
    <n v="0"/>
    <n v="0"/>
    <n v="0"/>
    <n v="0"/>
    <n v="0"/>
    <n v="0"/>
    <n v="0"/>
    <n v="0"/>
    <n v="0"/>
    <n v="0"/>
    <n v="0"/>
    <n v="0"/>
    <n v="0"/>
    <n v="0"/>
    <n v="0"/>
    <n v="0"/>
    <n v="0"/>
    <n v="0"/>
    <n v="0"/>
    <n v="0"/>
    <n v="0"/>
    <n v="0"/>
    <m/>
    <x v="2"/>
    <m/>
    <x v="0"/>
    <s v="CSS Kranken-Versicherung AG (fusioniert, fusionné, fuso)"/>
  </r>
  <r>
    <m/>
    <x v="10"/>
    <m/>
    <s v="CSS (f)"/>
    <x v="69"/>
    <m/>
    <x v="0"/>
    <n v="1535711"/>
    <n v="1499064"/>
    <n v="0"/>
    <n v="0"/>
    <n v="0"/>
    <n v="0"/>
    <n v="0"/>
    <n v="0"/>
    <n v="0"/>
    <n v="0"/>
    <n v="0"/>
    <n v="0"/>
    <n v="0"/>
    <n v="0"/>
    <n v="0"/>
    <n v="0"/>
    <n v="0"/>
    <n v="0"/>
    <n v="0"/>
    <n v="0"/>
    <n v="0"/>
    <n v="0"/>
    <n v="0"/>
    <n v="0"/>
    <n v="0"/>
    <n v="0"/>
    <n v="0"/>
    <n v="0"/>
    <n v="0"/>
    <n v="0"/>
    <n v="0"/>
    <n v="0"/>
    <n v="0"/>
    <n v="0"/>
    <n v="0"/>
    <n v="0"/>
    <n v="0"/>
    <n v="5430387370.1999998"/>
    <n v="-15316797.17"/>
    <n v="0"/>
    <n v="878903301.54999995"/>
    <n v="42220"/>
    <n v="0"/>
    <n v="-7385472"/>
    <n v="-353235"/>
    <n v="-878945521.54999995"/>
    <n v="-6321605479.25"/>
    <n v="878541008.60000002"/>
    <n v="0"/>
    <n v="0"/>
    <n v="0"/>
    <n v="-148086.85999999999"/>
    <n v="-152700000"/>
    <n v="0"/>
    <n v="0"/>
    <n v="0"/>
    <n v="69158136"/>
    <n v="0"/>
    <n v="-52569579"/>
    <n v="-24688633.710000001"/>
    <n v="-6923856.4800000004"/>
    <n v="33809217.859999999"/>
    <n v="0"/>
    <n v="0"/>
    <n v="-318943219.68000001"/>
    <n v="-2025628.1"/>
    <n v="94269268.429999992"/>
    <n v="-865387.16"/>
    <n v="-2661446.4699999997"/>
    <n v="-9277164.1600000001"/>
    <n v="552875.50999999989"/>
    <n v="-588059.39"/>
    <n v="-920495.07"/>
    <n v="-225738861.77999997"/>
    <n v="127182.45"/>
    <n v="0"/>
    <n v="0"/>
    <n v="0"/>
    <n v="0"/>
    <n v="1684991512.9999995"/>
    <n v="959428652.9726274"/>
    <n v="369583878.8326"/>
    <n v="2107613699.1200001"/>
    <n v="0"/>
    <n v="0"/>
    <n v="0"/>
    <n v="0"/>
    <n v="0"/>
    <n v="0"/>
    <n v="0"/>
    <n v="0"/>
    <n v="0"/>
    <n v="0"/>
    <n v="0"/>
    <n v="0"/>
    <n v="0"/>
    <n v="0"/>
    <n v="1023260530.76"/>
    <n v="0"/>
    <n v="0"/>
    <n v="0"/>
    <n v="0"/>
    <n v="0"/>
    <n v="0"/>
    <n v="0"/>
    <n v="0"/>
    <n v="1071300000"/>
    <n v="0"/>
    <n v="0"/>
    <n v="0"/>
    <n v="0"/>
    <n v="0"/>
    <n v="0"/>
    <n v="0"/>
    <n v="0"/>
    <n v="0"/>
    <n v="0"/>
    <n v="0"/>
    <n v="0"/>
    <n v="0"/>
    <n v="0"/>
    <n v="0"/>
    <n v="0"/>
    <n v="0"/>
    <n v="0"/>
    <n v="0"/>
    <n v="0"/>
    <n v="0"/>
    <n v="0"/>
    <m/>
    <x v="2"/>
    <m/>
    <x v="0"/>
    <s v="CSS Kranken-Versicherung AG (fusioniert, fusionné, fuso)"/>
  </r>
  <r>
    <m/>
    <x v="11"/>
    <m/>
    <s v="CSS (f)"/>
    <x v="69"/>
    <m/>
    <x v="0"/>
    <n v="1501294"/>
    <n v="1526671"/>
    <n v="0"/>
    <n v="0"/>
    <n v="0"/>
    <n v="0"/>
    <n v="0"/>
    <n v="0"/>
    <n v="0"/>
    <n v="0"/>
    <n v="0"/>
    <n v="0"/>
    <n v="0"/>
    <n v="0"/>
    <n v="0"/>
    <n v="0"/>
    <n v="0"/>
    <n v="0"/>
    <n v="0"/>
    <n v="0"/>
    <n v="0"/>
    <n v="0"/>
    <n v="0"/>
    <n v="0"/>
    <n v="0"/>
    <n v="0"/>
    <n v="0"/>
    <n v="0"/>
    <n v="0"/>
    <n v="0"/>
    <n v="0"/>
    <n v="0"/>
    <n v="0"/>
    <n v="0"/>
    <n v="0"/>
    <n v="0"/>
    <n v="0"/>
    <n v="5658348949.8000002"/>
    <n v="-19300968.960000001"/>
    <n v="0"/>
    <n v="963994643.35000002"/>
    <n v="37280"/>
    <n v="0"/>
    <n v="-7235699.2000000002"/>
    <n v="-500865"/>
    <n v="-964031923.35000002"/>
    <n v="-6383854404.1499996"/>
    <n v="869028017.54999995"/>
    <n v="0"/>
    <n v="0"/>
    <n v="0"/>
    <n v="-713323.31"/>
    <n v="-359000000"/>
    <n v="0"/>
    <n v="0"/>
    <n v="0"/>
    <n v="-60186379"/>
    <n v="0"/>
    <n v="142776574"/>
    <n v="-25311045.449999999"/>
    <n v="-5331973.5599999996"/>
    <n v="56206572.009999998"/>
    <n v="0"/>
    <n v="0"/>
    <n v="-344710224.63"/>
    <n v="-5456597.6900000004"/>
    <n v="133506001.27"/>
    <n v="-10177553.689999999"/>
    <n v="-760489.95"/>
    <n v="-4173833.93"/>
    <n v="4175662.37"/>
    <n v="-2639823.02"/>
    <n v="0"/>
    <n v="88772029.659999996"/>
    <n v="656596.25"/>
    <n v="0"/>
    <n v="0"/>
    <n v="0"/>
    <n v="0"/>
    <n v="1684991512.9999995"/>
    <n v="959428652.9726274"/>
    <n v="369583878.8326"/>
    <n v="2130638181.7400002"/>
    <n v="0"/>
    <n v="0"/>
    <n v="0"/>
    <n v="0"/>
    <n v="0"/>
    <n v="0"/>
    <n v="0"/>
    <n v="0"/>
    <n v="0"/>
    <n v="0"/>
    <n v="0"/>
    <n v="0"/>
    <n v="0"/>
    <n v="0"/>
    <n v="747477570.82000005"/>
    <n v="0"/>
    <n v="0"/>
    <n v="0"/>
    <n v="0"/>
    <n v="0"/>
    <n v="0"/>
    <n v="0"/>
    <n v="0"/>
    <n v="1430300000"/>
    <n v="0"/>
    <n v="0"/>
    <n v="0"/>
    <n v="0"/>
    <n v="0"/>
    <n v="0"/>
    <n v="0"/>
    <n v="0"/>
    <n v="0"/>
    <n v="0"/>
    <n v="0"/>
    <n v="0"/>
    <n v="0"/>
    <n v="0"/>
    <n v="0"/>
    <n v="0"/>
    <n v="0"/>
    <n v="0"/>
    <n v="0"/>
    <n v="0"/>
    <n v="0"/>
    <n v="0"/>
    <m/>
    <x v="2"/>
    <m/>
    <x v="0"/>
    <s v="CSS Kranken-Versicherung AG (fusioniert, fusionné, fuso)"/>
  </r>
  <r>
    <m/>
    <x v="0"/>
    <m/>
    <s v="SWICA (f)"/>
    <x v="70"/>
    <m/>
    <x v="0"/>
    <n v="685208"/>
    <n v="690027"/>
    <n v="0"/>
    <n v="0"/>
    <n v="0"/>
    <n v="0"/>
    <n v="0"/>
    <n v="0"/>
    <n v="0"/>
    <n v="0"/>
    <n v="0"/>
    <n v="0"/>
    <n v="0"/>
    <n v="0"/>
    <n v="0"/>
    <n v="0"/>
    <n v="0"/>
    <n v="0"/>
    <n v="0"/>
    <n v="0"/>
    <n v="0"/>
    <n v="0"/>
    <n v="0"/>
    <n v="0"/>
    <n v="0"/>
    <n v="0"/>
    <n v="0"/>
    <n v="0"/>
    <n v="0"/>
    <n v="0"/>
    <n v="0"/>
    <n v="0"/>
    <n v="0"/>
    <n v="0"/>
    <n v="0"/>
    <n v="0"/>
    <n v="0"/>
    <n v="2011915310.03"/>
    <n v="-16624473.289999999"/>
    <n v="0"/>
    <n v="148193837"/>
    <n v="0"/>
    <n v="0"/>
    <n v="-1529935.25"/>
    <n v="0"/>
    <n v="-148193837"/>
    <n v="-2104215062.5999999"/>
    <n v="210897889.59999999"/>
    <n v="103061007"/>
    <n v="11035417.699999999"/>
    <n v="367575.25"/>
    <n v="-456851.17"/>
    <n v="-16660194.73"/>
    <n v="0"/>
    <n v="0"/>
    <n v="0"/>
    <n v="-68281949.090000004"/>
    <n v="6780177"/>
    <n v="-3871415.18"/>
    <n v="-2752090.93"/>
    <n v="-2101668.9"/>
    <n v="-2707950.1100000003"/>
    <n v="0"/>
    <n v="0"/>
    <n v="-68696179"/>
    <n v="-660491.55000000005"/>
    <n v="-25259975.939999998"/>
    <n v="-4817429.05"/>
    <n v="-324196.33"/>
    <n v="-975268.72"/>
    <n v="864827.92999999993"/>
    <n v="-456.6"/>
    <n v="0"/>
    <n v="40711804.140000001"/>
    <n v="0"/>
    <n v="-1742366.27"/>
    <n v="0"/>
    <n v="0"/>
    <n v="0"/>
    <n v="0"/>
    <n v="0"/>
    <n v="0"/>
    <n v="758198315.52999997"/>
    <n v="0"/>
    <n v="0"/>
    <n v="0"/>
    <n v="0"/>
    <n v="0"/>
    <n v="0"/>
    <n v="0"/>
    <n v="0"/>
    <n v="0"/>
    <n v="0"/>
    <n v="0"/>
    <n v="0"/>
    <n v="0"/>
    <n v="0"/>
    <n v="365008899.63"/>
    <n v="0"/>
    <n v="0"/>
    <n v="0"/>
    <n v="0"/>
    <n v="0"/>
    <n v="0"/>
    <n v="0"/>
    <n v="0"/>
    <n v="332589485.18000001"/>
    <n v="0"/>
    <n v="0"/>
    <n v="0"/>
    <n v="0"/>
    <n v="0"/>
    <n v="0"/>
    <n v="0"/>
    <n v="0"/>
    <n v="0"/>
    <n v="0"/>
    <n v="0"/>
    <n v="0"/>
    <n v="0"/>
    <n v="0"/>
    <n v="0"/>
    <n v="0"/>
    <n v="0"/>
    <n v="0"/>
    <n v="0"/>
    <n v="0"/>
    <n v="0"/>
    <n v="0"/>
    <m/>
    <x v="2"/>
    <m/>
    <x v="0"/>
    <s v="SWICA Kranken-Versicherung AG (fusioniert per/ fusionné au/ fusione al: 1.1.24)"/>
  </r>
  <r>
    <m/>
    <x v="1"/>
    <m/>
    <s v="SWICA (f)"/>
    <x v="70"/>
    <m/>
    <x v="0"/>
    <n v="693599"/>
    <n v="683642"/>
    <n v="0"/>
    <n v="0"/>
    <n v="0"/>
    <n v="0"/>
    <n v="0"/>
    <n v="0"/>
    <n v="0"/>
    <n v="0"/>
    <n v="0"/>
    <n v="0"/>
    <n v="0"/>
    <n v="0"/>
    <n v="0"/>
    <n v="0"/>
    <n v="0"/>
    <n v="0"/>
    <n v="0"/>
    <n v="0"/>
    <n v="0"/>
    <n v="0"/>
    <n v="0"/>
    <n v="0"/>
    <n v="0"/>
    <n v="0"/>
    <n v="0"/>
    <n v="0"/>
    <n v="0"/>
    <n v="0"/>
    <n v="0"/>
    <n v="0"/>
    <n v="0"/>
    <n v="0"/>
    <n v="0"/>
    <n v="0"/>
    <n v="0"/>
    <n v="2075828847.3500001"/>
    <n v="2085375.6300000001"/>
    <n v="0"/>
    <n v="140982061.5"/>
    <n v="0"/>
    <n v="0"/>
    <n v="-1595992.8"/>
    <n v="0"/>
    <n v="-140982061.5"/>
    <n v="-2247176594.25"/>
    <n v="224150551.80000001"/>
    <n v="107831205.7"/>
    <n v="11686387.6"/>
    <n v="515477.9"/>
    <n v="-487467.83"/>
    <n v="817434.18000000017"/>
    <n v="0"/>
    <n v="0"/>
    <n v="0"/>
    <n v="-63385368.170000002"/>
    <n v="0"/>
    <n v="-7444489.6799999997"/>
    <n v="-14910438.529999999"/>
    <n v="-2871593.6399999997"/>
    <n v="-2715932.3600000003"/>
    <n v="0"/>
    <n v="0"/>
    <n v="-73164301.789999992"/>
    <n v="-867381.73"/>
    <n v="-22090646.98"/>
    <n v="-4540034.2399999993"/>
    <n v="-40021.87999999999"/>
    <n v="-1076096.3400000001"/>
    <n v="1021141.85"/>
    <n v="-16438.93"/>
    <n v="0"/>
    <n v="30022253.25"/>
    <n v="349299.93"/>
    <n v="0"/>
    <n v="0"/>
    <n v="0"/>
    <n v="0"/>
    <n v="0"/>
    <n v="0"/>
    <n v="0"/>
    <n v="726561864.15999997"/>
    <n v="0"/>
    <n v="0"/>
    <n v="0"/>
    <n v="0"/>
    <n v="0"/>
    <n v="0"/>
    <n v="0"/>
    <n v="0"/>
    <n v="0"/>
    <n v="0"/>
    <n v="0"/>
    <n v="0"/>
    <n v="0"/>
    <n v="0"/>
    <n v="376933175.62"/>
    <n v="0"/>
    <n v="0"/>
    <n v="0"/>
    <n v="0"/>
    <n v="0"/>
    <n v="0"/>
    <n v="0"/>
    <n v="0"/>
    <n v="331772051"/>
    <n v="0"/>
    <n v="0"/>
    <n v="0"/>
    <n v="0"/>
    <n v="0"/>
    <n v="0"/>
    <n v="0"/>
    <n v="0"/>
    <n v="0"/>
    <n v="0"/>
    <n v="0"/>
    <n v="0"/>
    <n v="0"/>
    <n v="0"/>
    <n v="0"/>
    <n v="0"/>
    <n v="0"/>
    <n v="0"/>
    <n v="0"/>
    <n v="0"/>
    <n v="0"/>
    <n v="0"/>
    <m/>
    <x v="2"/>
    <m/>
    <x v="0"/>
    <s v="SWICA Kranken-Versicherung AG (fusioniert per/ fusionné au/ fusione al: 1.1.24)"/>
  </r>
  <r>
    <m/>
    <x v="2"/>
    <m/>
    <s v="SWICA (f)"/>
    <x v="70"/>
    <m/>
    <x v="0"/>
    <n v="684331"/>
    <n v="678682"/>
    <n v="0"/>
    <n v="0"/>
    <n v="0"/>
    <n v="0"/>
    <n v="0"/>
    <n v="0"/>
    <n v="0"/>
    <n v="0"/>
    <n v="0"/>
    <n v="0"/>
    <n v="0"/>
    <n v="0"/>
    <n v="0"/>
    <n v="0"/>
    <n v="0"/>
    <n v="0"/>
    <n v="0"/>
    <n v="0"/>
    <n v="0"/>
    <n v="0"/>
    <n v="0"/>
    <n v="0"/>
    <n v="0"/>
    <n v="0"/>
    <n v="0"/>
    <n v="0"/>
    <n v="0"/>
    <n v="0"/>
    <n v="0"/>
    <n v="0"/>
    <n v="0"/>
    <n v="0"/>
    <n v="0"/>
    <n v="0"/>
    <n v="0"/>
    <n v="2157648374.5699997"/>
    <n v="-5021474.21"/>
    <n v="0"/>
    <n v="233553741.5"/>
    <n v="0"/>
    <n v="0"/>
    <n v="-1694951.55"/>
    <n v="0"/>
    <n v="-233553741.5"/>
    <n v="-2306341538.5"/>
    <n v="229681527.09999999"/>
    <n v="110258531.09999999"/>
    <n v="12329081.25"/>
    <n v="503397.5"/>
    <n v="-513470.85"/>
    <n v="-17448974"/>
    <n v="0"/>
    <n v="0"/>
    <n v="-22387068"/>
    <n v="-31301777.52"/>
    <n v="0"/>
    <n v="-5539590.9100000011"/>
    <n v="-4187359.0599999996"/>
    <n v="-3046549.5"/>
    <n v="-3104013.37"/>
    <n v="0"/>
    <n v="0"/>
    <n v="-76491985.430000007"/>
    <n v="-785863.62"/>
    <n v="-23667015.649999999"/>
    <n v="-4777630.1900000004"/>
    <n v="-402759"/>
    <n v="-1013305.58"/>
    <n v="390210.29"/>
    <n v="0"/>
    <n v="0"/>
    <n v="40487899.389999993"/>
    <n v="83008.42"/>
    <n v="-1698.48"/>
    <n v="0"/>
    <n v="0"/>
    <n v="0"/>
    <n v="0"/>
    <n v="0"/>
    <n v="0"/>
    <n v="805122850.48000014"/>
    <n v="0"/>
    <n v="0"/>
    <n v="0"/>
    <n v="0"/>
    <n v="0"/>
    <n v="0"/>
    <n v="0"/>
    <n v="0"/>
    <n v="0"/>
    <n v="0"/>
    <n v="0"/>
    <n v="0"/>
    <n v="0"/>
    <n v="0"/>
    <n v="420588179.81999999"/>
    <n v="0"/>
    <n v="0"/>
    <n v="0"/>
    <n v="0"/>
    <n v="0"/>
    <n v="0"/>
    <n v="0"/>
    <n v="0"/>
    <n v="349221025"/>
    <n v="0"/>
    <n v="0"/>
    <n v="0"/>
    <n v="0"/>
    <n v="0"/>
    <n v="0"/>
    <n v="0"/>
    <n v="0"/>
    <n v="0"/>
    <n v="0"/>
    <n v="0"/>
    <n v="0"/>
    <n v="0"/>
    <n v="0"/>
    <n v="0"/>
    <n v="0"/>
    <n v="0"/>
    <n v="0"/>
    <n v="0"/>
    <n v="0"/>
    <n v="0"/>
    <n v="0"/>
    <m/>
    <x v="2"/>
    <m/>
    <x v="0"/>
    <s v="SWICA Kranken-Versicherung AG (fusioniert per/ fusionné au/ fusione al: 1.1.24)"/>
  </r>
  <r>
    <m/>
    <x v="3"/>
    <m/>
    <s v="SWICA (f)"/>
    <x v="70"/>
    <m/>
    <x v="0"/>
    <n v="681355"/>
    <n v="706044"/>
    <n v="0"/>
    <n v="0"/>
    <n v="0"/>
    <n v="0"/>
    <n v="0"/>
    <n v="0"/>
    <n v="0"/>
    <n v="0"/>
    <n v="0"/>
    <n v="0"/>
    <n v="0"/>
    <n v="0"/>
    <n v="0"/>
    <n v="0"/>
    <n v="0"/>
    <n v="0"/>
    <n v="0"/>
    <n v="0"/>
    <n v="0"/>
    <n v="0"/>
    <n v="0"/>
    <n v="0"/>
    <n v="0"/>
    <n v="0"/>
    <n v="0"/>
    <n v="0"/>
    <n v="0"/>
    <n v="0"/>
    <n v="0"/>
    <n v="0"/>
    <n v="0"/>
    <n v="0"/>
    <n v="0"/>
    <n v="0"/>
    <n v="0"/>
    <n v="2223172401.7200003"/>
    <n v="-9188653.5800000001"/>
    <n v="0"/>
    <n v="245462415.80000001"/>
    <n v="0"/>
    <n v="0"/>
    <n v="-1696218"/>
    <n v="0"/>
    <n v="-245462415.80000001"/>
    <n v="-2382479816.79"/>
    <n v="235383096.47"/>
    <n v="112709547.53"/>
    <n v="12715217.5"/>
    <n v="486613.39999999997"/>
    <n v="-767271.34000000008"/>
    <n v="5024796"/>
    <n v="0"/>
    <n v="0"/>
    <n v="-820545"/>
    <n v="-63984143"/>
    <n v="0"/>
    <n v="-5430734.5199999996"/>
    <n v="-9672423.4600000009"/>
    <n v="-3358909.37"/>
    <n v="-2433383.5"/>
    <n v="0"/>
    <n v="0"/>
    <n v="-80162030.960000008"/>
    <n v="-1560037.43"/>
    <n v="-20041287.18"/>
    <n v="-5021739.79"/>
    <n v="-782182.53"/>
    <n v="-1141814.9099999999"/>
    <n v="1573800.3499999999"/>
    <n v="0"/>
    <n v="0"/>
    <n v="3327333.7600000002"/>
    <n v="269237.95"/>
    <n v="0"/>
    <n v="0"/>
    <n v="0"/>
    <n v="0"/>
    <n v="429920793.86000067"/>
    <n v="286906029.04125607"/>
    <n v="0"/>
    <n v="831293115.23999989"/>
    <n v="0"/>
    <n v="0"/>
    <n v="0"/>
    <n v="0"/>
    <n v="0"/>
    <n v="0"/>
    <n v="0"/>
    <n v="0"/>
    <n v="0"/>
    <n v="0"/>
    <n v="0"/>
    <n v="0"/>
    <n v="0"/>
    <n v="0"/>
    <n v="426709033.14000005"/>
    <n v="0"/>
    <n v="0"/>
    <n v="0"/>
    <n v="0"/>
    <n v="0"/>
    <n v="0"/>
    <n v="0"/>
    <n v="0"/>
    <n v="344196229"/>
    <n v="0"/>
    <n v="0"/>
    <n v="0"/>
    <n v="0"/>
    <n v="0"/>
    <n v="0"/>
    <n v="0"/>
    <n v="0"/>
    <n v="0"/>
    <n v="0"/>
    <n v="0"/>
    <n v="0"/>
    <n v="0"/>
    <n v="0"/>
    <n v="0"/>
    <n v="0"/>
    <n v="0"/>
    <n v="0"/>
    <n v="0"/>
    <n v="0"/>
    <n v="0"/>
    <n v="0"/>
    <m/>
    <x v="2"/>
    <m/>
    <x v="0"/>
    <s v="SWICA Kranken-Versicherung AG (fusioniert per/ fusionné au/ fusione al: 1.1.24)"/>
  </r>
  <r>
    <m/>
    <x v="4"/>
    <m/>
    <s v="SWICA (f)"/>
    <x v="70"/>
    <m/>
    <x v="0"/>
    <n v="708813"/>
    <n v="742897"/>
    <n v="0"/>
    <n v="0"/>
    <n v="0"/>
    <n v="0"/>
    <n v="0"/>
    <n v="0"/>
    <n v="0"/>
    <n v="0"/>
    <n v="0"/>
    <n v="0"/>
    <n v="0"/>
    <n v="0"/>
    <n v="0"/>
    <n v="0"/>
    <n v="0"/>
    <n v="0"/>
    <n v="0"/>
    <n v="0"/>
    <n v="0"/>
    <n v="0"/>
    <n v="0"/>
    <n v="0"/>
    <n v="0"/>
    <n v="0"/>
    <n v="0"/>
    <n v="0"/>
    <n v="0"/>
    <n v="0"/>
    <n v="0"/>
    <n v="0"/>
    <n v="0"/>
    <n v="0"/>
    <n v="0"/>
    <n v="0"/>
    <n v="0"/>
    <n v="2337524124.0900002"/>
    <n v="-1824464.8800000001"/>
    <n v="0"/>
    <n v="258504474.44999999"/>
    <n v="0"/>
    <n v="0"/>
    <n v="-1642043.4000000001"/>
    <n v="0"/>
    <n v="-258504474.44999999"/>
    <n v="-2524904407.8800001"/>
    <n v="382509294.30000001"/>
    <n v="0"/>
    <n v="0"/>
    <n v="0"/>
    <n v="-534310.61"/>
    <n v="146987"/>
    <n v="0"/>
    <n v="0"/>
    <n v="0"/>
    <n v="-47110056"/>
    <n v="0"/>
    <n v="-21078486.879999999"/>
    <n v="-13385096.75"/>
    <n v="-3656556.65"/>
    <n v="-2192968.65"/>
    <n v="0"/>
    <n v="0"/>
    <n v="-85605873.540000007"/>
    <n v="-922040.7"/>
    <n v="-21433681.75"/>
    <n v="-6273667.6399999997"/>
    <n v="-559723.6"/>
    <n v="-1387542.5999999999"/>
    <n v="791748.33"/>
    <n v="-11853.22"/>
    <n v="0"/>
    <n v="12438753.809999999"/>
    <n v="41425.11"/>
    <n v="0"/>
    <n v="0"/>
    <n v="0"/>
    <n v="0"/>
    <n v="437800000"/>
    <n v="338800000"/>
    <n v="0"/>
    <n v="909691283.38999999"/>
    <n v="0"/>
    <n v="0"/>
    <n v="0"/>
    <n v="0"/>
    <n v="0"/>
    <n v="0"/>
    <n v="0"/>
    <n v="0"/>
    <n v="0"/>
    <n v="0"/>
    <n v="0"/>
    <n v="0"/>
    <n v="0"/>
    <n v="0"/>
    <n v="427638591.00999999"/>
    <n v="0"/>
    <n v="0"/>
    <n v="0"/>
    <n v="0"/>
    <n v="0"/>
    <n v="0"/>
    <n v="0"/>
    <n v="0"/>
    <n v="344049242"/>
    <n v="0"/>
    <n v="0"/>
    <n v="0"/>
    <n v="0"/>
    <n v="0"/>
    <n v="0"/>
    <n v="0"/>
    <n v="0"/>
    <n v="0"/>
    <n v="0"/>
    <n v="0"/>
    <n v="0"/>
    <n v="0"/>
    <n v="0"/>
    <n v="0"/>
    <n v="0"/>
    <n v="0"/>
    <n v="0"/>
    <n v="0"/>
    <n v="0"/>
    <n v="0"/>
    <n v="0"/>
    <m/>
    <x v="2"/>
    <m/>
    <x v="0"/>
    <s v="SWICA Kranken-Versicherung AG (fusioniert per/ fusionné au/ fusione al: 1.1.24)"/>
  </r>
  <r>
    <m/>
    <x v="5"/>
    <m/>
    <s v="SWICA (f)"/>
    <x v="70"/>
    <m/>
    <x v="0"/>
    <n v="750513"/>
    <n v="774919"/>
    <n v="0"/>
    <n v="0"/>
    <n v="0"/>
    <n v="0"/>
    <n v="0"/>
    <n v="0"/>
    <n v="0"/>
    <n v="0"/>
    <n v="0"/>
    <n v="0"/>
    <n v="0"/>
    <n v="0"/>
    <n v="0"/>
    <n v="0"/>
    <n v="0"/>
    <n v="0"/>
    <n v="0"/>
    <n v="0"/>
    <n v="0"/>
    <n v="0"/>
    <n v="0"/>
    <n v="0"/>
    <n v="0"/>
    <n v="0"/>
    <n v="0"/>
    <n v="0"/>
    <n v="0"/>
    <n v="0"/>
    <n v="0"/>
    <n v="0"/>
    <n v="0"/>
    <n v="0"/>
    <n v="0"/>
    <n v="0"/>
    <n v="0"/>
    <n v="2576044974.8500004"/>
    <n v="-2854856.81"/>
    <n v="0"/>
    <n v="280884290.19999999"/>
    <n v="0"/>
    <n v="0"/>
    <n v="-2922200.9"/>
    <n v="0"/>
    <n v="-280884290.19999999"/>
    <n v="-2668929230.52"/>
    <n v="409190370.55000001"/>
    <n v="0"/>
    <n v="0"/>
    <n v="0"/>
    <n v="-909646.27"/>
    <n v="-28229756"/>
    <n v="0"/>
    <n v="0"/>
    <n v="0"/>
    <n v="-75987921.00999999"/>
    <n v="0"/>
    <n v="-40123911.5"/>
    <n v="-14931412.25"/>
    <n v="-3954086.6"/>
    <n v="4582333.2"/>
    <n v="0"/>
    <n v="0"/>
    <n v="-79118424.079999998"/>
    <n v="-767982.45000000007"/>
    <n v="-38883977.390000001"/>
    <n v="-5976083.6600000001"/>
    <n v="-397555.68"/>
    <n v="-2033330.6400000001"/>
    <n v="346022.5"/>
    <n v="-508365.04"/>
    <n v="0"/>
    <n v="28421851.099999998"/>
    <n v="956780.21"/>
    <n v="-644696.35"/>
    <n v="0"/>
    <n v="0"/>
    <n v="0"/>
    <n v="443369706.48000002"/>
    <n v="371362256.23167402"/>
    <n v="0"/>
    <n v="978193712.47000003"/>
    <n v="0"/>
    <n v="0"/>
    <n v="0"/>
    <n v="0"/>
    <n v="0"/>
    <n v="0"/>
    <n v="0"/>
    <n v="0"/>
    <n v="0"/>
    <n v="0"/>
    <n v="0"/>
    <n v="0"/>
    <n v="0"/>
    <n v="0"/>
    <n v="480007486.27999997"/>
    <n v="0"/>
    <n v="0"/>
    <n v="0"/>
    <n v="0"/>
    <n v="0"/>
    <n v="0"/>
    <n v="0"/>
    <n v="0"/>
    <n v="372278998"/>
    <n v="0"/>
    <n v="0"/>
    <n v="0"/>
    <n v="0"/>
    <n v="0"/>
    <n v="0"/>
    <n v="0"/>
    <n v="0"/>
    <n v="0"/>
    <n v="0"/>
    <n v="0"/>
    <n v="0"/>
    <n v="0"/>
    <n v="0"/>
    <n v="0"/>
    <n v="0"/>
    <n v="0"/>
    <n v="0"/>
    <n v="0"/>
    <n v="0"/>
    <n v="0"/>
    <n v="0"/>
    <m/>
    <x v="2"/>
    <m/>
    <x v="0"/>
    <s v="SWICA Kranken-Versicherung AG (fusioniert per/ fusionné au/ fusione al: 1.1.24)"/>
  </r>
  <r>
    <m/>
    <x v="6"/>
    <m/>
    <s v="SWICA (f)"/>
    <x v="70"/>
    <m/>
    <x v="0"/>
    <n v="784085"/>
    <n v="794445"/>
    <n v="0"/>
    <n v="0"/>
    <n v="0"/>
    <n v="0"/>
    <n v="0"/>
    <n v="0"/>
    <n v="0"/>
    <n v="0"/>
    <n v="0"/>
    <n v="0"/>
    <n v="0"/>
    <n v="0"/>
    <n v="0"/>
    <n v="0"/>
    <n v="0"/>
    <n v="0"/>
    <n v="0"/>
    <n v="0"/>
    <n v="0"/>
    <n v="0"/>
    <n v="0"/>
    <n v="0"/>
    <n v="0"/>
    <n v="0"/>
    <n v="0"/>
    <n v="0"/>
    <n v="0"/>
    <n v="0"/>
    <n v="0"/>
    <n v="0"/>
    <n v="0"/>
    <n v="0"/>
    <n v="0"/>
    <n v="0"/>
    <n v="0"/>
    <n v="2842369913.6700001"/>
    <n v="-4467920.1900000004"/>
    <n v="0"/>
    <n v="320497233.25"/>
    <n v="0"/>
    <n v="0"/>
    <n v="-3455711.4000000004"/>
    <n v="0"/>
    <n v="-320497233.25"/>
    <n v="-2787565823.6700001"/>
    <n v="435289334.19"/>
    <n v="0"/>
    <n v="0"/>
    <n v="0"/>
    <n v="-561750.85"/>
    <n v="-31026565"/>
    <n v="0"/>
    <n v="0"/>
    <n v="0"/>
    <n v="-156387527"/>
    <n v="0"/>
    <n v="-63987047.659999996"/>
    <n v="-17430466.800000001"/>
    <n v="-4100021.6500000004"/>
    <n v="12909002.870000001"/>
    <n v="0"/>
    <n v="0"/>
    <n v="-64473360.549999997"/>
    <n v="-714207.76"/>
    <n v="-38085350.259999998"/>
    <n v="-7438661.7199999997"/>
    <n v="-342269.9"/>
    <n v="-2165336.4499999997"/>
    <n v="315678.07"/>
    <n v="-863930.52"/>
    <n v="0"/>
    <n v="1047035.1500000001"/>
    <n v="437891"/>
    <n v="-5503.22"/>
    <n v="0"/>
    <n v="0"/>
    <n v="0"/>
    <n v="500898950.12999976"/>
    <n v="279232767.45452708"/>
    <n v="0"/>
    <n v="977150288.49000001"/>
    <n v="0"/>
    <n v="0"/>
    <n v="0"/>
    <n v="0"/>
    <n v="0"/>
    <n v="0"/>
    <n v="0"/>
    <n v="0"/>
    <n v="0"/>
    <n v="0"/>
    <n v="0"/>
    <n v="0"/>
    <n v="0"/>
    <n v="0"/>
    <n v="589304886.63999999"/>
    <n v="0"/>
    <n v="0"/>
    <n v="0"/>
    <n v="0"/>
    <n v="0"/>
    <n v="0"/>
    <n v="0"/>
    <n v="0"/>
    <n v="403305563"/>
    <n v="0"/>
    <n v="0"/>
    <n v="0"/>
    <n v="0"/>
    <n v="0"/>
    <n v="0"/>
    <n v="0"/>
    <n v="0"/>
    <n v="0"/>
    <n v="0"/>
    <n v="0"/>
    <n v="0"/>
    <n v="0"/>
    <n v="0"/>
    <n v="0"/>
    <n v="0"/>
    <n v="0"/>
    <n v="0"/>
    <n v="0"/>
    <n v="0"/>
    <n v="0"/>
    <n v="0"/>
    <m/>
    <x v="2"/>
    <m/>
    <x v="0"/>
    <s v="SWICA Kranken-Versicherung AG (fusioniert per/ fusionné au/ fusione al: 1.1.24)"/>
  </r>
  <r>
    <m/>
    <x v="7"/>
    <m/>
    <s v="SWICA (f)"/>
    <x v="70"/>
    <m/>
    <x v="0"/>
    <n v="802662"/>
    <n v="808659"/>
    <n v="0"/>
    <n v="0"/>
    <n v="0"/>
    <n v="0"/>
    <n v="0"/>
    <n v="0"/>
    <n v="0"/>
    <n v="0"/>
    <n v="0"/>
    <n v="0"/>
    <n v="0"/>
    <n v="0"/>
    <n v="0"/>
    <n v="0"/>
    <n v="0"/>
    <n v="0"/>
    <n v="0"/>
    <n v="0"/>
    <n v="0"/>
    <n v="0"/>
    <n v="0"/>
    <n v="0"/>
    <n v="0"/>
    <n v="0"/>
    <n v="0"/>
    <n v="0"/>
    <n v="0"/>
    <n v="0"/>
    <n v="0"/>
    <n v="0"/>
    <n v="0"/>
    <n v="0"/>
    <n v="0"/>
    <n v="0"/>
    <n v="0"/>
    <n v="2978699290.4000001"/>
    <n v="-5321601.2300000004"/>
    <n v="0"/>
    <n v="339887610.12"/>
    <n v="0"/>
    <n v="0"/>
    <n v="-3856044.6"/>
    <n v="0"/>
    <n v="-339887610.12"/>
    <n v="-3021457339.1600003"/>
    <n v="465537910.35000002"/>
    <n v="0"/>
    <n v="0"/>
    <n v="0"/>
    <n v="-655186"/>
    <n v="-28495775"/>
    <n v="0"/>
    <n v="0"/>
    <n v="0"/>
    <n v="-216122066"/>
    <n v="0"/>
    <n v="1454641.6"/>
    <n v="-20946712.789999999"/>
    <n v="-4907917.1000000006"/>
    <n v="-4521636.6899999995"/>
    <n v="0"/>
    <n v="0"/>
    <n v="-67344459.299999997"/>
    <n v="-557186.12"/>
    <n v="-42286265.5"/>
    <n v="-8158254.3700000001"/>
    <n v="-455272.30000000005"/>
    <n v="-2267762.5499999998"/>
    <n v="234342.63"/>
    <n v="-647943.56000000006"/>
    <n v="0"/>
    <n v="56906043.039999999"/>
    <n v="990113.35999999987"/>
    <n v="-2392242.77"/>
    <n v="0"/>
    <n v="0"/>
    <n v="0"/>
    <n v="618033919.83999979"/>
    <n v="257106583.12278134"/>
    <n v="-186095360.3813462"/>
    <n v="1311143831.4200001"/>
    <n v="0"/>
    <n v="0"/>
    <n v="0"/>
    <n v="0"/>
    <n v="0"/>
    <n v="0"/>
    <n v="0"/>
    <n v="0"/>
    <n v="0"/>
    <n v="0"/>
    <n v="0"/>
    <n v="0"/>
    <n v="0"/>
    <n v="0"/>
    <n v="662733562.99000001"/>
    <n v="0"/>
    <n v="0"/>
    <n v="0"/>
    <n v="0"/>
    <n v="0"/>
    <n v="0"/>
    <n v="0"/>
    <n v="0"/>
    <n v="431801338"/>
    <n v="0"/>
    <n v="0"/>
    <n v="0"/>
    <n v="0"/>
    <n v="0"/>
    <n v="0"/>
    <n v="0"/>
    <n v="0"/>
    <n v="0"/>
    <n v="0"/>
    <n v="0"/>
    <n v="0"/>
    <n v="0"/>
    <n v="0"/>
    <n v="0"/>
    <n v="0"/>
    <n v="0"/>
    <n v="0"/>
    <n v="0"/>
    <n v="0"/>
    <n v="0"/>
    <n v="0"/>
    <m/>
    <x v="2"/>
    <m/>
    <x v="0"/>
    <s v="SWICA Kranken-Versicherung AG (fusioniert per/ fusionné au/ fusione al: 1.1.24)"/>
  </r>
  <r>
    <m/>
    <x v="8"/>
    <m/>
    <s v="SWICA (f)"/>
    <x v="70"/>
    <m/>
    <x v="0"/>
    <n v="812471"/>
    <n v="820080"/>
    <n v="0"/>
    <n v="0"/>
    <n v="0"/>
    <n v="0"/>
    <n v="0"/>
    <n v="0"/>
    <n v="0"/>
    <n v="0"/>
    <n v="0"/>
    <n v="0"/>
    <n v="0"/>
    <n v="0"/>
    <n v="0"/>
    <n v="0"/>
    <n v="0"/>
    <n v="0"/>
    <n v="0"/>
    <n v="0"/>
    <n v="0"/>
    <n v="0"/>
    <n v="0"/>
    <n v="0"/>
    <n v="0"/>
    <n v="0"/>
    <n v="0"/>
    <n v="0"/>
    <n v="0"/>
    <n v="0"/>
    <n v="0"/>
    <n v="0"/>
    <n v="0"/>
    <n v="0"/>
    <n v="0"/>
    <n v="0"/>
    <n v="0"/>
    <n v="3034622908.6799998"/>
    <n v="-7495494.5800000001"/>
    <n v="0"/>
    <n v="354794910.99000001"/>
    <n v="0"/>
    <n v="0"/>
    <n v="-4134909.6"/>
    <n v="0"/>
    <n v="-354794910.99000001"/>
    <n v="-3073400057.2799997"/>
    <n v="463404930.29999995"/>
    <n v="0"/>
    <n v="0"/>
    <n v="0"/>
    <n v="-798621.79999999993"/>
    <n v="7401357"/>
    <n v="0"/>
    <n v="0"/>
    <n v="0"/>
    <n v="-209030987"/>
    <n v="0"/>
    <n v="21744478.82"/>
    <n v="-18912309.920000002"/>
    <n v="-5340360.8999999994"/>
    <n v="1283988.07"/>
    <n v="0"/>
    <n v="0"/>
    <n v="-71676525.150000006"/>
    <n v="-434609.89"/>
    <n v="-49352491.649999999"/>
    <n v="-7309320.5099999998"/>
    <n v="-810997.15999999992"/>
    <n v="-2362065.1999999997"/>
    <n v="387811.12"/>
    <n v="-735389.28"/>
    <n v="0"/>
    <n v="51407109.920000002"/>
    <n v="193860.29"/>
    <n v="-3058185.6999999997"/>
    <n v="0"/>
    <n v="0"/>
    <n v="0"/>
    <n v="708888896.20000005"/>
    <n v="408965187.74684477"/>
    <n v="-194114521.07015082"/>
    <n v="1421268925.0599999"/>
    <n v="0"/>
    <n v="0"/>
    <n v="0"/>
    <n v="0"/>
    <n v="0"/>
    <n v="0"/>
    <n v="0"/>
    <n v="0"/>
    <n v="0"/>
    <n v="0"/>
    <n v="0"/>
    <n v="0"/>
    <n v="0"/>
    <n v="0"/>
    <n v="788137067.95000005"/>
    <n v="0"/>
    <n v="0"/>
    <n v="0"/>
    <n v="0"/>
    <n v="0"/>
    <n v="0"/>
    <n v="0"/>
    <n v="0"/>
    <n v="424399981"/>
    <n v="0"/>
    <n v="0"/>
    <n v="0"/>
    <n v="0"/>
    <n v="0"/>
    <n v="0"/>
    <n v="0"/>
    <n v="0"/>
    <n v="0"/>
    <n v="0"/>
    <n v="0"/>
    <n v="0"/>
    <n v="0"/>
    <n v="0"/>
    <n v="0"/>
    <n v="0"/>
    <n v="0"/>
    <n v="0"/>
    <n v="0"/>
    <n v="0"/>
    <n v="0"/>
    <n v="0"/>
    <m/>
    <x v="2"/>
    <m/>
    <x v="0"/>
    <s v="SWICA Kranken-Versicherung AG (fusioniert per/ fusionné au/ fusione al: 1.1.24)"/>
  </r>
  <r>
    <m/>
    <x v="9"/>
    <m/>
    <s v="SWICA (f)"/>
    <x v="70"/>
    <m/>
    <x v="0"/>
    <n v="830067"/>
    <n v="833371"/>
    <n v="0"/>
    <n v="0"/>
    <n v="0"/>
    <n v="0"/>
    <n v="0"/>
    <n v="0"/>
    <n v="0"/>
    <n v="0"/>
    <n v="0"/>
    <n v="0"/>
    <n v="0"/>
    <n v="0"/>
    <n v="0"/>
    <n v="0"/>
    <n v="0"/>
    <n v="0"/>
    <n v="0"/>
    <n v="0"/>
    <n v="0"/>
    <n v="0"/>
    <n v="0"/>
    <n v="0"/>
    <n v="0"/>
    <n v="0"/>
    <n v="0"/>
    <n v="0"/>
    <n v="0"/>
    <n v="0"/>
    <n v="0"/>
    <n v="0"/>
    <n v="0"/>
    <n v="0"/>
    <n v="0"/>
    <n v="0"/>
    <n v="0"/>
    <n v="3089512742.0100002"/>
    <n v="-5212745.18"/>
    <n v="0"/>
    <n v="348928263.84000003"/>
    <n v="0"/>
    <n v="0"/>
    <n v="-3617611.3"/>
    <n v="-128345"/>
    <n v="-348928263.84000003"/>
    <n v="-3260269662.2599998"/>
    <n v="492051128.10000002"/>
    <n v="0"/>
    <n v="0"/>
    <n v="0"/>
    <n v="-794022.87"/>
    <n v="39983189"/>
    <n v="0"/>
    <n v="0"/>
    <n v="0"/>
    <n v="-193425324"/>
    <n v="0"/>
    <n v="-3435640.1799999997"/>
    <n v="-23851661.5"/>
    <n v="-5759329.9500000002"/>
    <n v="-22988350.329999998"/>
    <n v="0"/>
    <n v="0"/>
    <n v="-77941742.549999997"/>
    <n v="-834561.52"/>
    <n v="-59367727.640000001"/>
    <n v="-8247020.9000000004"/>
    <n v="-393259.97"/>
    <n v="-2193623.7000000002"/>
    <n v="342847.83"/>
    <n v="-1015573.59"/>
    <n v="0"/>
    <n v="27743450.93"/>
    <n v="214443.81"/>
    <n v="-6579.6200000000008"/>
    <n v="0"/>
    <n v="0"/>
    <n v="0"/>
    <n v="851077845.15999961"/>
    <n v="451417879.17171848"/>
    <n v="-197270052.3063536"/>
    <n v="1463518595.3"/>
    <n v="0"/>
    <n v="0"/>
    <n v="0"/>
    <n v="0"/>
    <n v="0"/>
    <n v="0"/>
    <n v="0"/>
    <n v="0"/>
    <n v="0"/>
    <n v="0"/>
    <n v="0"/>
    <n v="0"/>
    <n v="0"/>
    <n v="0"/>
    <n v="768502087.56000006"/>
    <n v="0"/>
    <n v="0"/>
    <n v="0"/>
    <n v="0"/>
    <n v="0"/>
    <n v="0"/>
    <n v="0"/>
    <n v="0"/>
    <n v="384416791.99000001"/>
    <n v="0"/>
    <n v="0"/>
    <n v="0"/>
    <n v="0"/>
    <n v="0"/>
    <n v="0"/>
    <n v="0"/>
    <n v="0"/>
    <n v="0"/>
    <n v="0"/>
    <n v="0"/>
    <n v="0"/>
    <n v="0"/>
    <n v="0"/>
    <n v="0"/>
    <n v="0"/>
    <n v="0"/>
    <n v="0"/>
    <n v="0"/>
    <n v="0"/>
    <n v="0"/>
    <n v="0"/>
    <m/>
    <x v="2"/>
    <m/>
    <x v="0"/>
    <s v="SWICA Kranken-Versicherung AG (fusioniert per/ fusionné au/ fusione al: 1.1.24)"/>
  </r>
  <r>
    <m/>
    <x v="10"/>
    <m/>
    <s v="SWICA (f)"/>
    <x v="70"/>
    <m/>
    <x v="0"/>
    <n v="838659"/>
    <n v="862007"/>
    <n v="0"/>
    <n v="0"/>
    <n v="0"/>
    <n v="0"/>
    <n v="0"/>
    <n v="0"/>
    <n v="0"/>
    <n v="0"/>
    <n v="0"/>
    <n v="0"/>
    <n v="0"/>
    <n v="0"/>
    <n v="0"/>
    <n v="0"/>
    <n v="0"/>
    <n v="0"/>
    <n v="0"/>
    <n v="0"/>
    <n v="0"/>
    <n v="0"/>
    <n v="0"/>
    <n v="0"/>
    <n v="0"/>
    <n v="0"/>
    <n v="0"/>
    <n v="0"/>
    <n v="0"/>
    <n v="0"/>
    <n v="0"/>
    <n v="0"/>
    <n v="0"/>
    <n v="0"/>
    <n v="0"/>
    <n v="0"/>
    <n v="0"/>
    <n v="3139812352.6800003"/>
    <n v="-7899265.8599999994"/>
    <n v="0"/>
    <n v="345007813.40000004"/>
    <n v="0"/>
    <n v="0"/>
    <n v="-4050447"/>
    <n v="-201864"/>
    <n v="-345007813.40000004"/>
    <n v="-3413556354.6400003"/>
    <n v="509787322"/>
    <n v="0"/>
    <n v="0"/>
    <n v="0"/>
    <n v="-746910.76"/>
    <n v="-68570782.849999994"/>
    <n v="0"/>
    <n v="0"/>
    <n v="0"/>
    <n v="-202830922"/>
    <n v="0"/>
    <n v="89864599.170000002"/>
    <n v="-20618263.559999999"/>
    <n v="-6825522.8999999994"/>
    <n v="-8735072.4500000011"/>
    <n v="0"/>
    <n v="0"/>
    <n v="-81874324.799999997"/>
    <n v="-862109.87999999989"/>
    <n v="-67276219.739999995"/>
    <n v="-9185251.8699999992"/>
    <n v="-806714.84"/>
    <n v="-2632950.65"/>
    <n v="853466.62"/>
    <n v="-788028.52"/>
    <n v="0"/>
    <n v="-125400234.89999999"/>
    <n v="348779.49"/>
    <n v="-7708.53"/>
    <n v="0"/>
    <n v="0"/>
    <n v="0"/>
    <n v="832964446.59999955"/>
    <n v="615462580.00463557"/>
    <n v="-176749021.38682202"/>
    <n v="1190776443.9000001"/>
    <n v="0"/>
    <n v="0"/>
    <n v="0"/>
    <n v="0"/>
    <n v="0"/>
    <n v="0"/>
    <n v="0"/>
    <n v="0"/>
    <n v="0"/>
    <n v="0"/>
    <n v="0"/>
    <n v="0"/>
    <n v="0"/>
    <n v="0"/>
    <n v="486299656.96999997"/>
    <n v="0"/>
    <n v="0"/>
    <n v="0"/>
    <n v="0"/>
    <n v="0"/>
    <n v="0"/>
    <n v="0"/>
    <n v="0"/>
    <n v="452987574.85000002"/>
    <n v="0"/>
    <n v="0"/>
    <n v="0"/>
    <n v="0"/>
    <n v="0"/>
    <n v="0"/>
    <n v="0"/>
    <n v="0"/>
    <n v="0"/>
    <n v="0"/>
    <n v="0"/>
    <n v="0"/>
    <n v="0"/>
    <n v="0"/>
    <n v="0"/>
    <n v="0"/>
    <n v="0"/>
    <n v="0"/>
    <n v="0"/>
    <n v="0"/>
    <n v="0"/>
    <n v="0"/>
    <m/>
    <x v="2"/>
    <m/>
    <x v="0"/>
    <s v="SWICA Kranken-Versicherung AG (fusioniert per/ fusionné au/ fusione al: 1.1.24)"/>
  </r>
  <r>
    <m/>
    <x v="11"/>
    <m/>
    <s v="SWICA (f)"/>
    <x v="70"/>
    <m/>
    <x v="0"/>
    <n v="869768"/>
    <n v="815946"/>
    <n v="0"/>
    <n v="0"/>
    <n v="0"/>
    <n v="0"/>
    <n v="0"/>
    <n v="0"/>
    <n v="0"/>
    <n v="0"/>
    <n v="0"/>
    <n v="0"/>
    <n v="0"/>
    <n v="0"/>
    <n v="0"/>
    <n v="0"/>
    <n v="0"/>
    <n v="0"/>
    <n v="0"/>
    <n v="0"/>
    <n v="0"/>
    <n v="0"/>
    <n v="0"/>
    <n v="0"/>
    <n v="0"/>
    <n v="0"/>
    <n v="0"/>
    <n v="0"/>
    <n v="0"/>
    <n v="0"/>
    <n v="0"/>
    <n v="0"/>
    <n v="0"/>
    <n v="0"/>
    <n v="0"/>
    <n v="0"/>
    <n v="0"/>
    <n v="3478295835.4200001"/>
    <n v="-7459421.25"/>
    <n v="0"/>
    <n v="412738078.15000004"/>
    <n v="0"/>
    <n v="0"/>
    <n v="-4122235.8"/>
    <n v="-265324"/>
    <n v="-412738078.15000004"/>
    <n v="-3669442795.0100002"/>
    <n v="542904202.64999998"/>
    <n v="0"/>
    <n v="0"/>
    <n v="0"/>
    <n v="-1575622.61"/>
    <n v="-27910405"/>
    <n v="0"/>
    <n v="0"/>
    <n v="0"/>
    <n v="-179256565"/>
    <n v="0"/>
    <n v="-108906743.93000001"/>
    <n v="-21753574.120000001"/>
    <n v="-14108198.25"/>
    <n v="-2736974.24"/>
    <n v="0"/>
    <n v="0"/>
    <n v="-86860896.799999997"/>
    <n v="-977763.35"/>
    <n v="-72180351.859999999"/>
    <n v="-8860041.8100000005"/>
    <n v="-1266115.1499999999"/>
    <n v="-2713461.45"/>
    <n v="1718292.8599999999"/>
    <n v="-477813.37"/>
    <n v="0"/>
    <n v="35735596.950000003"/>
    <n v="174210.75"/>
    <n v="0"/>
    <n v="0"/>
    <n v="0"/>
    <n v="0"/>
    <n v="832964446.59999955"/>
    <n v="615462580.00463557"/>
    <n v="-176749021.38682202"/>
    <n v="1238084132.29"/>
    <n v="0"/>
    <n v="0"/>
    <n v="0"/>
    <n v="0"/>
    <n v="0"/>
    <n v="0"/>
    <n v="0"/>
    <n v="0"/>
    <n v="0"/>
    <n v="0"/>
    <n v="0"/>
    <n v="0"/>
    <n v="0"/>
    <n v="0"/>
    <n v="334153492.07999998"/>
    <n v="0"/>
    <n v="0"/>
    <n v="0"/>
    <n v="0"/>
    <n v="0"/>
    <n v="0"/>
    <n v="0"/>
    <n v="0"/>
    <n v="480897979.85000002"/>
    <n v="0"/>
    <n v="0"/>
    <n v="0"/>
    <n v="0"/>
    <n v="0"/>
    <n v="0"/>
    <n v="0"/>
    <n v="0"/>
    <n v="0"/>
    <n v="0"/>
    <n v="0"/>
    <n v="0"/>
    <n v="0"/>
    <n v="0"/>
    <n v="0"/>
    <n v="0"/>
    <n v="0"/>
    <n v="0"/>
    <n v="0"/>
    <n v="0"/>
    <n v="0"/>
    <n v="0"/>
    <m/>
    <x v="2"/>
    <m/>
    <x v="0"/>
    <s v="SWICA Kranken-Versicherung AG (fusioniert per/ fusionné au/ fusione al: 1.1.24)"/>
  </r>
  <r>
    <m/>
    <x v="0"/>
    <m/>
    <s v="Einsiedler (f)"/>
    <x v="71"/>
    <m/>
    <x v="0"/>
    <n v="4402"/>
    <n v="4407"/>
    <n v="0"/>
    <n v="0"/>
    <n v="0"/>
    <n v="0"/>
    <n v="0"/>
    <n v="0"/>
    <n v="0"/>
    <n v="0"/>
    <n v="0"/>
    <n v="0"/>
    <n v="0"/>
    <n v="0"/>
    <n v="0"/>
    <n v="0"/>
    <n v="0"/>
    <n v="0"/>
    <n v="0"/>
    <n v="0"/>
    <n v="0"/>
    <n v="0"/>
    <n v="0"/>
    <n v="0"/>
    <n v="0"/>
    <n v="0"/>
    <n v="0"/>
    <n v="0"/>
    <n v="0"/>
    <n v="0"/>
    <n v="0"/>
    <n v="0"/>
    <n v="0"/>
    <n v="0"/>
    <n v="0"/>
    <n v="0"/>
    <n v="0"/>
    <n v="12785454.799999999"/>
    <n v="-34409.550000000003"/>
    <n v="-835797.8"/>
    <n v="1397958.55"/>
    <n v="3726.78"/>
    <n v="0"/>
    <n v="-12559.699999999999"/>
    <n v="0"/>
    <n v="-1397958.55"/>
    <n v="-17952344.75"/>
    <n v="1144320.8500000001"/>
    <n v="854136.95000000007"/>
    <n v="79095"/>
    <n v="0"/>
    <n v="0"/>
    <n v="-446000"/>
    <n v="0"/>
    <n v="0"/>
    <n v="0"/>
    <n v="0"/>
    <n v="4766150"/>
    <n v="-80000"/>
    <n v="0"/>
    <n v="0"/>
    <n v="-32726.699999999997"/>
    <n v="680500.6"/>
    <n v="0"/>
    <n v="-400785.9"/>
    <n v="0"/>
    <n v="-316905.34999999998"/>
    <n v="-3566.7"/>
    <n v="0"/>
    <n v="-14000"/>
    <n v="248429.35"/>
    <n v="-287.45"/>
    <n v="0"/>
    <n v="1021365.81"/>
    <n v="21074.98"/>
    <n v="0"/>
    <n v="0"/>
    <n v="0"/>
    <n v="0"/>
    <n v="0"/>
    <n v="0"/>
    <n v="0"/>
    <n v="24570765.150000002"/>
    <n v="0"/>
    <n v="0"/>
    <n v="0"/>
    <n v="0"/>
    <n v="0"/>
    <n v="0"/>
    <n v="0"/>
    <n v="0"/>
    <n v="0"/>
    <n v="0"/>
    <n v="0"/>
    <n v="0"/>
    <n v="0"/>
    <n v="0"/>
    <n v="22526870.690000001"/>
    <n v="0"/>
    <n v="0"/>
    <n v="0"/>
    <n v="0"/>
    <n v="0"/>
    <n v="0"/>
    <n v="0"/>
    <n v="0"/>
    <n v="3876000"/>
    <n v="0"/>
    <n v="0"/>
    <n v="0"/>
    <n v="0"/>
    <n v="0"/>
    <n v="0"/>
    <n v="0"/>
    <n v="0"/>
    <n v="0"/>
    <n v="0"/>
    <n v="0"/>
    <n v="0"/>
    <n v="0"/>
    <n v="0"/>
    <n v="0"/>
    <n v="0"/>
    <n v="0"/>
    <n v="0"/>
    <n v="0"/>
    <n v="0"/>
    <n v="0"/>
    <n v="0"/>
    <m/>
    <x v="2"/>
    <m/>
    <x v="0"/>
    <s v="Einsiedler Krankenkasse (fusioniert per/ fusionné au/ fusione al: 1.1.24)"/>
  </r>
  <r>
    <m/>
    <x v="1"/>
    <m/>
    <s v="Einsiedler (f)"/>
    <x v="71"/>
    <m/>
    <x v="0"/>
    <n v="4404"/>
    <n v="4399"/>
    <n v="0"/>
    <n v="0"/>
    <n v="0"/>
    <n v="0"/>
    <n v="0"/>
    <n v="0"/>
    <n v="0"/>
    <n v="0"/>
    <n v="0"/>
    <n v="0"/>
    <n v="0"/>
    <n v="0"/>
    <n v="0"/>
    <n v="0"/>
    <n v="0"/>
    <n v="0"/>
    <n v="0"/>
    <n v="0"/>
    <n v="0"/>
    <n v="0"/>
    <n v="0"/>
    <n v="0"/>
    <n v="0"/>
    <n v="0"/>
    <n v="0"/>
    <n v="0"/>
    <n v="0"/>
    <n v="0"/>
    <n v="0"/>
    <n v="0"/>
    <n v="0"/>
    <n v="0"/>
    <n v="0"/>
    <n v="0"/>
    <n v="0"/>
    <n v="12859201.450000001"/>
    <n v="-125046.54999999999"/>
    <n v="-29941.35"/>
    <n v="1282764.95"/>
    <n v="0"/>
    <n v="0"/>
    <n v="-12842.05"/>
    <n v="0"/>
    <n v="-1282764.95"/>
    <n v="-18867815.200000003"/>
    <n v="1188137.3"/>
    <n v="853361.65"/>
    <n v="89835"/>
    <n v="0"/>
    <n v="-2289.63"/>
    <n v="-179000"/>
    <n v="0"/>
    <n v="0"/>
    <n v="0"/>
    <n v="0"/>
    <n v="4938756"/>
    <n v="240000"/>
    <n v="0"/>
    <n v="0"/>
    <n v="-29804.799999999999"/>
    <n v="206086.9"/>
    <n v="0"/>
    <n v="-431608.6"/>
    <n v="0"/>
    <n v="-287940.31"/>
    <n v="-2098.8000000000002"/>
    <n v="0"/>
    <n v="0"/>
    <n v="202162.2"/>
    <n v="-268.39999999999998"/>
    <n v="0"/>
    <n v="876962.10000000009"/>
    <n v="37252.550000000003"/>
    <n v="0"/>
    <n v="0"/>
    <n v="0"/>
    <n v="0"/>
    <n v="0"/>
    <n v="0"/>
    <n v="0"/>
    <n v="25703733.719999999"/>
    <n v="0"/>
    <n v="0"/>
    <n v="0"/>
    <n v="0"/>
    <n v="0"/>
    <n v="0"/>
    <n v="0"/>
    <n v="0"/>
    <n v="0"/>
    <n v="0"/>
    <n v="0"/>
    <n v="0"/>
    <n v="0"/>
    <n v="0"/>
    <n v="24049970.150000002"/>
    <n v="0"/>
    <n v="0"/>
    <n v="0"/>
    <n v="0"/>
    <n v="0"/>
    <n v="0"/>
    <n v="0"/>
    <n v="0"/>
    <n v="4055000"/>
    <n v="0"/>
    <n v="0"/>
    <n v="0"/>
    <n v="0"/>
    <n v="0"/>
    <n v="0"/>
    <n v="0"/>
    <n v="0"/>
    <n v="0"/>
    <n v="0"/>
    <n v="0"/>
    <n v="0"/>
    <n v="0"/>
    <n v="0"/>
    <n v="0"/>
    <n v="0"/>
    <n v="0"/>
    <n v="0"/>
    <n v="0"/>
    <n v="0"/>
    <n v="0"/>
    <n v="0"/>
    <m/>
    <x v="2"/>
    <m/>
    <x v="0"/>
    <s v="Einsiedler Krankenkasse (fusioniert per/ fusionné au/ fusione al: 1.1.24)"/>
  </r>
  <r>
    <m/>
    <x v="2"/>
    <m/>
    <s v="Einsiedler (f)"/>
    <x v="71"/>
    <m/>
    <x v="0"/>
    <n v="4398"/>
    <n v="4424"/>
    <n v="0"/>
    <n v="0"/>
    <n v="0"/>
    <n v="0"/>
    <n v="0"/>
    <n v="0"/>
    <n v="0"/>
    <n v="0"/>
    <n v="0"/>
    <n v="0"/>
    <n v="0"/>
    <n v="0"/>
    <n v="0"/>
    <n v="0"/>
    <n v="0"/>
    <n v="0"/>
    <n v="0"/>
    <n v="0"/>
    <n v="0"/>
    <n v="0"/>
    <n v="0"/>
    <n v="0"/>
    <n v="0"/>
    <n v="0"/>
    <n v="0"/>
    <n v="0"/>
    <n v="0"/>
    <n v="0"/>
    <n v="0"/>
    <n v="0"/>
    <n v="0"/>
    <n v="0"/>
    <n v="0"/>
    <n v="0"/>
    <n v="0"/>
    <n v="13213233"/>
    <n v="-138506.28999999998"/>
    <n v="-213407.05000000002"/>
    <n v="2999013.65"/>
    <n v="0"/>
    <n v="0"/>
    <n v="-13073"/>
    <n v="0"/>
    <n v="-2999013.65"/>
    <n v="-19777597.800000001"/>
    <n v="1227681.2"/>
    <n v="887863.25"/>
    <n v="81315"/>
    <n v="0"/>
    <n v="-5620.45"/>
    <n v="-130000"/>
    <n v="0"/>
    <n v="0"/>
    <n v="-65000"/>
    <n v="0"/>
    <n v="2202774"/>
    <n v="2557856"/>
    <n v="0"/>
    <n v="0"/>
    <n v="-36726.050000000003"/>
    <n v="242124.15"/>
    <n v="0"/>
    <n v="-488011.44999999995"/>
    <n v="0"/>
    <n v="-291526.5"/>
    <n v="-2560"/>
    <n v="0"/>
    <n v="-5707.4"/>
    <n v="214863.63"/>
    <n v="-190.95"/>
    <n v="0"/>
    <n v="1270853.49"/>
    <n v="17621.169999999998"/>
    <n v="0"/>
    <n v="0"/>
    <n v="0"/>
    <n v="0"/>
    <n v="0"/>
    <n v="0"/>
    <n v="0"/>
    <n v="26291256.240000002"/>
    <n v="0"/>
    <n v="0"/>
    <n v="0"/>
    <n v="0"/>
    <n v="0"/>
    <n v="0"/>
    <n v="0"/>
    <n v="0"/>
    <n v="0"/>
    <n v="0"/>
    <n v="0"/>
    <n v="0"/>
    <n v="0"/>
    <n v="0"/>
    <n v="24798228.099999998"/>
    <n v="0"/>
    <n v="0"/>
    <n v="0"/>
    <n v="0"/>
    <n v="0"/>
    <n v="0"/>
    <n v="0"/>
    <n v="0"/>
    <n v="4185000"/>
    <n v="0"/>
    <n v="0"/>
    <n v="0"/>
    <n v="0"/>
    <n v="0"/>
    <n v="0"/>
    <n v="0"/>
    <n v="0"/>
    <n v="0"/>
    <n v="0"/>
    <n v="0"/>
    <n v="0"/>
    <n v="0"/>
    <n v="0"/>
    <n v="0"/>
    <n v="0"/>
    <n v="0"/>
    <n v="0"/>
    <n v="0"/>
    <n v="0"/>
    <n v="0"/>
    <n v="0"/>
    <m/>
    <x v="2"/>
    <m/>
    <x v="0"/>
    <s v="Einsiedler Krankenkasse (fusioniert per/ fusionné au/ fusione al: 1.1.24)"/>
  </r>
  <r>
    <m/>
    <x v="3"/>
    <m/>
    <s v="Einsiedler (f)"/>
    <x v="71"/>
    <m/>
    <x v="0"/>
    <n v="4420"/>
    <n v="4499"/>
    <n v="0"/>
    <n v="0"/>
    <n v="0"/>
    <n v="0"/>
    <n v="0"/>
    <n v="0"/>
    <n v="0"/>
    <n v="0"/>
    <n v="0"/>
    <n v="0"/>
    <n v="0"/>
    <n v="0"/>
    <n v="0"/>
    <n v="0"/>
    <n v="0"/>
    <n v="0"/>
    <n v="0"/>
    <n v="0"/>
    <n v="0"/>
    <n v="0"/>
    <n v="0"/>
    <n v="0"/>
    <n v="0"/>
    <n v="0"/>
    <n v="0"/>
    <n v="0"/>
    <n v="0"/>
    <n v="0"/>
    <n v="0"/>
    <n v="0"/>
    <n v="0"/>
    <n v="0"/>
    <n v="0"/>
    <n v="0"/>
    <n v="0"/>
    <n v="13772992.699999999"/>
    <n v="-145270.41"/>
    <n v="-247561.35"/>
    <n v="3051909.25"/>
    <n v="0"/>
    <n v="0"/>
    <n v="-12650.6"/>
    <n v="0"/>
    <n v="-3051909.25"/>
    <n v="-20542517.549999997"/>
    <n v="1277393.8500000001"/>
    <n v="879725.79999999993"/>
    <n v="94785"/>
    <n v="0"/>
    <n v="-3375.95"/>
    <n v="308000"/>
    <n v="0"/>
    <n v="0"/>
    <n v="-82467"/>
    <n v="0"/>
    <n v="5020605"/>
    <n v="64954"/>
    <n v="0"/>
    <n v="0"/>
    <n v="-49363.899999999994"/>
    <n v="203281.2"/>
    <n v="0"/>
    <n v="-436924.85000000003"/>
    <n v="0"/>
    <n v="-338377.42000000004"/>
    <n v="-2724.3"/>
    <n v="0"/>
    <n v="-12305.45"/>
    <n v="196257.3"/>
    <n v="-378.5"/>
    <n v="0"/>
    <n v="206223.11"/>
    <n v="229022.45"/>
    <n v="0"/>
    <n v="0"/>
    <n v="0"/>
    <n v="0"/>
    <n v="25277605"/>
    <n v="6768484.1725227572"/>
    <n v="0"/>
    <n v="26716208.829999998"/>
    <n v="0"/>
    <n v="0"/>
    <n v="0"/>
    <n v="0"/>
    <n v="0"/>
    <n v="0"/>
    <n v="0"/>
    <n v="0"/>
    <n v="0"/>
    <n v="0"/>
    <n v="0"/>
    <n v="0"/>
    <n v="0"/>
    <n v="0"/>
    <n v="25177551.229999997"/>
    <n v="0"/>
    <n v="0"/>
    <n v="0"/>
    <n v="0"/>
    <n v="0"/>
    <n v="0"/>
    <n v="0"/>
    <n v="0"/>
    <n v="3877000"/>
    <n v="0"/>
    <n v="0"/>
    <n v="0"/>
    <n v="0"/>
    <n v="0"/>
    <n v="0"/>
    <n v="0"/>
    <n v="0"/>
    <n v="0"/>
    <n v="0"/>
    <n v="0"/>
    <n v="0"/>
    <n v="0"/>
    <n v="0"/>
    <n v="0"/>
    <n v="0"/>
    <n v="0"/>
    <n v="0"/>
    <n v="0"/>
    <n v="0"/>
    <n v="0"/>
    <n v="0"/>
    <m/>
    <x v="2"/>
    <m/>
    <x v="0"/>
    <s v="Einsiedler Krankenkasse (fusioniert per/ fusionné au/ fusione al: 1.1.24)"/>
  </r>
  <r>
    <m/>
    <x v="4"/>
    <m/>
    <s v="Einsiedler (f)"/>
    <x v="71"/>
    <m/>
    <x v="0"/>
    <n v="4492"/>
    <n v="4652"/>
    <n v="0"/>
    <n v="0"/>
    <n v="0"/>
    <n v="0"/>
    <n v="0"/>
    <n v="0"/>
    <n v="0"/>
    <n v="0"/>
    <n v="0"/>
    <n v="0"/>
    <n v="0"/>
    <n v="0"/>
    <n v="0"/>
    <n v="0"/>
    <n v="0"/>
    <n v="0"/>
    <n v="0"/>
    <n v="0"/>
    <n v="0"/>
    <n v="0"/>
    <n v="0"/>
    <n v="0"/>
    <n v="0"/>
    <n v="0"/>
    <n v="0"/>
    <n v="0"/>
    <n v="0"/>
    <n v="0"/>
    <n v="0"/>
    <n v="0"/>
    <n v="0"/>
    <n v="0"/>
    <n v="0"/>
    <n v="0"/>
    <n v="0"/>
    <n v="14721950"/>
    <n v="-135129.60000000001"/>
    <n v="-148804.79999999999"/>
    <n v="3178234.5999999996"/>
    <n v="0"/>
    <n v="0"/>
    <n v="-12258.1"/>
    <n v="0"/>
    <n v="-3178234.5999999996"/>
    <n v="-19545993.699999999"/>
    <n v="2337213.5"/>
    <n v="0"/>
    <n v="0"/>
    <n v="0"/>
    <n v="-1680.65"/>
    <n v="-230000"/>
    <n v="0"/>
    <n v="0"/>
    <n v="0"/>
    <n v="5078184"/>
    <n v="0"/>
    <n v="-437810"/>
    <n v="0"/>
    <n v="0"/>
    <n v="-54966.25"/>
    <n v="415.6"/>
    <n v="0"/>
    <n v="-436318.9"/>
    <n v="0"/>
    <n v="-330588.65999999997"/>
    <n v="-4493.5"/>
    <n v="0"/>
    <n v="-3379.8"/>
    <n v="197918.72"/>
    <n v="-334"/>
    <n v="0"/>
    <n v="557317.22"/>
    <n v="19872.28"/>
    <n v="-1068.45"/>
    <n v="0"/>
    <n v="0"/>
    <n v="0"/>
    <n v="25700000"/>
    <n v="7800000"/>
    <n v="0"/>
    <n v="27397013.25"/>
    <n v="0"/>
    <n v="0"/>
    <n v="0"/>
    <n v="0"/>
    <n v="0"/>
    <n v="0"/>
    <n v="0"/>
    <n v="0"/>
    <n v="0"/>
    <n v="0"/>
    <n v="0"/>
    <n v="0"/>
    <n v="0"/>
    <n v="0"/>
    <n v="26747596.140000001"/>
    <n v="0"/>
    <n v="0"/>
    <n v="0"/>
    <n v="0"/>
    <n v="0"/>
    <n v="0"/>
    <n v="0"/>
    <n v="0"/>
    <n v="4107000"/>
    <n v="0"/>
    <n v="0"/>
    <n v="0"/>
    <n v="0"/>
    <n v="0"/>
    <n v="0"/>
    <n v="0"/>
    <n v="0"/>
    <n v="0"/>
    <n v="0"/>
    <n v="0"/>
    <n v="0"/>
    <n v="0"/>
    <n v="0"/>
    <n v="0"/>
    <n v="0"/>
    <n v="0"/>
    <n v="0"/>
    <n v="0"/>
    <n v="0"/>
    <n v="0"/>
    <n v="0"/>
    <m/>
    <x v="2"/>
    <m/>
    <x v="0"/>
    <s v="Einsiedler Krankenkasse (fusioniert per/ fusionné au/ fusione al: 1.1.24)"/>
  </r>
  <r>
    <m/>
    <x v="5"/>
    <m/>
    <s v="Einsiedler (f)"/>
    <x v="71"/>
    <m/>
    <x v="0"/>
    <n v="4628"/>
    <n v="4697"/>
    <n v="0"/>
    <n v="0"/>
    <n v="0"/>
    <n v="0"/>
    <n v="0"/>
    <n v="0"/>
    <n v="0"/>
    <n v="0"/>
    <n v="0"/>
    <n v="0"/>
    <n v="0"/>
    <n v="0"/>
    <n v="0"/>
    <n v="0"/>
    <n v="0"/>
    <n v="0"/>
    <n v="0"/>
    <n v="0"/>
    <n v="0"/>
    <n v="0"/>
    <n v="0"/>
    <n v="0"/>
    <n v="0"/>
    <n v="0"/>
    <n v="0"/>
    <n v="0"/>
    <n v="0"/>
    <n v="0"/>
    <n v="0"/>
    <n v="0"/>
    <n v="0"/>
    <n v="0"/>
    <n v="0"/>
    <n v="0"/>
    <n v="0"/>
    <n v="16052576.549999999"/>
    <n v="-342796.14999999997"/>
    <n v="-164231.55000000002"/>
    <n v="3393060.75"/>
    <n v="0"/>
    <n v="0"/>
    <n v="-19045.05"/>
    <n v="0"/>
    <n v="-3393060.75"/>
    <n v="-19562181"/>
    <n v="2429596.9"/>
    <n v="0"/>
    <n v="0"/>
    <n v="0"/>
    <n v="-1570.1"/>
    <n v="158000"/>
    <n v="-500000"/>
    <n v="0"/>
    <n v="0"/>
    <n v="4609585"/>
    <n v="0"/>
    <n v="-89000"/>
    <n v="0"/>
    <n v="0"/>
    <n v="-33566.92"/>
    <n v="56658.45"/>
    <n v="0"/>
    <n v="-439909.9"/>
    <n v="0"/>
    <n v="-428307.87"/>
    <n v="-4788.1400000000003"/>
    <n v="0"/>
    <n v="-3382.95"/>
    <n v="71345.33"/>
    <n v="-324"/>
    <n v="0"/>
    <n v="836448.52"/>
    <n v="8076.86"/>
    <n v="0"/>
    <n v="0"/>
    <n v="0"/>
    <n v="0"/>
    <n v="27286936"/>
    <n v="7225087.7400761209"/>
    <n v="0"/>
    <n v="30857861.829999998"/>
    <n v="0"/>
    <n v="0"/>
    <n v="0"/>
    <n v="0"/>
    <n v="0"/>
    <n v="0"/>
    <n v="0"/>
    <n v="0"/>
    <n v="0"/>
    <n v="0"/>
    <n v="0"/>
    <n v="0"/>
    <n v="0"/>
    <n v="0"/>
    <n v="29380780.120000001"/>
    <n v="0"/>
    <n v="0"/>
    <n v="0"/>
    <n v="0"/>
    <n v="0"/>
    <n v="0"/>
    <n v="0"/>
    <n v="0"/>
    <n v="3949000"/>
    <n v="0"/>
    <n v="0"/>
    <n v="0"/>
    <n v="0"/>
    <n v="0"/>
    <n v="0"/>
    <n v="0"/>
    <n v="0"/>
    <n v="0"/>
    <n v="0"/>
    <n v="0"/>
    <n v="0"/>
    <n v="0"/>
    <n v="0"/>
    <n v="0"/>
    <n v="0"/>
    <n v="0"/>
    <n v="0"/>
    <n v="0"/>
    <n v="0"/>
    <n v="0"/>
    <n v="0"/>
    <m/>
    <x v="2"/>
    <m/>
    <x v="0"/>
    <s v="Einsiedler Krankenkasse (fusioniert per/ fusionné au/ fusione al: 1.1.24)"/>
  </r>
  <r>
    <m/>
    <x v="6"/>
    <m/>
    <s v="Einsiedler (f)"/>
    <x v="71"/>
    <m/>
    <x v="0"/>
    <n v="4686"/>
    <n v="4826"/>
    <n v="0"/>
    <n v="0"/>
    <n v="0"/>
    <n v="0"/>
    <n v="0"/>
    <n v="0"/>
    <n v="0"/>
    <n v="0"/>
    <n v="0"/>
    <n v="0"/>
    <n v="0"/>
    <n v="0"/>
    <n v="0"/>
    <n v="0"/>
    <n v="0"/>
    <n v="0"/>
    <n v="0"/>
    <n v="0"/>
    <n v="0"/>
    <n v="0"/>
    <n v="0"/>
    <n v="0"/>
    <n v="0"/>
    <n v="0"/>
    <n v="0"/>
    <n v="0"/>
    <n v="0"/>
    <n v="0"/>
    <n v="0"/>
    <n v="0"/>
    <n v="0"/>
    <n v="0"/>
    <n v="0"/>
    <n v="0"/>
    <n v="0"/>
    <n v="16644558.049999999"/>
    <n v="-113315.79999999999"/>
    <n v="-163188.4"/>
    <n v="3457465.45"/>
    <n v="0"/>
    <n v="0"/>
    <n v="-24353.800000000003"/>
    <n v="0"/>
    <n v="-3457465.45"/>
    <n v="-19460680.800000001"/>
    <n v="2427480.2000000002"/>
    <n v="0"/>
    <n v="0"/>
    <n v="0"/>
    <n v="-2458"/>
    <n v="-24000"/>
    <n v="-1697770"/>
    <n v="0"/>
    <n v="0"/>
    <n v="4186073"/>
    <n v="0"/>
    <n v="330097"/>
    <n v="0"/>
    <n v="0"/>
    <n v="-31477.17"/>
    <n v="85268.55"/>
    <n v="0"/>
    <n v="-513513.3"/>
    <n v="0"/>
    <n v="-532497.17999999993"/>
    <n v="-31571.45"/>
    <n v="0"/>
    <n v="-6630.7"/>
    <n v="32124.81"/>
    <n v="-323.10000000000002"/>
    <n v="0"/>
    <n v="-1015005.55"/>
    <n v="47177.729999999996"/>
    <n v="0"/>
    <n v="0"/>
    <n v="0"/>
    <n v="0"/>
    <n v="29928491"/>
    <n v="7215651.7739291508"/>
    <n v="0"/>
    <n v="32568324.740000002"/>
    <n v="0"/>
    <n v="0"/>
    <n v="0"/>
    <n v="0"/>
    <n v="0"/>
    <n v="0"/>
    <n v="0"/>
    <n v="0"/>
    <n v="0"/>
    <n v="0"/>
    <n v="0"/>
    <n v="0"/>
    <n v="0"/>
    <n v="0"/>
    <n v="29516773.759999998"/>
    <n v="0"/>
    <n v="0"/>
    <n v="0"/>
    <n v="0"/>
    <n v="0"/>
    <n v="0"/>
    <n v="0"/>
    <n v="0"/>
    <n v="3973000"/>
    <n v="0"/>
    <n v="0"/>
    <n v="0"/>
    <n v="0"/>
    <n v="0"/>
    <n v="0"/>
    <n v="0"/>
    <n v="0"/>
    <n v="0"/>
    <n v="0"/>
    <n v="0"/>
    <n v="0"/>
    <n v="0"/>
    <n v="0"/>
    <n v="0"/>
    <n v="0"/>
    <n v="0"/>
    <n v="0"/>
    <n v="0"/>
    <n v="0"/>
    <n v="0"/>
    <n v="0"/>
    <m/>
    <x v="2"/>
    <m/>
    <x v="0"/>
    <s v="Einsiedler Krankenkasse (fusioniert per/ fusionné au/ fusione al: 1.1.24)"/>
  </r>
  <r>
    <m/>
    <x v="7"/>
    <m/>
    <s v="Einsiedler (f)"/>
    <x v="71"/>
    <m/>
    <x v="0"/>
    <n v="4815"/>
    <n v="5011"/>
    <n v="0"/>
    <n v="0"/>
    <n v="0"/>
    <n v="0"/>
    <n v="0"/>
    <n v="0"/>
    <n v="0"/>
    <n v="0"/>
    <n v="0"/>
    <n v="0"/>
    <n v="0"/>
    <n v="0"/>
    <n v="0"/>
    <n v="0"/>
    <n v="0"/>
    <n v="0"/>
    <n v="0"/>
    <n v="0"/>
    <n v="0"/>
    <n v="0"/>
    <n v="0"/>
    <n v="0"/>
    <n v="0"/>
    <n v="0"/>
    <n v="0"/>
    <n v="0"/>
    <n v="0"/>
    <n v="0"/>
    <n v="0"/>
    <n v="0"/>
    <n v="0"/>
    <n v="0"/>
    <n v="0"/>
    <n v="0"/>
    <n v="0"/>
    <n v="17221331.350000001"/>
    <n v="-190644.40000000002"/>
    <n v="-170184.85"/>
    <n v="3334601"/>
    <n v="0"/>
    <n v="0"/>
    <n v="-26950.42"/>
    <n v="0"/>
    <n v="-3334601"/>
    <n v="-20394304.350000001"/>
    <n v="2555517.4000000004"/>
    <n v="0"/>
    <n v="0"/>
    <n v="0"/>
    <n v="-3655.75"/>
    <n v="-64000"/>
    <n v="-1912258"/>
    <n v="0"/>
    <n v="0"/>
    <n v="4228125"/>
    <n v="0"/>
    <n v="260903"/>
    <n v="0"/>
    <n v="0"/>
    <n v="40588.07"/>
    <n v="129945.84999999999"/>
    <n v="0"/>
    <n v="-534528.55000000005"/>
    <n v="0"/>
    <n v="-569166.16999999993"/>
    <n v="-55691.7"/>
    <n v="0"/>
    <n v="-34688.400000000001"/>
    <n v="78731.33"/>
    <n v="-657.59"/>
    <n v="0"/>
    <n v="2268009.16"/>
    <n v="0"/>
    <n v="0"/>
    <n v="0"/>
    <n v="0"/>
    <n v="0"/>
    <n v="30070753"/>
    <n v="7682323.0679108072"/>
    <n v="4323216.4331703186"/>
    <n v="35421720.100000001"/>
    <n v="0"/>
    <n v="0"/>
    <n v="0"/>
    <n v="0"/>
    <n v="0"/>
    <n v="0"/>
    <n v="0"/>
    <n v="0"/>
    <n v="0"/>
    <n v="0"/>
    <n v="0"/>
    <n v="0"/>
    <n v="0"/>
    <n v="0"/>
    <n v="32343194.739999998"/>
    <n v="0"/>
    <n v="0"/>
    <n v="0"/>
    <n v="0"/>
    <n v="0"/>
    <n v="0"/>
    <n v="0"/>
    <n v="0"/>
    <n v="4037000"/>
    <n v="0"/>
    <n v="0"/>
    <n v="0"/>
    <n v="0"/>
    <n v="0"/>
    <n v="0"/>
    <n v="0"/>
    <n v="0"/>
    <n v="0"/>
    <n v="0"/>
    <n v="0"/>
    <n v="0"/>
    <n v="0"/>
    <n v="0"/>
    <n v="0"/>
    <n v="0"/>
    <n v="0"/>
    <n v="0"/>
    <n v="0"/>
    <n v="0"/>
    <n v="0"/>
    <n v="0"/>
    <m/>
    <x v="2"/>
    <m/>
    <x v="0"/>
    <s v="Einsiedler Krankenkasse (fusioniert per/ fusionné au/ fusione al: 1.1.24)"/>
  </r>
  <r>
    <m/>
    <x v="8"/>
    <m/>
    <s v="Einsiedler (f)"/>
    <x v="71"/>
    <m/>
    <x v="0"/>
    <n v="5007"/>
    <n v="4914"/>
    <n v="0"/>
    <n v="0"/>
    <n v="0"/>
    <n v="0"/>
    <n v="0"/>
    <n v="0"/>
    <n v="0"/>
    <n v="0"/>
    <n v="0"/>
    <n v="0"/>
    <n v="0"/>
    <n v="0"/>
    <n v="0"/>
    <n v="0"/>
    <n v="0"/>
    <n v="0"/>
    <n v="0"/>
    <n v="0"/>
    <n v="0"/>
    <n v="0"/>
    <n v="0"/>
    <n v="0"/>
    <n v="0"/>
    <n v="0"/>
    <n v="0"/>
    <n v="0"/>
    <n v="0"/>
    <n v="0"/>
    <n v="0"/>
    <n v="0"/>
    <n v="0"/>
    <n v="0"/>
    <n v="0"/>
    <n v="0"/>
    <n v="0"/>
    <n v="17629541.25"/>
    <n v="-128004.27"/>
    <n v="-175589.1"/>
    <n v="3368596.9"/>
    <n v="0"/>
    <n v="0"/>
    <n v="-24079.439999999999"/>
    <n v="0"/>
    <n v="-3368596.9"/>
    <n v="-22180663.75"/>
    <n v="2634288.9"/>
    <n v="0"/>
    <n v="0"/>
    <n v="0"/>
    <n v="-7656.22"/>
    <n v="140145"/>
    <n v="-671350"/>
    <n v="0"/>
    <n v="0"/>
    <n v="4284423"/>
    <n v="0"/>
    <n v="47885"/>
    <n v="0"/>
    <n v="0"/>
    <n v="63731.09"/>
    <n v="485453.85"/>
    <n v="0"/>
    <n v="-559728.69999999995"/>
    <n v="0"/>
    <n v="-677364.49"/>
    <n v="-74039.149999999994"/>
    <n v="0"/>
    <n v="-39163.5"/>
    <n v="145400.91"/>
    <n v="-273.92"/>
    <n v="0"/>
    <n v="378577.1"/>
    <n v="0"/>
    <n v="0"/>
    <n v="0"/>
    <n v="0"/>
    <n v="0"/>
    <n v="32885638.02"/>
    <n v="7748784.9270064924"/>
    <n v="4572205.3236940997"/>
    <n v="36952110.989999995"/>
    <n v="0"/>
    <n v="0"/>
    <n v="0"/>
    <n v="0"/>
    <n v="0"/>
    <n v="0"/>
    <n v="0"/>
    <n v="0"/>
    <n v="0"/>
    <n v="0"/>
    <n v="0"/>
    <n v="0"/>
    <n v="0"/>
    <n v="0"/>
    <n v="33614728.299999997"/>
    <n v="0"/>
    <n v="0"/>
    <n v="0"/>
    <n v="0"/>
    <n v="0"/>
    <n v="0"/>
    <n v="0"/>
    <n v="0"/>
    <n v="3896855"/>
    <n v="0"/>
    <n v="0"/>
    <n v="0"/>
    <n v="0"/>
    <n v="0"/>
    <n v="0"/>
    <n v="0"/>
    <n v="0"/>
    <n v="0"/>
    <n v="0"/>
    <n v="0"/>
    <n v="0"/>
    <n v="0"/>
    <n v="0"/>
    <n v="0"/>
    <n v="0"/>
    <n v="0"/>
    <n v="0"/>
    <n v="0"/>
    <n v="0"/>
    <n v="0"/>
    <n v="0"/>
    <m/>
    <x v="2"/>
    <m/>
    <x v="0"/>
    <s v="Einsiedler Krankenkasse (fusioniert per/ fusionné au/ fusione al: 1.1.24)"/>
  </r>
  <r>
    <m/>
    <x v="9"/>
    <m/>
    <s v="Einsiedler (f)"/>
    <x v="71"/>
    <m/>
    <x v="0"/>
    <n v="4883"/>
    <n v="4847"/>
    <n v="0"/>
    <n v="0"/>
    <n v="0"/>
    <n v="0"/>
    <n v="0"/>
    <n v="0"/>
    <n v="0"/>
    <n v="0"/>
    <n v="0"/>
    <n v="0"/>
    <n v="0"/>
    <n v="0"/>
    <n v="0"/>
    <n v="0"/>
    <n v="0"/>
    <n v="0"/>
    <n v="0"/>
    <n v="0"/>
    <n v="0"/>
    <n v="0"/>
    <n v="0"/>
    <n v="0"/>
    <n v="0"/>
    <n v="0"/>
    <n v="0"/>
    <n v="0"/>
    <n v="0"/>
    <n v="0"/>
    <n v="0"/>
    <n v="0"/>
    <n v="0"/>
    <n v="0"/>
    <n v="0"/>
    <n v="0"/>
    <n v="0"/>
    <n v="17775643.050000001"/>
    <n v="-153212.90000000002"/>
    <n v="-192244.5"/>
    <n v="3296422.85"/>
    <n v="0"/>
    <n v="0"/>
    <n v="-55700.520000000004"/>
    <n v="-868"/>
    <n v="-3296422.85"/>
    <n v="-21482046"/>
    <n v="2620569.35"/>
    <n v="0"/>
    <n v="0"/>
    <n v="0"/>
    <n v="-6864.55"/>
    <n v="-191026"/>
    <n v="-566410"/>
    <n v="0"/>
    <n v="0"/>
    <n v="4613905"/>
    <n v="0"/>
    <n v="-467106"/>
    <n v="0"/>
    <n v="0"/>
    <n v="-166635.57999999999"/>
    <n v="237716"/>
    <n v="0"/>
    <n v="-584140.80000000005"/>
    <n v="0"/>
    <n v="-750167.32000000007"/>
    <n v="-134740.72"/>
    <n v="0"/>
    <n v="-42346.45"/>
    <n v="132679.47"/>
    <n v="-2621.55"/>
    <n v="0"/>
    <n v="1436177.3499999999"/>
    <n v="0"/>
    <n v="0"/>
    <n v="0"/>
    <n v="0"/>
    <n v="0"/>
    <n v="34277862.009999998"/>
    <n v="9794418.00410996"/>
    <n v="4753381.4611744005"/>
    <n v="39716732.260000005"/>
    <n v="0"/>
    <n v="0"/>
    <n v="0"/>
    <n v="0"/>
    <n v="0"/>
    <n v="0"/>
    <n v="0"/>
    <n v="0"/>
    <n v="0"/>
    <n v="0"/>
    <n v="0"/>
    <n v="0"/>
    <n v="0"/>
    <n v="0"/>
    <n v="35635288.480000004"/>
    <n v="0"/>
    <n v="0"/>
    <n v="0"/>
    <n v="0"/>
    <n v="0"/>
    <n v="0"/>
    <n v="0"/>
    <n v="0"/>
    <n v="4087881"/>
    <n v="0"/>
    <n v="0"/>
    <n v="0"/>
    <n v="0"/>
    <n v="0"/>
    <n v="0"/>
    <n v="0"/>
    <n v="0"/>
    <n v="0"/>
    <n v="0"/>
    <n v="0"/>
    <n v="0"/>
    <n v="0"/>
    <n v="0"/>
    <n v="0"/>
    <n v="0"/>
    <n v="0"/>
    <n v="0"/>
    <n v="0"/>
    <n v="0"/>
    <n v="0"/>
    <n v="0"/>
    <m/>
    <x v="2"/>
    <m/>
    <x v="0"/>
    <s v="Einsiedler Krankenkasse (fusioniert per/ fusionné au/ fusione al: 1.1.24)"/>
  </r>
  <r>
    <m/>
    <x v="10"/>
    <m/>
    <s v="Einsiedler (f)"/>
    <x v="71"/>
    <m/>
    <x v="0"/>
    <n v="4879"/>
    <n v="5852"/>
    <n v="0"/>
    <n v="0"/>
    <n v="0"/>
    <n v="0"/>
    <n v="0"/>
    <n v="0"/>
    <n v="0"/>
    <n v="0"/>
    <n v="0"/>
    <n v="0"/>
    <n v="0"/>
    <n v="0"/>
    <n v="0"/>
    <n v="0"/>
    <n v="0"/>
    <n v="0"/>
    <n v="0"/>
    <n v="0"/>
    <n v="0"/>
    <n v="0"/>
    <n v="0"/>
    <n v="0"/>
    <n v="0"/>
    <n v="0"/>
    <n v="0"/>
    <n v="0"/>
    <n v="0"/>
    <n v="0"/>
    <n v="0"/>
    <n v="0"/>
    <n v="0"/>
    <n v="0"/>
    <n v="0"/>
    <n v="0"/>
    <n v="0"/>
    <n v="17313507.25"/>
    <n v="-156719.9"/>
    <n v="-261637.7"/>
    <n v="3117934"/>
    <n v="0"/>
    <n v="0"/>
    <n v="-40151.340000000004"/>
    <n v="-1199"/>
    <n v="-3117934"/>
    <n v="-20906783.899999999"/>
    <n v="2774097.15"/>
    <n v="0"/>
    <n v="0"/>
    <n v="0"/>
    <n v="-4107.6899999999996"/>
    <n v="718098"/>
    <n v="-28170"/>
    <n v="0"/>
    <n v="0"/>
    <n v="4881306"/>
    <n v="0"/>
    <n v="-247779"/>
    <n v="0"/>
    <n v="0"/>
    <n v="-130986.98999999999"/>
    <n v="178752.2"/>
    <n v="0"/>
    <n v="-602511.35"/>
    <n v="0"/>
    <n v="-796202.01"/>
    <n v="-74545.27"/>
    <n v="0"/>
    <n v="-35340.050000000003"/>
    <n v="44153.97"/>
    <n v="-3518.03"/>
    <n v="0"/>
    <n v="-3860641.75"/>
    <n v="0"/>
    <n v="0"/>
    <n v="0"/>
    <n v="0"/>
    <n v="0"/>
    <n v="36247189.720000006"/>
    <n v="12339685.200093325"/>
    <n v="3928521.1223090007"/>
    <n v="36523491.650000006"/>
    <n v="0"/>
    <n v="0"/>
    <n v="0"/>
    <n v="0"/>
    <n v="0"/>
    <n v="0"/>
    <n v="0"/>
    <n v="0"/>
    <n v="0"/>
    <n v="0"/>
    <n v="0"/>
    <n v="0"/>
    <n v="0"/>
    <n v="0"/>
    <n v="34394909.219999999"/>
    <n v="0"/>
    <n v="0"/>
    <n v="0"/>
    <n v="0"/>
    <n v="0"/>
    <n v="0"/>
    <n v="0"/>
    <n v="0"/>
    <n v="3369783"/>
    <n v="0"/>
    <n v="0"/>
    <n v="0"/>
    <n v="0"/>
    <n v="0"/>
    <n v="0"/>
    <n v="0"/>
    <n v="0"/>
    <n v="0"/>
    <n v="0"/>
    <n v="0"/>
    <n v="0"/>
    <n v="0"/>
    <n v="0"/>
    <n v="0"/>
    <n v="0"/>
    <n v="0"/>
    <n v="0"/>
    <n v="0"/>
    <n v="0"/>
    <n v="0"/>
    <n v="0"/>
    <m/>
    <x v="2"/>
    <m/>
    <x v="0"/>
    <s v="Einsiedler Krankenkasse (fusioniert per/ fusionné au/ fusione al: 1.1.24)"/>
  </r>
  <r>
    <m/>
    <x v="11"/>
    <m/>
    <s v="Einsiedler (f)"/>
    <x v="71"/>
    <m/>
    <x v="0"/>
    <n v="5865"/>
    <n v="8430"/>
    <n v="0"/>
    <n v="0"/>
    <n v="0"/>
    <n v="0"/>
    <n v="0"/>
    <n v="0"/>
    <n v="0"/>
    <n v="0"/>
    <n v="0"/>
    <n v="0"/>
    <n v="0"/>
    <n v="0"/>
    <n v="0"/>
    <n v="0"/>
    <n v="0"/>
    <n v="0"/>
    <n v="0"/>
    <n v="0"/>
    <n v="0"/>
    <n v="0"/>
    <n v="0"/>
    <n v="0"/>
    <n v="0"/>
    <n v="0"/>
    <n v="0"/>
    <n v="0"/>
    <n v="0"/>
    <n v="0"/>
    <n v="0"/>
    <n v="0"/>
    <n v="0"/>
    <n v="0"/>
    <n v="0"/>
    <n v="0"/>
    <n v="0"/>
    <n v="20098605.299999997"/>
    <n v="-164963.75999999998"/>
    <n v="-326983.60000000003"/>
    <n v="3421274.35"/>
    <n v="0"/>
    <n v="0"/>
    <n v="-25757.09"/>
    <n v="-1505"/>
    <n v="-3421274.35"/>
    <n v="-23561933.449999999"/>
    <n v="3344215.4499999997"/>
    <n v="0"/>
    <n v="0"/>
    <n v="0"/>
    <n v="-7788.87"/>
    <n v="-573949"/>
    <n v="0"/>
    <n v="0"/>
    <n v="0"/>
    <n v="4035659"/>
    <n v="0"/>
    <n v="-1547178"/>
    <n v="0"/>
    <n v="0"/>
    <n v="-82430.69"/>
    <n v="162938.85"/>
    <n v="0"/>
    <n v="-703326.65"/>
    <n v="0"/>
    <n v="-1034126.5499999999"/>
    <n v="-92808.97"/>
    <n v="0"/>
    <n v="-21969.45"/>
    <n v="132086.87"/>
    <n v="0"/>
    <n v="0"/>
    <n v="1519023.12"/>
    <n v="0"/>
    <n v="0"/>
    <n v="0"/>
    <n v="0"/>
    <n v="0"/>
    <n v="36247189.720000006"/>
    <n v="12339685.200093325"/>
    <n v="3928521.1223090007"/>
    <n v="37773364.709999993"/>
    <n v="0"/>
    <n v="0"/>
    <n v="0"/>
    <n v="0"/>
    <n v="0"/>
    <n v="0"/>
    <n v="0"/>
    <n v="0"/>
    <n v="0"/>
    <n v="0"/>
    <n v="0"/>
    <n v="0"/>
    <n v="0"/>
    <n v="0"/>
    <n v="35542716.530000001"/>
    <n v="0"/>
    <n v="0"/>
    <n v="0"/>
    <n v="0"/>
    <n v="0"/>
    <n v="0"/>
    <n v="0"/>
    <n v="0"/>
    <n v="3943732"/>
    <n v="0"/>
    <n v="0"/>
    <n v="0"/>
    <n v="0"/>
    <n v="0"/>
    <n v="0"/>
    <n v="0"/>
    <n v="0"/>
    <n v="0"/>
    <n v="0"/>
    <n v="0"/>
    <n v="0"/>
    <n v="0"/>
    <n v="0"/>
    <n v="0"/>
    <n v="0"/>
    <n v="0"/>
    <n v="0"/>
    <n v="0"/>
    <n v="0"/>
    <n v="0"/>
    <n v="0"/>
    <m/>
    <x v="2"/>
    <m/>
    <x v="0"/>
    <s v="Einsiedler Krankenkasse (fusioniert per/ fusionné au/ fusione al: 1.1.24)"/>
  </r>
  <r>
    <m/>
    <x v="0"/>
    <m/>
    <s v="Vivao (f)"/>
    <x v="72"/>
    <m/>
    <x v="0"/>
    <n v="167728"/>
    <n v="159763"/>
    <n v="0"/>
    <n v="0"/>
    <n v="0"/>
    <n v="0"/>
    <n v="0"/>
    <n v="0"/>
    <n v="0"/>
    <n v="0"/>
    <n v="0"/>
    <n v="0"/>
    <n v="0"/>
    <n v="0"/>
    <n v="0"/>
    <n v="0"/>
    <n v="0"/>
    <n v="0"/>
    <n v="0"/>
    <n v="0"/>
    <n v="0"/>
    <n v="0"/>
    <n v="0"/>
    <n v="0"/>
    <n v="0"/>
    <n v="0"/>
    <n v="0"/>
    <n v="0"/>
    <n v="0"/>
    <n v="0"/>
    <n v="0"/>
    <n v="0"/>
    <n v="0"/>
    <n v="0"/>
    <n v="0"/>
    <n v="0"/>
    <n v="0"/>
    <n v="637364200.18999994"/>
    <n v="-9507876.1199999992"/>
    <n v="-1493556"/>
    <n v="69157871.239999995"/>
    <n v="0"/>
    <n v="0"/>
    <n v="320910.32"/>
    <n v="0"/>
    <n v="-69157871.239999995"/>
    <n v="-688504066.46999991"/>
    <n v="47004146.019999996"/>
    <n v="32020383.389999997"/>
    <n v="4458817.24"/>
    <n v="0"/>
    <n v="-1345139.53"/>
    <n v="9448478.0099999998"/>
    <n v="0"/>
    <n v="0"/>
    <n v="0"/>
    <n v="-46391991.269999996"/>
    <n v="79694563.159999996"/>
    <n v="-920000"/>
    <n v="-57228.12"/>
    <n v="-27668.400000000001"/>
    <n v="-784907.37"/>
    <n v="314639.84999999998"/>
    <n v="0"/>
    <n v="-20053588.510000002"/>
    <n v="-624073.05000000005"/>
    <n v="-32244484.84"/>
    <n v="-411279.42"/>
    <n v="-333592.36"/>
    <n v="-28269.19"/>
    <n v="98406.67"/>
    <n v="-1056.9000000000001"/>
    <n v="0"/>
    <n v="10205531.5"/>
    <n v="169099.24000000002"/>
    <n v="0"/>
    <n v="0"/>
    <n v="0"/>
    <n v="0"/>
    <n v="0"/>
    <n v="0"/>
    <n v="0"/>
    <n v="416739933.44999999"/>
    <n v="0"/>
    <n v="0"/>
    <n v="0"/>
    <n v="0"/>
    <n v="0"/>
    <n v="0"/>
    <n v="0"/>
    <n v="0"/>
    <n v="0"/>
    <n v="0"/>
    <n v="0"/>
    <n v="0"/>
    <n v="0"/>
    <n v="0"/>
    <n v="155309019.48000002"/>
    <n v="0"/>
    <n v="0"/>
    <n v="0"/>
    <n v="0"/>
    <n v="0"/>
    <n v="0"/>
    <n v="0"/>
    <n v="0"/>
    <n v="145708132.92000002"/>
    <n v="0"/>
    <n v="0"/>
    <n v="0"/>
    <n v="0"/>
    <n v="0"/>
    <n v="0"/>
    <n v="0"/>
    <n v="0"/>
    <n v="0"/>
    <n v="0"/>
    <n v="0"/>
    <n v="0"/>
    <n v="0"/>
    <n v="0"/>
    <n v="0"/>
    <n v="0"/>
    <n v="0"/>
    <n v="0"/>
    <n v="0"/>
    <n v="0"/>
    <n v="0"/>
    <n v="0"/>
    <m/>
    <x v="2"/>
    <m/>
    <x v="0"/>
    <s v="Vivao Sympany AG (fusioniert per/ fusionné au/ fusione al: 1.1.24)"/>
  </r>
  <r>
    <m/>
    <x v="1"/>
    <m/>
    <s v="Vivao (f)"/>
    <x v="72"/>
    <m/>
    <x v="0"/>
    <n v="161601"/>
    <n v="167560"/>
    <n v="0"/>
    <n v="0"/>
    <n v="0"/>
    <n v="0"/>
    <n v="0"/>
    <n v="0"/>
    <n v="0"/>
    <n v="0"/>
    <n v="0"/>
    <n v="0"/>
    <n v="0"/>
    <n v="0"/>
    <n v="0"/>
    <n v="0"/>
    <n v="0"/>
    <n v="0"/>
    <n v="0"/>
    <n v="0"/>
    <n v="0"/>
    <n v="0"/>
    <n v="0"/>
    <n v="0"/>
    <n v="0"/>
    <n v="0"/>
    <n v="0"/>
    <n v="0"/>
    <n v="0"/>
    <n v="0"/>
    <n v="0"/>
    <n v="0"/>
    <n v="0"/>
    <n v="0"/>
    <n v="0"/>
    <n v="0"/>
    <n v="0"/>
    <n v="619472697.61000001"/>
    <n v="-3863885.13"/>
    <n v="-1285175.6500000001"/>
    <n v="68224352.459999993"/>
    <n v="0"/>
    <n v="0"/>
    <n v="313981.2"/>
    <n v="0"/>
    <n v="-68224352.459999993"/>
    <n v="-710560916.25999999"/>
    <n v="46828423.349999994"/>
    <n v="32029932.32"/>
    <n v="4671716.7700000005"/>
    <n v="0"/>
    <n v="-2249214.5300000003"/>
    <n v="-6350481.04"/>
    <n v="0"/>
    <n v="0"/>
    <n v="0"/>
    <n v="-31191141.649999999"/>
    <n v="75975231.650000006"/>
    <n v="2633511"/>
    <n v="-152905.29999999999"/>
    <n v="-31411.85"/>
    <n v="-1091347.22"/>
    <n v="1068985.67"/>
    <n v="0"/>
    <n v="-17061572.380000003"/>
    <n v="-481684.88"/>
    <n v="-30607740.609999999"/>
    <n v="-767599.31"/>
    <n v="-965181.41"/>
    <n v="-27873.02"/>
    <n v="30267.73"/>
    <n v="-9005.7800000000007"/>
    <n v="0"/>
    <n v="6449724.7300000004"/>
    <n v="613206.31999999995"/>
    <n v="-14005.13"/>
    <n v="0"/>
    <n v="0"/>
    <n v="0"/>
    <n v="0"/>
    <n v="0"/>
    <n v="0"/>
    <n v="409308771.88000005"/>
    <n v="0"/>
    <n v="0"/>
    <n v="0"/>
    <n v="0"/>
    <n v="0"/>
    <n v="0"/>
    <n v="0"/>
    <n v="0"/>
    <n v="0"/>
    <n v="0"/>
    <n v="0"/>
    <n v="0"/>
    <n v="0"/>
    <n v="0"/>
    <n v="138685557.43000001"/>
    <n v="0"/>
    <n v="0"/>
    <n v="0"/>
    <n v="0"/>
    <n v="0"/>
    <n v="0"/>
    <n v="0"/>
    <n v="0"/>
    <n v="152058613.96000001"/>
    <n v="0"/>
    <n v="0"/>
    <n v="0"/>
    <n v="0"/>
    <n v="0"/>
    <n v="0"/>
    <n v="0"/>
    <n v="0"/>
    <n v="0"/>
    <n v="0"/>
    <n v="0"/>
    <n v="0"/>
    <n v="0"/>
    <n v="0"/>
    <n v="0"/>
    <n v="0"/>
    <n v="0"/>
    <n v="0"/>
    <n v="0"/>
    <n v="0"/>
    <n v="0"/>
    <n v="0"/>
    <m/>
    <x v="2"/>
    <m/>
    <x v="0"/>
    <s v="Vivao Sympany AG (fusioniert per/ fusionné au/ fusione al: 1.1.24)"/>
  </r>
  <r>
    <m/>
    <x v="2"/>
    <m/>
    <s v="Vivao (f)"/>
    <x v="72"/>
    <m/>
    <x v="0"/>
    <n v="171298"/>
    <n v="177988"/>
    <n v="0"/>
    <n v="0"/>
    <n v="0"/>
    <n v="0"/>
    <n v="0"/>
    <n v="0"/>
    <n v="0"/>
    <n v="0"/>
    <n v="0"/>
    <n v="0"/>
    <n v="0"/>
    <n v="0"/>
    <n v="0"/>
    <n v="0"/>
    <n v="0"/>
    <n v="0"/>
    <n v="0"/>
    <n v="0"/>
    <n v="0"/>
    <n v="0"/>
    <n v="0"/>
    <n v="0"/>
    <n v="0"/>
    <n v="0"/>
    <n v="0"/>
    <n v="0"/>
    <n v="0"/>
    <n v="0"/>
    <n v="0"/>
    <n v="0"/>
    <n v="0"/>
    <n v="0"/>
    <n v="0"/>
    <n v="0"/>
    <n v="0"/>
    <n v="638585069.70000005"/>
    <n v="-6074571.7699999996"/>
    <n v="-1221260.45"/>
    <n v="97166829.219999999"/>
    <n v="0"/>
    <n v="0"/>
    <n v="324124.71999999997"/>
    <n v="0"/>
    <n v="-97166829.219999999"/>
    <n v="-714166624.41999996"/>
    <n v="49466120.960000001"/>
    <n v="32140955.489999998"/>
    <n v="4485701.2"/>
    <n v="0"/>
    <n v="-918914.09"/>
    <n v="-6113241.8899999997"/>
    <n v="0"/>
    <n v="0"/>
    <n v="-5300000"/>
    <n v="-36804040.810000002"/>
    <n v="58252787.819999993"/>
    <n v="7334000.0100000007"/>
    <n v="-161624"/>
    <n v="-66910.75"/>
    <n v="665625.24"/>
    <n v="1601374.73"/>
    <n v="0"/>
    <n v="-15469441.129999999"/>
    <n v="-354188.2"/>
    <n v="-25416539.91"/>
    <n v="-1100911.57"/>
    <n v="-2081536.05"/>
    <n v="-44359.74"/>
    <n v="68643.13"/>
    <n v="-6447.18"/>
    <n v="0"/>
    <n v="15135657.360000001"/>
    <n v="793604.13"/>
    <n v="0"/>
    <n v="0"/>
    <n v="0"/>
    <n v="0"/>
    <n v="0"/>
    <n v="0"/>
    <n v="0"/>
    <n v="424960705.16999996"/>
    <n v="0"/>
    <n v="0"/>
    <n v="0"/>
    <n v="0"/>
    <n v="0"/>
    <n v="0"/>
    <n v="0"/>
    <n v="0"/>
    <n v="0"/>
    <n v="0"/>
    <n v="0"/>
    <n v="0"/>
    <n v="0"/>
    <n v="0"/>
    <n v="132238609.95999999"/>
    <n v="0"/>
    <n v="0"/>
    <n v="0"/>
    <n v="0"/>
    <n v="0"/>
    <n v="0"/>
    <n v="0"/>
    <n v="0"/>
    <n v="158171855.84999999"/>
    <n v="0"/>
    <n v="0"/>
    <n v="0"/>
    <n v="0"/>
    <n v="0"/>
    <n v="0"/>
    <n v="0"/>
    <n v="0"/>
    <n v="0"/>
    <n v="0"/>
    <n v="0"/>
    <n v="0"/>
    <n v="0"/>
    <n v="0"/>
    <n v="0"/>
    <n v="0"/>
    <n v="0"/>
    <n v="0"/>
    <n v="0"/>
    <n v="0"/>
    <n v="0"/>
    <n v="0"/>
    <m/>
    <x v="2"/>
    <m/>
    <x v="0"/>
    <s v="Vivao Sympany AG (fusioniert per/ fusionné au/ fusione al: 1.1.24)"/>
  </r>
  <r>
    <m/>
    <x v="3"/>
    <m/>
    <s v="Vivao (f)"/>
    <x v="72"/>
    <m/>
    <x v="0"/>
    <n v="177317"/>
    <n v="168707"/>
    <n v="0"/>
    <n v="0"/>
    <n v="0"/>
    <n v="0"/>
    <n v="0"/>
    <n v="0"/>
    <n v="0"/>
    <n v="0"/>
    <n v="0"/>
    <n v="0"/>
    <n v="0"/>
    <n v="0"/>
    <n v="0"/>
    <n v="0"/>
    <n v="0"/>
    <n v="0"/>
    <n v="0"/>
    <n v="0"/>
    <n v="0"/>
    <n v="0"/>
    <n v="0"/>
    <n v="0"/>
    <n v="0"/>
    <n v="0"/>
    <n v="0"/>
    <n v="0"/>
    <n v="0"/>
    <n v="0"/>
    <n v="0"/>
    <n v="0"/>
    <n v="0"/>
    <n v="0"/>
    <n v="0"/>
    <n v="0"/>
    <n v="0"/>
    <n v="683744580.61000001"/>
    <n v="-2297434.37"/>
    <n v="0"/>
    <n v="108196520.00000001"/>
    <n v="0"/>
    <n v="0"/>
    <n v="341746.06"/>
    <n v="0"/>
    <n v="-108196520.00000001"/>
    <n v="-754473884.57999992"/>
    <n v="52667785.780000001"/>
    <n v="33561734.549999997"/>
    <n v="4678904.4200000009"/>
    <n v="0"/>
    <n v="-1921882"/>
    <n v="-4563751.96"/>
    <n v="0"/>
    <n v="0"/>
    <n v="280000"/>
    <n v="-57844758.039999999"/>
    <n v="88862775.560000002"/>
    <n v="-15160774.49"/>
    <n v="-84313.2"/>
    <n v="-51853.4"/>
    <n v="-1652469.5999999999"/>
    <n v="0"/>
    <n v="0"/>
    <n v="-15733328.07"/>
    <n v="-122175.42"/>
    <n v="-24503862.510000002"/>
    <n v="-284431.08"/>
    <n v="-940333.56"/>
    <n v="-60823.31"/>
    <n v="231071.03"/>
    <n v="-11115.51"/>
    <n v="0"/>
    <n v="1492338.54"/>
    <n v="1114413.25"/>
    <n v="0"/>
    <n v="0"/>
    <n v="0"/>
    <n v="0"/>
    <n v="216778592.96999994"/>
    <n v="118489758.13210869"/>
    <n v="0"/>
    <n v="433278503.5"/>
    <n v="0"/>
    <n v="0"/>
    <n v="0"/>
    <n v="0"/>
    <n v="0"/>
    <n v="0"/>
    <n v="0"/>
    <n v="0"/>
    <n v="0"/>
    <n v="0"/>
    <n v="0"/>
    <n v="0"/>
    <n v="0"/>
    <n v="0"/>
    <n v="119506768.65000001"/>
    <n v="0"/>
    <n v="0"/>
    <n v="0"/>
    <n v="0"/>
    <n v="0"/>
    <n v="0"/>
    <n v="0"/>
    <n v="0"/>
    <n v="162735607.81"/>
    <n v="0"/>
    <n v="0"/>
    <n v="0"/>
    <n v="0"/>
    <n v="0"/>
    <n v="0"/>
    <n v="0"/>
    <n v="0"/>
    <n v="0"/>
    <n v="0"/>
    <n v="0"/>
    <n v="0"/>
    <n v="0"/>
    <n v="0"/>
    <n v="0"/>
    <n v="0"/>
    <n v="0"/>
    <n v="0"/>
    <n v="0"/>
    <n v="0"/>
    <n v="0"/>
    <n v="0"/>
    <m/>
    <x v="2"/>
    <m/>
    <x v="0"/>
    <s v="Vivao Sympany AG (fusioniert per/ fusionné au/ fusione al: 1.1.24)"/>
  </r>
  <r>
    <m/>
    <x v="4"/>
    <m/>
    <s v="Vivao (f)"/>
    <x v="72"/>
    <m/>
    <x v="0"/>
    <n v="169312"/>
    <n v="169062"/>
    <n v="0"/>
    <n v="0"/>
    <n v="0"/>
    <n v="0"/>
    <n v="0"/>
    <n v="0"/>
    <n v="0"/>
    <n v="0"/>
    <n v="0"/>
    <n v="0"/>
    <n v="0"/>
    <n v="0"/>
    <n v="0"/>
    <n v="0"/>
    <n v="0"/>
    <n v="0"/>
    <n v="0"/>
    <n v="0"/>
    <n v="0"/>
    <n v="0"/>
    <n v="0"/>
    <n v="0"/>
    <n v="0"/>
    <n v="0"/>
    <n v="0"/>
    <n v="0"/>
    <n v="0"/>
    <n v="0"/>
    <n v="0"/>
    <n v="0"/>
    <n v="0"/>
    <n v="0"/>
    <n v="0"/>
    <n v="0"/>
    <n v="0"/>
    <n v="685900223.1500001"/>
    <n v="-3930900.4899999998"/>
    <n v="-450836.4"/>
    <n v="108076214.54000001"/>
    <n v="0"/>
    <n v="0"/>
    <n v="325960.51"/>
    <n v="0"/>
    <n v="-108076214.54000001"/>
    <n v="-758709330.56999993"/>
    <n v="90928555.100000009"/>
    <n v="0"/>
    <n v="0"/>
    <n v="0"/>
    <n v="-1691157.09"/>
    <n v="1045304.06"/>
    <n v="0"/>
    <n v="0"/>
    <n v="119381"/>
    <n v="11612942.99"/>
    <n v="0"/>
    <n v="20905635.510000002"/>
    <n v="-122637"/>
    <n v="-76991.25"/>
    <n v="-1241467.77"/>
    <n v="299234.15000000002"/>
    <n v="0"/>
    <n v="-2744881.32"/>
    <n v="-762.08"/>
    <n v="-34229251.039999999"/>
    <n v="-1481106.12"/>
    <n v="-903100"/>
    <n v="4104.45"/>
    <n v="30537.670000000002"/>
    <n v="-7299.1299999999992"/>
    <n v="0"/>
    <n v="6293369.8099999996"/>
    <n v="43497"/>
    <n v="-5601.3"/>
    <n v="0"/>
    <n v="0"/>
    <n v="0"/>
    <n v="220200000"/>
    <n v="112600000"/>
    <n v="0"/>
    <n v="456181864.00999999"/>
    <n v="0"/>
    <n v="0"/>
    <n v="0"/>
    <n v="0"/>
    <n v="0"/>
    <n v="0"/>
    <n v="0"/>
    <n v="0"/>
    <n v="0"/>
    <n v="0"/>
    <n v="0"/>
    <n v="0"/>
    <n v="0"/>
    <n v="0"/>
    <n v="131420192.23999999"/>
    <n v="0"/>
    <n v="0"/>
    <n v="0"/>
    <n v="0"/>
    <n v="0"/>
    <n v="0"/>
    <n v="0"/>
    <n v="0"/>
    <n v="160163937.75"/>
    <n v="0"/>
    <n v="0"/>
    <n v="0"/>
    <n v="0"/>
    <n v="0"/>
    <n v="0"/>
    <n v="0"/>
    <n v="0"/>
    <n v="0"/>
    <n v="0"/>
    <n v="0"/>
    <n v="0"/>
    <n v="0"/>
    <n v="0"/>
    <n v="0"/>
    <n v="0"/>
    <n v="0"/>
    <n v="0"/>
    <n v="0"/>
    <n v="0"/>
    <n v="0"/>
    <n v="0"/>
    <m/>
    <x v="2"/>
    <m/>
    <x v="0"/>
    <s v="Vivao Sympany AG (fusioniert per/ fusionné au/ fusione al: 1.1.24)"/>
  </r>
  <r>
    <m/>
    <x v="5"/>
    <m/>
    <s v="Vivao (f)"/>
    <x v="72"/>
    <m/>
    <x v="0"/>
    <n v="169694"/>
    <n v="177442"/>
    <n v="0"/>
    <n v="0"/>
    <n v="0"/>
    <n v="0"/>
    <n v="0"/>
    <n v="0"/>
    <n v="0"/>
    <n v="0"/>
    <n v="0"/>
    <n v="0"/>
    <n v="0"/>
    <n v="0"/>
    <n v="0"/>
    <n v="0"/>
    <n v="0"/>
    <n v="0"/>
    <n v="0"/>
    <n v="0"/>
    <n v="0"/>
    <n v="0"/>
    <n v="0"/>
    <n v="0"/>
    <n v="0"/>
    <n v="0"/>
    <n v="0"/>
    <n v="0"/>
    <n v="0"/>
    <n v="0"/>
    <n v="0"/>
    <n v="0"/>
    <n v="0"/>
    <n v="0"/>
    <n v="0"/>
    <n v="0"/>
    <n v="0"/>
    <n v="704021908.76999986"/>
    <n v="-2700712.89"/>
    <n v="-430822.9"/>
    <n v="112257607.96000001"/>
    <n v="0"/>
    <n v="0"/>
    <n v="610897.92000000004"/>
    <n v="0"/>
    <n v="-112257607.96000001"/>
    <n v="-752062213.62000012"/>
    <n v="90335344.049999997"/>
    <n v="0"/>
    <n v="0"/>
    <n v="0"/>
    <n v="-2657330.1599999997"/>
    <n v="3991921.92"/>
    <n v="-14789927.17"/>
    <n v="0"/>
    <n v="0"/>
    <n v="26679870"/>
    <n v="0"/>
    <n v="14172100.02"/>
    <n v="0"/>
    <n v="0"/>
    <n v="-1154999.6400000001"/>
    <n v="0"/>
    <n v="0"/>
    <n v="0"/>
    <n v="0"/>
    <n v="-39843985.229999997"/>
    <n v="-1483451.1500000001"/>
    <n v="-1260800"/>
    <n v="0"/>
    <n v="42448"/>
    <n v="-44521.87"/>
    <n v="0"/>
    <n v="13853944.08"/>
    <n v="13006.170000000002"/>
    <n v="0"/>
    <n v="0"/>
    <n v="0"/>
    <n v="0"/>
    <n v="241074596.90986383"/>
    <n v="119734085.18805915"/>
    <n v="0"/>
    <n v="472044537.11000001"/>
    <n v="0"/>
    <n v="0"/>
    <n v="0"/>
    <n v="0"/>
    <n v="0"/>
    <n v="0"/>
    <n v="0"/>
    <n v="0"/>
    <n v="0"/>
    <n v="0"/>
    <n v="0"/>
    <n v="0"/>
    <n v="0"/>
    <n v="0"/>
    <n v="168712868.54000002"/>
    <n v="0"/>
    <n v="0"/>
    <n v="0"/>
    <n v="0"/>
    <n v="0"/>
    <n v="0"/>
    <n v="0"/>
    <n v="0"/>
    <n v="150094452"/>
    <n v="0"/>
    <n v="0"/>
    <n v="0"/>
    <n v="0"/>
    <n v="0"/>
    <n v="0"/>
    <n v="0"/>
    <n v="0"/>
    <n v="0"/>
    <n v="0"/>
    <n v="0"/>
    <n v="0"/>
    <n v="0"/>
    <n v="0"/>
    <n v="0"/>
    <n v="0"/>
    <n v="0"/>
    <n v="0"/>
    <n v="0"/>
    <n v="0"/>
    <n v="0"/>
    <n v="0"/>
    <m/>
    <x v="2"/>
    <m/>
    <x v="0"/>
    <s v="Vivao Sympany AG (fusioniert per/ fusionné au/ fusione al: 1.1.24)"/>
  </r>
  <r>
    <m/>
    <x v="6"/>
    <m/>
    <s v="Vivao (f)"/>
    <x v="72"/>
    <m/>
    <x v="0"/>
    <n v="178608"/>
    <n v="182911"/>
    <n v="0"/>
    <n v="0"/>
    <n v="0"/>
    <n v="0"/>
    <n v="0"/>
    <n v="0"/>
    <n v="0"/>
    <n v="0"/>
    <n v="0"/>
    <n v="0"/>
    <n v="0"/>
    <n v="0"/>
    <n v="0"/>
    <n v="0"/>
    <n v="0"/>
    <n v="0"/>
    <n v="0"/>
    <n v="0"/>
    <n v="0"/>
    <n v="0"/>
    <n v="0"/>
    <n v="0"/>
    <n v="0"/>
    <n v="0"/>
    <n v="0"/>
    <n v="0"/>
    <n v="0"/>
    <n v="0"/>
    <n v="0"/>
    <n v="0"/>
    <n v="0"/>
    <n v="0"/>
    <n v="0"/>
    <n v="0"/>
    <n v="0"/>
    <n v="741070096.39999998"/>
    <n v="-355020.75"/>
    <n v="-222312.65"/>
    <n v="119609566.81999999"/>
    <n v="0"/>
    <n v="0"/>
    <n v="857311.53"/>
    <n v="0"/>
    <n v="-119609566.81999999"/>
    <n v="-752941071.9000001"/>
    <n v="94326142.75"/>
    <n v="0"/>
    <n v="0"/>
    <n v="0"/>
    <n v="-2188009.4300000002"/>
    <n v="2750091"/>
    <n v="-18518930.809999999"/>
    <n v="0"/>
    <n v="0"/>
    <n v="37414812"/>
    <n v="0"/>
    <n v="-24643289.559999999"/>
    <n v="0"/>
    <n v="0"/>
    <n v="-1265668.93"/>
    <n v="0"/>
    <n v="0"/>
    <n v="0"/>
    <n v="0"/>
    <n v="-41943972.699999996"/>
    <n v="-1619758.7"/>
    <n v="-1109850"/>
    <n v="0"/>
    <n v="41223.800000000003"/>
    <n v="-95172.14"/>
    <n v="0"/>
    <n v="-6078336.0700000003"/>
    <n v="10269.959999999999"/>
    <n v="0"/>
    <n v="0"/>
    <n v="0"/>
    <n v="0"/>
    <n v="286985792.74550688"/>
    <n v="103620227.28137834"/>
    <n v="0"/>
    <n v="447719730.88"/>
    <n v="0"/>
    <n v="0"/>
    <n v="0"/>
    <n v="0"/>
    <n v="0"/>
    <n v="0"/>
    <n v="0"/>
    <n v="0"/>
    <n v="0"/>
    <n v="0"/>
    <n v="0"/>
    <n v="0"/>
    <n v="0"/>
    <n v="0"/>
    <n v="194201422.33999997"/>
    <n v="0"/>
    <n v="0"/>
    <n v="0"/>
    <n v="0"/>
    <n v="0"/>
    <n v="0"/>
    <n v="0"/>
    <n v="0"/>
    <n v="147344361"/>
    <n v="0"/>
    <n v="0"/>
    <n v="0"/>
    <n v="0"/>
    <n v="0"/>
    <n v="0"/>
    <n v="0"/>
    <n v="0"/>
    <n v="0"/>
    <n v="0"/>
    <n v="0"/>
    <n v="0"/>
    <n v="0"/>
    <n v="0"/>
    <n v="0"/>
    <n v="0"/>
    <n v="0"/>
    <n v="0"/>
    <n v="0"/>
    <n v="0"/>
    <n v="0"/>
    <n v="0"/>
    <m/>
    <x v="2"/>
    <m/>
    <x v="0"/>
    <s v="Vivao Sympany AG (fusioniert per/ fusionné au/ fusione al: 1.1.24)"/>
  </r>
  <r>
    <m/>
    <x v="7"/>
    <m/>
    <s v="Vivao (f)"/>
    <x v="72"/>
    <m/>
    <x v="0"/>
    <n v="184169"/>
    <n v="183527"/>
    <n v="0"/>
    <n v="0"/>
    <n v="0"/>
    <n v="0"/>
    <n v="0"/>
    <n v="0"/>
    <n v="0"/>
    <n v="0"/>
    <n v="0"/>
    <n v="0"/>
    <n v="0"/>
    <n v="0"/>
    <n v="0"/>
    <n v="0"/>
    <n v="0"/>
    <n v="0"/>
    <n v="0"/>
    <n v="0"/>
    <n v="0"/>
    <n v="0"/>
    <n v="0"/>
    <n v="0"/>
    <n v="0"/>
    <n v="0"/>
    <n v="0"/>
    <n v="0"/>
    <n v="0"/>
    <n v="0"/>
    <n v="0"/>
    <n v="0"/>
    <n v="0"/>
    <n v="0"/>
    <n v="0"/>
    <n v="0"/>
    <n v="0"/>
    <n v="750645714.81999993"/>
    <n v="-1281815.6400000001"/>
    <n v="59920.2"/>
    <n v="124638900.39"/>
    <n v="0"/>
    <n v="0"/>
    <n v="884014.5"/>
    <n v="0"/>
    <n v="-124638900.39"/>
    <n v="-792724570.22000003"/>
    <n v="100885625.75000001"/>
    <n v="0"/>
    <n v="0"/>
    <n v="0"/>
    <n v="-2202444.19"/>
    <n v="-4445305"/>
    <n v="-13195165.750000002"/>
    <n v="0"/>
    <n v="0"/>
    <n v="22685854"/>
    <n v="0"/>
    <n v="-3065123.74"/>
    <n v="0"/>
    <n v="0"/>
    <n v="-904536.16999999993"/>
    <n v="0"/>
    <n v="0"/>
    <n v="0"/>
    <n v="0"/>
    <n v="-40731440.539999999"/>
    <n v="-1830740.22"/>
    <n v="-1022400"/>
    <n v="0"/>
    <n v="25559.29"/>
    <n v="-330851.76"/>
    <n v="0"/>
    <n v="21894338.360000003"/>
    <n v="1076.04"/>
    <n v="0"/>
    <n v="0"/>
    <n v="0"/>
    <n v="0"/>
    <n v="331624877.93000007"/>
    <n v="89830561.427024588"/>
    <n v="17353715.989619482"/>
    <n v="536942571.40999997"/>
    <n v="0"/>
    <n v="0"/>
    <n v="0"/>
    <n v="0"/>
    <n v="0"/>
    <n v="0"/>
    <n v="0"/>
    <n v="0"/>
    <n v="0"/>
    <n v="0"/>
    <n v="0"/>
    <n v="0"/>
    <n v="0"/>
    <n v="0"/>
    <n v="229549132.06999999"/>
    <n v="0"/>
    <n v="0"/>
    <n v="0"/>
    <n v="0"/>
    <n v="0"/>
    <n v="0"/>
    <n v="0"/>
    <n v="0"/>
    <n v="151789666"/>
    <n v="0"/>
    <n v="0"/>
    <n v="0"/>
    <n v="0"/>
    <n v="0"/>
    <n v="0"/>
    <n v="0"/>
    <n v="0"/>
    <n v="0"/>
    <n v="0"/>
    <n v="0"/>
    <n v="0"/>
    <n v="0"/>
    <n v="0"/>
    <n v="0"/>
    <n v="0"/>
    <n v="0"/>
    <n v="0"/>
    <n v="0"/>
    <n v="0"/>
    <n v="0"/>
    <n v="0"/>
    <m/>
    <x v="2"/>
    <m/>
    <x v="0"/>
    <s v="Vivao Sympany AG (fusioniert per/ fusionné au/ fusione al: 1.1.24)"/>
  </r>
  <r>
    <m/>
    <x v="8"/>
    <m/>
    <s v="Vivao (f)"/>
    <x v="72"/>
    <m/>
    <x v="0"/>
    <n v="184015"/>
    <n v="175618"/>
    <n v="0"/>
    <n v="0"/>
    <n v="0"/>
    <n v="0"/>
    <n v="0"/>
    <n v="0"/>
    <n v="0"/>
    <n v="0"/>
    <n v="0"/>
    <n v="0"/>
    <n v="0"/>
    <n v="0"/>
    <n v="0"/>
    <n v="0"/>
    <n v="0"/>
    <n v="0"/>
    <n v="0"/>
    <n v="0"/>
    <n v="0"/>
    <n v="0"/>
    <n v="0"/>
    <n v="0"/>
    <n v="0"/>
    <n v="0"/>
    <n v="0"/>
    <n v="0"/>
    <n v="0"/>
    <n v="0"/>
    <n v="0"/>
    <n v="0"/>
    <n v="0"/>
    <n v="0"/>
    <n v="0"/>
    <n v="0"/>
    <n v="0"/>
    <n v="750079806.87"/>
    <n v="322188.37"/>
    <n v="0"/>
    <n v="128805614.49000001"/>
    <n v="0"/>
    <n v="0"/>
    <n v="883263.51"/>
    <n v="0"/>
    <n v="-128805614.49000001"/>
    <n v="-805946598.05000007"/>
    <n v="100801553.75"/>
    <n v="0"/>
    <n v="0"/>
    <n v="0"/>
    <n v="-2279083.54"/>
    <n v="5930236"/>
    <n v="-6619068.3499999996"/>
    <n v="0"/>
    <n v="0"/>
    <n v="10575622.08"/>
    <n v="0"/>
    <n v="-8268964.6299999999"/>
    <n v="0"/>
    <n v="0"/>
    <n v="-967475.06"/>
    <n v="0"/>
    <n v="0"/>
    <n v="0"/>
    <n v="0"/>
    <n v="-40704918.479999997"/>
    <n v="-1724076.8900000001"/>
    <n v="-798100"/>
    <n v="0"/>
    <n v="36290.5"/>
    <n v="-409767.89999999997"/>
    <n v="0"/>
    <n v="8671330.4900000002"/>
    <n v="572.04999999999995"/>
    <n v="0"/>
    <n v="0"/>
    <n v="0"/>
    <n v="0"/>
    <n v="378747353.50999987"/>
    <n v="144308570.67295864"/>
    <n v="13118747.693471901"/>
    <n v="555099709.25999999"/>
    <n v="0"/>
    <n v="0"/>
    <n v="0"/>
    <n v="0"/>
    <n v="0"/>
    <n v="0"/>
    <n v="0"/>
    <n v="0"/>
    <n v="0"/>
    <n v="0"/>
    <n v="0"/>
    <n v="0"/>
    <n v="0"/>
    <n v="0"/>
    <n v="239131942.79000002"/>
    <n v="0"/>
    <n v="0"/>
    <n v="0"/>
    <n v="0"/>
    <n v="0"/>
    <n v="0"/>
    <n v="0"/>
    <n v="0"/>
    <n v="145859430"/>
    <n v="0"/>
    <n v="0"/>
    <n v="0"/>
    <n v="0"/>
    <n v="0"/>
    <n v="0"/>
    <n v="0"/>
    <n v="0"/>
    <n v="0"/>
    <n v="0"/>
    <n v="0"/>
    <n v="0"/>
    <n v="0"/>
    <n v="0"/>
    <n v="0"/>
    <n v="0"/>
    <n v="0"/>
    <n v="0"/>
    <n v="0"/>
    <n v="0"/>
    <n v="0"/>
    <n v="0"/>
    <m/>
    <x v="2"/>
    <m/>
    <x v="0"/>
    <s v="Vivao Sympany AG (fusioniert per/ fusionné au/ fusione al: 1.1.24)"/>
  </r>
  <r>
    <m/>
    <x v="9"/>
    <m/>
    <s v="Vivao (f)"/>
    <x v="72"/>
    <m/>
    <x v="0"/>
    <n v="178824"/>
    <n v="177812"/>
    <n v="0"/>
    <n v="0"/>
    <n v="0"/>
    <n v="0"/>
    <n v="0"/>
    <n v="0"/>
    <n v="0"/>
    <n v="0"/>
    <n v="0"/>
    <n v="0"/>
    <n v="0"/>
    <n v="0"/>
    <n v="0"/>
    <n v="0"/>
    <n v="0"/>
    <n v="0"/>
    <n v="0"/>
    <n v="0"/>
    <n v="0"/>
    <n v="0"/>
    <n v="0"/>
    <n v="0"/>
    <n v="0"/>
    <n v="0"/>
    <n v="0"/>
    <n v="0"/>
    <n v="0"/>
    <n v="0"/>
    <n v="0"/>
    <n v="0"/>
    <n v="0"/>
    <n v="0"/>
    <n v="0"/>
    <n v="0"/>
    <n v="0"/>
    <n v="742661397.82000005"/>
    <n v="1238723.48"/>
    <n v="0"/>
    <n v="126160671.02"/>
    <n v="0"/>
    <n v="0"/>
    <n v="855999.8"/>
    <n v="-29188"/>
    <n v="-126160671.02"/>
    <n v="-842099831.80999982"/>
    <n v="104040042.34999999"/>
    <n v="0"/>
    <n v="0"/>
    <n v="0"/>
    <n v="-2259501.2000000002"/>
    <n v="207454"/>
    <n v="-2290312.2599999998"/>
    <n v="0"/>
    <n v="0"/>
    <n v="11792534.100000001"/>
    <n v="0"/>
    <n v="13376413.83"/>
    <n v="0"/>
    <n v="0"/>
    <n v="-7253004.7299999995"/>
    <n v="0"/>
    <n v="0"/>
    <n v="0"/>
    <n v="0"/>
    <n v="-39574164.019999996"/>
    <n v="-2796681.99"/>
    <n v="-739500"/>
    <n v="0"/>
    <n v="11522.29"/>
    <n v="-424468.43000000005"/>
    <n v="0"/>
    <n v="28951676.490000002"/>
    <n v="115.53"/>
    <n v="-1008.82"/>
    <n v="0"/>
    <n v="0"/>
    <n v="0"/>
    <n v="405915960.78999996"/>
    <n v="157578401.02303514"/>
    <n v="24429269.2435284"/>
    <n v="569262314.75"/>
    <n v="0"/>
    <n v="0"/>
    <n v="0"/>
    <n v="0"/>
    <n v="0"/>
    <n v="0"/>
    <n v="0"/>
    <n v="0"/>
    <n v="0"/>
    <n v="0"/>
    <n v="0"/>
    <n v="0"/>
    <n v="0"/>
    <n v="0"/>
    <n v="244800161.22"/>
    <n v="0"/>
    <n v="0"/>
    <n v="0"/>
    <n v="0"/>
    <n v="0"/>
    <n v="0"/>
    <n v="0"/>
    <n v="0"/>
    <n v="145651976"/>
    <n v="0"/>
    <n v="0"/>
    <n v="0"/>
    <n v="0"/>
    <n v="0"/>
    <n v="0"/>
    <n v="0"/>
    <n v="0"/>
    <n v="0"/>
    <n v="0"/>
    <n v="0"/>
    <n v="0"/>
    <n v="0"/>
    <n v="0"/>
    <n v="0"/>
    <n v="0"/>
    <n v="0"/>
    <n v="0"/>
    <n v="0"/>
    <n v="0"/>
    <n v="0"/>
    <n v="0"/>
    <m/>
    <x v="2"/>
    <m/>
    <x v="0"/>
    <s v="Vivao Sympany AG (fusioniert per/ fusionné au/ fusione al: 1.1.24)"/>
  </r>
  <r>
    <m/>
    <x v="10"/>
    <m/>
    <s v="Vivao (f)"/>
    <x v="72"/>
    <m/>
    <x v="0"/>
    <n v="178425"/>
    <n v="204544"/>
    <n v="0"/>
    <n v="0"/>
    <n v="0"/>
    <n v="0"/>
    <n v="0"/>
    <n v="0"/>
    <n v="0"/>
    <n v="0"/>
    <n v="0"/>
    <n v="0"/>
    <n v="0"/>
    <n v="0"/>
    <n v="0"/>
    <n v="0"/>
    <n v="0"/>
    <n v="0"/>
    <n v="0"/>
    <n v="0"/>
    <n v="0"/>
    <n v="0"/>
    <n v="0"/>
    <n v="0"/>
    <n v="0"/>
    <n v="0"/>
    <n v="0"/>
    <n v="0"/>
    <n v="0"/>
    <n v="0"/>
    <n v="0"/>
    <n v="0"/>
    <n v="0"/>
    <n v="0"/>
    <n v="0"/>
    <n v="0"/>
    <n v="0"/>
    <n v="724214876.64999998"/>
    <n v="-1655843.34"/>
    <n v="0"/>
    <n v="121694292.11"/>
    <n v="0"/>
    <n v="0"/>
    <n v="-856439.41999999993"/>
    <n v="-43480"/>
    <n v="-121694292.11"/>
    <n v="-853149580.24000013"/>
    <n v="105536904.8"/>
    <n v="0"/>
    <n v="0"/>
    <n v="0"/>
    <n v="-2279539.9899999998"/>
    <n v="13834304.01"/>
    <n v="2080"/>
    <n v="0"/>
    <n v="0"/>
    <n v="22333546"/>
    <n v="0"/>
    <n v="20920808"/>
    <n v="0"/>
    <n v="0"/>
    <n v="-4645591.87"/>
    <n v="0"/>
    <n v="0"/>
    <n v="0"/>
    <n v="0"/>
    <n v="-42412888.720000006"/>
    <n v="-2741662.0300000003"/>
    <n v="-2932020"/>
    <n v="0"/>
    <n v="20281.13"/>
    <n v="-250174.47"/>
    <n v="-9844504"/>
    <n v="-47140295.899999999"/>
    <n v="551.86"/>
    <n v="0"/>
    <n v="0"/>
    <n v="0"/>
    <n v="0"/>
    <n v="409731351.01999998"/>
    <n v="195011616.91614312"/>
    <n v="24835262.324577007"/>
    <n v="460413345.64999998"/>
    <n v="0"/>
    <n v="0"/>
    <n v="0"/>
    <n v="0"/>
    <n v="0"/>
    <n v="0"/>
    <n v="0"/>
    <n v="0"/>
    <n v="0"/>
    <n v="0"/>
    <n v="0"/>
    <n v="0"/>
    <n v="0"/>
    <n v="0"/>
    <n v="163711492.49000001"/>
    <n v="0"/>
    <n v="0"/>
    <n v="0"/>
    <n v="0"/>
    <n v="0"/>
    <n v="0"/>
    <n v="0"/>
    <n v="0"/>
    <n v="131817671.98999999"/>
    <n v="0"/>
    <n v="0"/>
    <n v="0"/>
    <n v="0"/>
    <n v="0"/>
    <n v="0"/>
    <n v="0"/>
    <n v="0"/>
    <n v="0"/>
    <n v="0"/>
    <n v="0"/>
    <n v="0"/>
    <n v="0"/>
    <n v="0"/>
    <n v="0"/>
    <n v="0"/>
    <n v="0"/>
    <n v="0"/>
    <n v="0"/>
    <n v="0"/>
    <n v="0"/>
    <n v="0"/>
    <m/>
    <x v="2"/>
    <m/>
    <x v="0"/>
    <s v="Vivao Sympany AG (fusioniert per/ fusionné au/ fusione al: 1.1.24)"/>
  </r>
  <r>
    <m/>
    <x v="11"/>
    <m/>
    <s v="Vivao (f)"/>
    <x v="72"/>
    <m/>
    <x v="0"/>
    <n v="206375"/>
    <n v="211134"/>
    <n v="0"/>
    <n v="0"/>
    <n v="0"/>
    <n v="0"/>
    <n v="0"/>
    <n v="0"/>
    <n v="0"/>
    <n v="0"/>
    <n v="0"/>
    <n v="0"/>
    <n v="0"/>
    <n v="0"/>
    <n v="0"/>
    <n v="0"/>
    <n v="0"/>
    <n v="0"/>
    <n v="0"/>
    <n v="0"/>
    <n v="0"/>
    <n v="0"/>
    <n v="0"/>
    <n v="0"/>
    <n v="0"/>
    <n v="0"/>
    <n v="0"/>
    <n v="0"/>
    <n v="0"/>
    <n v="0"/>
    <n v="0"/>
    <n v="0"/>
    <n v="0"/>
    <n v="0"/>
    <n v="0"/>
    <n v="0"/>
    <n v="0"/>
    <n v="839179848.59000003"/>
    <n v="3004.3099999999904"/>
    <n v="0"/>
    <n v="144045451.16000003"/>
    <n v="0"/>
    <n v="0"/>
    <n v="-990550.89"/>
    <n v="-55777"/>
    <n v="-144045451.16000003"/>
    <n v="-924474373.21000004"/>
    <n v="119904425.25"/>
    <n v="0"/>
    <n v="0"/>
    <n v="0"/>
    <n v="-2634671.4500000002"/>
    <n v="-12242743.49"/>
    <n v="90"/>
    <n v="0"/>
    <n v="0"/>
    <n v="30490523"/>
    <n v="0"/>
    <n v="-56143024.870000005"/>
    <n v="0"/>
    <n v="0"/>
    <n v="-2396100.08"/>
    <n v="0"/>
    <n v="0"/>
    <n v="0"/>
    <n v="0"/>
    <n v="-48923943.549999997"/>
    <n v="-1202171.82"/>
    <n v="-961557.22"/>
    <n v="0"/>
    <n v="354012.23"/>
    <n v="-4610.24"/>
    <n v="97227.89"/>
    <n v="14816152.939999999"/>
    <n v="626.6"/>
    <n v="0"/>
    <n v="0"/>
    <n v="0"/>
    <n v="0"/>
    <n v="409731351.01999998"/>
    <n v="195011616.91614312"/>
    <n v="24835262.324577007"/>
    <n v="448701318.57999998"/>
    <n v="0"/>
    <n v="0"/>
    <n v="0"/>
    <n v="0"/>
    <n v="0"/>
    <n v="0"/>
    <n v="0"/>
    <n v="0"/>
    <n v="0"/>
    <n v="0"/>
    <n v="0"/>
    <n v="0"/>
    <n v="0"/>
    <n v="0"/>
    <n v="118527879.78"/>
    <n v="0"/>
    <n v="0"/>
    <n v="0"/>
    <n v="0"/>
    <n v="0"/>
    <n v="0"/>
    <n v="0"/>
    <n v="0"/>
    <n v="144060415.47999999"/>
    <n v="0"/>
    <n v="0"/>
    <n v="0"/>
    <n v="0"/>
    <n v="0"/>
    <n v="0"/>
    <n v="0"/>
    <n v="0"/>
    <n v="0"/>
    <n v="0"/>
    <n v="0"/>
    <n v="0"/>
    <n v="0"/>
    <n v="0"/>
    <n v="0"/>
    <n v="0"/>
    <n v="0"/>
    <n v="0"/>
    <n v="0"/>
    <n v="0"/>
    <n v="0"/>
    <n v="0"/>
    <m/>
    <x v="2"/>
    <m/>
    <x v="0"/>
    <s v="Vivao Sympany AG (fusioniert per/ fusionné au/ fusione al: 1.1.24)"/>
  </r>
  <r>
    <m/>
    <x v="0"/>
    <m/>
    <s v="rhenu (f)"/>
    <x v="73"/>
    <m/>
    <x v="0"/>
    <n v="11252"/>
    <n v="11451"/>
    <n v="0"/>
    <n v="0"/>
    <n v="0"/>
    <n v="0"/>
    <n v="0"/>
    <n v="0"/>
    <n v="0"/>
    <n v="0"/>
    <n v="0"/>
    <n v="0"/>
    <n v="0"/>
    <n v="0"/>
    <n v="0"/>
    <n v="0"/>
    <n v="0"/>
    <n v="0"/>
    <n v="0"/>
    <n v="0"/>
    <n v="0"/>
    <n v="0"/>
    <n v="0"/>
    <n v="0"/>
    <n v="0"/>
    <n v="0"/>
    <n v="0"/>
    <n v="0"/>
    <n v="0"/>
    <n v="0"/>
    <n v="0"/>
    <n v="0"/>
    <n v="0"/>
    <n v="0"/>
    <n v="0"/>
    <n v="0"/>
    <n v="0"/>
    <n v="29796905.050000001"/>
    <n v="-55908.1"/>
    <n v="-396600.80000000005"/>
    <n v="1085361.5"/>
    <n v="0"/>
    <n v="0"/>
    <n v="-27408"/>
    <n v="0"/>
    <n v="-1085361.5"/>
    <n v="-29997428.550000001"/>
    <n v="4085300.6"/>
    <n v="0"/>
    <n v="0"/>
    <n v="600107.55000000005"/>
    <n v="0"/>
    <n v="-505000"/>
    <n v="0"/>
    <n v="0"/>
    <n v="0"/>
    <n v="-1809073"/>
    <n v="0"/>
    <n v="286000"/>
    <n v="0"/>
    <n v="0"/>
    <n v="-282023.90999999997"/>
    <n v="341504.1"/>
    <n v="0"/>
    <n v="-1249967.69"/>
    <n v="0"/>
    <n v="-631568.18999999994"/>
    <n v="-173230.88"/>
    <n v="0"/>
    <n v="-43780.02"/>
    <n v="50834.98"/>
    <n v="-15019.099999999999"/>
    <n v="0"/>
    <n v="696420.54999999993"/>
    <n v="0"/>
    <n v="0"/>
    <n v="0"/>
    <n v="0"/>
    <n v="0"/>
    <n v="0"/>
    <n v="0"/>
    <n v="0"/>
    <n v="20638958.759999998"/>
    <n v="0"/>
    <n v="0"/>
    <n v="0"/>
    <n v="0"/>
    <n v="0"/>
    <n v="0"/>
    <n v="0"/>
    <n v="0"/>
    <n v="0"/>
    <n v="0"/>
    <n v="0"/>
    <n v="0"/>
    <n v="0"/>
    <n v="0"/>
    <n v="10600002.98"/>
    <n v="0"/>
    <n v="0"/>
    <n v="0"/>
    <n v="0"/>
    <n v="0"/>
    <n v="0"/>
    <n v="0"/>
    <n v="0"/>
    <n v="6155769"/>
    <n v="0"/>
    <n v="0"/>
    <n v="0"/>
    <n v="0"/>
    <n v="0"/>
    <n v="0"/>
    <n v="0"/>
    <n v="0"/>
    <n v="0"/>
    <n v="0"/>
    <n v="0"/>
    <n v="0"/>
    <n v="0"/>
    <n v="0"/>
    <n v="0"/>
    <n v="0"/>
    <n v="0"/>
    <n v="0"/>
    <n v="0"/>
    <n v="0"/>
    <n v="0"/>
    <n v="0"/>
    <m/>
    <x v="2"/>
    <m/>
    <x v="0"/>
    <s v="rhenusana (fusioniert per/ fusionné au/ fusione al: 1.1.24)"/>
  </r>
  <r>
    <m/>
    <x v="1"/>
    <m/>
    <s v="rhenu (f)"/>
    <x v="73"/>
    <m/>
    <x v="0"/>
    <n v="11487"/>
    <n v="11542"/>
    <n v="0"/>
    <n v="0"/>
    <n v="0"/>
    <n v="0"/>
    <n v="0"/>
    <n v="0"/>
    <n v="0"/>
    <n v="0"/>
    <n v="0"/>
    <n v="0"/>
    <n v="0"/>
    <n v="0"/>
    <n v="0"/>
    <n v="0"/>
    <n v="0"/>
    <n v="0"/>
    <n v="0"/>
    <n v="0"/>
    <n v="0"/>
    <n v="0"/>
    <n v="0"/>
    <n v="0"/>
    <n v="0"/>
    <n v="0"/>
    <n v="0"/>
    <n v="0"/>
    <n v="0"/>
    <n v="0"/>
    <n v="0"/>
    <n v="0"/>
    <n v="0"/>
    <n v="0"/>
    <n v="0"/>
    <n v="0"/>
    <n v="0"/>
    <n v="30317182.949999999"/>
    <n v="-110186.75"/>
    <n v="-278698.45"/>
    <n v="1045677.25"/>
    <n v="0"/>
    <n v="0"/>
    <n v="-29018.400000000001"/>
    <n v="0"/>
    <n v="-1045677.25"/>
    <n v="-34280365.93"/>
    <n v="4449314.3"/>
    <n v="0"/>
    <n v="0"/>
    <n v="658650.65"/>
    <n v="0"/>
    <n v="50000"/>
    <n v="0"/>
    <n v="0"/>
    <n v="0"/>
    <n v="-828222"/>
    <n v="70889"/>
    <n v="214000"/>
    <n v="0"/>
    <n v="0"/>
    <n v="-304392"/>
    <n v="347629.15"/>
    <n v="0"/>
    <n v="-1206021.06"/>
    <n v="0"/>
    <n v="-692177.11"/>
    <n v="-182604.25"/>
    <n v="0"/>
    <n v="-45474.45"/>
    <n v="14472.59"/>
    <n v="-27659.46"/>
    <n v="0"/>
    <n v="402016.73000000004"/>
    <n v="0"/>
    <n v="0"/>
    <n v="0"/>
    <n v="0"/>
    <n v="0"/>
    <n v="0"/>
    <n v="0"/>
    <n v="0"/>
    <n v="19176053.59"/>
    <n v="0"/>
    <n v="0"/>
    <n v="0"/>
    <n v="0"/>
    <n v="0"/>
    <n v="0"/>
    <n v="0"/>
    <n v="0"/>
    <n v="0"/>
    <n v="0"/>
    <n v="0"/>
    <n v="0"/>
    <n v="0"/>
    <n v="0"/>
    <n v="9238126.8999999985"/>
    <n v="0"/>
    <n v="0"/>
    <n v="0"/>
    <n v="0"/>
    <n v="0"/>
    <n v="0"/>
    <n v="0"/>
    <n v="0"/>
    <n v="6105769"/>
    <n v="0"/>
    <n v="0"/>
    <n v="0"/>
    <n v="0"/>
    <n v="0"/>
    <n v="0"/>
    <n v="0"/>
    <n v="0"/>
    <n v="0"/>
    <n v="0"/>
    <n v="0"/>
    <n v="0"/>
    <n v="0"/>
    <n v="0"/>
    <n v="0"/>
    <n v="0"/>
    <n v="0"/>
    <n v="0"/>
    <n v="0"/>
    <n v="0"/>
    <n v="0"/>
    <n v="0"/>
    <m/>
    <x v="2"/>
    <m/>
    <x v="0"/>
    <s v="rhenusana (fusioniert per/ fusionné au/ fusione al: 1.1.24)"/>
  </r>
  <r>
    <m/>
    <x v="2"/>
    <m/>
    <s v="rhenu (f)"/>
    <x v="73"/>
    <m/>
    <x v="0"/>
    <n v="11593"/>
    <n v="11242"/>
    <n v="0"/>
    <n v="0"/>
    <n v="0"/>
    <n v="0"/>
    <n v="0"/>
    <n v="0"/>
    <n v="0"/>
    <n v="0"/>
    <n v="0"/>
    <n v="0"/>
    <n v="0"/>
    <n v="0"/>
    <n v="0"/>
    <n v="0"/>
    <n v="0"/>
    <n v="0"/>
    <n v="0"/>
    <n v="0"/>
    <n v="0"/>
    <n v="0"/>
    <n v="0"/>
    <n v="0"/>
    <n v="0"/>
    <n v="0"/>
    <n v="0"/>
    <n v="0"/>
    <n v="0"/>
    <n v="0"/>
    <n v="0"/>
    <n v="0"/>
    <n v="0"/>
    <n v="0"/>
    <n v="0"/>
    <n v="0"/>
    <n v="0"/>
    <n v="31486687.900000002"/>
    <n v="-102256.81999999999"/>
    <n v="-393779.69999999995"/>
    <n v="2420442.25"/>
    <n v="0"/>
    <n v="0"/>
    <n v="-28142.400000000001"/>
    <n v="0"/>
    <n v="-2417632.9000000004"/>
    <n v="-36445244.549999997"/>
    <n v="5134259.4000000004"/>
    <n v="221007.55"/>
    <n v="29370"/>
    <n v="0"/>
    <n v="-112.8"/>
    <n v="750000"/>
    <n v="0"/>
    <n v="0"/>
    <n v="0"/>
    <n v="-455522.8"/>
    <n v="0"/>
    <n v="-295000"/>
    <n v="-23301.1"/>
    <n v="0"/>
    <n v="-237295.05"/>
    <n v="434687.7"/>
    <n v="0"/>
    <n v="-1238813.69"/>
    <n v="0"/>
    <n v="-700290.59"/>
    <n v="-148686.59"/>
    <n v="0"/>
    <n v="-82337.149999999994"/>
    <n v="21452.489999999998"/>
    <n v="-41215.93"/>
    <n v="0"/>
    <n v="622688.54"/>
    <n v="0"/>
    <n v="0"/>
    <n v="0"/>
    <n v="0"/>
    <n v="0"/>
    <n v="0"/>
    <n v="0"/>
    <n v="0"/>
    <n v="18834240.129999999"/>
    <n v="0"/>
    <n v="0"/>
    <n v="0"/>
    <n v="0"/>
    <n v="0"/>
    <n v="0"/>
    <n v="0"/>
    <n v="0"/>
    <n v="0"/>
    <n v="0"/>
    <n v="0"/>
    <n v="0"/>
    <n v="0"/>
    <n v="0"/>
    <n v="7749090.6600000001"/>
    <n v="0"/>
    <n v="0"/>
    <n v="0"/>
    <n v="0"/>
    <n v="0"/>
    <n v="0"/>
    <n v="0"/>
    <n v="0"/>
    <n v="5355769"/>
    <n v="0"/>
    <n v="0"/>
    <n v="0"/>
    <n v="0"/>
    <n v="0"/>
    <n v="0"/>
    <n v="0"/>
    <n v="0"/>
    <n v="0"/>
    <n v="0"/>
    <n v="0"/>
    <n v="0"/>
    <n v="0"/>
    <n v="0"/>
    <n v="0"/>
    <n v="0"/>
    <n v="0"/>
    <n v="0"/>
    <n v="0"/>
    <n v="0"/>
    <n v="0"/>
    <n v="0"/>
    <m/>
    <x v="2"/>
    <m/>
    <x v="0"/>
    <s v="rhenusana (fusioniert per/ fusionné au/ fusione al: 1.1.24)"/>
  </r>
  <r>
    <m/>
    <x v="3"/>
    <m/>
    <s v="rhenu (f)"/>
    <x v="73"/>
    <m/>
    <x v="0"/>
    <n v="11258"/>
    <n v="10701"/>
    <n v="0"/>
    <n v="0"/>
    <n v="0"/>
    <n v="0"/>
    <n v="0"/>
    <n v="0"/>
    <n v="0"/>
    <n v="0"/>
    <n v="0"/>
    <n v="0"/>
    <n v="0"/>
    <n v="0"/>
    <n v="0"/>
    <n v="0"/>
    <n v="0"/>
    <n v="0"/>
    <n v="0"/>
    <n v="0"/>
    <n v="0"/>
    <n v="0"/>
    <n v="0"/>
    <n v="0"/>
    <n v="0"/>
    <n v="0"/>
    <n v="0"/>
    <n v="0"/>
    <n v="0"/>
    <n v="0"/>
    <n v="0"/>
    <n v="0"/>
    <n v="0"/>
    <n v="0"/>
    <n v="0"/>
    <n v="0"/>
    <n v="0"/>
    <n v="33633606.049999997"/>
    <n v="-112989.90000000001"/>
    <n v="-419312.45"/>
    <n v="2569312.4500000002"/>
    <n v="0"/>
    <n v="0"/>
    <n v="-28380"/>
    <n v="0"/>
    <n v="-2554661.4000000004"/>
    <n v="-36577328.010000005"/>
    <n v="3427149.15"/>
    <n v="1747615.15"/>
    <n v="202290.8"/>
    <n v="0"/>
    <n v="-2.02"/>
    <n v="70000"/>
    <n v="0"/>
    <n v="0"/>
    <n v="0"/>
    <n v="-1086523"/>
    <n v="0"/>
    <n v="245000"/>
    <n v="-57614.45"/>
    <n v="0"/>
    <n v="-309458.89999999997"/>
    <n v="328257.65000000002"/>
    <n v="0"/>
    <n v="-976328.39"/>
    <n v="0"/>
    <n v="-482528.17"/>
    <n v="-102048.56"/>
    <n v="0"/>
    <n v="-59035.67"/>
    <n v="71739.600000000006"/>
    <n v="-30980.57"/>
    <n v="0"/>
    <n v="269535.8"/>
    <n v="34151.699999999997"/>
    <n v="0"/>
    <n v="0"/>
    <n v="0"/>
    <n v="0"/>
    <n v="8631431"/>
    <n v="6667659.6579540148"/>
    <n v="0"/>
    <n v="17892346.870000001"/>
    <n v="0"/>
    <n v="0"/>
    <n v="0"/>
    <n v="0"/>
    <n v="0"/>
    <n v="0"/>
    <n v="0"/>
    <n v="0"/>
    <n v="0"/>
    <n v="0"/>
    <n v="0"/>
    <n v="0"/>
    <n v="0"/>
    <n v="0"/>
    <n v="7550557.5199999996"/>
    <n v="0"/>
    <n v="0"/>
    <n v="0"/>
    <n v="0"/>
    <n v="0"/>
    <n v="0"/>
    <n v="0"/>
    <n v="0"/>
    <n v="5285769"/>
    <n v="0"/>
    <n v="0"/>
    <n v="0"/>
    <n v="0"/>
    <n v="0"/>
    <n v="0"/>
    <n v="0"/>
    <n v="0"/>
    <n v="0"/>
    <n v="0"/>
    <n v="0"/>
    <n v="0"/>
    <n v="0"/>
    <n v="0"/>
    <n v="0"/>
    <n v="0"/>
    <n v="0"/>
    <n v="0"/>
    <n v="0"/>
    <n v="0"/>
    <n v="0"/>
    <n v="0"/>
    <m/>
    <x v="2"/>
    <m/>
    <x v="0"/>
    <s v="rhenusana (fusioniert per/ fusionné au/ fusione al: 1.1.24)"/>
  </r>
  <r>
    <m/>
    <x v="4"/>
    <m/>
    <s v="rhenu (f)"/>
    <x v="73"/>
    <m/>
    <x v="0"/>
    <n v="10682"/>
    <n v="10255"/>
    <n v="0"/>
    <n v="0"/>
    <n v="0"/>
    <n v="0"/>
    <n v="0"/>
    <n v="0"/>
    <n v="0"/>
    <n v="0"/>
    <n v="0"/>
    <n v="0"/>
    <n v="0"/>
    <n v="0"/>
    <n v="0"/>
    <n v="0"/>
    <n v="0"/>
    <n v="0"/>
    <n v="0"/>
    <n v="0"/>
    <n v="0"/>
    <n v="0"/>
    <n v="0"/>
    <n v="0"/>
    <n v="0"/>
    <n v="0"/>
    <n v="0"/>
    <n v="0"/>
    <n v="0"/>
    <n v="0"/>
    <n v="0"/>
    <n v="0"/>
    <n v="0"/>
    <n v="0"/>
    <n v="0"/>
    <n v="0"/>
    <n v="0"/>
    <n v="33953076.25"/>
    <n v="-82979.44"/>
    <n v="-534795.69999999995"/>
    <n v="2729485.2"/>
    <n v="0"/>
    <n v="0"/>
    <n v="-28600.800000000003"/>
    <n v="0"/>
    <n v="-2729485.2"/>
    <n v="-35991373.520000003"/>
    <n v="5200721.05"/>
    <n v="0"/>
    <n v="0"/>
    <n v="0"/>
    <n v="-746.2"/>
    <n v="325769"/>
    <n v="0"/>
    <n v="0"/>
    <n v="0"/>
    <n v="-445985"/>
    <n v="0"/>
    <n v="655000"/>
    <n v="-36158.400000000001"/>
    <n v="0"/>
    <n v="-421601.45"/>
    <n v="305413.65000000002"/>
    <n v="0"/>
    <n v="-831504.51"/>
    <n v="0"/>
    <n v="-516892.05"/>
    <n v="-105462.63"/>
    <n v="0"/>
    <n v="-42086.48"/>
    <n v="69562.959999999992"/>
    <n v="-31033.550000000003"/>
    <n v="0"/>
    <n v="171190.31999999998"/>
    <n v="4802.49"/>
    <n v="0"/>
    <n v="0"/>
    <n v="0"/>
    <n v="0"/>
    <n v="8400000"/>
    <n v="6500000"/>
    <n v="0"/>
    <n v="15321820.550000001"/>
    <n v="0"/>
    <n v="0"/>
    <n v="0"/>
    <n v="0"/>
    <n v="0"/>
    <n v="0"/>
    <n v="0"/>
    <n v="0"/>
    <n v="0"/>
    <n v="0"/>
    <n v="0"/>
    <n v="0"/>
    <n v="0"/>
    <n v="0"/>
    <n v="9166873.5200000014"/>
    <n v="0"/>
    <n v="0"/>
    <n v="0"/>
    <n v="0"/>
    <n v="0"/>
    <n v="0"/>
    <n v="0"/>
    <n v="0"/>
    <n v="4960000"/>
    <n v="0"/>
    <n v="0"/>
    <n v="0"/>
    <n v="0"/>
    <n v="0"/>
    <n v="0"/>
    <n v="0"/>
    <n v="0"/>
    <n v="0"/>
    <n v="0"/>
    <n v="0"/>
    <n v="0"/>
    <n v="0"/>
    <n v="0"/>
    <n v="0"/>
    <n v="0"/>
    <n v="0"/>
    <n v="0"/>
    <n v="0"/>
    <n v="0"/>
    <n v="0"/>
    <n v="0"/>
    <m/>
    <x v="2"/>
    <m/>
    <x v="0"/>
    <s v="rhenusana (fusioniert per/ fusionné au/ fusione al: 1.1.24)"/>
  </r>
  <r>
    <m/>
    <x v="5"/>
    <m/>
    <s v="rhenu (f)"/>
    <x v="73"/>
    <m/>
    <x v="0"/>
    <n v="10238"/>
    <n v="10051"/>
    <n v="0"/>
    <n v="0"/>
    <n v="0"/>
    <n v="0"/>
    <n v="0"/>
    <n v="0"/>
    <n v="0"/>
    <n v="0"/>
    <n v="0"/>
    <n v="0"/>
    <n v="0"/>
    <n v="0"/>
    <n v="0"/>
    <n v="0"/>
    <n v="0"/>
    <n v="0"/>
    <n v="0"/>
    <n v="0"/>
    <n v="0"/>
    <n v="0"/>
    <n v="0"/>
    <n v="0"/>
    <n v="0"/>
    <n v="0"/>
    <n v="0"/>
    <n v="0"/>
    <n v="0"/>
    <n v="0"/>
    <n v="0"/>
    <n v="0"/>
    <n v="0"/>
    <n v="0"/>
    <n v="0"/>
    <n v="0"/>
    <n v="0"/>
    <n v="34575193.100000001"/>
    <n v="-127139.67"/>
    <n v="-482593.6"/>
    <n v="2860501.4499999997"/>
    <n v="0"/>
    <n v="0"/>
    <n v="-40002"/>
    <n v="0"/>
    <n v="-2860501.4499999997"/>
    <n v="-36534614.450000003"/>
    <n v="5193671.6499999994"/>
    <n v="0"/>
    <n v="0"/>
    <n v="0"/>
    <n v="-574.4"/>
    <n v="-490000"/>
    <n v="0"/>
    <n v="0"/>
    <n v="0"/>
    <n v="487279.7"/>
    <n v="0"/>
    <n v="320000"/>
    <n v="-41910.75"/>
    <n v="0"/>
    <n v="-366056.32"/>
    <n v="438175.19999999995"/>
    <n v="0"/>
    <n v="-826643.78999999992"/>
    <n v="0"/>
    <n v="-467184.74"/>
    <n v="-96385.7"/>
    <n v="0"/>
    <n v="-13154.34"/>
    <n v="24728.100000000002"/>
    <n v="-27668.46"/>
    <n v="0"/>
    <n v="630080.6"/>
    <n v="0"/>
    <n v="0"/>
    <n v="0"/>
    <n v="0"/>
    <n v="0"/>
    <n v="9999715.4499999993"/>
    <n v="6235100.5597126214"/>
    <n v="0"/>
    <n v="16402040.340000002"/>
    <n v="0"/>
    <n v="0"/>
    <n v="0"/>
    <n v="0"/>
    <n v="0"/>
    <n v="0"/>
    <n v="0"/>
    <n v="0"/>
    <n v="0"/>
    <n v="0"/>
    <n v="0"/>
    <n v="0"/>
    <n v="0"/>
    <n v="0"/>
    <n v="11322073.65"/>
    <n v="0"/>
    <n v="0"/>
    <n v="0"/>
    <n v="0"/>
    <n v="0"/>
    <n v="0"/>
    <n v="0"/>
    <n v="0"/>
    <n v="5450000"/>
    <n v="0"/>
    <n v="0"/>
    <n v="0"/>
    <n v="0"/>
    <n v="0"/>
    <n v="0"/>
    <n v="0"/>
    <n v="0"/>
    <n v="0"/>
    <n v="0"/>
    <n v="0"/>
    <n v="0"/>
    <n v="0"/>
    <n v="0"/>
    <n v="0"/>
    <n v="0"/>
    <n v="0"/>
    <n v="0"/>
    <n v="0"/>
    <n v="0"/>
    <n v="0"/>
    <n v="0"/>
    <m/>
    <x v="2"/>
    <m/>
    <x v="0"/>
    <s v="rhenusana (fusioniert per/ fusionné au/ fusione al: 1.1.24)"/>
  </r>
  <r>
    <m/>
    <x v="6"/>
    <m/>
    <s v="rhenu (f)"/>
    <x v="73"/>
    <m/>
    <x v="0"/>
    <n v="10042"/>
    <n v="10296"/>
    <n v="0"/>
    <n v="0"/>
    <n v="0"/>
    <n v="0"/>
    <n v="0"/>
    <n v="0"/>
    <n v="0"/>
    <n v="0"/>
    <n v="0"/>
    <n v="0"/>
    <n v="0"/>
    <n v="0"/>
    <n v="0"/>
    <n v="0"/>
    <n v="0"/>
    <n v="0"/>
    <n v="0"/>
    <n v="0"/>
    <n v="0"/>
    <n v="0"/>
    <n v="0"/>
    <n v="0"/>
    <n v="0"/>
    <n v="0"/>
    <n v="0"/>
    <n v="0"/>
    <n v="0"/>
    <n v="0"/>
    <n v="0"/>
    <n v="0"/>
    <n v="0"/>
    <n v="0"/>
    <n v="0"/>
    <n v="0"/>
    <n v="0"/>
    <n v="34452006.899999999"/>
    <n v="-122115.89"/>
    <n v="-638457.75"/>
    <n v="3042290.9"/>
    <n v="0"/>
    <n v="0"/>
    <n v="-49176"/>
    <n v="0"/>
    <n v="-3042290.9"/>
    <n v="-35944057.649999999"/>
    <n v="5223585.1499999994"/>
    <n v="0"/>
    <n v="0"/>
    <n v="0"/>
    <n v="-2.5"/>
    <n v="325000"/>
    <n v="0"/>
    <n v="0"/>
    <n v="0"/>
    <n v="883561"/>
    <n v="0"/>
    <n v="260000"/>
    <n v="-23895.75"/>
    <n v="0"/>
    <n v="-254948.46999999997"/>
    <n v="237011.20000000001"/>
    <n v="0"/>
    <n v="-1151759.3"/>
    <n v="0"/>
    <n v="-676750.04"/>
    <n v="-184316.18"/>
    <n v="-23286.45"/>
    <n v="-21278.080000000002"/>
    <n v="36942.47"/>
    <n v="-53938.92"/>
    <n v="0"/>
    <n v="-315156.99"/>
    <n v="0"/>
    <n v="0"/>
    <n v="0"/>
    <n v="0"/>
    <n v="0"/>
    <n v="12445358.360000001"/>
    <n v="6923116.162332423"/>
    <n v="0"/>
    <n v="16439788.869999997"/>
    <n v="0"/>
    <n v="0"/>
    <n v="0"/>
    <n v="0"/>
    <n v="0"/>
    <n v="0"/>
    <n v="0"/>
    <n v="0"/>
    <n v="0"/>
    <n v="0"/>
    <n v="0"/>
    <n v="0"/>
    <n v="0"/>
    <n v="0"/>
    <n v="13281040.4"/>
    <n v="0"/>
    <n v="0"/>
    <n v="0"/>
    <n v="0"/>
    <n v="0"/>
    <n v="0"/>
    <n v="0"/>
    <n v="0"/>
    <n v="5125000"/>
    <n v="0"/>
    <n v="0"/>
    <n v="0"/>
    <n v="0"/>
    <n v="0"/>
    <n v="0"/>
    <n v="0"/>
    <n v="0"/>
    <n v="0"/>
    <n v="0"/>
    <n v="0"/>
    <n v="0"/>
    <n v="0"/>
    <n v="0"/>
    <n v="0"/>
    <n v="0"/>
    <n v="0"/>
    <n v="0"/>
    <n v="0"/>
    <n v="0"/>
    <n v="0"/>
    <n v="0"/>
    <m/>
    <x v="2"/>
    <m/>
    <x v="0"/>
    <s v="rhenusana (fusioniert per/ fusionné au/ fusione al: 1.1.24)"/>
  </r>
  <r>
    <m/>
    <x v="7"/>
    <m/>
    <s v="rhenu (f)"/>
    <x v="73"/>
    <m/>
    <x v="0"/>
    <n v="10302"/>
    <n v="10692"/>
    <n v="0"/>
    <n v="0"/>
    <n v="0"/>
    <n v="0"/>
    <n v="0"/>
    <n v="0"/>
    <n v="0"/>
    <n v="0"/>
    <n v="0"/>
    <n v="0"/>
    <n v="0"/>
    <n v="0"/>
    <n v="0"/>
    <n v="0"/>
    <n v="0"/>
    <n v="0"/>
    <n v="0"/>
    <n v="0"/>
    <n v="0"/>
    <n v="0"/>
    <n v="0"/>
    <n v="0"/>
    <n v="0"/>
    <n v="0"/>
    <n v="0"/>
    <n v="0"/>
    <n v="0"/>
    <n v="0"/>
    <n v="0"/>
    <n v="0"/>
    <n v="0"/>
    <n v="0"/>
    <n v="0"/>
    <n v="0"/>
    <n v="0"/>
    <n v="34499183.509999998"/>
    <n v="-79170"/>
    <n v="-628308"/>
    <n v="2967804"/>
    <n v="0"/>
    <n v="0"/>
    <n v="-45451"/>
    <n v="0"/>
    <n v="-2967804"/>
    <n v="-37620684"/>
    <n v="5471700"/>
    <n v="0"/>
    <n v="0"/>
    <n v="0"/>
    <n v="-25"/>
    <n v="-65000"/>
    <n v="0"/>
    <n v="0"/>
    <n v="0"/>
    <n v="2049997"/>
    <n v="0"/>
    <n v="-935000"/>
    <n v="-18567"/>
    <n v="0"/>
    <n v="-117677"/>
    <n v="252040"/>
    <n v="0"/>
    <n v="-1235348"/>
    <n v="0"/>
    <n v="-768785"/>
    <n v="-170313"/>
    <n v="-29118"/>
    <n v="-57422.400000000001"/>
    <n v="140843"/>
    <n v="-30377"/>
    <n v="0"/>
    <n v="1412216"/>
    <n v="0"/>
    <n v="0"/>
    <n v="0"/>
    <n v="0"/>
    <n v="0"/>
    <n v="14094737.760000005"/>
    <n v="8219435.1784123797"/>
    <n v="686649.05048423796"/>
    <n v="18816968"/>
    <n v="0"/>
    <n v="0"/>
    <n v="0"/>
    <n v="0"/>
    <n v="0"/>
    <n v="0"/>
    <n v="0"/>
    <n v="0"/>
    <n v="0"/>
    <n v="0"/>
    <n v="0"/>
    <n v="0"/>
    <n v="0"/>
    <n v="0"/>
    <n v="15305774.51"/>
    <n v="0"/>
    <n v="0"/>
    <n v="0"/>
    <n v="0"/>
    <n v="0"/>
    <n v="0"/>
    <n v="0"/>
    <n v="0"/>
    <n v="5190000"/>
    <n v="0"/>
    <n v="0"/>
    <n v="0"/>
    <n v="0"/>
    <n v="0"/>
    <n v="0"/>
    <n v="0"/>
    <n v="0"/>
    <n v="0"/>
    <n v="0"/>
    <n v="0"/>
    <n v="0"/>
    <n v="0"/>
    <n v="0"/>
    <n v="0"/>
    <n v="0"/>
    <n v="0"/>
    <n v="0"/>
    <n v="0"/>
    <n v="0"/>
    <n v="0"/>
    <n v="0"/>
    <m/>
    <x v="2"/>
    <m/>
    <x v="0"/>
    <s v="rhenusana (fusioniert per/ fusionné au/ fusione al: 1.1.24)"/>
  </r>
  <r>
    <m/>
    <x v="8"/>
    <m/>
    <s v="rhenu (f)"/>
    <x v="73"/>
    <m/>
    <x v="0"/>
    <n v="10704"/>
    <n v="10526"/>
    <n v="0"/>
    <n v="0"/>
    <n v="0"/>
    <n v="0"/>
    <n v="0"/>
    <n v="0"/>
    <n v="0"/>
    <n v="0"/>
    <n v="0"/>
    <n v="0"/>
    <n v="0"/>
    <n v="0"/>
    <n v="0"/>
    <n v="0"/>
    <n v="0"/>
    <n v="0"/>
    <n v="0"/>
    <n v="0"/>
    <n v="0"/>
    <n v="0"/>
    <n v="0"/>
    <n v="0"/>
    <n v="0"/>
    <n v="0"/>
    <n v="0"/>
    <n v="0"/>
    <n v="0"/>
    <n v="0"/>
    <n v="0"/>
    <n v="0"/>
    <n v="0"/>
    <n v="0"/>
    <n v="0"/>
    <n v="0"/>
    <n v="0"/>
    <n v="35944204.399999999"/>
    <n v="-70796"/>
    <n v="-637749"/>
    <n v="3255519"/>
    <n v="0"/>
    <n v="0"/>
    <n v="-45091"/>
    <n v="0"/>
    <n v="-3255519"/>
    <n v="-38718351.700000003"/>
    <n v="5696416.2999999998"/>
    <n v="0"/>
    <n v="0"/>
    <n v="0"/>
    <n v="-13"/>
    <n v="30000"/>
    <n v="0"/>
    <n v="0"/>
    <n v="0"/>
    <n v="1072380"/>
    <n v="0"/>
    <n v="-198000"/>
    <n v="-70034"/>
    <n v="0"/>
    <n v="-359532"/>
    <n v="655956"/>
    <n v="0"/>
    <n v="-1292922"/>
    <n v="0"/>
    <n v="-962837"/>
    <n v="-122426"/>
    <n v="-32253"/>
    <n v="-46610"/>
    <n v="59618"/>
    <n v="-29871"/>
    <n v="0"/>
    <n v="-17273"/>
    <n v="21600"/>
    <n v="0"/>
    <n v="0"/>
    <n v="0"/>
    <n v="0"/>
    <n v="16109123.180000009"/>
    <n v="9156548.7878508903"/>
    <n v="367964.54554289987"/>
    <n v="21246390"/>
    <n v="0"/>
    <n v="0"/>
    <n v="0"/>
    <n v="0"/>
    <n v="0"/>
    <n v="0"/>
    <n v="0"/>
    <n v="0"/>
    <n v="0"/>
    <n v="0"/>
    <n v="0"/>
    <n v="0"/>
    <n v="0"/>
    <n v="0"/>
    <n v="16182189"/>
    <n v="0"/>
    <n v="0"/>
    <n v="0"/>
    <n v="0"/>
    <n v="0"/>
    <n v="0"/>
    <n v="0"/>
    <n v="0"/>
    <n v="5160000"/>
    <n v="0"/>
    <n v="0"/>
    <n v="0"/>
    <n v="0"/>
    <n v="0"/>
    <n v="0"/>
    <n v="0"/>
    <n v="0"/>
    <n v="0"/>
    <n v="0"/>
    <n v="0"/>
    <n v="0"/>
    <n v="0"/>
    <n v="0"/>
    <n v="0"/>
    <n v="0"/>
    <n v="0"/>
    <n v="0"/>
    <n v="0"/>
    <n v="0"/>
    <n v="0"/>
    <n v="0"/>
    <m/>
    <x v="2"/>
    <m/>
    <x v="0"/>
    <s v="rhenusana (fusioniert per/ fusionné au/ fusione al: 1.1.24)"/>
  </r>
  <r>
    <m/>
    <x v="9"/>
    <m/>
    <s v="rhenu (f)"/>
    <x v="73"/>
    <m/>
    <x v="0"/>
    <n v="10499"/>
    <n v="10508"/>
    <n v="0"/>
    <n v="0"/>
    <n v="0"/>
    <n v="0"/>
    <n v="0"/>
    <n v="0"/>
    <n v="0"/>
    <n v="0"/>
    <n v="0"/>
    <n v="0"/>
    <n v="0"/>
    <n v="0"/>
    <n v="0"/>
    <n v="0"/>
    <n v="0"/>
    <n v="0"/>
    <n v="0"/>
    <n v="0"/>
    <n v="0"/>
    <n v="0"/>
    <n v="0"/>
    <n v="0"/>
    <n v="0"/>
    <n v="0"/>
    <n v="0"/>
    <n v="0"/>
    <n v="0"/>
    <n v="0"/>
    <n v="0"/>
    <n v="0"/>
    <n v="0"/>
    <n v="0"/>
    <n v="0"/>
    <n v="0"/>
    <n v="0"/>
    <n v="36631361"/>
    <n v="-100115"/>
    <n v="-629000"/>
    <n v="3103889"/>
    <n v="0"/>
    <n v="0"/>
    <n v="-49743"/>
    <n v="-1694"/>
    <n v="-3103889"/>
    <n v="-40139977"/>
    <n v="5843840"/>
    <n v="0"/>
    <n v="0"/>
    <n v="0"/>
    <n v="-6096"/>
    <n v="-485000"/>
    <n v="0"/>
    <n v="0"/>
    <n v="0"/>
    <n v="13056"/>
    <n v="0"/>
    <n v="109000"/>
    <n v="-48070"/>
    <n v="0"/>
    <n v="-566605.92000000004"/>
    <n v="587180"/>
    <n v="0"/>
    <n v="-1250352"/>
    <n v="0"/>
    <n v="-936299"/>
    <n v="-115059"/>
    <n v="-19107"/>
    <n v="-43398"/>
    <n v="71705"/>
    <n v="-27486"/>
    <n v="0"/>
    <n v="780828"/>
    <n v="0"/>
    <n v="0"/>
    <n v="0"/>
    <n v="0"/>
    <n v="0"/>
    <n v="16974621.75"/>
    <n v="7847275.1390802823"/>
    <n v="656247.74109419994"/>
    <n v="22124613"/>
    <n v="0"/>
    <n v="0"/>
    <n v="0"/>
    <n v="0"/>
    <n v="0"/>
    <n v="0"/>
    <n v="0"/>
    <n v="0"/>
    <n v="0"/>
    <n v="0"/>
    <n v="0"/>
    <n v="0"/>
    <n v="0"/>
    <n v="0"/>
    <n v="15801157"/>
    <n v="0"/>
    <n v="0"/>
    <n v="0"/>
    <n v="0"/>
    <n v="0"/>
    <n v="0"/>
    <n v="0"/>
    <n v="0"/>
    <n v="5645000"/>
    <n v="0"/>
    <n v="0"/>
    <n v="0"/>
    <n v="0"/>
    <n v="0"/>
    <n v="0"/>
    <n v="0"/>
    <n v="0"/>
    <n v="0"/>
    <n v="0"/>
    <n v="0"/>
    <n v="0"/>
    <n v="0"/>
    <n v="0"/>
    <n v="0"/>
    <n v="0"/>
    <n v="0"/>
    <n v="0"/>
    <n v="0"/>
    <n v="0"/>
    <n v="0"/>
    <n v="0"/>
    <m/>
    <x v="2"/>
    <m/>
    <x v="0"/>
    <s v="rhenusana (fusioniert per/ fusionné au/ fusione al: 1.1.24)"/>
  </r>
  <r>
    <m/>
    <x v="10"/>
    <m/>
    <s v="rhenu (f)"/>
    <x v="73"/>
    <m/>
    <x v="0"/>
    <n v="10523"/>
    <n v="11654"/>
    <n v="0"/>
    <n v="0"/>
    <n v="0"/>
    <n v="0"/>
    <n v="0"/>
    <n v="0"/>
    <n v="0"/>
    <n v="0"/>
    <n v="0"/>
    <n v="0"/>
    <n v="0"/>
    <n v="0"/>
    <n v="0"/>
    <n v="0"/>
    <n v="0"/>
    <n v="0"/>
    <n v="0"/>
    <n v="0"/>
    <n v="0"/>
    <n v="0"/>
    <n v="0"/>
    <n v="0"/>
    <n v="0"/>
    <n v="0"/>
    <n v="0"/>
    <n v="0"/>
    <n v="0"/>
    <n v="0"/>
    <n v="0"/>
    <n v="0"/>
    <n v="0"/>
    <n v="0"/>
    <n v="0"/>
    <n v="0"/>
    <n v="0"/>
    <n v="36300092"/>
    <n v="-165249"/>
    <n v="-822838"/>
    <n v="3224476"/>
    <n v="0"/>
    <n v="0"/>
    <n v="-54528"/>
    <n v="-2572"/>
    <n v="-3224475"/>
    <n v="-41268979"/>
    <n v="5978648"/>
    <n v="0"/>
    <n v="0"/>
    <n v="0"/>
    <n v="-15267"/>
    <n v="573000"/>
    <n v="0"/>
    <n v="0"/>
    <n v="0"/>
    <n v="515322"/>
    <n v="0"/>
    <n v="469282"/>
    <n v="-40725"/>
    <n v="0"/>
    <n v="-495652"/>
    <n v="334136"/>
    <n v="0"/>
    <n v="-1236135"/>
    <n v="0"/>
    <n v="-1063709"/>
    <n v="-144483"/>
    <n v="-41106"/>
    <n v="-44101"/>
    <n v="13871"/>
    <n v="-23587"/>
    <n v="0"/>
    <n v="-2512159"/>
    <n v="36711"/>
    <n v="0"/>
    <n v="0"/>
    <n v="0"/>
    <n v="0"/>
    <n v="16582566.860000005"/>
    <n v="8361925.6408901112"/>
    <n v="518760.48048000014"/>
    <n v="19471550"/>
    <n v="0"/>
    <n v="0"/>
    <n v="0"/>
    <n v="0"/>
    <n v="0"/>
    <n v="0"/>
    <n v="0"/>
    <n v="0"/>
    <n v="0"/>
    <n v="0"/>
    <n v="0"/>
    <n v="0"/>
    <n v="0"/>
    <n v="0"/>
    <n v="12091130"/>
    <n v="0"/>
    <n v="0"/>
    <n v="0"/>
    <n v="0"/>
    <n v="0"/>
    <n v="0"/>
    <n v="0"/>
    <n v="0"/>
    <n v="5072000"/>
    <n v="0"/>
    <n v="0"/>
    <n v="0"/>
    <n v="0"/>
    <n v="0"/>
    <n v="0"/>
    <n v="0"/>
    <n v="0"/>
    <n v="0"/>
    <n v="0"/>
    <n v="0"/>
    <n v="0"/>
    <n v="0"/>
    <n v="0"/>
    <n v="0"/>
    <n v="0"/>
    <n v="0"/>
    <n v="0"/>
    <n v="0"/>
    <n v="0"/>
    <n v="0"/>
    <n v="0"/>
    <m/>
    <x v="2"/>
    <m/>
    <x v="0"/>
    <s v="rhenusana (fusioniert per/ fusionné au/ fusione al: 1.1.24)"/>
  </r>
  <r>
    <m/>
    <x v="11"/>
    <m/>
    <s v="rhenu (f)"/>
    <x v="73"/>
    <m/>
    <x v="0"/>
    <n v="11747"/>
    <n v="12163"/>
    <n v="0"/>
    <n v="0"/>
    <n v="0"/>
    <n v="0"/>
    <n v="0"/>
    <n v="0"/>
    <n v="0"/>
    <n v="0"/>
    <n v="0"/>
    <n v="0"/>
    <n v="0"/>
    <n v="0"/>
    <n v="0"/>
    <n v="0"/>
    <n v="0"/>
    <n v="0"/>
    <n v="0"/>
    <n v="0"/>
    <n v="0"/>
    <n v="0"/>
    <n v="0"/>
    <n v="0"/>
    <n v="0"/>
    <n v="0"/>
    <n v="0"/>
    <n v="0"/>
    <n v="0"/>
    <n v="0"/>
    <n v="0"/>
    <n v="0"/>
    <n v="0"/>
    <n v="0"/>
    <n v="0"/>
    <n v="0"/>
    <n v="0"/>
    <n v="41203626"/>
    <n v="-120811"/>
    <n v="-1012972"/>
    <n v="4078570"/>
    <n v="0"/>
    <n v="0"/>
    <n v="-55449"/>
    <n v="-3303"/>
    <n v="-4078570"/>
    <n v="-45733480"/>
    <n v="6817272"/>
    <n v="0"/>
    <n v="0"/>
    <n v="0"/>
    <n v="-2089"/>
    <n v="-648000"/>
    <n v="0"/>
    <n v="0"/>
    <n v="0"/>
    <n v="672551"/>
    <n v="0"/>
    <n v="-834043"/>
    <n v="-80304"/>
    <n v="0"/>
    <n v="-489930"/>
    <n v="802077"/>
    <n v="0"/>
    <n v="-1300433"/>
    <n v="0"/>
    <n v="-1103093"/>
    <n v="-159753"/>
    <n v="-86278"/>
    <n v="-46069"/>
    <n v="87315"/>
    <n v="-33247"/>
    <n v="0"/>
    <n v="930078"/>
    <n v="120192"/>
    <n v="-20790"/>
    <n v="0"/>
    <n v="0"/>
    <n v="0"/>
    <n v="16582566.860000005"/>
    <n v="8361925.6408901112"/>
    <n v="518760.48048000014"/>
    <n v="20339917"/>
    <n v="0"/>
    <n v="0"/>
    <n v="0"/>
    <n v="0"/>
    <n v="0"/>
    <n v="0"/>
    <n v="0"/>
    <n v="0"/>
    <n v="0"/>
    <n v="0"/>
    <n v="0"/>
    <n v="0"/>
    <n v="0"/>
    <n v="0"/>
    <n v="10994197"/>
    <n v="0"/>
    <n v="0"/>
    <n v="0"/>
    <n v="0"/>
    <n v="0"/>
    <n v="0"/>
    <n v="0"/>
    <n v="0"/>
    <n v="5720000"/>
    <n v="0"/>
    <n v="0"/>
    <n v="0"/>
    <n v="0"/>
    <n v="0"/>
    <n v="0"/>
    <n v="0"/>
    <n v="0"/>
    <n v="0"/>
    <n v="0"/>
    <n v="0"/>
    <n v="0"/>
    <n v="0"/>
    <n v="0"/>
    <n v="0"/>
    <n v="0"/>
    <n v="0"/>
    <n v="0"/>
    <n v="0"/>
    <n v="0"/>
    <n v="0"/>
    <n v="0"/>
    <m/>
    <x v="2"/>
    <m/>
    <x v="0"/>
    <s v="rhenusana (fusioniert per/ fusionné au/ fusione al: 1.1.24)"/>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3">
  <r>
    <x v="0"/>
    <x v="0"/>
    <x v="0"/>
  </r>
  <r>
    <x v="0"/>
    <x v="1"/>
    <x v="1"/>
  </r>
  <r>
    <x v="0"/>
    <x v="2"/>
    <x v="2"/>
  </r>
  <r>
    <x v="0"/>
    <x v="3"/>
    <x v="3"/>
  </r>
  <r>
    <x v="0"/>
    <x v="4"/>
    <x v="4"/>
  </r>
  <r>
    <x v="0"/>
    <x v="5"/>
    <x v="5"/>
  </r>
  <r>
    <x v="0"/>
    <x v="6"/>
    <x v="6"/>
  </r>
  <r>
    <x v="0"/>
    <x v="7"/>
    <x v="7"/>
  </r>
  <r>
    <x v="0"/>
    <x v="8"/>
    <x v="8"/>
  </r>
  <r>
    <x v="0"/>
    <x v="9"/>
    <x v="9"/>
  </r>
  <r>
    <x v="0"/>
    <x v="10"/>
    <x v="10"/>
  </r>
  <r>
    <x v="0"/>
    <x v="11"/>
    <x v="8"/>
  </r>
  <r>
    <x v="0"/>
    <x v="12"/>
    <x v="11"/>
  </r>
  <r>
    <x v="0"/>
    <x v="13"/>
    <x v="12"/>
  </r>
  <r>
    <x v="0"/>
    <x v="14"/>
    <x v="13"/>
  </r>
  <r>
    <x v="0"/>
    <x v="15"/>
    <x v="14"/>
  </r>
  <r>
    <x v="0"/>
    <x v="16"/>
    <x v="15"/>
  </r>
  <r>
    <x v="0"/>
    <x v="17"/>
    <x v="16"/>
  </r>
  <r>
    <x v="0"/>
    <x v="18"/>
    <x v="17"/>
  </r>
  <r>
    <x v="0"/>
    <x v="19"/>
    <x v="18"/>
  </r>
  <r>
    <x v="0"/>
    <x v="20"/>
    <x v="19"/>
  </r>
  <r>
    <x v="0"/>
    <x v="21"/>
    <x v="20"/>
  </r>
  <r>
    <x v="0"/>
    <x v="22"/>
    <x v="21"/>
  </r>
  <r>
    <x v="0"/>
    <x v="23"/>
    <x v="22"/>
  </r>
  <r>
    <x v="0"/>
    <x v="24"/>
    <x v="23"/>
  </r>
  <r>
    <x v="0"/>
    <x v="25"/>
    <x v="24"/>
  </r>
  <r>
    <x v="0"/>
    <x v="26"/>
    <x v="25"/>
  </r>
  <r>
    <x v="0"/>
    <x v="27"/>
    <x v="26"/>
  </r>
  <r>
    <x v="0"/>
    <x v="28"/>
    <x v="27"/>
  </r>
  <r>
    <x v="0"/>
    <x v="29"/>
    <x v="28"/>
  </r>
  <r>
    <x v="0"/>
    <x v="30"/>
    <x v="29"/>
  </r>
  <r>
    <x v="1"/>
    <x v="0"/>
    <x v="30"/>
  </r>
  <r>
    <x v="1"/>
    <x v="1"/>
    <x v="31"/>
  </r>
  <r>
    <x v="1"/>
    <x v="2"/>
    <x v="32"/>
  </r>
  <r>
    <x v="1"/>
    <x v="3"/>
    <x v="33"/>
  </r>
  <r>
    <x v="1"/>
    <x v="4"/>
    <x v="34"/>
  </r>
  <r>
    <x v="1"/>
    <x v="5"/>
    <x v="35"/>
  </r>
  <r>
    <x v="1"/>
    <x v="6"/>
    <x v="36"/>
  </r>
  <r>
    <x v="1"/>
    <x v="7"/>
    <x v="37"/>
  </r>
  <r>
    <x v="1"/>
    <x v="8"/>
    <x v="38"/>
  </r>
  <r>
    <x v="1"/>
    <x v="9"/>
    <x v="39"/>
  </r>
  <r>
    <x v="1"/>
    <x v="10"/>
    <x v="40"/>
  </r>
  <r>
    <x v="1"/>
    <x v="11"/>
    <x v="38"/>
  </r>
  <r>
    <x v="1"/>
    <x v="12"/>
    <x v="41"/>
  </r>
  <r>
    <x v="1"/>
    <x v="13"/>
    <x v="42"/>
  </r>
  <r>
    <x v="1"/>
    <x v="14"/>
    <x v="43"/>
  </r>
  <r>
    <x v="1"/>
    <x v="15"/>
    <x v="44"/>
  </r>
  <r>
    <x v="1"/>
    <x v="16"/>
    <x v="45"/>
  </r>
  <r>
    <x v="1"/>
    <x v="17"/>
    <x v="46"/>
  </r>
  <r>
    <x v="1"/>
    <x v="18"/>
    <x v="47"/>
  </r>
  <r>
    <x v="1"/>
    <x v="19"/>
    <x v="48"/>
  </r>
  <r>
    <x v="1"/>
    <x v="20"/>
    <x v="49"/>
  </r>
  <r>
    <x v="1"/>
    <x v="21"/>
    <x v="50"/>
  </r>
  <r>
    <x v="1"/>
    <x v="22"/>
    <x v="51"/>
  </r>
  <r>
    <x v="1"/>
    <x v="23"/>
    <x v="52"/>
  </r>
  <r>
    <x v="1"/>
    <x v="24"/>
    <x v="53"/>
  </r>
  <r>
    <x v="1"/>
    <x v="25"/>
    <x v="54"/>
  </r>
  <r>
    <x v="1"/>
    <x v="26"/>
    <x v="55"/>
  </r>
  <r>
    <x v="1"/>
    <x v="27"/>
    <x v="56"/>
  </r>
  <r>
    <x v="1"/>
    <x v="28"/>
    <x v="57"/>
  </r>
  <r>
    <x v="1"/>
    <x v="29"/>
    <x v="28"/>
  </r>
  <r>
    <x v="1"/>
    <x v="30"/>
    <x v="29"/>
  </r>
  <r>
    <x v="2"/>
    <x v="0"/>
    <x v="58"/>
  </r>
  <r>
    <x v="2"/>
    <x v="1"/>
    <x v="59"/>
  </r>
  <r>
    <x v="2"/>
    <x v="2"/>
    <x v="60"/>
  </r>
  <r>
    <x v="2"/>
    <x v="3"/>
    <x v="61"/>
  </r>
  <r>
    <x v="2"/>
    <x v="4"/>
    <x v="62"/>
  </r>
  <r>
    <x v="2"/>
    <x v="5"/>
    <x v="63"/>
  </r>
  <r>
    <x v="2"/>
    <x v="6"/>
    <x v="64"/>
  </r>
  <r>
    <x v="2"/>
    <x v="7"/>
    <x v="65"/>
  </r>
  <r>
    <x v="2"/>
    <x v="8"/>
    <x v="66"/>
  </r>
  <r>
    <x v="2"/>
    <x v="9"/>
    <x v="67"/>
  </r>
  <r>
    <x v="2"/>
    <x v="10"/>
    <x v="10"/>
  </r>
  <r>
    <x v="2"/>
    <x v="11"/>
    <x v="66"/>
  </r>
  <r>
    <x v="2"/>
    <x v="12"/>
    <x v="68"/>
  </r>
  <r>
    <x v="2"/>
    <x v="13"/>
    <x v="69"/>
  </r>
  <r>
    <x v="2"/>
    <x v="14"/>
    <x v="70"/>
  </r>
  <r>
    <x v="2"/>
    <x v="15"/>
    <x v="71"/>
  </r>
  <r>
    <x v="2"/>
    <x v="16"/>
    <x v="72"/>
  </r>
  <r>
    <x v="2"/>
    <x v="17"/>
    <x v="73"/>
  </r>
  <r>
    <x v="2"/>
    <x v="18"/>
    <x v="74"/>
  </r>
  <r>
    <x v="2"/>
    <x v="19"/>
    <x v="75"/>
  </r>
  <r>
    <x v="2"/>
    <x v="20"/>
    <x v="76"/>
  </r>
  <r>
    <x v="2"/>
    <x v="21"/>
    <x v="77"/>
  </r>
  <r>
    <x v="2"/>
    <x v="22"/>
    <x v="78"/>
  </r>
  <r>
    <x v="2"/>
    <x v="23"/>
    <x v="79"/>
  </r>
  <r>
    <x v="2"/>
    <x v="24"/>
    <x v="80"/>
  </r>
  <r>
    <x v="2"/>
    <x v="25"/>
    <x v="81"/>
  </r>
  <r>
    <x v="2"/>
    <x v="26"/>
    <x v="82"/>
  </r>
  <r>
    <x v="2"/>
    <x v="27"/>
    <x v="83"/>
  </r>
  <r>
    <x v="2"/>
    <x v="28"/>
    <x v="84"/>
  </r>
  <r>
    <x v="2"/>
    <x v="29"/>
    <x v="85"/>
  </r>
  <r>
    <x v="2"/>
    <x v="30"/>
    <x v="29"/>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79">
  <r>
    <s v="CSS  [8]"/>
    <x v="0"/>
    <s v="Jahresrechnung definitiv"/>
    <s v="8"/>
    <n v="421152.54000000004"/>
    <n v="117997.82"/>
    <n v="1239782.3400000001"/>
    <n v="366068"/>
    <m/>
    <s v="CSS (fus)"/>
    <x v="0"/>
    <m/>
    <x v="0"/>
    <x v="0"/>
  </r>
  <r>
    <s v="Aquilana  [32]"/>
    <x v="0"/>
    <s v="Jahresrechnung definitiv"/>
    <s v="32"/>
    <n v="254888.12"/>
    <n v="75754.8"/>
    <n v="457666.12"/>
    <n v="181773.26"/>
    <m/>
    <m/>
    <x v="1"/>
    <m/>
    <x v="0"/>
    <x v="1"/>
  </r>
  <r>
    <s v="Moove  [57]"/>
    <x v="0"/>
    <s v="Jahresrechnung definitiv"/>
    <s v="57"/>
    <n v="44359"/>
    <n v="9509"/>
    <n v="184470"/>
    <n v="38216"/>
    <m/>
    <s v="Vivao (fus)"/>
    <x v="0"/>
    <m/>
    <x v="0"/>
    <x v="2"/>
  </r>
  <r>
    <s v="Supra  [62]"/>
    <x v="0"/>
    <s v="Jahresrechnung definitiv"/>
    <s v="62"/>
    <n v="102218"/>
    <n v="22085"/>
    <n v="93852"/>
    <n v="19440"/>
    <m/>
    <m/>
    <x v="1"/>
    <s v="Groupe Mutuel"/>
    <x v="1"/>
    <x v="3"/>
  </r>
  <r>
    <s v="Einsiedler  [134]"/>
    <x v="0"/>
    <s v="Jahresrechnung definitiv"/>
    <s v="134"/>
    <n v="41400"/>
    <n v="18000"/>
    <n v="306278"/>
    <n v="177018.3"/>
    <m/>
    <s v="Einsiedler (fus)"/>
    <x v="0"/>
    <m/>
    <x v="0"/>
    <x v="4"/>
  </r>
  <r>
    <s v="Provita   [182]"/>
    <x v="0"/>
    <s v="Jahresrechnung definitiv"/>
    <s v="182"/>
    <n v="57420"/>
    <n v="11600"/>
    <n v="179383"/>
    <n v="37243"/>
    <m/>
    <s v="SWICA (fus)"/>
    <x v="0"/>
    <m/>
    <x v="0"/>
    <x v="5"/>
  </r>
  <r>
    <s v="Sumiswalder  [194]"/>
    <x v="0"/>
    <s v="Jahresrechnung definitiv"/>
    <s v="194"/>
    <n v="17520"/>
    <n v="4290"/>
    <n v="203904"/>
    <n v="113320"/>
    <m/>
    <m/>
    <x v="1"/>
    <m/>
    <x v="0"/>
    <x v="6"/>
  </r>
  <r>
    <s v="Steffisburg  [246]"/>
    <x v="0"/>
    <s v="Jahresrechnung definitiv"/>
    <s v="246"/>
    <n v="68359.587"/>
    <n v="12735.092000000001"/>
    <n v="120662"/>
    <n v="120662"/>
    <m/>
    <m/>
    <x v="1"/>
    <m/>
    <x v="0"/>
    <x v="7"/>
  </r>
  <r>
    <s v="Concordia  [290]"/>
    <x v="0"/>
    <s v="Jahresrechnung definitiv"/>
    <s v="290"/>
    <n v="214746"/>
    <n v="67805"/>
    <n v="1630532"/>
    <n v="309843"/>
    <m/>
    <m/>
    <x v="1"/>
    <m/>
    <x v="0"/>
    <x v="8"/>
  </r>
  <r>
    <s v="Atupri  [312]"/>
    <x v="0"/>
    <s v="Jahresrechnung definitiv"/>
    <s v="312"/>
    <n v="98634.549999999988"/>
    <n v="41071.799999999996"/>
    <n v="770155.99079999991"/>
    <n v="211219.1991"/>
    <m/>
    <m/>
    <x v="1"/>
    <m/>
    <x v="0"/>
    <x v="9"/>
  </r>
  <r>
    <s v="Avenir  [343]"/>
    <x v="0"/>
    <s v="Jahresrechnung definitiv"/>
    <s v="343"/>
    <n v="102218"/>
    <n v="22085"/>
    <n v="142207"/>
    <n v="29449"/>
    <m/>
    <m/>
    <x v="1"/>
    <s v="Groupe Mutuel"/>
    <x v="1"/>
    <x v="10"/>
  </r>
  <r>
    <s v="Luzerner  [360]"/>
    <x v="0"/>
    <s v="Jahresrechnung definitiv"/>
    <s v="360"/>
    <n v="42919.743000000002"/>
    <n v="17803.43"/>
    <n v="337206.1851"/>
    <n v="124616.917"/>
    <m/>
    <m/>
    <x v="1"/>
    <m/>
    <x v="0"/>
    <x v="11"/>
  </r>
  <r>
    <s v="KPT  [376]"/>
    <x v="0"/>
    <s v="Jahresrechnung definitiv"/>
    <s v="376"/>
    <n v="383000"/>
    <n v="95000"/>
    <n v="1451000"/>
    <n v="346000"/>
    <m/>
    <s v="KPT (fus)"/>
    <x v="0"/>
    <m/>
    <x v="0"/>
    <x v="12"/>
  </r>
  <r>
    <s v="öKK  [455]"/>
    <x v="0"/>
    <s v="Jahresrechnung definitiv"/>
    <s v="455"/>
    <n v="151426.30500000002"/>
    <n v="50760"/>
    <n v="809810.68500000006"/>
    <n v="145516.85999999999"/>
    <m/>
    <s v="öKK (fus)"/>
    <x v="0"/>
    <m/>
    <x v="0"/>
    <x v="13"/>
  </r>
  <r>
    <s v="Vivao  [509]"/>
    <x v="0"/>
    <s v="Jahresrechnung definitiv"/>
    <s v="509"/>
    <n v="183287"/>
    <n v="39291"/>
    <n v="793877"/>
    <n v="164464"/>
    <m/>
    <s v="Vivao (fus)"/>
    <x v="0"/>
    <m/>
    <x v="0"/>
    <x v="14"/>
  </r>
  <r>
    <s v="Kolping  [762]"/>
    <x v="0"/>
    <s v="Jahresrechnung definitiv"/>
    <s v="762"/>
    <n v="38421"/>
    <n v="8236"/>
    <n v="158423"/>
    <n v="32820"/>
    <m/>
    <s v="Vivao (fus)"/>
    <x v="0"/>
    <m/>
    <x v="0"/>
    <x v="15"/>
  </r>
  <r>
    <s v="EasySana  [774]"/>
    <x v="0"/>
    <s v="Jahresrechnung definitiv"/>
    <s v="774"/>
    <n v="102218"/>
    <n v="22085"/>
    <n v="162915"/>
    <n v="33744"/>
    <m/>
    <m/>
    <x v="1"/>
    <s v="Groupe Mutuel"/>
    <x v="1"/>
    <x v="16"/>
  </r>
  <r>
    <s v="Glarner  [780]"/>
    <x v="0"/>
    <s v="Jahresrechnung definitiv"/>
    <s v="780"/>
    <n v="68000"/>
    <n v="19725"/>
    <n v="336882"/>
    <n v="181765.8"/>
    <m/>
    <m/>
    <x v="1"/>
    <m/>
    <x v="0"/>
    <x v="17"/>
  </r>
  <r>
    <s v="Lumneziana  [820]"/>
    <x v="0"/>
    <s v="Jahresrechnung definitiv"/>
    <s v="820"/>
    <n v="2350"/>
    <n v="1200"/>
    <n v="110370"/>
    <n v="110370"/>
    <m/>
    <m/>
    <x v="1"/>
    <m/>
    <x v="0"/>
    <x v="18"/>
  </r>
  <r>
    <s v="KLuG  [829]"/>
    <x v="0"/>
    <s v="Jahresrechnung definitiv"/>
    <s v="829"/>
    <n v="98892"/>
    <n v="23035"/>
    <n v="518065"/>
    <n v="206666"/>
    <m/>
    <m/>
    <x v="1"/>
    <m/>
    <x v="0"/>
    <x v="19"/>
  </r>
  <r>
    <s v="EGK  [881]"/>
    <x v="0"/>
    <s v="Jahresrechnung definitiv"/>
    <s v="881"/>
    <n v="75369"/>
    <n v="25641"/>
    <n v="871141"/>
    <n v="201363"/>
    <m/>
    <m/>
    <x v="1"/>
    <m/>
    <x v="0"/>
    <x v="20"/>
  </r>
  <r>
    <s v="sanavals  [901]"/>
    <x v="0"/>
    <s v="Jahresrechnung definitiv"/>
    <s v="901"/>
    <n v="10500"/>
    <n v="5400"/>
    <n v="118483.4"/>
    <n v="118483.4"/>
    <m/>
    <m/>
    <x v="1"/>
    <m/>
    <x v="0"/>
    <x v="21"/>
  </r>
  <r>
    <s v="SLKK  [923]"/>
    <x v="0"/>
    <s v="Jahresrechnung definitiv"/>
    <s v="923"/>
    <n v="120000"/>
    <n v="30000"/>
    <n v="253000"/>
    <n v="115000"/>
    <m/>
    <m/>
    <x v="1"/>
    <m/>
    <x v="0"/>
    <x v="22"/>
  </r>
  <r>
    <s v="sodalis  [941]"/>
    <x v="0"/>
    <s v="Jahresrechnung definitiv"/>
    <s v="941"/>
    <n v="38446"/>
    <n v="8106.152"/>
    <n v="397480"/>
    <n v="123347.36660000001"/>
    <m/>
    <s v="Sodalis (fus)"/>
    <x v="0"/>
    <m/>
    <x v="0"/>
    <x v="23"/>
  </r>
  <r>
    <s v="surselva  [966]"/>
    <x v="0"/>
    <s v="Jahresrechnung definitiv"/>
    <s v="966"/>
    <n v="3649.2"/>
    <n v="2432.7999999999997"/>
    <n v="165947.37"/>
    <n v="89896.825599999996"/>
    <m/>
    <m/>
    <x v="1"/>
    <m/>
    <x v="0"/>
    <x v="24"/>
  </r>
  <r>
    <s v="Visperterminen  [1040]"/>
    <x v="0"/>
    <s v="Jahresrechnung definitiv"/>
    <s v="1040"/>
    <n v="6000"/>
    <n v="2000"/>
    <n v="259028.05"/>
    <n v="111572"/>
    <m/>
    <s v="Visper (fus)"/>
    <x v="0"/>
    <m/>
    <x v="0"/>
    <x v="25"/>
  </r>
  <r>
    <s v="Entremont  [1113]"/>
    <x v="0"/>
    <s v="Jahresrechnung definitiv"/>
    <s v="1113"/>
    <n v="50910"/>
    <n v="23950"/>
    <n v="4282"/>
    <n v="887"/>
    <m/>
    <m/>
    <x v="1"/>
    <m/>
    <x v="0"/>
    <x v="26"/>
  </r>
  <r>
    <s v="Ingelbohl  [1142]"/>
    <x v="0"/>
    <s v="Jahresrechnung definitiv"/>
    <s v="1142"/>
    <n v="20000"/>
    <n v="10000"/>
    <n v="45000"/>
    <n v="45000"/>
    <m/>
    <s v="Einsiedler (fus)"/>
    <x v="0"/>
    <m/>
    <x v="0"/>
    <x v="27"/>
  </r>
  <r>
    <s v="Wädenswil  [1318]"/>
    <x v="0"/>
    <s v="Jahresrechnung definitiv"/>
    <s v="1318"/>
    <n v="49817.35"/>
    <n v="10766.7"/>
    <n v="415714.25"/>
    <n v="177736"/>
    <m/>
    <m/>
    <x v="1"/>
    <m/>
    <x v="0"/>
    <x v="28"/>
  </r>
  <r>
    <s v="Birchmeier  [1322]"/>
    <x v="0"/>
    <s v="Jahresrechnung definitiv"/>
    <s v="1322"/>
    <n v="44340"/>
    <n v="24000"/>
    <n v="171780"/>
    <n v="171780"/>
    <m/>
    <m/>
    <x v="1"/>
    <m/>
    <x v="0"/>
    <x v="29"/>
  </r>
  <r>
    <s v="Stoffel  [1331]"/>
    <x v="0"/>
    <s v="Jahresrechnung definitiv"/>
    <s v="1331"/>
    <n v="10500"/>
    <n v="2600"/>
    <n v="30000"/>
    <n v="30000"/>
    <m/>
    <s v="rhenu (fus)"/>
    <x v="0"/>
    <m/>
    <x v="0"/>
    <x v="30"/>
  </r>
  <r>
    <s v="SWICA  [1384]"/>
    <x v="0"/>
    <s v="Jahresrechnung definitiv"/>
    <s v="1384"/>
    <n v="319770"/>
    <n v="64600"/>
    <n v="965548"/>
    <n v="207402"/>
    <m/>
    <s v="SWICA (fus)"/>
    <x v="0"/>
    <m/>
    <x v="0"/>
    <x v="31"/>
  </r>
  <r>
    <s v="Galenos  [1386]"/>
    <x v="0"/>
    <s v="Jahresrechnung definitiv"/>
    <s v="1386"/>
    <n v="5300"/>
    <n v="1500"/>
    <n v="24400"/>
    <n v="6600"/>
    <m/>
    <m/>
    <x v="1"/>
    <s v="Visana Gruppe"/>
    <x v="1"/>
    <x v="32"/>
  </r>
  <r>
    <s v="rhenusana  [1401]"/>
    <x v="0"/>
    <s v="Jahresrechnung definitiv"/>
    <s v="1401"/>
    <n v="55799.4"/>
    <n v="20321.399999999998"/>
    <n v="349218"/>
    <n v="127410"/>
    <m/>
    <s v="rhenu (fus)"/>
    <x v="0"/>
    <m/>
    <x v="0"/>
    <x v="33"/>
  </r>
  <r>
    <s v="Mutuel  [1479]"/>
    <x v="0"/>
    <s v="Jahresrechnung definitiv"/>
    <s v="1479"/>
    <n v="102218"/>
    <n v="22085"/>
    <n v="306660"/>
    <n v="63497"/>
    <m/>
    <m/>
    <x v="1"/>
    <s v="Groupe Mutuel"/>
    <x v="1"/>
    <x v="34"/>
  </r>
  <r>
    <s v="AMB  [1507]"/>
    <x v="0"/>
    <s v="Jahresrechnung definitiv"/>
    <s v="1507"/>
    <n v="8838"/>
    <n v="4600"/>
    <n v="8009"/>
    <n v="1659"/>
    <m/>
    <m/>
    <x v="1"/>
    <s v="Groupe Mutuel"/>
    <x v="1"/>
    <x v="35"/>
  </r>
  <r>
    <s v="Sanitas  [1509]"/>
    <x v="0"/>
    <s v="Jahresrechnung definitiv"/>
    <s v="1509"/>
    <n v="170000"/>
    <n v="56000"/>
    <n v="1830000"/>
    <n v="500000"/>
    <m/>
    <s v="Sanitas (fus)"/>
    <x v="0"/>
    <m/>
    <x v="0"/>
    <x v="36"/>
  </r>
  <r>
    <s v="Philos  [1535]"/>
    <x v="0"/>
    <s v="Jahresrechnung definitiv"/>
    <s v="1535"/>
    <n v="102218"/>
    <n v="22085"/>
    <n v="192408"/>
    <n v="39837"/>
    <m/>
    <m/>
    <x v="1"/>
    <s v="Groupe Mutuel"/>
    <x v="1"/>
    <x v="37"/>
  </r>
  <r>
    <s v="Assura  [1542]"/>
    <x v="0"/>
    <s v="Jahresrechnung definitiv"/>
    <s v="1542"/>
    <n v="235774"/>
    <n v="52503"/>
    <n v="1797005"/>
    <n v="359883"/>
    <m/>
    <m/>
    <x v="1"/>
    <m/>
    <x v="0"/>
    <x v="38"/>
  </r>
  <r>
    <s v="Visana  [1555]"/>
    <x v="0"/>
    <s v="Jahresrechnung definitiv"/>
    <s v="1555"/>
    <n v="187100"/>
    <n v="51700"/>
    <n v="818300"/>
    <n v="219900"/>
    <m/>
    <m/>
    <x v="1"/>
    <s v="Visana Gruppe"/>
    <x v="1"/>
    <x v="39"/>
  </r>
  <r>
    <s v="Agrisano  [1560]"/>
    <x v="0"/>
    <s v="Jahresrechnung definitiv"/>
    <s v="1560"/>
    <n v="77600"/>
    <n v="34225"/>
    <n v="1143936"/>
    <n v="265220"/>
    <m/>
    <m/>
    <x v="1"/>
    <m/>
    <x v="0"/>
    <x v="40"/>
  </r>
  <r>
    <s v="Helsana  [1562]"/>
    <x v="0"/>
    <s v="Jahresrechnung definitiv"/>
    <s v="1562"/>
    <n v="545499.321"/>
    <n v="144938.29800000001"/>
    <n v="1611693.9539999999"/>
    <n v="371174.36700000003"/>
    <m/>
    <s v="Helsana (fus)"/>
    <x v="0"/>
    <m/>
    <x v="0"/>
    <x v="41"/>
  </r>
  <r>
    <s v="sana24  [1568]"/>
    <x v="0"/>
    <s v="Jahresrechnung definitiv"/>
    <s v="1568"/>
    <n v="26600"/>
    <n v="7300"/>
    <n v="116200"/>
    <n v="31200"/>
    <m/>
    <m/>
    <x v="1"/>
    <s v="Visana Gruppe"/>
    <x v="1"/>
    <x v="42"/>
  </r>
  <r>
    <s v="Vivacare  [1570]"/>
    <x v="0"/>
    <s v="Jahresrechnung definitiv"/>
    <s v="1570"/>
    <n v="22100"/>
    <n v="6100"/>
    <n v="96600"/>
    <n v="25900"/>
    <m/>
    <m/>
    <x v="1"/>
    <s v="Visana Gruppe"/>
    <x v="1"/>
    <x v="43"/>
  </r>
  <r>
    <s v="Helsana  [1562]"/>
    <x v="1"/>
    <s v="Jahresrechnung definitiv"/>
    <s v="1562"/>
    <n v="573745.84"/>
    <n v="145544.85999999999"/>
    <n v="1512877.4"/>
    <n v="376941.76"/>
    <m/>
    <s v="Helsana (fus)"/>
    <x v="0"/>
    <m/>
    <x v="0"/>
    <x v="41"/>
  </r>
  <r>
    <s v="Assura  [1542]"/>
    <x v="1"/>
    <s v="Jahresrechnung definitiv"/>
    <s v="1542"/>
    <n v="241770"/>
    <n v="54777"/>
    <n v="1567644"/>
    <n v="370101"/>
    <m/>
    <m/>
    <x v="1"/>
    <m/>
    <x v="0"/>
    <x v="38"/>
  </r>
  <r>
    <s v="CSS  [8]"/>
    <x v="1"/>
    <s v="Jahresrechnung definitiv"/>
    <s v="8"/>
    <n v="271903.5"/>
    <n v="70389"/>
    <n v="769321.77299999993"/>
    <n v="215363.90699999998"/>
    <m/>
    <s v="CSS (fus)"/>
    <x v="0"/>
    <m/>
    <x v="0"/>
    <x v="0"/>
  </r>
  <r>
    <s v="SWICA  [1384]"/>
    <x v="1"/>
    <s v="Jahresrechnung definitiv"/>
    <s v="1384"/>
    <n v="322752"/>
    <n v="65000"/>
    <n v="1039672"/>
    <n v="203450"/>
    <m/>
    <s v="SWICA (fus)"/>
    <x v="0"/>
    <m/>
    <x v="0"/>
    <x v="31"/>
  </r>
  <r>
    <s v="Sanitas  [1509]"/>
    <x v="1"/>
    <s v="Jahresrechnung definitiv"/>
    <s v="1509"/>
    <n v="160000"/>
    <n v="56000"/>
    <n v="1820000"/>
    <n v="500000"/>
    <m/>
    <s v="Sanitas (fus)"/>
    <x v="0"/>
    <m/>
    <x v="0"/>
    <x v="36"/>
  </r>
  <r>
    <s v="Arcosana  [1569]"/>
    <x v="1"/>
    <s v="Jahresrechnung definitiv"/>
    <s v="1569"/>
    <n v="162959.00000000003"/>
    <n v="42186.000000000007"/>
    <n v="461075.00200000004"/>
    <n v="129073.31800000001"/>
    <m/>
    <s v="CSS (fus)"/>
    <x v="0"/>
    <m/>
    <x v="0"/>
    <x v="44"/>
  </r>
  <r>
    <s v="Concordia  [290]"/>
    <x v="1"/>
    <s v="Jahresrechnung definitiv"/>
    <s v="290"/>
    <n v="220722"/>
    <n v="69960"/>
    <n v="1626441"/>
    <n v="292256"/>
    <m/>
    <m/>
    <x v="1"/>
    <m/>
    <x v="0"/>
    <x v="8"/>
  </r>
  <r>
    <s v="Visana  [1555]"/>
    <x v="1"/>
    <s v="Jahresrechnung definitiv"/>
    <s v="1555"/>
    <n v="199000"/>
    <n v="51000"/>
    <n v="779400"/>
    <n v="191700"/>
    <m/>
    <m/>
    <x v="1"/>
    <s v="Visana Gruppe"/>
    <x v="1"/>
    <x v="39"/>
  </r>
  <r>
    <s v="KPT  [376]"/>
    <x v="1"/>
    <s v="Jahresrechnung definitiv"/>
    <s v="376"/>
    <n v="351000"/>
    <n v="95000"/>
    <n v="1341000"/>
    <n v="314000"/>
    <m/>
    <s v="KPT (fus)"/>
    <x v="0"/>
    <m/>
    <x v="0"/>
    <x v="12"/>
  </r>
  <r>
    <s v="Mutuel  [1479]"/>
    <x v="1"/>
    <s v="Jahresrechnung definitiv"/>
    <s v="1479"/>
    <n v="102217"/>
    <n v="22085"/>
    <n v="795157"/>
    <n v="155020"/>
    <m/>
    <m/>
    <x v="1"/>
    <s v="Groupe Mutuel"/>
    <x v="1"/>
    <x v="34"/>
  </r>
  <r>
    <s v="Philos  [1535]"/>
    <x v="1"/>
    <s v="Jahresrechnung definitiv"/>
    <s v="1535"/>
    <n v="102217"/>
    <n v="22085"/>
    <n v="490442"/>
    <n v="95614"/>
    <m/>
    <m/>
    <x v="1"/>
    <s v="Groupe Mutuel"/>
    <x v="1"/>
    <x v="37"/>
  </r>
  <r>
    <s v="Avenir  [343]"/>
    <x v="1"/>
    <s v="Jahresrechnung definitiv"/>
    <s v="343"/>
    <n v="102217"/>
    <n v="22085"/>
    <n v="421411"/>
    <n v="82156"/>
    <m/>
    <m/>
    <x v="1"/>
    <s v="Groupe Mutuel"/>
    <x v="1"/>
    <x v="10"/>
  </r>
  <r>
    <s v="Atupri  [312]"/>
    <x v="1"/>
    <s v="Jahresrechnung definitiv"/>
    <s v="312"/>
    <n v="109440"/>
    <n v="42240"/>
    <n v="735905.92"/>
    <n v="213660.16"/>
    <m/>
    <m/>
    <x v="1"/>
    <m/>
    <x v="0"/>
    <x v="9"/>
  </r>
  <r>
    <s v="Vivao  [509]"/>
    <x v="1"/>
    <s v="Jahresrechnung definitiv"/>
    <s v="509"/>
    <n v="222476"/>
    <n v="50613"/>
    <n v="754592"/>
    <n v="162528"/>
    <m/>
    <s v="Vivao (fus)"/>
    <x v="0"/>
    <m/>
    <x v="0"/>
    <x v="14"/>
  </r>
  <r>
    <s v="EasySana  [774]"/>
    <x v="1"/>
    <s v="Jahresrechnung definitiv"/>
    <s v="774"/>
    <n v="102217"/>
    <n v="22085"/>
    <n v="340315"/>
    <n v="66346"/>
    <m/>
    <m/>
    <x v="1"/>
    <s v="Groupe Mutuel"/>
    <x v="1"/>
    <x v="16"/>
  </r>
  <r>
    <s v="öKK  [455]"/>
    <x v="1"/>
    <s v="Jahresrechnung definitiv"/>
    <s v="455"/>
    <n v="155070"/>
    <n v="65070"/>
    <n v="884080.8"/>
    <n v="192751.65"/>
    <m/>
    <s v="öKK (fus)"/>
    <x v="0"/>
    <m/>
    <x v="0"/>
    <x v="13"/>
  </r>
  <r>
    <s v="Agrisano  [1560]"/>
    <x v="1"/>
    <s v="Jahresrechnung definitiv"/>
    <s v="1560"/>
    <n v="81150"/>
    <n v="34515"/>
    <n v="1331149"/>
    <n v="261581"/>
    <m/>
    <m/>
    <x v="1"/>
    <m/>
    <x v="0"/>
    <x v="40"/>
  </r>
  <r>
    <s v="Supra  [62]"/>
    <x v="1"/>
    <s v="Jahresrechnung definitiv"/>
    <s v="62"/>
    <n v="102217"/>
    <n v="22085"/>
    <n v="205253"/>
    <n v="40015"/>
    <m/>
    <m/>
    <x v="1"/>
    <s v="Groupe Mutuel"/>
    <x v="1"/>
    <x v="3"/>
  </r>
  <r>
    <s v="EGK  [881]"/>
    <x v="1"/>
    <s v="Jahresrechnung definitiv"/>
    <s v="881"/>
    <n v="66793"/>
    <n v="26406"/>
    <n v="841671"/>
    <n v="194603"/>
    <m/>
    <m/>
    <x v="1"/>
    <m/>
    <x v="0"/>
    <x v="20"/>
  </r>
  <r>
    <s v="sana24  [1568]"/>
    <x v="1"/>
    <s v="Jahresrechnung definitiv"/>
    <s v="1568"/>
    <n v="27100"/>
    <n v="6900"/>
    <n v="106100"/>
    <n v="26100"/>
    <m/>
    <m/>
    <x v="1"/>
    <s v="Visana Gruppe"/>
    <x v="1"/>
    <x v="42"/>
  </r>
  <r>
    <s v="Provita   [182]"/>
    <x v="1"/>
    <s v="Jahresrechnung definitiv"/>
    <s v="182"/>
    <n v="54120"/>
    <n v="11000"/>
    <n v="188882"/>
    <n v="34115"/>
    <m/>
    <s v="SWICA (fus)"/>
    <x v="0"/>
    <m/>
    <x v="0"/>
    <x v="5"/>
  </r>
  <r>
    <s v="Vivacare  [1570]"/>
    <x v="1"/>
    <s v="Jahresrechnung definitiv"/>
    <s v="1570"/>
    <n v="23400"/>
    <n v="6000"/>
    <n v="91600"/>
    <n v="22500"/>
    <m/>
    <m/>
    <x v="1"/>
    <s v="Visana Gruppe"/>
    <x v="1"/>
    <x v="43"/>
  </r>
  <r>
    <s v="Aquilana  [32]"/>
    <x v="1"/>
    <s v="Jahresrechnung definitiv"/>
    <s v="32"/>
    <n v="222198.82812450003"/>
    <n v="68850.341109000001"/>
    <n v="493238.97549893905"/>
    <n v="165206.04576205002"/>
    <m/>
    <m/>
    <x v="1"/>
    <m/>
    <x v="0"/>
    <x v="1"/>
  </r>
  <r>
    <s v="sodalis  [941]"/>
    <x v="1"/>
    <s v="Jahresrechnung definitiv"/>
    <s v="941"/>
    <n v="38404"/>
    <n v="7142"/>
    <n v="380457"/>
    <n v="109193"/>
    <m/>
    <s v="Sodalis (fus)"/>
    <x v="0"/>
    <m/>
    <x v="0"/>
    <x v="23"/>
  </r>
  <r>
    <s v="Sumiswalder  [194]"/>
    <x v="1"/>
    <s v="Jahresrechnung definitiv"/>
    <s v="194"/>
    <n v="17997"/>
    <n v="5172"/>
    <n v="161821"/>
    <n v="90176"/>
    <m/>
    <m/>
    <x v="1"/>
    <m/>
    <x v="0"/>
    <x v="6"/>
  </r>
  <r>
    <s v="Moove  [57]"/>
    <x v="1"/>
    <s v="Jahresrechnung definitiv"/>
    <s v="57"/>
    <n v="53912"/>
    <n v="12265"/>
    <n v="182858"/>
    <n v="39385"/>
    <m/>
    <s v="Vivao (fus)"/>
    <x v="0"/>
    <m/>
    <x v="0"/>
    <x v="2"/>
  </r>
  <r>
    <s v="Luzerner  [360]"/>
    <x v="1"/>
    <s v="Jahresrechnung definitiv"/>
    <s v="360"/>
    <n v="34872"/>
    <n v="16395"/>
    <n v="337125"/>
    <n v="130025"/>
    <m/>
    <m/>
    <x v="1"/>
    <m/>
    <x v="0"/>
    <x v="11"/>
  </r>
  <r>
    <s v="Galenos  [1386]"/>
    <x v="1"/>
    <s v="Jahresrechnung definitiv"/>
    <s v="1386"/>
    <n v="6300"/>
    <n v="1600"/>
    <n v="24400"/>
    <n v="6000"/>
    <m/>
    <m/>
    <x v="1"/>
    <s v="Visana Gruppe"/>
    <x v="1"/>
    <x v="32"/>
  </r>
  <r>
    <s v="SLKK  [923]"/>
    <x v="1"/>
    <s v="Jahresrechnung definitiv"/>
    <s v="923"/>
    <n v="153000"/>
    <n v="37000"/>
    <n v="264000"/>
    <n v="111000"/>
    <m/>
    <m/>
    <x v="1"/>
    <m/>
    <x v="0"/>
    <x v="22"/>
  </r>
  <r>
    <s v="Kolping  [762]"/>
    <x v="1"/>
    <s v="Jahresrechnung definitiv"/>
    <s v="762"/>
    <n v="47038"/>
    <n v="10701"/>
    <n v="159542"/>
    <n v="34363"/>
    <m/>
    <s v="Vivao (fus)"/>
    <x v="0"/>
    <m/>
    <x v="0"/>
    <x v="15"/>
  </r>
  <r>
    <s v="Wädenswil  [1318]"/>
    <x v="1"/>
    <s v="Jahresrechnung definitiv"/>
    <s v="1318"/>
    <n v="49045"/>
    <n v="10030"/>
    <n v="429352"/>
    <n v="186320"/>
    <m/>
    <m/>
    <x v="1"/>
    <m/>
    <x v="0"/>
    <x v="28"/>
  </r>
  <r>
    <s v="AMB  [1507]"/>
    <x v="1"/>
    <s v="Jahresrechnung definitiv"/>
    <s v="1507"/>
    <n v="8838"/>
    <n v="4600"/>
    <n v="21929"/>
    <n v="4275"/>
    <m/>
    <m/>
    <x v="1"/>
    <s v="Groupe Mutuel"/>
    <x v="1"/>
    <x v="35"/>
  </r>
  <r>
    <s v="rhenusana  [1401]"/>
    <x v="1"/>
    <s v="Jahresrechnung definitiv"/>
    <s v="1401"/>
    <n v="51247.799999999996"/>
    <n v="21826.2"/>
    <n v="234370"/>
    <n v="77115"/>
    <m/>
    <s v="rhenu (fus)"/>
    <x v="0"/>
    <m/>
    <x v="0"/>
    <x v="33"/>
  </r>
  <r>
    <s v="KLuG  [829]"/>
    <x v="1"/>
    <s v="Jahresrechnung definitiv"/>
    <s v="829"/>
    <n v="79110"/>
    <n v="21675"/>
    <n v="515187"/>
    <n v="202721"/>
    <m/>
    <m/>
    <x v="1"/>
    <m/>
    <x v="0"/>
    <x v="19"/>
  </r>
  <r>
    <s v="Glarner  [780]"/>
    <x v="1"/>
    <s v="Jahresrechnung definitiv"/>
    <s v="780"/>
    <n v="75012"/>
    <n v="18414"/>
    <n v="347085"/>
    <n v="144839"/>
    <m/>
    <m/>
    <x v="1"/>
    <m/>
    <x v="0"/>
    <x v="17"/>
  </r>
  <r>
    <s v="Steffisburg  [246]"/>
    <x v="1"/>
    <s v="Jahresrechnung definitiv"/>
    <s v="246"/>
    <n v="63148.54"/>
    <n v="12830.04"/>
    <n v="95269.955000000002"/>
    <n v="95269.955000000002"/>
    <m/>
    <m/>
    <x v="1"/>
    <m/>
    <x v="0"/>
    <x v="7"/>
  </r>
  <r>
    <s v="Entremont  [1113]"/>
    <x v="1"/>
    <s v="Jahresrechnung definitiv"/>
    <s v="1113"/>
    <n v="48310"/>
    <n v="23100"/>
    <n v="10939"/>
    <n v="2133"/>
    <m/>
    <m/>
    <x v="1"/>
    <m/>
    <x v="0"/>
    <x v="26"/>
  </r>
  <r>
    <s v="Einsiedler  [134]"/>
    <x v="1"/>
    <s v="Jahresrechnung definitiv"/>
    <s v="134"/>
    <n v="33000"/>
    <n v="15000"/>
    <n v="279659"/>
    <n v="152513"/>
    <m/>
    <s v="Einsiedler (fus)"/>
    <x v="0"/>
    <m/>
    <x v="0"/>
    <x v="4"/>
  </r>
  <r>
    <s v="Visperterminen  [1040]"/>
    <x v="1"/>
    <s v="Jahresrechnung definitiv"/>
    <s v="1040"/>
    <n v="5000"/>
    <n v="2000"/>
    <n v="325288"/>
    <n v="133604"/>
    <m/>
    <s v="Visper (fus)"/>
    <x v="0"/>
    <m/>
    <x v="0"/>
    <x v="25"/>
  </r>
  <r>
    <s v="Birchmeier  [1322]"/>
    <x v="1"/>
    <s v="Jahresrechnung definitiv"/>
    <s v="1322"/>
    <n v="37240"/>
    <n v="24000"/>
    <n v="177170"/>
    <n v="177170"/>
    <m/>
    <m/>
    <x v="1"/>
    <m/>
    <x v="0"/>
    <x v="29"/>
  </r>
  <r>
    <s v="surselva  [966]"/>
    <x v="1"/>
    <s v="Jahresrechnung definitiv"/>
    <s v="966"/>
    <n v="4920"/>
    <n v="3280"/>
    <n v="161899.79999999999"/>
    <n v="91808.4"/>
    <m/>
    <m/>
    <x v="1"/>
    <m/>
    <x v="0"/>
    <x v="24"/>
  </r>
  <r>
    <s v="sanavals  [901]"/>
    <x v="1"/>
    <s v="Jahresrechnung definitiv"/>
    <s v="901"/>
    <n v="10500"/>
    <n v="5400"/>
    <n v="114056.6"/>
    <n v="114056.6"/>
    <m/>
    <m/>
    <x v="1"/>
    <m/>
    <x v="0"/>
    <x v="21"/>
  </r>
  <r>
    <s v="Lumneziana  [820]"/>
    <x v="1"/>
    <s v="Jahresrechnung definitiv"/>
    <s v="820"/>
    <n v="2150"/>
    <n v="1200"/>
    <n v="106327"/>
    <n v="106327"/>
    <m/>
    <m/>
    <x v="1"/>
    <m/>
    <x v="0"/>
    <x v="18"/>
  </r>
  <r>
    <s v="Stoffel  [1331]"/>
    <x v="1"/>
    <s v="Jahresrechnung definitiv"/>
    <s v="1331"/>
    <n v="7450"/>
    <n v="2400"/>
    <n v="31102"/>
    <n v="31102"/>
    <m/>
    <s v="rhenu (fus)"/>
    <x v="0"/>
    <m/>
    <x v="0"/>
    <x v="30"/>
  </r>
  <r>
    <s v="Ingelbohl  [1142]"/>
    <x v="1"/>
    <s v="Jahresrechnung definitiv"/>
    <s v="1142"/>
    <n v="15000"/>
    <n v="6000"/>
    <n v="25000"/>
    <n v="25000"/>
    <m/>
    <s v="Einsiedler (fus)"/>
    <x v="0"/>
    <m/>
    <x v="0"/>
    <x v="27"/>
  </r>
  <r>
    <s v="Agilia  [294]"/>
    <x v="1"/>
    <s v="Jahresrechnung definitiv"/>
    <s v="294"/>
    <n v="0"/>
    <m/>
    <m/>
    <m/>
    <m/>
    <s v="KPT (fus)"/>
    <x v="0"/>
    <m/>
    <x v="0"/>
    <x v="45"/>
  </r>
  <r>
    <s v="Avanex  [1565]"/>
    <x v="1"/>
    <s v="Jahresrechnung definitiv"/>
    <s v="1565"/>
    <n v="0"/>
    <m/>
    <m/>
    <m/>
    <m/>
    <s v="Helsana (fus)"/>
    <x v="0"/>
    <m/>
    <x v="0"/>
    <x v="46"/>
  </r>
  <r>
    <s v="Compact  [1575]"/>
    <x v="1"/>
    <s v="Jahresrechnung definitiv"/>
    <s v="1575"/>
    <n v="0"/>
    <m/>
    <m/>
    <m/>
    <m/>
    <s v="Sanitas (fus)"/>
    <x v="0"/>
    <m/>
    <x v="0"/>
    <x v="47"/>
  </r>
  <r>
    <s v="indivo  [1573]"/>
    <x v="1"/>
    <s v="Jahresrechnung definitiv"/>
    <s v="1573"/>
    <n v="0"/>
    <m/>
    <m/>
    <m/>
    <m/>
    <s v="Helsana (fus)"/>
    <x v="0"/>
    <m/>
    <x v="0"/>
    <x v="48"/>
  </r>
  <r>
    <s v="Intras  [1529]"/>
    <x v="1"/>
    <s v="Jahresrechnung definitiv"/>
    <s v="1529"/>
    <n v="0"/>
    <m/>
    <m/>
    <m/>
    <m/>
    <s v="CSS (fus)"/>
    <x v="0"/>
    <m/>
    <x v="0"/>
    <x v="49"/>
  </r>
  <r>
    <s v="kmu  [1328]"/>
    <x v="1"/>
    <s v="Jahresrechnung definitiv"/>
    <s v="1328"/>
    <n v="0"/>
    <m/>
    <m/>
    <m/>
    <m/>
    <s v="öKK (fus)"/>
    <x v="0"/>
    <m/>
    <x v="0"/>
    <x v="50"/>
  </r>
  <r>
    <s v="KVF  [558]"/>
    <x v="1"/>
    <s v="Jahresrechnung definitiv"/>
    <s v="558"/>
    <n v="0"/>
    <m/>
    <m/>
    <m/>
    <m/>
    <s v="öKK (fus)"/>
    <x v="0"/>
    <m/>
    <x v="0"/>
    <x v="51"/>
  </r>
  <r>
    <s v="maxi.ch  [1574]"/>
    <x v="1"/>
    <s v="Jahresrechnung definitiv"/>
    <s v="1574"/>
    <n v="0"/>
    <m/>
    <m/>
    <m/>
    <m/>
    <s v="Helsana (fus)"/>
    <x v="0"/>
    <m/>
    <x v="0"/>
    <x v="52"/>
  </r>
  <r>
    <s v="Progres  [994]"/>
    <x v="1"/>
    <s v="Jahresrechnung definitiv"/>
    <s v="994"/>
    <n v="0"/>
    <m/>
    <m/>
    <m/>
    <m/>
    <s v="Helsana (fus)"/>
    <x v="0"/>
    <m/>
    <x v="0"/>
    <x v="53"/>
  </r>
  <r>
    <s v="Publisana  [1423]"/>
    <x v="1"/>
    <s v="Jahresrechnung definitiv"/>
    <s v="1423"/>
    <n v="0"/>
    <m/>
    <m/>
    <m/>
    <m/>
    <s v="KPT (fus)"/>
    <x v="0"/>
    <m/>
    <x v="0"/>
    <x v="54"/>
  </r>
  <r>
    <s v="Sanagate  [1577]"/>
    <x v="1"/>
    <s v="Jahresrechnung definitiv"/>
    <s v="1577"/>
    <n v="0"/>
    <m/>
    <m/>
    <m/>
    <m/>
    <s v="CSS (fus)"/>
    <x v="0"/>
    <m/>
    <x v="0"/>
    <x v="55"/>
  </r>
  <r>
    <s v="Sansan  [1566]"/>
    <x v="1"/>
    <s v="Jahresrechnung definitiv"/>
    <s v="1566"/>
    <n v="0"/>
    <m/>
    <m/>
    <m/>
    <m/>
    <s v="Helsana (fus)"/>
    <x v="0"/>
    <m/>
    <x v="0"/>
    <x v="56"/>
  </r>
  <r>
    <s v="Simplon  [1362]"/>
    <x v="1"/>
    <s v="Jahresrechnung definitiv"/>
    <s v="1362"/>
    <n v="0"/>
    <m/>
    <m/>
    <m/>
    <m/>
    <s v="Sodalis (fus)"/>
    <x v="0"/>
    <m/>
    <x v="0"/>
    <x v="57"/>
  </r>
  <r>
    <s v="Turbenthal  [1147]"/>
    <x v="1"/>
    <s v="Jahresrechnung definitiv"/>
    <s v="1147"/>
    <n v="0"/>
    <m/>
    <m/>
    <m/>
    <m/>
    <s v="öKK (fus)"/>
    <x v="0"/>
    <m/>
    <x v="0"/>
    <x v="58"/>
  </r>
  <r>
    <s v="Wincare  [1060]"/>
    <x v="1"/>
    <s v="Jahresrechnung definitiv"/>
    <s v="1060"/>
    <n v="0"/>
    <m/>
    <m/>
    <m/>
    <m/>
    <s v="Sanitas (fus)"/>
    <x v="0"/>
    <m/>
    <x v="0"/>
    <x v="59"/>
  </r>
  <r>
    <s v="Zeneggen  [1003]"/>
    <x v="1"/>
    <s v="Jahresrechnung definitiv"/>
    <s v="1003"/>
    <n v="0"/>
    <m/>
    <m/>
    <m/>
    <m/>
    <s v="Visper (fus)"/>
    <x v="0"/>
    <m/>
    <x v="0"/>
    <x v="60"/>
  </r>
  <r>
    <s v="Helsana  [1562]"/>
    <x v="2"/>
    <s v="Jahresrechnung definitiv"/>
    <s v="1562"/>
    <n v="427385"/>
    <n v="104615"/>
    <n v="1120735"/>
    <n v="264460"/>
    <m/>
    <s v="Helsana (fus)"/>
    <x v="0"/>
    <m/>
    <x v="0"/>
    <x v="41"/>
  </r>
  <r>
    <s v="Assura  [1542]"/>
    <x v="2"/>
    <s v="Jahresrechnung definitiv"/>
    <s v="1542"/>
    <n v="230180"/>
    <n v="56992"/>
    <n v="1643103"/>
    <n v="383610"/>
    <m/>
    <m/>
    <x v="1"/>
    <m/>
    <x v="0"/>
    <x v="38"/>
  </r>
  <r>
    <s v="CSS  [8]"/>
    <x v="2"/>
    <s v="Jahresrechnung definitiv"/>
    <s v="8"/>
    <n v="205552.6"/>
    <n v="53461.850000000006"/>
    <n v="757315.00699999998"/>
    <n v="172575.41100000002"/>
    <m/>
    <s v="CSS (fus)"/>
    <x v="0"/>
    <m/>
    <x v="0"/>
    <x v="0"/>
  </r>
  <r>
    <s v="SWICA  [1384]"/>
    <x v="2"/>
    <s v="Jahresrechnung definitiv"/>
    <s v="1384"/>
    <n v="268837"/>
    <n v="66785"/>
    <n v="852368"/>
    <n v="176632"/>
    <m/>
    <s v="SWICA (fus)"/>
    <x v="0"/>
    <m/>
    <x v="0"/>
    <x v="31"/>
  </r>
  <r>
    <s v="Sanitas  [1509]"/>
    <x v="2"/>
    <s v="Jahresrechnung definitiv"/>
    <s v="1509"/>
    <n v="160000"/>
    <n v="50897"/>
    <n v="1870000"/>
    <n v="490000"/>
    <m/>
    <s v="Sanitas (fus)"/>
    <x v="0"/>
    <m/>
    <x v="0"/>
    <x v="36"/>
  </r>
  <r>
    <s v="Arcosana  [1569]"/>
    <x v="2"/>
    <s v="Jahresrechnung definitiv"/>
    <s v="1569"/>
    <n v="75869.2"/>
    <n v="19732.699999999997"/>
    <n v="279523.99400000001"/>
    <n v="63697.361999999994"/>
    <m/>
    <s v="CSS (fus)"/>
    <x v="0"/>
    <m/>
    <x v="0"/>
    <x v="44"/>
  </r>
  <r>
    <s v="Concordia  [290]"/>
    <x v="2"/>
    <s v="Jahresrechnung definitiv"/>
    <s v="290"/>
    <n v="222146"/>
    <n v="67815"/>
    <n v="1668646"/>
    <n v="291940"/>
    <m/>
    <m/>
    <x v="1"/>
    <m/>
    <x v="0"/>
    <x v="8"/>
  </r>
  <r>
    <s v="Visana  [1555]"/>
    <x v="2"/>
    <s v="Jahresrechnung definitiv"/>
    <s v="1555"/>
    <n v="173800"/>
    <n v="48500"/>
    <n v="650900"/>
    <n v="118200"/>
    <m/>
    <m/>
    <x v="1"/>
    <s v="Visana Gruppe"/>
    <x v="1"/>
    <x v="39"/>
  </r>
  <r>
    <s v="KPT  [376]"/>
    <x v="2"/>
    <s v="Jahresrechnung definitiv"/>
    <s v="376"/>
    <n v="369000"/>
    <n v="85000"/>
    <n v="1762000"/>
    <n v="358000"/>
    <m/>
    <s v="KPT (fus)"/>
    <x v="0"/>
    <m/>
    <x v="0"/>
    <x v="12"/>
  </r>
  <r>
    <s v="Mutuel  [1479]"/>
    <x v="2"/>
    <s v="Jahresrechnung definitiv"/>
    <s v="1479"/>
    <n v="82105"/>
    <n v="19435"/>
    <n v="603967"/>
    <n v="140663"/>
    <m/>
    <m/>
    <x v="1"/>
    <s v="Groupe Mutuel"/>
    <x v="1"/>
    <x v="34"/>
  </r>
  <r>
    <s v="Philos  [1535]"/>
    <x v="2"/>
    <s v="Jahresrechnung definitiv"/>
    <s v="1535"/>
    <n v="82105"/>
    <n v="19435"/>
    <n v="386801"/>
    <n v="90085"/>
    <m/>
    <m/>
    <x v="1"/>
    <s v="Groupe Mutuel"/>
    <x v="1"/>
    <x v="37"/>
  </r>
  <r>
    <s v="Avenir  [343]"/>
    <x v="2"/>
    <s v="Jahresrechnung definitiv"/>
    <s v="343"/>
    <n v="82105"/>
    <n v="19435"/>
    <n v="313234"/>
    <n v="72952"/>
    <m/>
    <m/>
    <x v="1"/>
    <s v="Groupe Mutuel"/>
    <x v="1"/>
    <x v="10"/>
  </r>
  <r>
    <s v="Atupri  [312]"/>
    <x v="2"/>
    <s v="Jahresrechnung definitiv"/>
    <s v="312"/>
    <n v="100800"/>
    <n v="39600"/>
    <n v="668908.19999999995"/>
    <n v="200305.8"/>
    <m/>
    <m/>
    <x v="1"/>
    <m/>
    <x v="0"/>
    <x v="9"/>
  </r>
  <r>
    <s v="Vivao  [509]"/>
    <x v="2"/>
    <s v="Jahresrechnung definitiv"/>
    <s v="509"/>
    <n v="196504"/>
    <n v="45702"/>
    <n v="755493"/>
    <n v="162924"/>
    <m/>
    <s v="Vivao (fus)"/>
    <x v="0"/>
    <m/>
    <x v="0"/>
    <x v="14"/>
  </r>
  <r>
    <s v="EasySana  [774]"/>
    <x v="2"/>
    <s v="Jahresrechnung definitiv"/>
    <s v="774"/>
    <n v="82105"/>
    <n v="19435"/>
    <n v="269182"/>
    <n v="62692"/>
    <m/>
    <m/>
    <x v="1"/>
    <s v="Groupe Mutuel"/>
    <x v="1"/>
    <x v="16"/>
  </r>
  <r>
    <s v="öKK  [455]"/>
    <x v="2"/>
    <s v="Jahresrechnung definitiv"/>
    <s v="455"/>
    <n v="129014.99999999999"/>
    <n v="61165.799999999996"/>
    <n v="782456.51699999999"/>
    <n v="152120.106"/>
    <m/>
    <s v="öKK (fus)"/>
    <x v="0"/>
    <m/>
    <x v="0"/>
    <x v="13"/>
  </r>
  <r>
    <s v="Agrisano  [1560]"/>
    <x v="2"/>
    <s v="Jahresrechnung definitiv"/>
    <s v="1560"/>
    <n v="86545"/>
    <n v="34269"/>
    <n v="1258548"/>
    <n v="257720"/>
    <m/>
    <m/>
    <x v="1"/>
    <m/>
    <x v="0"/>
    <x v="40"/>
  </r>
  <r>
    <s v="Supra  [62]"/>
    <x v="2"/>
    <s v="Jahresrechnung definitiv"/>
    <s v="62"/>
    <n v="82105"/>
    <n v="19435"/>
    <n v="175196"/>
    <n v="40803"/>
    <m/>
    <m/>
    <x v="1"/>
    <s v="Groupe Mutuel"/>
    <x v="1"/>
    <x v="3"/>
  </r>
  <r>
    <s v="EGK  [881]"/>
    <x v="2"/>
    <s v="Jahresrechnung definitiv"/>
    <s v="881"/>
    <n v="127024"/>
    <n v="52447"/>
    <n v="1144800"/>
    <n v="251847"/>
    <m/>
    <m/>
    <x v="1"/>
    <m/>
    <x v="0"/>
    <x v="20"/>
  </r>
  <r>
    <s v="sana24  [1568]"/>
    <x v="2"/>
    <s v="Jahresrechnung definitiv"/>
    <s v="1568"/>
    <n v="23500"/>
    <n v="6600"/>
    <n v="88100"/>
    <n v="16000"/>
    <m/>
    <m/>
    <x v="1"/>
    <s v="Visana Gruppe"/>
    <x v="1"/>
    <x v="42"/>
  </r>
  <r>
    <s v="Provita   [182]"/>
    <x v="2"/>
    <s v="Jahresrechnung definitiv"/>
    <s v="182"/>
    <n v="33200"/>
    <n v="8245"/>
    <n v="107705"/>
    <n v="21813"/>
    <m/>
    <s v="SWICA (fus)"/>
    <x v="0"/>
    <m/>
    <x v="0"/>
    <x v="5"/>
  </r>
  <r>
    <s v="Vivacare  [1570]"/>
    <x v="2"/>
    <s v="Jahresrechnung definitiv"/>
    <s v="1570"/>
    <n v="18400"/>
    <n v="5100"/>
    <n v="69000"/>
    <n v="12500"/>
    <m/>
    <m/>
    <x v="1"/>
    <s v="Visana Gruppe"/>
    <x v="1"/>
    <x v="43"/>
  </r>
  <r>
    <s v="Aquilana  [32]"/>
    <x v="2"/>
    <s v="Jahresrechnung definitiv"/>
    <s v="32"/>
    <n v="167700"/>
    <n v="99000"/>
    <n v="378625"/>
    <n v="23300"/>
    <m/>
    <m/>
    <x v="1"/>
    <m/>
    <x v="0"/>
    <x v="1"/>
  </r>
  <r>
    <s v="sodalis  [941]"/>
    <x v="2"/>
    <s v="Jahresrechnung definitiv"/>
    <s v="941"/>
    <n v="30367"/>
    <n v="10820"/>
    <n v="349829"/>
    <n v="147701"/>
    <m/>
    <s v="Sodalis (fus)"/>
    <x v="0"/>
    <m/>
    <x v="0"/>
    <x v="23"/>
  </r>
  <r>
    <s v="Sumiswalder  [194]"/>
    <x v="2"/>
    <s v="Jahresrechnung definitiv"/>
    <s v="194"/>
    <n v="12050"/>
    <n v="3780"/>
    <n v="166946"/>
    <n v="174367"/>
    <m/>
    <m/>
    <x v="1"/>
    <m/>
    <x v="0"/>
    <x v="6"/>
  </r>
  <r>
    <s v="Moove  [57]"/>
    <x v="2"/>
    <s v="Jahresrechnung definitiv"/>
    <s v="57"/>
    <n v="21625"/>
    <n v="5030"/>
    <n v="83141"/>
    <n v="17930"/>
    <m/>
    <s v="Vivao (fus)"/>
    <x v="0"/>
    <m/>
    <x v="0"/>
    <x v="2"/>
  </r>
  <r>
    <s v="Luzerner  [360]"/>
    <x v="2"/>
    <s v="Jahresrechnung definitiv"/>
    <s v="360"/>
    <n v="30910.39"/>
    <n v="12085.15"/>
    <n v="325343.48"/>
    <n v="4708.5"/>
    <m/>
    <m/>
    <x v="1"/>
    <m/>
    <x v="0"/>
    <x v="11"/>
  </r>
  <r>
    <s v="Galenos  [1386]"/>
    <x v="2"/>
    <s v="Jahresrechnung definitiv"/>
    <s v="1386"/>
    <n v="4800"/>
    <n v="1200"/>
    <n v="18900"/>
    <n v="3600"/>
    <m/>
    <m/>
    <x v="1"/>
    <s v="Visana Gruppe"/>
    <x v="1"/>
    <x v="32"/>
  </r>
  <r>
    <s v="SLKK  [923]"/>
    <x v="2"/>
    <s v="Jahresrechnung definitiv"/>
    <s v="923"/>
    <n v="82000"/>
    <n v="38000"/>
    <n v="287000"/>
    <n v="128000"/>
    <m/>
    <m/>
    <x v="1"/>
    <m/>
    <x v="0"/>
    <x v="22"/>
  </r>
  <r>
    <s v="Kolping  [762]"/>
    <x v="2"/>
    <s v="Jahresrechnung definitiv"/>
    <s v="762"/>
    <n v="15757"/>
    <n v="3665"/>
    <n v="60580"/>
    <n v="13064"/>
    <m/>
    <s v="Vivao (fus)"/>
    <x v="0"/>
    <m/>
    <x v="0"/>
    <x v="15"/>
  </r>
  <r>
    <s v="Wädenswil  [1318]"/>
    <x v="2"/>
    <s v="Jahresrechnung definitiv"/>
    <s v="1318"/>
    <n v="45450"/>
    <n v="11600"/>
    <n v="411390"/>
    <n v="169800"/>
    <m/>
    <m/>
    <x v="1"/>
    <m/>
    <x v="0"/>
    <x v="28"/>
  </r>
  <r>
    <s v="AMB  [1507]"/>
    <x v="2"/>
    <s v="Jahresrechnung definitiv"/>
    <s v="1507"/>
    <n v="8536"/>
    <n v="4600"/>
    <n v="12456"/>
    <n v="2901"/>
    <m/>
    <m/>
    <x v="1"/>
    <s v="Groupe Mutuel"/>
    <x v="1"/>
    <x v="35"/>
  </r>
  <r>
    <s v="rhenusana  [1401]"/>
    <x v="2"/>
    <s v="Jahresrechnung definitiv"/>
    <s v="1401"/>
    <n v="50484"/>
    <n v="34015"/>
    <n v="321217"/>
    <n v="196996"/>
    <m/>
    <s v="rhenu (fus)"/>
    <x v="0"/>
    <m/>
    <x v="0"/>
    <x v="33"/>
  </r>
  <r>
    <s v="KLuG  [829]"/>
    <x v="2"/>
    <s v="Jahresrechnung definitiv"/>
    <s v="829"/>
    <n v="76539"/>
    <n v="20233"/>
    <n v="444865"/>
    <n v="205387"/>
    <m/>
    <m/>
    <x v="1"/>
    <m/>
    <x v="0"/>
    <x v="19"/>
  </r>
  <r>
    <s v="Glarner  [780]"/>
    <x v="2"/>
    <s v="Jahresrechnung definitiv"/>
    <s v="780"/>
    <n v="70530"/>
    <n v="21690"/>
    <n v="281258"/>
    <n v="152201"/>
    <m/>
    <m/>
    <x v="1"/>
    <m/>
    <x v="0"/>
    <x v="17"/>
  </r>
  <r>
    <s v="Steffisburg  [246]"/>
    <x v="2"/>
    <s v="Jahresrechnung definitiv"/>
    <s v="246"/>
    <n v="27283"/>
    <n v="8780"/>
    <n v="81015"/>
    <n v="117413"/>
    <m/>
    <m/>
    <x v="1"/>
    <m/>
    <x v="0"/>
    <x v="7"/>
  </r>
  <r>
    <s v="Entremont  [1113]"/>
    <x v="2"/>
    <s v="Jahresrechnung definitiv"/>
    <s v="1113"/>
    <n v="48510"/>
    <n v="29000"/>
    <n v="99646"/>
    <n v="99646"/>
    <m/>
    <m/>
    <x v="1"/>
    <m/>
    <x v="0"/>
    <x v="26"/>
  </r>
  <r>
    <s v="Einsiedler  [134]"/>
    <x v="2"/>
    <s v="Jahresrechnung definitiv"/>
    <s v="134"/>
    <n v="36800"/>
    <n v="15900"/>
    <n v="264060"/>
    <n v="153558"/>
    <m/>
    <s v="Einsiedler (fus)"/>
    <x v="0"/>
    <m/>
    <x v="0"/>
    <x v="4"/>
  </r>
  <r>
    <s v="Visperterminen  [1040]"/>
    <x v="2"/>
    <s v="Jahresrechnung definitiv"/>
    <s v="1040"/>
    <n v="6000"/>
    <n v="2000"/>
    <n v="279506"/>
    <n v="133963"/>
    <m/>
    <s v="Visper (fus)"/>
    <x v="0"/>
    <m/>
    <x v="0"/>
    <x v="25"/>
  </r>
  <r>
    <s v="Birchmeier  [1322]"/>
    <x v="2"/>
    <s v="Jahresrechnung definitiv"/>
    <s v="1322"/>
    <n v="70738"/>
    <n v="43428"/>
    <n v="140400"/>
    <n v="140400"/>
    <m/>
    <m/>
    <x v="1"/>
    <m/>
    <x v="0"/>
    <x v="29"/>
  </r>
  <r>
    <s v="surselva  [966]"/>
    <x v="2"/>
    <s v="Jahresrechnung definitiv"/>
    <s v="966"/>
    <n v="5004"/>
    <n v="3336"/>
    <n v="213614"/>
    <n v="116214"/>
    <m/>
    <m/>
    <x v="1"/>
    <m/>
    <x v="0"/>
    <x v="24"/>
  </r>
  <r>
    <s v="sanavals  [901]"/>
    <x v="2"/>
    <s v="Jahresrechnung definitiv"/>
    <s v="901"/>
    <n v="9150"/>
    <n v="5300"/>
    <n v="110646"/>
    <n v="110646"/>
    <m/>
    <m/>
    <x v="1"/>
    <m/>
    <x v="0"/>
    <x v="21"/>
  </r>
  <r>
    <s v="Lumneziana  [820]"/>
    <x v="2"/>
    <s v="Jahresrechnung definitiv"/>
    <s v="820"/>
    <n v="1800"/>
    <n v="1150"/>
    <n v="104026"/>
    <n v="104026"/>
    <m/>
    <m/>
    <x v="1"/>
    <m/>
    <x v="0"/>
    <x v="18"/>
  </r>
  <r>
    <s v="Stoffel  [1331]"/>
    <x v="2"/>
    <s v="Jahresrechnung definitiv"/>
    <s v="1331"/>
    <n v="6650"/>
    <n v="2130"/>
    <n v="91397"/>
    <n v="91397"/>
    <m/>
    <s v="rhenu (fus)"/>
    <x v="0"/>
    <m/>
    <x v="0"/>
    <x v="30"/>
  </r>
  <r>
    <s v="Ingelbohl  [1142]"/>
    <x v="2"/>
    <s v="Jahresrechnung definitiv"/>
    <s v="1142"/>
    <n v="15000"/>
    <n v="3000"/>
    <n v="25000"/>
    <n v="25000"/>
    <m/>
    <s v="Einsiedler (fus)"/>
    <x v="0"/>
    <m/>
    <x v="0"/>
    <x v="27"/>
  </r>
  <r>
    <s v="Agilia  [294]"/>
    <x v="2"/>
    <s v="Jahresrechnung definitiv"/>
    <s v="294"/>
    <n v="0"/>
    <n v="0"/>
    <n v="0"/>
    <n v="0"/>
    <m/>
    <s v="KPT (fus)"/>
    <x v="0"/>
    <m/>
    <x v="0"/>
    <x v="45"/>
  </r>
  <r>
    <s v="Avanex  [1565]"/>
    <x v="2"/>
    <s v="Jahresrechnung definitiv"/>
    <s v="1565"/>
    <n v="0"/>
    <n v="0"/>
    <n v="0"/>
    <n v="0"/>
    <m/>
    <s v="Helsana (fus)"/>
    <x v="0"/>
    <m/>
    <x v="0"/>
    <x v="46"/>
  </r>
  <r>
    <s v="Compact  [1575]"/>
    <x v="2"/>
    <s v="Jahresrechnung definitiv"/>
    <s v="1575"/>
    <n v="15713"/>
    <n v="5103"/>
    <n v="90000"/>
    <n v="9541"/>
    <m/>
    <s v="Sanitas (fus)"/>
    <x v="0"/>
    <m/>
    <x v="0"/>
    <x v="47"/>
  </r>
  <r>
    <s v="indivo  [1573]"/>
    <x v="2"/>
    <s v="Jahresrechnung definitiv"/>
    <s v="1573"/>
    <n v="0"/>
    <n v="0"/>
    <n v="0"/>
    <n v="0"/>
    <m/>
    <s v="Helsana (fus)"/>
    <x v="0"/>
    <m/>
    <x v="0"/>
    <x v="48"/>
  </r>
  <r>
    <s v="Intras  [1529]"/>
    <x v="2"/>
    <s v="Jahresrechnung definitiv"/>
    <s v="1529"/>
    <n v="58225.200000000004"/>
    <n v="15143.7"/>
    <n v="214518.41400000002"/>
    <n v="48884.022000000004"/>
    <m/>
    <s v="CSS (fus)"/>
    <x v="0"/>
    <m/>
    <x v="0"/>
    <x v="49"/>
  </r>
  <r>
    <s v="kmu  [1328]"/>
    <x v="2"/>
    <s v="Jahresrechnung definitiv"/>
    <s v="1328"/>
    <n v="0"/>
    <n v="0"/>
    <n v="0"/>
    <n v="0"/>
    <m/>
    <s v="öKK (fus)"/>
    <x v="0"/>
    <m/>
    <x v="0"/>
    <x v="50"/>
  </r>
  <r>
    <s v="KVF  [558]"/>
    <x v="2"/>
    <s v="Jahresrechnung definitiv"/>
    <s v="558"/>
    <n v="8235"/>
    <n v="3904.2"/>
    <n v="49944.033000000003"/>
    <n v="9709.7939999999999"/>
    <m/>
    <s v="öKK (fus)"/>
    <x v="0"/>
    <m/>
    <x v="0"/>
    <x v="51"/>
  </r>
  <r>
    <s v="maxi.ch  [1574]"/>
    <x v="2"/>
    <s v="Jahresrechnung definitiv"/>
    <s v="1574"/>
    <n v="0"/>
    <n v="0"/>
    <n v="0"/>
    <n v="0"/>
    <m/>
    <s v="Helsana (fus)"/>
    <x v="0"/>
    <m/>
    <x v="0"/>
    <x v="52"/>
  </r>
  <r>
    <s v="Progres  [994]"/>
    <x v="2"/>
    <s v="Jahresrechnung definitiv"/>
    <s v="994"/>
    <n v="170954"/>
    <n v="41846"/>
    <n v="448294"/>
    <n v="105784"/>
    <m/>
    <s v="Helsana (fus)"/>
    <x v="0"/>
    <m/>
    <x v="0"/>
    <x v="53"/>
  </r>
  <r>
    <s v="Publisana  [1423]"/>
    <x v="2"/>
    <s v="Jahresrechnung definitiv"/>
    <s v="1423"/>
    <n v="0"/>
    <n v="0"/>
    <n v="0"/>
    <n v="0"/>
    <m/>
    <s v="KPT (fus)"/>
    <x v="0"/>
    <m/>
    <x v="0"/>
    <x v="54"/>
  </r>
  <r>
    <s v="Sanagate  [1577]"/>
    <x v="2"/>
    <s v="Jahresrechnung definitiv"/>
    <s v="1577"/>
    <n v="20290.599999999999"/>
    <n v="5277.35"/>
    <n v="74756.417000000001"/>
    <n v="17035.341"/>
    <m/>
    <s v="CSS (fus)"/>
    <x v="0"/>
    <m/>
    <x v="0"/>
    <x v="55"/>
  </r>
  <r>
    <s v="Sansan  [1566]"/>
    <x v="2"/>
    <s v="Jahresrechnung definitiv"/>
    <s v="1566"/>
    <n v="0"/>
    <n v="0"/>
    <n v="0"/>
    <n v="0"/>
    <m/>
    <s v="Helsana (fus)"/>
    <x v="0"/>
    <m/>
    <x v="0"/>
    <x v="56"/>
  </r>
  <r>
    <s v="Simplon  [1362]"/>
    <x v="2"/>
    <s v="Jahresrechnung definitiv"/>
    <s v="1362"/>
    <n v="1010"/>
    <n v="450"/>
    <n v="0"/>
    <n v="51133.5"/>
    <m/>
    <s v="Sodalis (fus)"/>
    <x v="0"/>
    <m/>
    <x v="0"/>
    <x v="57"/>
  </r>
  <r>
    <s v="Turbenthal  [1147]"/>
    <x v="2"/>
    <s v="Jahresrechnung definitiv"/>
    <s v="1147"/>
    <n v="0"/>
    <n v="0"/>
    <n v="0"/>
    <n v="0"/>
    <m/>
    <s v="öKK (fus)"/>
    <x v="0"/>
    <m/>
    <x v="0"/>
    <x v="58"/>
  </r>
  <r>
    <s v="Wincare  [1060]"/>
    <x v="2"/>
    <s v="Jahresrechnung definitiv"/>
    <s v="1060"/>
    <n v="0"/>
    <n v="0"/>
    <n v="0"/>
    <n v="0"/>
    <m/>
    <s v="Sanitas (fus)"/>
    <x v="0"/>
    <m/>
    <x v="0"/>
    <x v="59"/>
  </r>
  <r>
    <s v="Zeneggen  [1003]"/>
    <x v="2"/>
    <s v="Jahresrechnung definitiv"/>
    <s v="1003"/>
    <n v="0"/>
    <n v="0"/>
    <n v="0"/>
    <n v="0"/>
    <m/>
    <s v="Visper (fus)"/>
    <x v="0"/>
    <m/>
    <x v="0"/>
    <x v="60"/>
  </r>
  <r>
    <s v="Helsana  [1562]"/>
    <x v="3"/>
    <s v="Jahresrechnung definitiv"/>
    <s v="1562"/>
    <n v="463862.27999999997"/>
    <n v="116662.56"/>
    <n v="1392510"/>
    <n v="340158"/>
    <m/>
    <s v="Helsana (fus)"/>
    <x v="0"/>
    <m/>
    <x v="0"/>
    <x v="41"/>
  </r>
  <r>
    <s v="Assura  [1542]"/>
    <x v="3"/>
    <s v="Jahresrechnung definitiv"/>
    <s v="1542"/>
    <n v="221458"/>
    <n v="56878"/>
    <n v="2584832"/>
    <n v="379136"/>
    <m/>
    <m/>
    <x v="1"/>
    <m/>
    <x v="0"/>
    <x v="38"/>
  </r>
  <r>
    <s v="CSS  [8]"/>
    <x v="3"/>
    <s v="Jahresrechnung definitiv"/>
    <s v="8"/>
    <n v="145290"/>
    <n v="37610"/>
    <n v="666365.4"/>
    <n v="153313"/>
    <m/>
    <s v="CSS (fus)"/>
    <x v="0"/>
    <m/>
    <x v="0"/>
    <x v="0"/>
  </r>
  <r>
    <s v="SWICA  [1384]"/>
    <x v="3"/>
    <s v="Jahresrechnung definitiv"/>
    <s v="1384"/>
    <n v="270386"/>
    <n v="56973"/>
    <n v="859497"/>
    <n v="168549"/>
    <m/>
    <s v="SWICA (fus)"/>
    <x v="0"/>
    <m/>
    <x v="0"/>
    <x v="31"/>
  </r>
  <r>
    <s v="Sanitas  [1509]"/>
    <x v="3"/>
    <s v="Jahresrechnung definitiv"/>
    <s v="1509"/>
    <n v="140000"/>
    <n v="50665"/>
    <n v="1740000"/>
    <n v="610000"/>
    <m/>
    <s v="Sanitas (fus)"/>
    <x v="0"/>
    <m/>
    <x v="0"/>
    <x v="36"/>
  </r>
  <r>
    <s v="Arcosana  [1569]"/>
    <x v="3"/>
    <s v="Jahresrechnung definitiv"/>
    <s v="1569"/>
    <n v="55210.2"/>
    <n v="14291.8"/>
    <n v="253218.85199999998"/>
    <n v="58258.939999999995"/>
    <m/>
    <s v="CSS (fus)"/>
    <x v="0"/>
    <m/>
    <x v="0"/>
    <x v="44"/>
  </r>
  <r>
    <s v="Concordia  [290]"/>
    <x v="3"/>
    <s v="Jahresrechnung definitiv"/>
    <s v="290"/>
    <n v="218589.47"/>
    <n v="71153.5"/>
    <n v="1635647"/>
    <n v="284786"/>
    <m/>
    <m/>
    <x v="1"/>
    <m/>
    <x v="0"/>
    <x v="8"/>
  </r>
  <r>
    <s v="Visana  [1555]"/>
    <x v="3"/>
    <s v="Jahresrechnung definitiv"/>
    <s v="1555"/>
    <n v="174800"/>
    <n v="46600"/>
    <n v="759100"/>
    <n v="185799.99999999997"/>
    <m/>
    <m/>
    <x v="1"/>
    <s v="Visana Gruppe"/>
    <x v="1"/>
    <x v="39"/>
  </r>
  <r>
    <s v="KPT  [376]"/>
    <x v="3"/>
    <s v="Jahresrechnung definitiv"/>
    <s v="376"/>
    <n v="341000"/>
    <n v="99000"/>
    <n v="1456000"/>
    <n v="326000"/>
    <m/>
    <s v="KPT (fus)"/>
    <x v="0"/>
    <m/>
    <x v="0"/>
    <x v="12"/>
  </r>
  <r>
    <s v="Mutuel  [1479]"/>
    <x v="3"/>
    <s v="Jahresrechnung definitiv"/>
    <s v="1479"/>
    <n v="105675"/>
    <n v="20115"/>
    <n v="463672"/>
    <n v="75922"/>
    <m/>
    <m/>
    <x v="1"/>
    <s v="Groupe Mutuel"/>
    <x v="1"/>
    <x v="34"/>
  </r>
  <r>
    <s v="Philos  [1535]"/>
    <x v="3"/>
    <s v="Jahresrechnung definitiv"/>
    <s v="1535"/>
    <n v="105675"/>
    <n v="20115"/>
    <n v="289045"/>
    <n v="461547"/>
    <m/>
    <m/>
    <x v="1"/>
    <s v="Groupe Mutuel"/>
    <x v="1"/>
    <x v="37"/>
  </r>
  <r>
    <s v="Avenir  [343]"/>
    <x v="3"/>
    <s v="Jahresrechnung definitiv"/>
    <s v="343"/>
    <n v="105675"/>
    <n v="20115"/>
    <n v="235540"/>
    <n v="39418"/>
    <m/>
    <m/>
    <x v="1"/>
    <s v="Groupe Mutuel"/>
    <x v="1"/>
    <x v="10"/>
  </r>
  <r>
    <s v="Atupri  [312]"/>
    <x v="3"/>
    <s v="Jahresrechnung definitiv"/>
    <s v="312"/>
    <n v="84125"/>
    <n v="33000"/>
    <n v="492185.5"/>
    <n v="147082"/>
    <m/>
    <m/>
    <x v="1"/>
    <m/>
    <x v="0"/>
    <x v="9"/>
  </r>
  <r>
    <s v="Vivao  [509]"/>
    <x v="3"/>
    <s v="Jahresrechnung definitiv"/>
    <s v="509"/>
    <n v="114788"/>
    <n v="28180"/>
    <n v="764605"/>
    <n v="156006"/>
    <m/>
    <s v="Vivao (fus)"/>
    <x v="0"/>
    <m/>
    <x v="0"/>
    <x v="14"/>
  </r>
  <r>
    <s v="EasySana  [774]"/>
    <x v="3"/>
    <s v="Jahresrechnung definitiv"/>
    <s v="774"/>
    <n v="105675"/>
    <n v="20115"/>
    <n v="208971"/>
    <n v="34971"/>
    <m/>
    <m/>
    <x v="1"/>
    <s v="Groupe Mutuel"/>
    <x v="1"/>
    <x v="16"/>
  </r>
  <r>
    <s v="öKK  [455]"/>
    <x v="3"/>
    <s v="Jahresrechnung definitiv"/>
    <s v="455"/>
    <n v="127069.2"/>
    <n v="61335"/>
    <n v="782545.34699999995"/>
    <n v="153517.698"/>
    <m/>
    <s v="öKK (fus)"/>
    <x v="0"/>
    <m/>
    <x v="0"/>
    <x v="13"/>
  </r>
  <r>
    <s v="Agrisano  [1560]"/>
    <x v="3"/>
    <s v="Jahresrechnung definitiv"/>
    <s v="1560"/>
    <n v="60571"/>
    <n v="28892"/>
    <n v="1023803"/>
    <n v="194500"/>
    <m/>
    <m/>
    <x v="1"/>
    <m/>
    <x v="0"/>
    <x v="40"/>
  </r>
  <r>
    <s v="Supra  [62]"/>
    <x v="3"/>
    <s v="Jahresrechnung definitiv"/>
    <s v="62"/>
    <n v="81675"/>
    <n v="20115"/>
    <n v="166146"/>
    <n v="27805"/>
    <m/>
    <m/>
    <x v="1"/>
    <s v="Groupe Mutuel"/>
    <x v="1"/>
    <x v="3"/>
  </r>
  <r>
    <s v="EGK  [881]"/>
    <x v="3"/>
    <s v="Jahresrechnung definitiv"/>
    <s v="881"/>
    <n v="124545"/>
    <n v="44312"/>
    <n v="925060"/>
    <n v="200481"/>
    <m/>
    <m/>
    <x v="1"/>
    <m/>
    <x v="0"/>
    <x v="20"/>
  </r>
  <r>
    <s v="sana24  [1568]"/>
    <x v="3"/>
    <s v="Jahresrechnung definitiv"/>
    <s v="1568"/>
    <n v="23400.000000000004"/>
    <n v="6300"/>
    <n v="101900"/>
    <n v="24900.000000000004"/>
    <m/>
    <m/>
    <x v="1"/>
    <s v="Visana Gruppe"/>
    <x v="1"/>
    <x v="42"/>
  </r>
  <r>
    <s v="Provita   [182]"/>
    <x v="3"/>
    <s v="Jahresrechnung definitiv"/>
    <s v="182"/>
    <n v="29134"/>
    <n v="6134"/>
    <n v="93160"/>
    <n v="18161"/>
    <m/>
    <s v="SWICA (fus)"/>
    <x v="0"/>
    <m/>
    <x v="0"/>
    <x v="5"/>
  </r>
  <r>
    <s v="Vivacare  [1570]"/>
    <x v="3"/>
    <s v="Jahresrechnung definitiv"/>
    <s v="1570"/>
    <n v="15100"/>
    <n v="4000"/>
    <n v="65300"/>
    <n v="16000"/>
    <m/>
    <m/>
    <x v="1"/>
    <s v="Visana Gruppe"/>
    <x v="1"/>
    <x v="43"/>
  </r>
  <r>
    <s v="Aquilana  [32]"/>
    <x v="3"/>
    <s v="Jahresrechnung definitiv"/>
    <s v="32"/>
    <n v="107250"/>
    <n v="32000"/>
    <n v="836200"/>
    <n v="299300"/>
    <m/>
    <m/>
    <x v="1"/>
    <m/>
    <x v="0"/>
    <x v="1"/>
  </r>
  <r>
    <s v="sodalis  [941]"/>
    <x v="3"/>
    <s v="Jahresrechnung definitiv"/>
    <s v="941"/>
    <n v="40147"/>
    <n v="10350"/>
    <n v="384395"/>
    <n v="170846"/>
    <m/>
    <s v="Sodalis (fus)"/>
    <x v="0"/>
    <m/>
    <x v="0"/>
    <x v="23"/>
  </r>
  <r>
    <s v="Sumiswalder  [194]"/>
    <x v="3"/>
    <s v="Jahresrechnung definitiv"/>
    <s v="194"/>
    <n v="11220"/>
    <n v="3900"/>
    <n v="194741"/>
    <n v="91163"/>
    <m/>
    <m/>
    <x v="1"/>
    <m/>
    <x v="0"/>
    <x v="6"/>
  </r>
  <r>
    <s v="Moove  [57]"/>
    <x v="3"/>
    <s v="Jahresrechnung definitiv"/>
    <s v="57"/>
    <n v="10339"/>
    <n v="2538"/>
    <n v="68871"/>
    <n v="14502"/>
    <m/>
    <s v="Vivao (fus)"/>
    <x v="0"/>
    <m/>
    <x v="0"/>
    <x v="2"/>
  </r>
  <r>
    <s v="Luzerner  [360]"/>
    <x v="3"/>
    <s v="Jahresrechnung definitiv"/>
    <s v="360"/>
    <n v="30910.39"/>
    <n v="12085.15"/>
    <n v="325343.48"/>
    <n v="4708.5"/>
    <m/>
    <m/>
    <x v="1"/>
    <m/>
    <x v="0"/>
    <x v="11"/>
  </r>
  <r>
    <s v="Galenos  [1386]"/>
    <x v="3"/>
    <s v="Jahresrechnung definitiv"/>
    <s v="1386"/>
    <n v="181600"/>
    <n v="54700"/>
    <n v="411400"/>
    <n v="237600"/>
    <m/>
    <m/>
    <x v="1"/>
    <s v="Visana Gruppe"/>
    <x v="1"/>
    <x v="32"/>
  </r>
  <r>
    <s v="SLKK  [923]"/>
    <x v="3"/>
    <s v="Jahresrechnung definitiv"/>
    <s v="923"/>
    <n v="105000"/>
    <n v="38000"/>
    <n v="258000"/>
    <n v="128000"/>
    <m/>
    <m/>
    <x v="1"/>
    <m/>
    <x v="0"/>
    <x v="22"/>
  </r>
  <r>
    <s v="Kolping  [762]"/>
    <x v="3"/>
    <s v="Jahresrechnung definitiv"/>
    <s v="762"/>
    <n v="8631"/>
    <n v="2119"/>
    <n v="57490"/>
    <n v="11730"/>
    <m/>
    <s v="Vivao (fus)"/>
    <x v="0"/>
    <m/>
    <x v="0"/>
    <x v="15"/>
  </r>
  <r>
    <s v="Wädenswil  [1318]"/>
    <x v="3"/>
    <s v="Jahresrechnung definitiv"/>
    <s v="1318"/>
    <n v="38311.000000000007"/>
    <n v="9430.4000000000015"/>
    <n v="394892.94800000003"/>
    <n v="141537.5"/>
    <m/>
    <m/>
    <x v="1"/>
    <m/>
    <x v="0"/>
    <x v="28"/>
  </r>
  <r>
    <s v="AMB  [1507]"/>
    <x v="3"/>
    <s v="Jahresrechnung definitiv"/>
    <s v="1507"/>
    <n v="8482"/>
    <n v="4600"/>
    <n v="13499"/>
    <n v="2259"/>
    <m/>
    <m/>
    <x v="1"/>
    <s v="Groupe Mutuel"/>
    <x v="1"/>
    <x v="35"/>
  </r>
  <r>
    <s v="rhenusana  [1401]"/>
    <x v="3"/>
    <s v="Jahresrechnung definitiv"/>
    <s v="1401"/>
    <n v="54905"/>
    <n v="32192"/>
    <n v="348010"/>
    <n v="180786"/>
    <m/>
    <s v="rhenu (fus)"/>
    <x v="0"/>
    <m/>
    <x v="0"/>
    <x v="33"/>
  </r>
  <r>
    <s v="KLuG  [829]"/>
    <x v="3"/>
    <s v="Jahresrechnung definitiv"/>
    <s v="829"/>
    <n v="87706"/>
    <n v="22366"/>
    <n v="451439"/>
    <n v="199280"/>
    <m/>
    <m/>
    <x v="1"/>
    <m/>
    <x v="0"/>
    <x v="19"/>
  </r>
  <r>
    <s v="Glarner  [780]"/>
    <x v="3"/>
    <s v="Jahresrechnung definitiv"/>
    <s v="780"/>
    <n v="65189.25"/>
    <n v="23949.9"/>
    <n v="138059.75"/>
    <n v="138059.75"/>
    <m/>
    <m/>
    <x v="1"/>
    <m/>
    <x v="0"/>
    <x v="17"/>
  </r>
  <r>
    <s v="Steffisburg  [246]"/>
    <x v="3"/>
    <s v="Jahresrechnung definitiv"/>
    <s v="246"/>
    <n v="33241"/>
    <n v="11730"/>
    <n v="85303"/>
    <n v="116853"/>
    <m/>
    <m/>
    <x v="1"/>
    <m/>
    <x v="0"/>
    <x v="7"/>
  </r>
  <r>
    <s v="Entremont  [1113]"/>
    <x v="3"/>
    <s v="Jahresrechnung definitiv"/>
    <s v="1113"/>
    <n v="38860"/>
    <n v="35100"/>
    <n v="136329"/>
    <n v="136329"/>
    <m/>
    <m/>
    <x v="1"/>
    <m/>
    <x v="0"/>
    <x v="26"/>
  </r>
  <r>
    <s v="Einsiedler  [134]"/>
    <x v="3"/>
    <s v="Jahresrechnung definitiv"/>
    <s v="134"/>
    <n v="30810"/>
    <n v="12900"/>
    <n v="253815.45"/>
    <n v="147369.45000000001"/>
    <m/>
    <s v="Einsiedler (fus)"/>
    <x v="0"/>
    <m/>
    <x v="0"/>
    <x v="4"/>
  </r>
  <r>
    <s v="Visperterminen  [1040]"/>
    <x v="3"/>
    <s v="Jahresrechnung definitiv"/>
    <s v="1040"/>
    <n v="6000"/>
    <n v="2000"/>
    <n v="268732"/>
    <n v="131457"/>
    <m/>
    <s v="Visper (fus)"/>
    <x v="0"/>
    <m/>
    <x v="0"/>
    <x v="25"/>
  </r>
  <r>
    <s v="Birchmeier  [1322]"/>
    <x v="3"/>
    <s v="Jahresrechnung definitiv"/>
    <s v="1322"/>
    <n v="70202"/>
    <n v="43308.85"/>
    <n v="148850"/>
    <n v="148850"/>
    <m/>
    <m/>
    <x v="1"/>
    <m/>
    <x v="0"/>
    <x v="29"/>
  </r>
  <r>
    <s v="surselva  [966]"/>
    <x v="3"/>
    <s v="Jahresrechnung definitiv"/>
    <s v="966"/>
    <n v="4920"/>
    <n v="3280"/>
    <n v="203077.09999999998"/>
    <n v="114280.12"/>
    <m/>
    <m/>
    <x v="1"/>
    <m/>
    <x v="0"/>
    <x v="24"/>
  </r>
  <r>
    <s v="sanavals  [901]"/>
    <x v="3"/>
    <s v="Jahresrechnung definitiv"/>
    <s v="901"/>
    <n v="10000"/>
    <n v="5400"/>
    <n v="107154"/>
    <n v="107154"/>
    <m/>
    <m/>
    <x v="1"/>
    <m/>
    <x v="0"/>
    <x v="21"/>
  </r>
  <r>
    <s v="Lumneziana  [820]"/>
    <x v="3"/>
    <s v="Jahresrechnung definitiv"/>
    <s v="820"/>
    <n v="2000"/>
    <n v="1000"/>
    <n v="101738"/>
    <n v="105320.6"/>
    <m/>
    <m/>
    <x v="1"/>
    <m/>
    <x v="0"/>
    <x v="18"/>
  </r>
  <r>
    <s v="Stoffel  [1331]"/>
    <x v="3"/>
    <s v="Jahresrechnung definitiv"/>
    <s v="1331"/>
    <n v="6500"/>
    <n v="2500"/>
    <n v="90898"/>
    <n v="90898"/>
    <m/>
    <s v="rhenu (fus)"/>
    <x v="0"/>
    <m/>
    <x v="0"/>
    <x v="30"/>
  </r>
  <r>
    <s v="Ingelbohl  [1142]"/>
    <x v="3"/>
    <s v="Jahresrechnung definitiv"/>
    <s v="1142"/>
    <n v="12500"/>
    <n v="5000"/>
    <n v="20000"/>
    <n v="20000"/>
    <m/>
    <s v="Einsiedler (fus)"/>
    <x v="0"/>
    <m/>
    <x v="0"/>
    <x v="27"/>
  </r>
  <r>
    <s v="Agilia  [294]"/>
    <x v="3"/>
    <s v="Jahresrechnung definitiv"/>
    <s v="294"/>
    <n v="0"/>
    <n v="0"/>
    <n v="0"/>
    <n v="0"/>
    <m/>
    <s v="KPT (fus)"/>
    <x v="0"/>
    <m/>
    <x v="0"/>
    <x v="45"/>
  </r>
  <r>
    <s v="Avanex  [1565]"/>
    <x v="3"/>
    <s v="Jahresrechnung definitiv"/>
    <s v="1565"/>
    <n v="0"/>
    <n v="0"/>
    <n v="0"/>
    <n v="0"/>
    <m/>
    <s v="Helsana (fus)"/>
    <x v="0"/>
    <m/>
    <x v="0"/>
    <x v="46"/>
  </r>
  <r>
    <s v="Compact  [1575]"/>
    <x v="3"/>
    <s v="Jahresrechnung definitiv"/>
    <s v="1575"/>
    <n v="16330"/>
    <n v="5904"/>
    <n v="150000"/>
    <n v="6144"/>
    <m/>
    <s v="Sanitas (fus)"/>
    <x v="0"/>
    <m/>
    <x v="0"/>
    <x v="47"/>
  </r>
  <r>
    <s v="indivo  [1573]"/>
    <x v="3"/>
    <s v="Jahresrechnung definitiv"/>
    <s v="1573"/>
    <n v="0"/>
    <n v="0"/>
    <n v="0"/>
    <n v="0"/>
    <m/>
    <s v="Helsana (fus)"/>
    <x v="0"/>
    <m/>
    <x v="0"/>
    <x v="48"/>
  </r>
  <r>
    <s v="Intras  [1529]"/>
    <x v="3"/>
    <s v="Jahresrechnung definitiv"/>
    <s v="1529"/>
    <n v="47945.700000000004"/>
    <n v="12411.300000000001"/>
    <n v="219900.58200000002"/>
    <n v="50593.29"/>
    <m/>
    <s v="CSS (fus)"/>
    <x v="0"/>
    <m/>
    <x v="0"/>
    <x v="49"/>
  </r>
  <r>
    <s v="kmu  [1328]"/>
    <x v="3"/>
    <s v="Jahresrechnung definitiv"/>
    <s v="1328"/>
    <n v="0"/>
    <n v="0"/>
    <n v="0"/>
    <n v="0"/>
    <m/>
    <s v="öKK (fus)"/>
    <x v="0"/>
    <m/>
    <x v="0"/>
    <x v="50"/>
  </r>
  <r>
    <s v="KVF  [558]"/>
    <x v="3"/>
    <s v="Jahresrechnung definitiv"/>
    <s v="558"/>
    <n v="8110.7999999999993"/>
    <n v="3915"/>
    <n v="49949.703000000001"/>
    <n v="9799.0020000000004"/>
    <m/>
    <s v="öKK (fus)"/>
    <x v="0"/>
    <m/>
    <x v="0"/>
    <x v="51"/>
  </r>
  <r>
    <s v="maxi.ch  [1574]"/>
    <x v="3"/>
    <s v="Jahresrechnung definitiv"/>
    <s v="1574"/>
    <n v="0"/>
    <n v="0"/>
    <n v="0"/>
    <n v="0"/>
    <m/>
    <s v="Helsana (fus)"/>
    <x v="0"/>
    <m/>
    <x v="0"/>
    <x v="52"/>
  </r>
  <r>
    <s v="Progres  [994]"/>
    <x v="3"/>
    <s v="Jahresrechnung definitiv"/>
    <s v="994"/>
    <n v="165665.1"/>
    <n v="41665.199999999997"/>
    <n v="497325"/>
    <n v="121485"/>
    <m/>
    <s v="Helsana (fus)"/>
    <x v="0"/>
    <m/>
    <x v="0"/>
    <x v="53"/>
  </r>
  <r>
    <s v="Publisana  [1423]"/>
    <x v="3"/>
    <s v="Jahresrechnung definitiv"/>
    <s v="1423"/>
    <n v="0"/>
    <n v="0"/>
    <n v="0"/>
    <n v="0"/>
    <m/>
    <s v="KPT (fus)"/>
    <x v="0"/>
    <m/>
    <x v="0"/>
    <x v="54"/>
  </r>
  <r>
    <s v="Sanagate  [1577]"/>
    <x v="3"/>
    <s v="Jahresrechnung definitiv"/>
    <s v="1577"/>
    <n v="19614.150000000001"/>
    <n v="5077.3500000000004"/>
    <n v="229789.329"/>
    <n v="139830"/>
    <m/>
    <s v="CSS (fus)"/>
    <x v="0"/>
    <m/>
    <x v="0"/>
    <x v="55"/>
  </r>
  <r>
    <s v="Sansan  [1566]"/>
    <x v="3"/>
    <s v="Jahresrechnung definitiv"/>
    <s v="1566"/>
    <n v="0"/>
    <n v="0"/>
    <n v="0"/>
    <n v="0"/>
    <m/>
    <s v="Helsana (fus)"/>
    <x v="0"/>
    <m/>
    <x v="0"/>
    <x v="56"/>
  </r>
  <r>
    <s v="Simplon  [1362]"/>
    <x v="3"/>
    <s v="Jahresrechnung definitiv"/>
    <s v="1362"/>
    <n v="480"/>
    <n v="250"/>
    <n v="52342.9"/>
    <n v="52342.9"/>
    <m/>
    <s v="Sodalis (fus)"/>
    <x v="0"/>
    <m/>
    <x v="0"/>
    <x v="57"/>
  </r>
  <r>
    <s v="Turbenthal  [1147]"/>
    <x v="3"/>
    <s v="Jahresrechnung definitiv"/>
    <s v="1147"/>
    <m/>
    <m/>
    <m/>
    <m/>
    <m/>
    <s v="öKK (fus)"/>
    <x v="0"/>
    <m/>
    <x v="0"/>
    <x v="58"/>
  </r>
  <r>
    <s v="Wincare  [1060]"/>
    <x v="3"/>
    <s v="Jahresrechnung definitiv"/>
    <s v="1060"/>
    <m/>
    <m/>
    <m/>
    <m/>
    <m/>
    <s v="Sanitas (fus)"/>
    <x v="0"/>
    <m/>
    <x v="0"/>
    <x v="59"/>
  </r>
  <r>
    <s v="Zeneggen  [1003]"/>
    <x v="3"/>
    <s v="Jahresrechnung definitiv"/>
    <s v="1003"/>
    <m/>
    <m/>
    <m/>
    <m/>
    <m/>
    <s v="Visper (fus)"/>
    <x v="0"/>
    <m/>
    <x v="0"/>
    <x v="60"/>
  </r>
  <r>
    <s v="Groupe Mutuel"/>
    <x v="3"/>
    <m/>
    <s v="GR-Mut"/>
    <n v="512857"/>
    <n v="105175"/>
    <n v="1376873"/>
    <n v="641922"/>
    <s v="OKP CH"/>
    <m/>
    <x v="1"/>
    <m/>
    <x v="2"/>
    <x v="61"/>
  </r>
  <r>
    <s v="Groupe Mutuel"/>
    <x v="2"/>
    <m/>
    <s v="GR-Mut"/>
    <n v="419061"/>
    <n v="101775"/>
    <n v="1760836"/>
    <n v="410096"/>
    <s v="OKP CH"/>
    <m/>
    <x v="1"/>
    <m/>
    <x v="2"/>
    <x v="61"/>
  </r>
  <r>
    <s v="Groupe Mutuel"/>
    <x v="1"/>
    <m/>
    <s v="GR-Mut"/>
    <n v="519923"/>
    <n v="115025"/>
    <n v="2274507"/>
    <n v="443426"/>
    <s v="OKP CH"/>
    <m/>
    <x v="1"/>
    <m/>
    <x v="2"/>
    <x v="61"/>
  </r>
  <r>
    <s v="Groupe Mutuel"/>
    <x v="0"/>
    <m/>
    <s v="GR-Mut"/>
    <n v="519928"/>
    <n v="115025"/>
    <n v="906051"/>
    <n v="187626"/>
    <s v="OKP CH"/>
    <m/>
    <x v="1"/>
    <m/>
    <x v="2"/>
    <x v="61"/>
  </r>
  <r>
    <s v="Visana Gruppe"/>
    <x v="3"/>
    <m/>
    <s v="Gr-Visana"/>
    <n v="394900"/>
    <n v="111600"/>
    <n v="1337700"/>
    <n v="464300"/>
    <s v="OKP CH"/>
    <m/>
    <x v="1"/>
    <m/>
    <x v="2"/>
    <x v="62"/>
  </r>
  <r>
    <s v="Visana Gruppe"/>
    <x v="2"/>
    <m/>
    <s v="Gr-Visana"/>
    <n v="220500"/>
    <n v="61400"/>
    <n v="826900"/>
    <n v="150300"/>
    <s v="OKP CH"/>
    <m/>
    <x v="1"/>
    <m/>
    <x v="2"/>
    <x v="62"/>
  </r>
  <r>
    <s v="Visana Gruppe"/>
    <x v="1"/>
    <m/>
    <s v="Gr-Visana"/>
    <n v="255800"/>
    <n v="65500"/>
    <n v="1001500"/>
    <n v="246300"/>
    <s v="OKP CH"/>
    <m/>
    <x v="1"/>
    <m/>
    <x v="2"/>
    <x v="62"/>
  </r>
  <r>
    <s v="Visana Gruppe"/>
    <x v="0"/>
    <m/>
    <s v="Gr-Visana"/>
    <n v="241100"/>
    <n v="66600"/>
    <n v="1055500"/>
    <n v="283600"/>
    <s v="OKP CH"/>
    <m/>
    <x v="1"/>
    <m/>
    <x v="2"/>
    <x v="62"/>
  </r>
  <r>
    <s v="Helsana (f)"/>
    <x v="3"/>
    <m/>
    <s v="Helsana (f)"/>
    <n v="629527.38"/>
    <n v="158327.76"/>
    <n v="1889835"/>
    <n v="461643"/>
    <s v="OKP CH"/>
    <m/>
    <x v="2"/>
    <m/>
    <x v="0"/>
    <x v="63"/>
  </r>
  <r>
    <s v="Helsana (f)"/>
    <x v="2"/>
    <m/>
    <s v="Helsana (f)"/>
    <n v="598339"/>
    <n v="146461"/>
    <n v="1569029"/>
    <n v="370244"/>
    <s v="OKP CH"/>
    <m/>
    <x v="2"/>
    <m/>
    <x v="0"/>
    <x v="63"/>
  </r>
  <r>
    <s v="Helsana (f)"/>
    <x v="1"/>
    <m/>
    <s v="Helsana (f)"/>
    <n v="573745.84"/>
    <n v="145544.85999999999"/>
    <n v="1512877.4"/>
    <n v="376941.76"/>
    <s v="OKP CH"/>
    <m/>
    <x v="2"/>
    <m/>
    <x v="0"/>
    <x v="63"/>
  </r>
  <r>
    <s v="Helsana (f)"/>
    <x v="0"/>
    <m/>
    <s v="Helsana (f)"/>
    <n v="545499.321"/>
    <n v="144938.29800000001"/>
    <n v="1611693.9539999999"/>
    <n v="371174.36700000003"/>
    <s v="OKP CH"/>
    <m/>
    <x v="2"/>
    <m/>
    <x v="0"/>
    <x v="63"/>
  </r>
  <r>
    <s v="KPT (fus)"/>
    <x v="3"/>
    <m/>
    <s v="KPT (f)"/>
    <n v="341000"/>
    <n v="99000"/>
    <n v="1456000"/>
    <n v="326000"/>
    <s v="OKP CH"/>
    <m/>
    <x v="2"/>
    <m/>
    <x v="0"/>
    <x v="64"/>
  </r>
  <r>
    <s v="KPT (fus)"/>
    <x v="2"/>
    <m/>
    <s v="KPT (f)"/>
    <n v="369000"/>
    <n v="85000"/>
    <n v="1762000"/>
    <n v="358000"/>
    <s v="OKP CH"/>
    <m/>
    <x v="2"/>
    <m/>
    <x v="0"/>
    <x v="64"/>
  </r>
  <r>
    <s v="KPT (fus)"/>
    <x v="1"/>
    <m/>
    <s v="KPT (f)"/>
    <n v="351000"/>
    <n v="95000"/>
    <n v="1341000"/>
    <n v="314000"/>
    <s v="OKP CH"/>
    <m/>
    <x v="2"/>
    <m/>
    <x v="0"/>
    <x v="64"/>
  </r>
  <r>
    <s v="KPT (fus)"/>
    <x v="0"/>
    <m/>
    <s v="KPT (f)"/>
    <n v="383000"/>
    <n v="95000"/>
    <n v="1451000"/>
    <n v="346000"/>
    <s v="OKP CH"/>
    <m/>
    <x v="2"/>
    <m/>
    <x v="0"/>
    <x v="64"/>
  </r>
  <r>
    <s v="Sanitas (fus)"/>
    <x v="3"/>
    <m/>
    <s v="Sanitas (f)"/>
    <n v="156330"/>
    <n v="56569"/>
    <n v="1890000"/>
    <n v="616144"/>
    <s v="OKP CH"/>
    <m/>
    <x v="2"/>
    <m/>
    <x v="0"/>
    <x v="65"/>
  </r>
  <r>
    <s v="Sanitas (fus)"/>
    <x v="2"/>
    <m/>
    <s v="Sanitas (f)"/>
    <n v="175713"/>
    <n v="56000"/>
    <n v="1960000"/>
    <n v="499541"/>
    <s v="OKP CH"/>
    <m/>
    <x v="2"/>
    <m/>
    <x v="0"/>
    <x v="65"/>
  </r>
  <r>
    <s v="Sanitas (fus)"/>
    <x v="1"/>
    <m/>
    <s v="Sanitas (f)"/>
    <n v="160000"/>
    <n v="56000"/>
    <n v="1820000"/>
    <n v="500000"/>
    <s v="OKP CH"/>
    <m/>
    <x v="2"/>
    <m/>
    <x v="0"/>
    <x v="65"/>
  </r>
  <r>
    <s v="Sanitas (fus)"/>
    <x v="0"/>
    <m/>
    <s v="Sanitas (f)"/>
    <n v="170000"/>
    <n v="56000"/>
    <n v="1830000"/>
    <n v="500000"/>
    <s v="OKP CH"/>
    <m/>
    <x v="2"/>
    <m/>
    <x v="0"/>
    <x v="65"/>
  </r>
  <r>
    <s v="öKK (fus)"/>
    <x v="3"/>
    <m/>
    <s v="öKK (f)"/>
    <n v="135180"/>
    <n v="65250"/>
    <n v="832495.04999999993"/>
    <n v="163316.70000000001"/>
    <s v="OKP CH"/>
    <m/>
    <x v="2"/>
    <m/>
    <x v="0"/>
    <x v="66"/>
  </r>
  <r>
    <s v="öKK (fus)"/>
    <x v="2"/>
    <m/>
    <s v="öKK (f)"/>
    <n v="137250"/>
    <n v="65069.999999999993"/>
    <n v="832400.55"/>
    <n v="161829.9"/>
    <s v="OKP CH"/>
    <m/>
    <x v="2"/>
    <m/>
    <x v="0"/>
    <x v="66"/>
  </r>
  <r>
    <s v="öKK (fus)"/>
    <x v="1"/>
    <m/>
    <s v="öKK (f)"/>
    <n v="155070"/>
    <n v="65070"/>
    <n v="884080.8"/>
    <n v="192751.65"/>
    <s v="OKP CH"/>
    <m/>
    <x v="2"/>
    <m/>
    <x v="0"/>
    <x v="66"/>
  </r>
  <r>
    <s v="öKK (fus)"/>
    <x v="0"/>
    <m/>
    <s v="öKK (f)"/>
    <n v="151426.30500000002"/>
    <n v="50760"/>
    <n v="809810.68500000006"/>
    <n v="145516.85999999999"/>
    <s v="OKP CH"/>
    <m/>
    <x v="2"/>
    <m/>
    <x v="0"/>
    <x v="66"/>
  </r>
  <r>
    <s v="Visper (fus)"/>
    <x v="3"/>
    <m/>
    <s v="Visper (f)"/>
    <n v="6000"/>
    <n v="2000"/>
    <n v="268732"/>
    <n v="131457"/>
    <s v="OKP CH"/>
    <m/>
    <x v="2"/>
    <m/>
    <x v="0"/>
    <x v="67"/>
  </r>
  <r>
    <s v="Visper (fus)"/>
    <x v="2"/>
    <m/>
    <s v="Visper (f)"/>
    <n v="6000"/>
    <n v="2000"/>
    <n v="279506"/>
    <n v="133963"/>
    <s v="OKP CH"/>
    <m/>
    <x v="2"/>
    <m/>
    <x v="0"/>
    <x v="67"/>
  </r>
  <r>
    <s v="Visper (fus)"/>
    <x v="1"/>
    <m/>
    <s v="Visper (f)"/>
    <n v="5000"/>
    <n v="2000"/>
    <n v="325288"/>
    <n v="133604"/>
    <s v="OKP CH"/>
    <m/>
    <x v="2"/>
    <m/>
    <x v="0"/>
    <x v="67"/>
  </r>
  <r>
    <s v="Visper (fus)"/>
    <x v="0"/>
    <m/>
    <s v="Visper (f)"/>
    <n v="6000"/>
    <n v="2000"/>
    <n v="259028.05"/>
    <n v="111572"/>
    <s v="OKP CH"/>
    <m/>
    <x v="2"/>
    <m/>
    <x v="0"/>
    <x v="67"/>
  </r>
  <r>
    <s v="Sodalis (fus)"/>
    <x v="3"/>
    <m/>
    <s v="Sodalis (f)"/>
    <n v="40627"/>
    <n v="10600"/>
    <n v="436737.9"/>
    <n v="223188.9"/>
    <s v="OKP CH"/>
    <m/>
    <x v="2"/>
    <m/>
    <x v="0"/>
    <x v="68"/>
  </r>
  <r>
    <s v="Sodalis (fus)"/>
    <x v="2"/>
    <m/>
    <s v="Sodalis (f)"/>
    <n v="31377"/>
    <n v="11270"/>
    <n v="349829"/>
    <n v="198834.5"/>
    <s v="OKP CH"/>
    <m/>
    <x v="2"/>
    <m/>
    <x v="0"/>
    <x v="68"/>
  </r>
  <r>
    <s v="Sodalis (fus)"/>
    <x v="1"/>
    <m/>
    <s v="Sodalis (f)"/>
    <n v="38404"/>
    <n v="7142"/>
    <n v="380457"/>
    <n v="109193"/>
    <s v="OKP CH"/>
    <m/>
    <x v="2"/>
    <m/>
    <x v="0"/>
    <x v="68"/>
  </r>
  <r>
    <s v="Sodalis (fus)"/>
    <x v="0"/>
    <m/>
    <s v="Sodalis (f)"/>
    <n v="38446"/>
    <n v="8106.152"/>
    <n v="397480"/>
    <n v="123347.36660000001"/>
    <s v="OKP CH"/>
    <m/>
    <x v="2"/>
    <m/>
    <x v="0"/>
    <x v="68"/>
  </r>
  <r>
    <s v="CSS (fus)"/>
    <x v="3"/>
    <m/>
    <s v="CSS (f)"/>
    <n v="268060.05"/>
    <n v="69390.45"/>
    <n v="1369274.1629999999"/>
    <n v="401995.23000000004"/>
    <s v="OKP CH"/>
    <m/>
    <x v="2"/>
    <m/>
    <x v="0"/>
    <x v="69"/>
  </r>
  <r>
    <s v="CSS (fus)"/>
    <x v="2"/>
    <m/>
    <s v="CSS (f)"/>
    <n v="359937.6"/>
    <n v="93615.6"/>
    <n v="1326113.8319999999"/>
    <n v="302192.13600000006"/>
    <s v="OKP CH"/>
    <m/>
    <x v="2"/>
    <m/>
    <x v="0"/>
    <x v="69"/>
  </r>
  <r>
    <s v="CSS (fus)"/>
    <x v="1"/>
    <m/>
    <s v="CSS (f)"/>
    <n v="434862.5"/>
    <n v="112575"/>
    <n v="1230396.7749999999"/>
    <n v="344437.22499999998"/>
    <s v="OKP CH"/>
    <m/>
    <x v="2"/>
    <m/>
    <x v="0"/>
    <x v="69"/>
  </r>
  <r>
    <s v="CSS (fus)"/>
    <x v="0"/>
    <m/>
    <s v="CSS (f)"/>
    <n v="421152.54000000004"/>
    <n v="117997.82"/>
    <n v="1239782.3400000001"/>
    <n v="366068"/>
    <s v="OKP CH"/>
    <m/>
    <x v="2"/>
    <m/>
    <x v="0"/>
    <x v="69"/>
  </r>
  <r>
    <s v="SWICA (fus)"/>
    <x v="3"/>
    <m/>
    <s v="SWICA (f)"/>
    <n v="299520"/>
    <n v="63107"/>
    <n v="952657"/>
    <n v="186710"/>
    <s v="OKP CH"/>
    <m/>
    <x v="2"/>
    <m/>
    <x v="0"/>
    <x v="70"/>
  </r>
  <r>
    <s v="SWICA (fus)"/>
    <x v="2"/>
    <m/>
    <s v="SWICA (f)"/>
    <n v="302037"/>
    <n v="75030"/>
    <n v="960073"/>
    <n v="198445"/>
    <s v="OKP CH"/>
    <m/>
    <x v="2"/>
    <m/>
    <x v="0"/>
    <x v="70"/>
  </r>
  <r>
    <s v="SWICA (fus)"/>
    <x v="1"/>
    <m/>
    <s v="SWICA (f)"/>
    <n v="376872"/>
    <n v="76000"/>
    <n v="1228554"/>
    <n v="237565"/>
    <s v="OKP CH"/>
    <m/>
    <x v="2"/>
    <m/>
    <x v="0"/>
    <x v="70"/>
  </r>
  <r>
    <s v="SWICA (fus)"/>
    <x v="0"/>
    <m/>
    <s v="SWICA (f)"/>
    <n v="377190"/>
    <n v="76200"/>
    <n v="1144931"/>
    <n v="244645"/>
    <s v="OKP CH"/>
    <m/>
    <x v="2"/>
    <m/>
    <x v="0"/>
    <x v="70"/>
  </r>
  <r>
    <s v="Einsiedler (fus)"/>
    <x v="3"/>
    <m/>
    <s v="Einsiedler (f)"/>
    <n v="43310"/>
    <n v="17900"/>
    <n v="273815.45"/>
    <n v="167369.45000000001"/>
    <s v="OKP CH"/>
    <m/>
    <x v="2"/>
    <m/>
    <x v="0"/>
    <x v="71"/>
  </r>
  <r>
    <s v="Einsiedler (fus)"/>
    <x v="2"/>
    <m/>
    <s v="Einsiedler (f)"/>
    <n v="51800"/>
    <n v="18900"/>
    <n v="289060"/>
    <n v="178558"/>
    <s v="OKP CH"/>
    <m/>
    <x v="2"/>
    <m/>
    <x v="0"/>
    <x v="71"/>
  </r>
  <r>
    <s v="Einsiedler (fus)"/>
    <x v="1"/>
    <m/>
    <s v="Einsiedler (f)"/>
    <n v="48000"/>
    <n v="21000"/>
    <n v="304659"/>
    <n v="177513"/>
    <s v="OKP CH"/>
    <m/>
    <x v="2"/>
    <m/>
    <x v="0"/>
    <x v="71"/>
  </r>
  <r>
    <s v="Einsiedler (fus)"/>
    <x v="0"/>
    <m/>
    <s v="Einsiedler (f)"/>
    <n v="61400"/>
    <n v="28000"/>
    <n v="351278"/>
    <n v="222018.3"/>
    <s v="OKP CH"/>
    <m/>
    <x v="2"/>
    <m/>
    <x v="0"/>
    <x v="71"/>
  </r>
  <r>
    <s v="Vivao (fus)"/>
    <x v="3"/>
    <m/>
    <s v="Vivao (f)"/>
    <n v="133758"/>
    <n v="32837"/>
    <n v="890966"/>
    <n v="182238"/>
    <s v="OKP CH"/>
    <m/>
    <x v="2"/>
    <m/>
    <x v="0"/>
    <x v="72"/>
  </r>
  <r>
    <s v="Vivao (fus)"/>
    <x v="2"/>
    <m/>
    <s v="Vivao (f)"/>
    <n v="233886"/>
    <n v="54397"/>
    <n v="899214"/>
    <n v="193918"/>
    <s v="OKP CH"/>
    <m/>
    <x v="2"/>
    <m/>
    <x v="0"/>
    <x v="72"/>
  </r>
  <r>
    <s v="Vivao (fus)"/>
    <x v="1"/>
    <m/>
    <s v="Vivao (f)"/>
    <n v="323426"/>
    <n v="73579"/>
    <n v="1096992"/>
    <n v="236276"/>
    <s v="OKP CH"/>
    <m/>
    <x v="2"/>
    <m/>
    <x v="0"/>
    <x v="72"/>
  </r>
  <r>
    <s v="Vivao (fus)"/>
    <x v="0"/>
    <m/>
    <s v="Vivao (f)"/>
    <n v="266067"/>
    <n v="57036"/>
    <n v="1136770"/>
    <n v="235500"/>
    <s v="OKP CH"/>
    <m/>
    <x v="2"/>
    <m/>
    <x v="0"/>
    <x v="72"/>
  </r>
  <r>
    <s v="rhenu (fus)"/>
    <x v="3"/>
    <m/>
    <s v="rhenu (f)"/>
    <n v="61405"/>
    <n v="34692"/>
    <n v="438908"/>
    <n v="271684"/>
    <s v="OKP CH"/>
    <m/>
    <x v="2"/>
    <m/>
    <x v="0"/>
    <x v="73"/>
  </r>
  <r>
    <s v="rhenu (fus)"/>
    <x v="2"/>
    <m/>
    <s v="rhenu (f)"/>
    <n v="57134"/>
    <n v="36145"/>
    <n v="412614"/>
    <n v="288393"/>
    <s v="OKP CH"/>
    <m/>
    <x v="2"/>
    <m/>
    <x v="0"/>
    <x v="73"/>
  </r>
  <r>
    <s v="rhenu (fus)"/>
    <x v="1"/>
    <m/>
    <s v="rhenu (f)"/>
    <n v="58697.799999999996"/>
    <n v="24226.2"/>
    <n v="265472"/>
    <n v="108217"/>
    <s v="OKP CH"/>
    <m/>
    <x v="2"/>
    <m/>
    <x v="0"/>
    <x v="73"/>
  </r>
  <r>
    <s v="rhenu (fus)"/>
    <x v="0"/>
    <m/>
    <s v="rhenu (f)"/>
    <n v="66299.399999999994"/>
    <n v="22921.399999999998"/>
    <n v="379218"/>
    <n v="157410"/>
    <s v="OKP CH"/>
    <m/>
    <x v="2"/>
    <m/>
    <x v="0"/>
    <x v="73"/>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6">
  <r>
    <s v="neu_ohne Fusionsberechnungen_DJ_Daten_OKP.xlsx"/>
    <x v="0"/>
    <s v="Jahresrechnung definitiv"/>
    <n v="1542"/>
    <x v="0"/>
    <s v="CH"/>
    <s v="OKP CH"/>
    <n v="985643.97"/>
    <n v="946970"/>
    <m/>
    <m/>
    <m/>
    <m/>
    <m/>
    <m/>
    <m/>
    <m/>
    <m/>
    <m/>
    <m/>
    <m/>
    <m/>
    <m/>
    <m/>
    <m/>
    <m/>
    <m/>
    <m/>
    <m/>
    <m/>
    <m/>
    <m/>
    <m/>
    <m/>
    <m/>
    <m/>
    <m/>
    <m/>
    <m/>
    <m/>
    <m/>
    <m/>
    <m/>
    <m/>
    <n v="3611099715.25"/>
    <n v="-15173452.17"/>
    <n v="0"/>
    <n v="493648077.10000002"/>
    <n v="0"/>
    <n v="0"/>
    <n v="-4724325.2"/>
    <n v="0"/>
    <n v="-493648077.10000002"/>
    <n v="-2800995459.7800002"/>
    <n v="455993204.88999999"/>
    <n v="0"/>
    <n v="0"/>
    <n v="0"/>
    <n v="-1222335.74"/>
    <n v="38671677"/>
    <n v="-30000000"/>
    <m/>
    <n v="0"/>
    <n v="-1029970723"/>
    <n v="0"/>
    <n v="-68764418.099999994"/>
    <n v="-319672"/>
    <n v="-124554.9"/>
    <n v="-4991211.2"/>
    <n v="0"/>
    <m/>
    <n v="0"/>
    <n v="0"/>
    <n v="-167236140.75"/>
    <n v="-116620.7"/>
    <n v="-1706625.87"/>
    <n v="-3463.96"/>
    <n v="376260"/>
    <n v="-1132448.4099999999"/>
    <n v="0"/>
    <n v="48701872.530000001"/>
    <n v="0"/>
    <n v="0"/>
    <m/>
    <m/>
    <m/>
    <n v="791160067"/>
    <n v="533338391.10791928"/>
    <n v="-1094498170.8876746"/>
    <n v="2008061629.5899997"/>
    <m/>
    <m/>
    <m/>
    <m/>
    <m/>
    <m/>
    <m/>
    <m/>
    <m/>
    <m/>
    <m/>
    <m/>
    <m/>
    <m/>
    <n v="814645985.92999995"/>
    <m/>
    <m/>
    <m/>
    <m/>
    <m/>
    <m/>
    <m/>
    <m/>
    <n v="801312153"/>
    <m/>
    <m/>
    <m/>
    <m/>
    <m/>
    <m/>
    <m/>
    <m/>
    <m/>
    <m/>
    <m/>
    <m/>
    <m/>
    <m/>
    <m/>
    <m/>
    <m/>
    <m/>
    <m/>
    <m/>
    <m/>
    <m/>
    <m/>
    <x v="0"/>
    <m/>
    <x v="0"/>
    <x v="0"/>
  </r>
  <r>
    <s v="neu_ohne Fusionsberechnungen_DJ_Daten_OKP.xlsx"/>
    <x v="0"/>
    <s v="Jahresrechnung definitiv"/>
    <n v="1562"/>
    <x v="1"/>
    <s v="CH"/>
    <s v="OKP CH"/>
    <n v="876591.2"/>
    <n v="929404"/>
    <m/>
    <m/>
    <m/>
    <m/>
    <m/>
    <m/>
    <m/>
    <m/>
    <m/>
    <m/>
    <m/>
    <m/>
    <m/>
    <m/>
    <m/>
    <m/>
    <m/>
    <m/>
    <m/>
    <m/>
    <m/>
    <m/>
    <m/>
    <m/>
    <m/>
    <m/>
    <m/>
    <m/>
    <m/>
    <m/>
    <m/>
    <m/>
    <m/>
    <m/>
    <m/>
    <n v="3487140176.9400001"/>
    <n v="-9217810.7300000004"/>
    <n v="0"/>
    <n v="609214396.13"/>
    <n v="0"/>
    <n v="0"/>
    <n v="-3661127.63"/>
    <n v="0"/>
    <n v="-609214396.13"/>
    <n v="-4230031591.4499998"/>
    <n v="513216531.43000001"/>
    <n v="0"/>
    <n v="0"/>
    <n v="0"/>
    <n v="-2766149.48"/>
    <n v="-13109766.800000001"/>
    <n v="0"/>
    <m/>
    <n v="0"/>
    <n v="544336778"/>
    <n v="0"/>
    <n v="-43949804"/>
    <n v="-14615631.65"/>
    <n v="-728105.87"/>
    <n v="-3390077.15"/>
    <n v="0"/>
    <m/>
    <n v="-393523157.17000002"/>
    <n v="-1213347.53"/>
    <n v="223342812.24000001"/>
    <n v="-6801079.25"/>
    <n v="-13608482.91"/>
    <n v="-6430447.7999999998"/>
    <n v="6319925.7199999997"/>
    <n v="-4171787.75"/>
    <n v="0"/>
    <n v="33422618.93"/>
    <n v="211287.47"/>
    <n v="-46134.87"/>
    <m/>
    <m/>
    <m/>
    <n v="1369027496.4100008"/>
    <n v="691074303.237234"/>
    <n v="511769871.05952555"/>
    <n v="2158638777.3299999"/>
    <m/>
    <m/>
    <m/>
    <m/>
    <m/>
    <m/>
    <m/>
    <m/>
    <m/>
    <m/>
    <m/>
    <m/>
    <m/>
    <m/>
    <n v="1050184324.84"/>
    <m/>
    <m/>
    <m/>
    <m/>
    <m/>
    <m/>
    <m/>
    <m/>
    <n v="554039855.44000006"/>
    <m/>
    <m/>
    <m/>
    <m/>
    <m/>
    <m/>
    <m/>
    <m/>
    <m/>
    <m/>
    <m/>
    <m/>
    <m/>
    <m/>
    <m/>
    <m/>
    <m/>
    <m/>
    <m/>
    <m/>
    <m/>
    <m/>
    <s v="Helsana (fus)"/>
    <x v="1"/>
    <m/>
    <x v="0"/>
    <x v="1"/>
  </r>
  <r>
    <s v="neu_ohne Fusionsberechnungen_DJ_Daten_OKP.xlsx"/>
    <x v="0"/>
    <s v="Jahresrechnung definitiv"/>
    <n v="8"/>
    <x v="2"/>
    <s v="CH"/>
    <s v="OKP CH"/>
    <n v="860638.53"/>
    <n v="858299"/>
    <m/>
    <m/>
    <m/>
    <m/>
    <m/>
    <m/>
    <m/>
    <m/>
    <m/>
    <m/>
    <m/>
    <m/>
    <m/>
    <m/>
    <m/>
    <m/>
    <m/>
    <m/>
    <m/>
    <m/>
    <m/>
    <m/>
    <m/>
    <m/>
    <m/>
    <m/>
    <m/>
    <m/>
    <m/>
    <m/>
    <m/>
    <m/>
    <m/>
    <m/>
    <m/>
    <n v="3200338449.75"/>
    <n v="-9276204.7799999993"/>
    <n v="0"/>
    <n v="563655813.89999998"/>
    <n v="59211.53"/>
    <n v="0"/>
    <n v="-4132652.8"/>
    <n v="0"/>
    <n v="-563696439.70000005"/>
    <n v="-3785801987.0700002"/>
    <n v="478760448.60000002"/>
    <n v="0"/>
    <n v="0"/>
    <n v="0"/>
    <n v="-305185.59000000003"/>
    <n v="112050000"/>
    <n v="0"/>
    <m/>
    <n v="0"/>
    <n v="312990384"/>
    <n v="0"/>
    <n v="44652753"/>
    <n v="-17893973.050000001"/>
    <n v="-4103554.28"/>
    <n v="30655416.129999999"/>
    <n v="0"/>
    <m/>
    <n v="-309058018.93000001"/>
    <n v="-573699.25"/>
    <n v="208020025.34999999"/>
    <n v="-492195.34"/>
    <n v="-2347507.2799999998"/>
    <n v="-10598996.35"/>
    <n v="583292.93000000005"/>
    <n v="-441917.16"/>
    <n v="0"/>
    <n v="39023219.25"/>
    <n v="0"/>
    <n v="0"/>
    <m/>
    <m/>
    <m/>
    <n v="986308454.93203211"/>
    <n v="500335688.95238793"/>
    <n v="388300815.82768434"/>
    <n v="1335793774.2999997"/>
    <m/>
    <m/>
    <m/>
    <m/>
    <m/>
    <m/>
    <m/>
    <m/>
    <m/>
    <m/>
    <m/>
    <m/>
    <m/>
    <m/>
    <n v="1257477931.02"/>
    <m/>
    <m/>
    <m/>
    <m/>
    <m/>
    <m/>
    <m/>
    <m/>
    <n v="586400000"/>
    <m/>
    <m/>
    <m/>
    <m/>
    <m/>
    <m/>
    <m/>
    <m/>
    <m/>
    <m/>
    <m/>
    <m/>
    <m/>
    <m/>
    <m/>
    <m/>
    <m/>
    <m/>
    <m/>
    <m/>
    <m/>
    <m/>
    <s v="CSS (fus)"/>
    <x v="1"/>
    <m/>
    <x v="0"/>
    <x v="2"/>
  </r>
  <r>
    <s v="neu_ohne Fusionsberechnungen_DJ_Daten_OKP.xlsx"/>
    <x v="0"/>
    <s v="Jahresrechnung definitiv"/>
    <n v="1384"/>
    <x v="3"/>
    <s v="CH"/>
    <s v="OKP CH"/>
    <n v="738955"/>
    <n v="746801"/>
    <m/>
    <m/>
    <m/>
    <m/>
    <m/>
    <m/>
    <m/>
    <m/>
    <m/>
    <m/>
    <m/>
    <m/>
    <m/>
    <m/>
    <m/>
    <m/>
    <m/>
    <m/>
    <m/>
    <m/>
    <m/>
    <m/>
    <m/>
    <m/>
    <m/>
    <m/>
    <m/>
    <m/>
    <m/>
    <m/>
    <m/>
    <m/>
    <m/>
    <m/>
    <m/>
    <n v="2783094575.0599999"/>
    <n v="-7157204"/>
    <n v="0"/>
    <n v="325152754.69"/>
    <n v="0"/>
    <n v="0"/>
    <n v="-3763135.2"/>
    <n v="0"/>
    <n v="-325152754.69"/>
    <n v="-2815572886.8699999"/>
    <n v="424117633.89999998"/>
    <n v="0"/>
    <n v="0"/>
    <n v="0"/>
    <n v="-742128.35"/>
    <n v="8531740"/>
    <n v="0"/>
    <m/>
    <n v="0"/>
    <n v="-188986483"/>
    <n v="0"/>
    <n v="17398474.850000001"/>
    <n v="-17121054.170000002"/>
    <n v="-4829042.8"/>
    <n v="1419168.99"/>
    <n v="0"/>
    <m/>
    <n v="-65017431.899999999"/>
    <n v="-386035.82"/>
    <n v="-45018300.659999996"/>
    <n v="-6648600.9100000001"/>
    <n v="-696439.32"/>
    <n v="-2141334.0499999998"/>
    <n v="376940.4"/>
    <n v="-699366.34"/>
    <n v="0"/>
    <n v="47595368.530000001"/>
    <n v="193860.29"/>
    <n v="-2555803.86"/>
    <m/>
    <m/>
    <m/>
    <n v="629198623.81000006"/>
    <n v="373174131.81244934"/>
    <n v="-176284520.29749641"/>
    <n v="1249520840.1400001"/>
    <m/>
    <m/>
    <m/>
    <m/>
    <m/>
    <m/>
    <m/>
    <m/>
    <m/>
    <m/>
    <m/>
    <m/>
    <m/>
    <m/>
    <n v="740700267.11000001"/>
    <m/>
    <m/>
    <m/>
    <m/>
    <m/>
    <m/>
    <m/>
    <m/>
    <n v="386287210"/>
    <m/>
    <m/>
    <m/>
    <m/>
    <m/>
    <m/>
    <m/>
    <m/>
    <m/>
    <m/>
    <m/>
    <m/>
    <m/>
    <m/>
    <m/>
    <m/>
    <m/>
    <m/>
    <m/>
    <m/>
    <m/>
    <m/>
    <s v="SWICA (fus)"/>
    <x v="1"/>
    <m/>
    <x v="0"/>
    <x v="3"/>
  </r>
  <r>
    <s v="neu_ohne Fusionsberechnungen_DJ_Daten_OKP.xlsx"/>
    <x v="0"/>
    <s v="Jahresrechnung definitiv"/>
    <n v="290"/>
    <x v="4"/>
    <s v="CH"/>
    <s v="OKP CH"/>
    <n v="609389"/>
    <n v="612216"/>
    <m/>
    <m/>
    <m/>
    <m/>
    <m/>
    <m/>
    <m/>
    <m/>
    <m/>
    <m/>
    <m/>
    <m/>
    <m/>
    <m/>
    <m/>
    <m/>
    <m/>
    <m/>
    <m/>
    <m/>
    <m/>
    <m/>
    <m/>
    <m/>
    <m/>
    <m/>
    <m/>
    <m/>
    <m/>
    <m/>
    <m/>
    <m/>
    <m/>
    <m/>
    <m/>
    <n v="2113138418.05"/>
    <n v="5184291.41"/>
    <n v="0"/>
    <n v="343666131.05000001"/>
    <n v="0"/>
    <n v="0"/>
    <n v="-3040882.13"/>
    <n v="0"/>
    <n v="-343699506"/>
    <n v="-2357586215.0999999"/>
    <n v="312635403.39999998"/>
    <n v="0"/>
    <n v="0"/>
    <n v="0"/>
    <n v="-2998907.29"/>
    <n v="4424899"/>
    <n v="-72621300"/>
    <m/>
    <n v="0"/>
    <n v="91467714"/>
    <n v="0"/>
    <n v="32267393"/>
    <n v="-7724737.5099999998"/>
    <n v="-1411683.71"/>
    <n v="-248724.91"/>
    <n v="0"/>
    <m/>
    <n v="-72900120.519999996"/>
    <n v="0"/>
    <n v="-25854104.460000001"/>
    <n v="-5051180.0199999996"/>
    <n v="0"/>
    <n v="0"/>
    <n v="770795.75"/>
    <n v="-318269.84000000003"/>
    <n v="-27876043"/>
    <n v="42100962.170000002"/>
    <n v="0"/>
    <n v="0"/>
    <m/>
    <m/>
    <m/>
    <n v="1049565610.87"/>
    <n v="434736273.53627264"/>
    <n v="125697586.74820244"/>
    <n v="1581429504.9200001"/>
    <m/>
    <m/>
    <m/>
    <m/>
    <m/>
    <m/>
    <m/>
    <m/>
    <m/>
    <m/>
    <m/>
    <m/>
    <m/>
    <m/>
    <n v="1072646939.77"/>
    <m/>
    <m/>
    <m/>
    <m/>
    <m/>
    <m/>
    <m/>
    <m/>
    <n v="396733427"/>
    <m/>
    <m/>
    <m/>
    <m/>
    <m/>
    <m/>
    <m/>
    <m/>
    <m/>
    <m/>
    <m/>
    <m/>
    <m/>
    <m/>
    <m/>
    <m/>
    <m/>
    <m/>
    <m/>
    <m/>
    <m/>
    <m/>
    <m/>
    <x v="0"/>
    <m/>
    <x v="0"/>
    <x v="4"/>
  </r>
  <r>
    <s v="neu_ohne Fusionsberechnungen_DJ_Daten_OKP.xlsx"/>
    <x v="0"/>
    <s v="Jahresrechnung definitiv"/>
    <n v="1509"/>
    <x v="5"/>
    <s v="CH"/>
    <s v="OKP CH"/>
    <n v="527906.86"/>
    <n v="537337"/>
    <m/>
    <m/>
    <m/>
    <m/>
    <m/>
    <m/>
    <m/>
    <m/>
    <m/>
    <m/>
    <m/>
    <m/>
    <m/>
    <m/>
    <m/>
    <m/>
    <m/>
    <m/>
    <m/>
    <m/>
    <m/>
    <m/>
    <m/>
    <m/>
    <m/>
    <m/>
    <m/>
    <m/>
    <m/>
    <m/>
    <m/>
    <m/>
    <m/>
    <m/>
    <m/>
    <n v="2024654238.45"/>
    <n v="-4783584.78"/>
    <n v="0"/>
    <n v="280657247.26999998"/>
    <n v="4081952.4"/>
    <n v="0"/>
    <n v="-2261491.2000000002"/>
    <n v="0"/>
    <n v="-284739199.67000002"/>
    <n v="-2368429918.3200002"/>
    <n v="317064293.89999998"/>
    <n v="0"/>
    <n v="0"/>
    <n v="0"/>
    <n v="-699687.83"/>
    <n v="-21652905"/>
    <n v="0"/>
    <m/>
    <n v="0"/>
    <n v="221697465"/>
    <n v="0"/>
    <n v="-11155715"/>
    <n v="-4309708.1500000004"/>
    <n v="-4228296.3499999996"/>
    <n v="-4956660.88"/>
    <n v="0"/>
    <m/>
    <n v="-54287705.130000003"/>
    <n v="-45303.98"/>
    <n v="-39498982.149999999"/>
    <n v="-6295762.71"/>
    <n v="-3812648.4"/>
    <n v="-1336273.8"/>
    <n v="2603147.73"/>
    <n v="-3669325.39"/>
    <n v="0"/>
    <n v="-1960176.71"/>
    <n v="34562.89"/>
    <n v="-984.74"/>
    <m/>
    <m/>
    <m/>
    <n v="644408176.03986871"/>
    <n v="343762157.09971386"/>
    <n v="215204041.83088821"/>
    <n v="864469787.52999997"/>
    <m/>
    <m/>
    <m/>
    <m/>
    <m/>
    <m/>
    <m/>
    <m/>
    <m/>
    <m/>
    <m/>
    <m/>
    <m/>
    <m/>
    <n v="622226554.69000006"/>
    <m/>
    <m/>
    <m/>
    <m/>
    <m/>
    <m/>
    <m/>
    <m/>
    <n v="317748526"/>
    <m/>
    <m/>
    <m/>
    <m/>
    <m/>
    <m/>
    <m/>
    <m/>
    <m/>
    <m/>
    <m/>
    <m/>
    <m/>
    <m/>
    <m/>
    <m/>
    <m/>
    <m/>
    <m/>
    <m/>
    <m/>
    <m/>
    <s v="Sanitas (fus)"/>
    <x v="1"/>
    <m/>
    <x v="0"/>
    <x v="5"/>
  </r>
  <r>
    <s v="neu_ohne Fusionsberechnungen_DJ_Daten_OKP.xlsx"/>
    <x v="0"/>
    <s v="Jahresrechnung definitiv"/>
    <n v="1555"/>
    <x v="6"/>
    <s v="CH"/>
    <s v="OKP CH"/>
    <n v="491483"/>
    <n v="483000"/>
    <m/>
    <m/>
    <m/>
    <m/>
    <m/>
    <m/>
    <m/>
    <m/>
    <m/>
    <m/>
    <m/>
    <m/>
    <m/>
    <m/>
    <m/>
    <m/>
    <m/>
    <m/>
    <m/>
    <m/>
    <m/>
    <m/>
    <m/>
    <m/>
    <m/>
    <m/>
    <m/>
    <m/>
    <m/>
    <m/>
    <m/>
    <m/>
    <m/>
    <m/>
    <m/>
    <n v="1805244907.3399999"/>
    <n v="-13005887.32"/>
    <n v="0"/>
    <n v="307248082.39999998"/>
    <n v="635888.34"/>
    <n v="0"/>
    <n v="-2367615.86"/>
    <n v="0"/>
    <n v="-307248082.39999998"/>
    <n v="-2314389333.5900002"/>
    <n v="264456991.19999999"/>
    <n v="0"/>
    <n v="0"/>
    <n v="0"/>
    <n v="-154202.18"/>
    <n v="263351.27"/>
    <n v="0"/>
    <m/>
    <n v="0"/>
    <n v="316597460"/>
    <n v="0"/>
    <n v="36359616"/>
    <n v="0"/>
    <n v="-882488.65"/>
    <n v="16934422.620000001"/>
    <n v="0"/>
    <m/>
    <n v="-48214055.439999998"/>
    <n v="-708238.91"/>
    <n v="-11374235.050000001"/>
    <n v="-3322060.26"/>
    <n v="-5175098.34"/>
    <n v="-614733.41"/>
    <n v="886631.63"/>
    <n v="-1953251.46"/>
    <n v="0"/>
    <n v="-8855352.6300000008"/>
    <n v="0"/>
    <n v="0"/>
    <m/>
    <m/>
    <m/>
    <n v="1241480077.4300003"/>
    <n v="476339557.602256"/>
    <n v="350714785.04718411"/>
    <n v="1439302608.3200002"/>
    <m/>
    <m/>
    <m/>
    <m/>
    <m/>
    <m/>
    <m/>
    <m/>
    <m/>
    <m/>
    <m/>
    <m/>
    <m/>
    <m/>
    <n v="1223731285.5599999"/>
    <m/>
    <m/>
    <m/>
    <m/>
    <m/>
    <m/>
    <m/>
    <m/>
    <n v="394237153.19999999"/>
    <m/>
    <m/>
    <m/>
    <m/>
    <m/>
    <m/>
    <m/>
    <m/>
    <m/>
    <m/>
    <m/>
    <m/>
    <m/>
    <m/>
    <m/>
    <m/>
    <m/>
    <m/>
    <m/>
    <m/>
    <m/>
    <m/>
    <m/>
    <x v="0"/>
    <s v="Visana Gruppe"/>
    <x v="1"/>
    <x v="6"/>
  </r>
  <r>
    <s v="neu_ohne Fusionsberechnungen_DJ_Daten_OKP.xlsx"/>
    <x v="0"/>
    <s v="Jahresrechnung definitiv"/>
    <n v="994"/>
    <x v="7"/>
    <s v="CH"/>
    <s v="OKP CH"/>
    <n v="414003.59"/>
    <n v="431559"/>
    <m/>
    <m/>
    <m/>
    <m/>
    <m/>
    <m/>
    <m/>
    <m/>
    <m/>
    <m/>
    <m/>
    <m/>
    <m/>
    <m/>
    <m/>
    <m/>
    <m/>
    <m/>
    <m/>
    <m/>
    <m/>
    <m/>
    <m/>
    <m/>
    <m/>
    <m/>
    <m/>
    <m/>
    <m/>
    <m/>
    <m/>
    <m/>
    <m/>
    <m/>
    <m/>
    <n v="1424375842.96"/>
    <n v="-6002287.79"/>
    <n v="0"/>
    <n v="222245315.28999999"/>
    <n v="0"/>
    <n v="0"/>
    <n v="-1640401.59"/>
    <n v="0"/>
    <n v="-222245315.28999999"/>
    <n v="-1399439570.6199999"/>
    <n v="209890900.44999999"/>
    <n v="0"/>
    <n v="0"/>
    <n v="0"/>
    <n v="-826090.49"/>
    <n v="-11593228.85"/>
    <n v="0"/>
    <m/>
    <n v="0"/>
    <n v="-111267920"/>
    <n v="0"/>
    <n v="-49497654"/>
    <n v="-8923926.0600000005"/>
    <n v="-256251.43"/>
    <n v="-1492292.21"/>
    <n v="0"/>
    <m/>
    <n v="-45828687.409999996"/>
    <n v="-605595.51"/>
    <n v="-15293919.57"/>
    <n v="-2846491.75"/>
    <n v="-6771599.1699999999"/>
    <n v="-2585944.33"/>
    <n v="2559868.94"/>
    <n v="-431127.27"/>
    <n v="0"/>
    <n v="18220649.289999999"/>
    <n v="220418.38"/>
    <n v="-108530.42"/>
    <m/>
    <m/>
    <m/>
    <n v="734624297.25000012"/>
    <n v="221141470.30537891"/>
    <n v="0"/>
    <n v="968018075.25999999"/>
    <m/>
    <m/>
    <m/>
    <m/>
    <m/>
    <m/>
    <m/>
    <m/>
    <m/>
    <m/>
    <m/>
    <m/>
    <m/>
    <m/>
    <n v="441902446.25999999"/>
    <m/>
    <m/>
    <m/>
    <m/>
    <m/>
    <m/>
    <m/>
    <m/>
    <n v="181157417.66"/>
    <m/>
    <m/>
    <m/>
    <m/>
    <m/>
    <m/>
    <m/>
    <m/>
    <m/>
    <m/>
    <m/>
    <m/>
    <m/>
    <m/>
    <m/>
    <m/>
    <m/>
    <m/>
    <m/>
    <m/>
    <m/>
    <m/>
    <s v="Helsana (fus)"/>
    <x v="1"/>
    <m/>
    <x v="0"/>
    <x v="7"/>
  </r>
  <r>
    <s v="neu_ohne Fusionsberechnungen_DJ_Daten_OKP.xlsx"/>
    <x v="0"/>
    <s v="Jahresrechnung definitiv"/>
    <n v="376"/>
    <x v="8"/>
    <s v="CH"/>
    <s v="OKP CH"/>
    <n v="355530"/>
    <n v="342259"/>
    <m/>
    <m/>
    <m/>
    <m/>
    <m/>
    <m/>
    <m/>
    <m/>
    <m/>
    <m/>
    <m/>
    <m/>
    <m/>
    <m/>
    <m/>
    <m/>
    <m/>
    <m/>
    <m/>
    <m/>
    <m/>
    <m/>
    <m/>
    <m/>
    <m/>
    <m/>
    <m/>
    <m/>
    <m/>
    <m/>
    <m/>
    <m/>
    <m/>
    <m/>
    <m/>
    <n v="1501433420"/>
    <n v="-5777896"/>
    <n v="0"/>
    <n v="178732869"/>
    <n v="73064"/>
    <n v="0"/>
    <n v="-1824883"/>
    <n v="0"/>
    <n v="-178732869"/>
    <n v="-1697120455"/>
    <n v="205472611"/>
    <n v="0"/>
    <n v="0"/>
    <n v="0"/>
    <n v="-539658"/>
    <n v="17600000"/>
    <n v="0"/>
    <m/>
    <n v="0"/>
    <n v="173686257"/>
    <n v="0"/>
    <n v="-29831123"/>
    <n v="-1502506"/>
    <n v="-1330610"/>
    <n v="5353800"/>
    <n v="0"/>
    <m/>
    <n v="-38858040"/>
    <n v="-747847"/>
    <n v="-50245830"/>
    <n v="-4190526"/>
    <n v="-253898"/>
    <n v="-3250399"/>
    <n v="1140852"/>
    <n v="-409576"/>
    <n v="0"/>
    <n v="18061958"/>
    <n v="231904"/>
    <n v="-517255"/>
    <m/>
    <m/>
    <m/>
    <n v="326954318.51999992"/>
    <n v="226392657.38119441"/>
    <n v="210792482.59946573"/>
    <n v="719451375"/>
    <m/>
    <m/>
    <m/>
    <m/>
    <m/>
    <m/>
    <m/>
    <m/>
    <m/>
    <m/>
    <m/>
    <m/>
    <m/>
    <m/>
    <n v="397137001"/>
    <m/>
    <m/>
    <m/>
    <m/>
    <m/>
    <m/>
    <m/>
    <m/>
    <n v="363500000"/>
    <m/>
    <m/>
    <m/>
    <m/>
    <m/>
    <m/>
    <m/>
    <m/>
    <m/>
    <m/>
    <m/>
    <m/>
    <m/>
    <m/>
    <m/>
    <m/>
    <m/>
    <m/>
    <m/>
    <m/>
    <m/>
    <m/>
    <s v="KPT (fus)"/>
    <x v="1"/>
    <m/>
    <x v="0"/>
    <x v="8"/>
  </r>
  <r>
    <s v="neu_ohne Fusionsberechnungen_DJ_Daten_OKP.xlsx"/>
    <x v="0"/>
    <s v="Jahresrechnung definitiv"/>
    <n v="1569"/>
    <x v="9"/>
    <s v="CH"/>
    <s v="OKP CH"/>
    <n v="278000.11"/>
    <n v="333142"/>
    <m/>
    <m/>
    <m/>
    <m/>
    <m/>
    <m/>
    <m/>
    <m/>
    <m/>
    <m/>
    <m/>
    <m/>
    <m/>
    <m/>
    <m/>
    <m/>
    <m/>
    <m/>
    <m/>
    <m/>
    <m/>
    <m/>
    <m/>
    <m/>
    <m/>
    <m/>
    <m/>
    <m/>
    <m/>
    <m/>
    <m/>
    <m/>
    <m/>
    <m/>
    <m/>
    <n v="943869867.39999998"/>
    <n v="-2826250.38"/>
    <n v="0"/>
    <n v="122331520.75"/>
    <n v="5893.66"/>
    <n v="0"/>
    <n v="-1336201.6000000001"/>
    <n v="0"/>
    <n v="-122335240.75"/>
    <n v="-855694104.37"/>
    <n v="140175188.25"/>
    <n v="0"/>
    <n v="0"/>
    <n v="0"/>
    <n v="-116404.52"/>
    <n v="3319000"/>
    <n v="0"/>
    <m/>
    <n v="0"/>
    <n v="-141879277"/>
    <n v="0"/>
    <n v="-23640308"/>
    <n v="-188000"/>
    <n v="-9753650.5700000003"/>
    <n v="8743315.5299999993"/>
    <n v="0"/>
    <m/>
    <n v="0"/>
    <n v="-322966"/>
    <n v="-41158358.68"/>
    <n v="-145219.22"/>
    <n v="-838865.9"/>
    <n v="0"/>
    <n v="150.77000000000001"/>
    <n v="-156266.82"/>
    <n v="0"/>
    <n v="2556395.64"/>
    <n v="0"/>
    <n v="0"/>
    <m/>
    <m/>
    <m/>
    <n v="147794879.34000012"/>
    <n v="110858449.07178718"/>
    <n v="-162688359.52092701"/>
    <n v="244001256.55000001"/>
    <m/>
    <m/>
    <m/>
    <m/>
    <m/>
    <m/>
    <m/>
    <m/>
    <m/>
    <m/>
    <m/>
    <m/>
    <m/>
    <m/>
    <n v="167026068.81999999"/>
    <m/>
    <m/>
    <m/>
    <m/>
    <m/>
    <m/>
    <m/>
    <m/>
    <n v="133700000"/>
    <m/>
    <m/>
    <m/>
    <m/>
    <m/>
    <m/>
    <m/>
    <m/>
    <m/>
    <m/>
    <m/>
    <m/>
    <m/>
    <m/>
    <m/>
    <m/>
    <m/>
    <m/>
    <m/>
    <m/>
    <m/>
    <m/>
    <s v="CSS (fus)"/>
    <x v="1"/>
    <m/>
    <x v="0"/>
    <x v="9"/>
  </r>
  <r>
    <s v="neu_ohne Fusionsberechnungen_DJ_Daten_OKP.xlsx"/>
    <x v="0"/>
    <s v="Jahresrechnung definitiv"/>
    <n v="1479"/>
    <x v="10"/>
    <s v="CH"/>
    <s v="OKP CH"/>
    <n v="299241.86"/>
    <n v="310181"/>
    <m/>
    <m/>
    <m/>
    <m/>
    <m/>
    <m/>
    <m/>
    <m/>
    <m/>
    <m/>
    <m/>
    <m/>
    <m/>
    <m/>
    <m/>
    <m/>
    <m/>
    <m/>
    <m/>
    <m/>
    <m/>
    <m/>
    <m/>
    <m/>
    <m/>
    <m/>
    <m/>
    <m/>
    <m/>
    <m/>
    <m/>
    <m/>
    <m/>
    <m/>
    <m/>
    <n v="1333298209.25"/>
    <n v="-24587273.949999999"/>
    <n v="0"/>
    <n v="303638721.64999998"/>
    <n v="0"/>
    <n v="0"/>
    <n v="-1436362.81"/>
    <n v="0"/>
    <n v="-303638721.64999998"/>
    <n v="-1487797934.3699999"/>
    <n v="187073540.09999999"/>
    <n v="0"/>
    <n v="0"/>
    <n v="0"/>
    <n v="0"/>
    <n v="-18088548.399999999"/>
    <n v="62517.09"/>
    <m/>
    <n v="0"/>
    <n v="127299981"/>
    <n v="0"/>
    <n v="-21416288"/>
    <n v="-601670"/>
    <n v="-2723184.28"/>
    <n v="-2776811.58"/>
    <n v="0"/>
    <m/>
    <n v="0"/>
    <n v="0"/>
    <n v="-63924792"/>
    <n v="-4762633.38"/>
    <n v="-2019954.06"/>
    <n v="0"/>
    <n v="3307674.18"/>
    <n v="-1187598.02"/>
    <n v="0"/>
    <n v="6532199.54"/>
    <n v="0"/>
    <n v="0"/>
    <m/>
    <m/>
    <m/>
    <n v="395935912.02442819"/>
    <n v="202151196.91136223"/>
    <n v="114842846.74589738"/>
    <n v="445118882.22000003"/>
    <m/>
    <m/>
    <m/>
    <m/>
    <m/>
    <m/>
    <m/>
    <m/>
    <m/>
    <m/>
    <m/>
    <m/>
    <m/>
    <m/>
    <n v="311645620.95999998"/>
    <m/>
    <m/>
    <m/>
    <m/>
    <m/>
    <m/>
    <m/>
    <m/>
    <n v="331229995.52999997"/>
    <m/>
    <m/>
    <m/>
    <m/>
    <m/>
    <m/>
    <m/>
    <m/>
    <m/>
    <m/>
    <m/>
    <m/>
    <m/>
    <m/>
    <m/>
    <m/>
    <m/>
    <m/>
    <m/>
    <m/>
    <m/>
    <m/>
    <m/>
    <x v="0"/>
    <s v="Groupe Mutuel"/>
    <x v="1"/>
    <x v="10"/>
  </r>
  <r>
    <s v="neu_ohne Fusionsberechnungen_DJ_Daten_OKP.xlsx"/>
    <x v="0"/>
    <s v="Jahresrechnung definitiv"/>
    <n v="1535"/>
    <x v="11"/>
    <s v="CH"/>
    <s v="OKP CH"/>
    <n v="215232.29"/>
    <n v="206972"/>
    <m/>
    <m/>
    <m/>
    <m/>
    <m/>
    <m/>
    <m/>
    <m/>
    <m/>
    <m/>
    <m/>
    <m/>
    <m/>
    <m/>
    <m/>
    <m/>
    <m/>
    <m/>
    <m/>
    <m/>
    <m/>
    <m/>
    <m/>
    <m/>
    <m/>
    <m/>
    <m/>
    <m/>
    <m/>
    <m/>
    <m/>
    <m/>
    <m/>
    <m/>
    <m/>
    <n v="869692011.95000005"/>
    <n v="-13041611.560000001"/>
    <n v="0"/>
    <n v="183928741.90000001"/>
    <n v="0"/>
    <n v="0"/>
    <n v="-1033114.21"/>
    <n v="0"/>
    <n v="-183928741.90000001"/>
    <n v="-977151139.98000002"/>
    <n v="123318354.45"/>
    <n v="0"/>
    <n v="0"/>
    <n v="0"/>
    <n v="0"/>
    <n v="-10081501.76"/>
    <n v="47764.03"/>
    <m/>
    <n v="0"/>
    <n v="56673264"/>
    <n v="0"/>
    <n v="-3686399"/>
    <n v="-575730.36"/>
    <n v="-1936577.99"/>
    <n v="-1801362.53"/>
    <n v="0"/>
    <m/>
    <n v="0"/>
    <n v="0"/>
    <n v="-41940717.450000003"/>
    <n v="-3346834.39"/>
    <n v="-483985.83"/>
    <n v="0"/>
    <n v="3291902.38"/>
    <n v="-351433.59"/>
    <n v="0"/>
    <n v="4251162.32"/>
    <n v="0"/>
    <n v="0"/>
    <m/>
    <m/>
    <m/>
    <n v="238365905.56969377"/>
    <n v="138250436.32270461"/>
    <n v="63723967.522976197"/>
    <n v="296173652.24000007"/>
    <m/>
    <m/>
    <m/>
    <m/>
    <m/>
    <m/>
    <m/>
    <m/>
    <m/>
    <m/>
    <m/>
    <m/>
    <m/>
    <m/>
    <n v="153456830.31"/>
    <m/>
    <m/>
    <m/>
    <m/>
    <m/>
    <m/>
    <m/>
    <m/>
    <n v="216766992.08000001"/>
    <m/>
    <m/>
    <m/>
    <m/>
    <m/>
    <m/>
    <m/>
    <m/>
    <m/>
    <m/>
    <m/>
    <m/>
    <m/>
    <m/>
    <m/>
    <m/>
    <m/>
    <m/>
    <m/>
    <m/>
    <m/>
    <m/>
    <m/>
    <x v="0"/>
    <s v="Groupe Mutuel"/>
    <x v="1"/>
    <x v="11"/>
  </r>
  <r>
    <s v="neu_ohne Fusionsberechnungen_DJ_Daten_OKP.xlsx"/>
    <x v="0"/>
    <s v="Jahresrechnung definitiv"/>
    <n v="312"/>
    <x v="12"/>
    <s v="CH"/>
    <s v="OKP CH"/>
    <n v="181714"/>
    <n v="194841"/>
    <m/>
    <m/>
    <m/>
    <m/>
    <m/>
    <m/>
    <m/>
    <m/>
    <m/>
    <m/>
    <m/>
    <m/>
    <m/>
    <m/>
    <m/>
    <m/>
    <m/>
    <m/>
    <m/>
    <m/>
    <m/>
    <m/>
    <m/>
    <m/>
    <m/>
    <m/>
    <m/>
    <m/>
    <m/>
    <m/>
    <m/>
    <m/>
    <m/>
    <m/>
    <m/>
    <n v="692129905.34000003"/>
    <n v="-9196.41"/>
    <n v="0"/>
    <n v="89845081.849999994"/>
    <n v="0"/>
    <n v="0"/>
    <n v="-980395.2"/>
    <n v="0"/>
    <n v="-89845081.849999994"/>
    <n v="-712575109.89999998"/>
    <n v="103570949.55"/>
    <n v="0"/>
    <n v="0"/>
    <n v="0"/>
    <n v="-91627.85"/>
    <n v="16510000"/>
    <n v="0"/>
    <m/>
    <n v="0"/>
    <n v="-4239162"/>
    <n v="0"/>
    <n v="-28893574"/>
    <n v="-6643093.5999999996"/>
    <n v="-1660139.35"/>
    <n v="514822.36"/>
    <n v="0"/>
    <m/>
    <n v="-15703726.84"/>
    <n v="0"/>
    <n v="-11023458.560000001"/>
    <n v="-2575046.98"/>
    <n v="-327699.7"/>
    <n v="-533273.39"/>
    <n v="456303.35999999999"/>
    <n v="-1870432.54"/>
    <n v="0"/>
    <n v="11810905.800000001"/>
    <n v="0"/>
    <n v="0"/>
    <m/>
    <m/>
    <m/>
    <n v="201640985.16999981"/>
    <n v="112405097.37973276"/>
    <n v="-34027360.002868585"/>
    <n v="373024726.37999994"/>
    <m/>
    <m/>
    <m/>
    <m/>
    <m/>
    <m/>
    <m/>
    <m/>
    <m/>
    <m/>
    <m/>
    <m/>
    <m/>
    <m/>
    <n v="234848962.19"/>
    <m/>
    <m/>
    <m/>
    <m/>
    <m/>
    <m/>
    <m/>
    <m/>
    <n v="120993000"/>
    <m/>
    <m/>
    <m/>
    <m/>
    <m/>
    <m/>
    <m/>
    <m/>
    <m/>
    <m/>
    <m/>
    <m/>
    <m/>
    <m/>
    <m/>
    <m/>
    <m/>
    <m/>
    <m/>
    <m/>
    <m/>
    <m/>
    <m/>
    <x v="0"/>
    <m/>
    <x v="0"/>
    <x v="12"/>
  </r>
  <r>
    <s v="neu_ohne Fusionsberechnungen_DJ_Daten_OKP.xlsx"/>
    <x v="0"/>
    <s v="Jahresrechnung definitiv"/>
    <n v="343"/>
    <x v="13"/>
    <s v="CH"/>
    <s v="OKP CH"/>
    <n v="179410.23"/>
    <n v="179527"/>
    <m/>
    <m/>
    <m/>
    <m/>
    <m/>
    <m/>
    <m/>
    <m/>
    <m/>
    <m/>
    <m/>
    <m/>
    <m/>
    <m/>
    <m/>
    <m/>
    <m/>
    <m/>
    <m/>
    <m/>
    <m/>
    <m/>
    <m/>
    <m/>
    <m/>
    <m/>
    <m/>
    <m/>
    <m/>
    <m/>
    <m/>
    <m/>
    <m/>
    <m/>
    <m/>
    <n v="739488948.54999995"/>
    <n v="-11108846.27"/>
    <n v="0"/>
    <n v="156437286.44999999"/>
    <n v="0"/>
    <n v="0"/>
    <n v="-861168.79"/>
    <n v="0"/>
    <n v="-156437286.44999999"/>
    <n v="-800216253.10000002"/>
    <n v="105683279.16"/>
    <n v="0"/>
    <n v="0"/>
    <n v="0"/>
    <n v="0"/>
    <n v="-20662187.210000001"/>
    <n v="-58485.32"/>
    <m/>
    <n v="0"/>
    <n v="37067917"/>
    <n v="0"/>
    <n v="-24071155"/>
    <n v="-1514474.23"/>
    <n v="-1268568.67"/>
    <n v="-1510476.05"/>
    <n v="0"/>
    <m/>
    <n v="0"/>
    <n v="0"/>
    <n v="-36058068.350000001"/>
    <n v="-2815807.64"/>
    <n v="-566879.54"/>
    <n v="0"/>
    <n v="2986510.26"/>
    <n v="-208190.8"/>
    <n v="0"/>
    <n v="4055307.62"/>
    <n v="0"/>
    <n v="0"/>
    <m/>
    <m/>
    <m/>
    <n v="228174955.45497024"/>
    <n v="110525149.6391767"/>
    <n v="22349442.177627299"/>
    <n v="248932209.00000003"/>
    <m/>
    <m/>
    <m/>
    <m/>
    <m/>
    <m/>
    <m/>
    <m/>
    <m/>
    <m/>
    <m/>
    <m/>
    <m/>
    <m/>
    <n v="167293947.68000001"/>
    <m/>
    <m/>
    <m/>
    <m/>
    <m/>
    <m/>
    <m/>
    <m/>
    <n v="178153092.88999999"/>
    <m/>
    <m/>
    <m/>
    <m/>
    <m/>
    <m/>
    <m/>
    <m/>
    <m/>
    <m/>
    <m/>
    <m/>
    <m/>
    <m/>
    <m/>
    <m/>
    <m/>
    <m/>
    <m/>
    <m/>
    <m/>
    <m/>
    <m/>
    <x v="0"/>
    <s v="Groupe Mutuel"/>
    <x v="1"/>
    <x v="13"/>
  </r>
  <r>
    <s v="neu_ohne Fusionsberechnungen_DJ_Daten_OKP.xlsx"/>
    <x v="0"/>
    <s v="Jahresrechnung definitiv"/>
    <n v="1529"/>
    <x v="14"/>
    <s v="CH"/>
    <s v="OKP CH"/>
    <n v="165078.49"/>
    <n v="166074"/>
    <m/>
    <m/>
    <m/>
    <m/>
    <m/>
    <m/>
    <m/>
    <m/>
    <m/>
    <m/>
    <m/>
    <m/>
    <m/>
    <m/>
    <m/>
    <m/>
    <m/>
    <m/>
    <m/>
    <m/>
    <m/>
    <m/>
    <m/>
    <m/>
    <m/>
    <m/>
    <m/>
    <m/>
    <m/>
    <m/>
    <m/>
    <m/>
    <m/>
    <m/>
    <m/>
    <n v="716845816.60000002"/>
    <n v="-2422354.79"/>
    <n v="0"/>
    <n v="115498885.8"/>
    <n v="67230.070000000007"/>
    <n v="0"/>
    <n v="-799384"/>
    <n v="0"/>
    <n v="-115560809.05"/>
    <n v="-765854603.55999994"/>
    <n v="103059175.59"/>
    <n v="0"/>
    <n v="0"/>
    <n v="0"/>
    <n v="-96996.81"/>
    <n v="19330000"/>
    <n v="0"/>
    <m/>
    <n v="0"/>
    <n v="-21565328"/>
    <n v="0"/>
    <n v="12412766"/>
    <n v="0"/>
    <n v="-1836876.89"/>
    <n v="6355547.6200000001"/>
    <n v="0"/>
    <m/>
    <n v="0"/>
    <n v="-93806"/>
    <n v="-31362129.329999998"/>
    <n v="-110954.48"/>
    <n v="-444853.75"/>
    <n v="0"/>
    <n v="57505.51"/>
    <n v="-80436.33"/>
    <n v="0"/>
    <n v="11214556.08"/>
    <n v="0"/>
    <n v="0"/>
    <m/>
    <m/>
    <m/>
    <n v="253016848.80789217"/>
    <n v="129255635.11160795"/>
    <n v="0"/>
    <n v="389832896.52999997"/>
    <m/>
    <m/>
    <m/>
    <m/>
    <m/>
    <m/>
    <m/>
    <m/>
    <m/>
    <m/>
    <m/>
    <m/>
    <m/>
    <m/>
    <n v="286021397.06"/>
    <m/>
    <m/>
    <m/>
    <m/>
    <m/>
    <m/>
    <m/>
    <m/>
    <n v="129300000"/>
    <m/>
    <m/>
    <m/>
    <m/>
    <m/>
    <m/>
    <m/>
    <m/>
    <m/>
    <m/>
    <m/>
    <m/>
    <m/>
    <m/>
    <m/>
    <m/>
    <m/>
    <m/>
    <m/>
    <m/>
    <m/>
    <m/>
    <s v="CSS (fus)"/>
    <x v="1"/>
    <m/>
    <x v="0"/>
    <x v="14"/>
  </r>
  <r>
    <s v="neu_ohne Fusionsberechnungen_DJ_Daten_OKP.xlsx"/>
    <x v="0"/>
    <s v="Jahresrechnung definitiv"/>
    <n v="774"/>
    <x v="15"/>
    <s v="CH"/>
    <s v="OKP CH"/>
    <n v="154936"/>
    <n v="151893"/>
    <m/>
    <m/>
    <m/>
    <m/>
    <m/>
    <m/>
    <m/>
    <m/>
    <m/>
    <m/>
    <m/>
    <m/>
    <m/>
    <m/>
    <m/>
    <m/>
    <m/>
    <m/>
    <m/>
    <m/>
    <m/>
    <m/>
    <m/>
    <m/>
    <m/>
    <m/>
    <m/>
    <m/>
    <m/>
    <m/>
    <m/>
    <m/>
    <m/>
    <m/>
    <m/>
    <n v="642917641.89999998"/>
    <n v="-10877180.01"/>
    <n v="0"/>
    <n v="125687506.2"/>
    <n v="0"/>
    <n v="0"/>
    <n v="-743692.92"/>
    <n v="0"/>
    <n v="-125687506.2"/>
    <n v="-665905846.20000005"/>
    <n v="90187697.480000004"/>
    <n v="0"/>
    <n v="0"/>
    <n v="0"/>
    <n v="0"/>
    <n v="-5049052.91"/>
    <n v="-65233.23"/>
    <m/>
    <n v="0"/>
    <n v="7656956"/>
    <n v="0"/>
    <n v="-16562156"/>
    <n v="-677879.59"/>
    <n v="-1245328.45"/>
    <n v="-1402934.7"/>
    <n v="0"/>
    <m/>
    <n v="0"/>
    <n v="0"/>
    <n v="-28486248.989999998"/>
    <n v="-2273212.4500000002"/>
    <n v="-325844.46000000002"/>
    <n v="0"/>
    <n v="2212072.36"/>
    <n v="-572906.69999999995"/>
    <n v="0"/>
    <n v="2532474.4"/>
    <n v="0"/>
    <n v="0"/>
    <m/>
    <m/>
    <m/>
    <n v="166750032.43531069"/>
    <n v="90208741.539383024"/>
    <n v="-3768045.6624537967"/>
    <n v="181470325.55000001"/>
    <m/>
    <m/>
    <m/>
    <m/>
    <m/>
    <m/>
    <m/>
    <m/>
    <m/>
    <m/>
    <m/>
    <m/>
    <m/>
    <m/>
    <n v="164957564.22999999"/>
    <m/>
    <m/>
    <m/>
    <m/>
    <m/>
    <m/>
    <m/>
    <m/>
    <n v="146652535.71000001"/>
    <m/>
    <m/>
    <m/>
    <m/>
    <m/>
    <m/>
    <m/>
    <m/>
    <m/>
    <m/>
    <m/>
    <m/>
    <m/>
    <m/>
    <m/>
    <m/>
    <m/>
    <m/>
    <m/>
    <m/>
    <m/>
    <m/>
    <m/>
    <x v="0"/>
    <s v="Groupe Mutuel"/>
    <x v="1"/>
    <x v="15"/>
  </r>
  <r>
    <s v="neu_ohne Fusionsberechnungen_DJ_Daten_OKP.xlsx"/>
    <x v="0"/>
    <s v="Jahresrechnung definitiv"/>
    <n v="455"/>
    <x v="16"/>
    <s v="CH"/>
    <s v="OKP CH"/>
    <n v="148379"/>
    <n v="150193"/>
    <m/>
    <m/>
    <m/>
    <m/>
    <m/>
    <m/>
    <m/>
    <m/>
    <m/>
    <m/>
    <m/>
    <m/>
    <m/>
    <m/>
    <m/>
    <m/>
    <m/>
    <m/>
    <m/>
    <m/>
    <m/>
    <m/>
    <m/>
    <m/>
    <m/>
    <m/>
    <m/>
    <m/>
    <m/>
    <m/>
    <m/>
    <m/>
    <m/>
    <m/>
    <m/>
    <n v="521593756.5"/>
    <n v="-2071331.92"/>
    <n v="0"/>
    <n v="86813254.349999994"/>
    <n v="0"/>
    <n v="0"/>
    <n v="-713176.45"/>
    <n v="0"/>
    <n v="-86813254.349999994"/>
    <n v="-522438044.27999997"/>
    <n v="73615664.150000006"/>
    <n v="0"/>
    <n v="0"/>
    <n v="0"/>
    <n v="-155296.54"/>
    <n v="-1912000"/>
    <n v="0"/>
    <m/>
    <n v="0"/>
    <n v="-151793"/>
    <n v="0"/>
    <n v="2868937"/>
    <n v="-5508990.5999999996"/>
    <n v="-347032.1"/>
    <n v="-291401.03000000003"/>
    <n v="0"/>
    <m/>
    <n v="-17133519.140000001"/>
    <n v="-69382.63"/>
    <n v="-12010575.07"/>
    <n v="-1120904.23"/>
    <n v="-615674.31000000006"/>
    <n v="-1164809.8400000001"/>
    <n v="3746929.74"/>
    <n v="-471340.28"/>
    <n v="0"/>
    <n v="10011699.9"/>
    <n v="454256.68"/>
    <n v="0"/>
    <m/>
    <m/>
    <m/>
    <n v="210526920"/>
    <n v="120534369.69973508"/>
    <n v="-955599.68199289963"/>
    <n v="376611682.05000001"/>
    <m/>
    <m/>
    <m/>
    <m/>
    <m/>
    <m/>
    <m/>
    <m/>
    <m/>
    <m/>
    <m/>
    <m/>
    <m/>
    <m/>
    <n v="215874255.37"/>
    <m/>
    <m/>
    <m/>
    <m/>
    <m/>
    <m/>
    <m/>
    <m/>
    <n v="84245000"/>
    <m/>
    <m/>
    <m/>
    <m/>
    <m/>
    <m/>
    <m/>
    <m/>
    <m/>
    <m/>
    <m/>
    <m/>
    <m/>
    <m/>
    <m/>
    <m/>
    <m/>
    <m/>
    <m/>
    <m/>
    <m/>
    <m/>
    <s v="öKK (fus)"/>
    <x v="1"/>
    <m/>
    <x v="0"/>
    <x v="16"/>
  </r>
  <r>
    <s v="neu_ohne Fusionsberechnungen_DJ_Daten_OKP.xlsx"/>
    <x v="0"/>
    <s v="Jahresrechnung definitiv"/>
    <n v="509"/>
    <x v="17"/>
    <s v="CH"/>
    <s v="OKP CH"/>
    <n v="152408.25"/>
    <n v="144986"/>
    <m/>
    <m/>
    <m/>
    <m/>
    <m/>
    <m/>
    <m/>
    <m/>
    <m/>
    <m/>
    <m/>
    <m/>
    <m/>
    <m/>
    <m/>
    <m/>
    <m/>
    <m/>
    <m/>
    <m/>
    <m/>
    <m/>
    <m/>
    <m/>
    <m/>
    <m/>
    <m/>
    <m/>
    <m/>
    <m/>
    <m/>
    <m/>
    <m/>
    <m/>
    <m/>
    <n v="627668518.82000005"/>
    <n v="1171217.57"/>
    <n v="0"/>
    <n v="109220606.15000001"/>
    <n v="0"/>
    <n v="0"/>
    <n v="731556.29"/>
    <n v="0"/>
    <n v="-109220606.15000001"/>
    <n v="-691168070.07000005"/>
    <n v="84337054.549999997"/>
    <n v="0"/>
    <n v="0"/>
    <n v="0"/>
    <n v="-1891052.56"/>
    <n v="6234534"/>
    <n v="-6619068.3499999996"/>
    <m/>
    <n v="0"/>
    <n v="24519578.25"/>
    <n v="0"/>
    <n v="-6300447.25"/>
    <n v="0"/>
    <n v="0"/>
    <n v="-896048.64000000001"/>
    <n v="0"/>
    <m/>
    <n v="0"/>
    <n v="0"/>
    <n v="-34295837.579999998"/>
    <n v="-1442919.87"/>
    <n v="-464150"/>
    <n v="0"/>
    <n v="31050.400000000001"/>
    <n v="-397446.8"/>
    <n v="0"/>
    <n v="7669880.5300000003"/>
    <n v="463.31"/>
    <n v="0"/>
    <m/>
    <m/>
    <m/>
    <n v="302655727.2299999"/>
    <n v="115562531.2784992"/>
    <n v="26074237.478424996"/>
    <n v="454577463.55000001"/>
    <m/>
    <m/>
    <m/>
    <m/>
    <m/>
    <m/>
    <m/>
    <m/>
    <m/>
    <m/>
    <m/>
    <m/>
    <m/>
    <m/>
    <n v="210040774.58000001"/>
    <m/>
    <m/>
    <m/>
    <m/>
    <m/>
    <m/>
    <m/>
    <m/>
    <n v="123342854"/>
    <m/>
    <m/>
    <m/>
    <m/>
    <m/>
    <m/>
    <m/>
    <m/>
    <m/>
    <m/>
    <m/>
    <m/>
    <m/>
    <m/>
    <m/>
    <m/>
    <m/>
    <m/>
    <m/>
    <m/>
    <m/>
    <m/>
    <s v="Vivao (fus)"/>
    <x v="1"/>
    <m/>
    <x v="0"/>
    <x v="17"/>
  </r>
  <r>
    <s v="neu_ohne Fusionsberechnungen_DJ_Daten_OKP.xlsx"/>
    <x v="0"/>
    <s v="Jahresrechnung definitiv"/>
    <n v="1560"/>
    <x v="18"/>
    <s v="CH"/>
    <s v="OKP CH"/>
    <n v="154953.38"/>
    <n v="143285"/>
    <m/>
    <m/>
    <m/>
    <m/>
    <m/>
    <m/>
    <m/>
    <m/>
    <m/>
    <m/>
    <m/>
    <m/>
    <m/>
    <m/>
    <m/>
    <m/>
    <m/>
    <m/>
    <m/>
    <m/>
    <m/>
    <m/>
    <m/>
    <m/>
    <m/>
    <m/>
    <m/>
    <m/>
    <m/>
    <m/>
    <m/>
    <m/>
    <m/>
    <m/>
    <m/>
    <n v="475864663"/>
    <n v="-3346868.14"/>
    <n v="0"/>
    <n v="75944016.599999994"/>
    <n v="-170849.87"/>
    <n v="0"/>
    <n v="-758708.8"/>
    <n v="0"/>
    <n v="-75944016.599999994"/>
    <n v="-454228896.73000002"/>
    <n v="69970415.420000002"/>
    <n v="0"/>
    <n v="0"/>
    <n v="0"/>
    <n v="0"/>
    <n v="-5248927"/>
    <n v="0"/>
    <m/>
    <n v="0"/>
    <n v="-54632515"/>
    <n v="0"/>
    <n v="-4980917"/>
    <n v="0"/>
    <n v="-695668.35"/>
    <n v="-4535013.1900000004"/>
    <n v="0"/>
    <m/>
    <n v="-10043480.859999999"/>
    <n v="0"/>
    <n v="-2632899.65"/>
    <n v="-691870.24"/>
    <n v="-7249142.4000000004"/>
    <n v="-219104.33"/>
    <n v="320521.5"/>
    <n v="-222876.27"/>
    <n v="0"/>
    <n v="25649048.870000001"/>
    <n v="2179733.75"/>
    <n v="-2179733.75"/>
    <m/>
    <m/>
    <m/>
    <n v="223026590.97999999"/>
    <n v="128384492.46196182"/>
    <n v="-49214218.845838398"/>
    <n v="481781647.63"/>
    <m/>
    <m/>
    <m/>
    <m/>
    <m/>
    <m/>
    <m/>
    <m/>
    <m/>
    <m/>
    <m/>
    <m/>
    <m/>
    <m/>
    <n v="229854333.12"/>
    <m/>
    <m/>
    <m/>
    <m/>
    <m/>
    <m/>
    <m/>
    <m/>
    <n v="89625573"/>
    <m/>
    <m/>
    <m/>
    <m/>
    <m/>
    <m/>
    <m/>
    <m/>
    <m/>
    <m/>
    <m/>
    <m/>
    <m/>
    <m/>
    <m/>
    <m/>
    <m/>
    <m/>
    <m/>
    <m/>
    <m/>
    <m/>
    <m/>
    <x v="0"/>
    <m/>
    <x v="0"/>
    <x v="18"/>
  </r>
  <r>
    <s v="neu_ohne Fusionsberechnungen_DJ_Daten_OKP.xlsx"/>
    <x v="0"/>
    <s v="Jahresrechnung definitiv"/>
    <n v="62"/>
    <x v="19"/>
    <s v="CH"/>
    <s v="OKP CH"/>
    <n v="101670.38"/>
    <n v="91964"/>
    <m/>
    <m/>
    <m/>
    <m/>
    <m/>
    <m/>
    <m/>
    <m/>
    <m/>
    <m/>
    <m/>
    <m/>
    <m/>
    <m/>
    <m/>
    <m/>
    <m/>
    <m/>
    <m/>
    <m/>
    <m/>
    <m/>
    <m/>
    <m/>
    <m/>
    <m/>
    <m/>
    <m/>
    <m/>
    <m/>
    <m/>
    <m/>
    <m/>
    <m/>
    <m/>
    <n v="422151764"/>
    <n v="-6636650.7300000004"/>
    <n v="0"/>
    <n v="77210699"/>
    <n v="0"/>
    <n v="0"/>
    <n v="-488016"/>
    <n v="0"/>
    <n v="-77210699"/>
    <n v="-397161851.86000001"/>
    <n v="55559977.149999999"/>
    <n v="0"/>
    <n v="0"/>
    <n v="0"/>
    <n v="0"/>
    <n v="-1390282.86"/>
    <n v="-198117.1"/>
    <m/>
    <n v="0"/>
    <n v="-25224899"/>
    <n v="0"/>
    <n v="-26836085"/>
    <n v="0"/>
    <n v="-73701.75"/>
    <n v="-607157.13"/>
    <n v="0"/>
    <m/>
    <n v="0"/>
    <n v="0"/>
    <n v="-22719687.829999998"/>
    <n v="-1625705.87"/>
    <n v="-297561.82"/>
    <n v="0"/>
    <n v="1430900.54"/>
    <n v="-113898.48"/>
    <n v="0"/>
    <n v="6309647.0899999999"/>
    <n v="0"/>
    <n v="0"/>
    <m/>
    <m/>
    <m/>
    <n v="179374483.52111936"/>
    <n v="73974799.733300105"/>
    <n v="-46024689.049943112"/>
    <n v="243825612.53"/>
    <m/>
    <m/>
    <m/>
    <m/>
    <m/>
    <m/>
    <m/>
    <m/>
    <m/>
    <m/>
    <m/>
    <m/>
    <m/>
    <m/>
    <n v="181378582.86000001"/>
    <m/>
    <m/>
    <m/>
    <m/>
    <m/>
    <m/>
    <m/>
    <m/>
    <n v="99154231.650000006"/>
    <m/>
    <m/>
    <m/>
    <m/>
    <m/>
    <m/>
    <m/>
    <m/>
    <m/>
    <m/>
    <m/>
    <m/>
    <m/>
    <m/>
    <m/>
    <m/>
    <m/>
    <m/>
    <m/>
    <m/>
    <m/>
    <m/>
    <m/>
    <x v="0"/>
    <s v="Groupe Mutuel"/>
    <x v="1"/>
    <x v="19"/>
  </r>
  <r>
    <s v="neu_ohne Fusionsberechnungen_DJ_Daten_OKP.xlsx"/>
    <x v="0"/>
    <s v="Jahresrechnung definitiv"/>
    <n v="1577"/>
    <x v="20"/>
    <s v="CH"/>
    <s v="OKP CH"/>
    <n v="85180.21"/>
    <n v="88303"/>
    <m/>
    <m/>
    <m/>
    <m/>
    <m/>
    <m/>
    <m/>
    <m/>
    <m/>
    <m/>
    <m/>
    <m/>
    <m/>
    <m/>
    <m/>
    <m/>
    <m/>
    <m/>
    <m/>
    <m/>
    <m/>
    <m/>
    <m/>
    <m/>
    <m/>
    <m/>
    <m/>
    <m/>
    <m/>
    <m/>
    <m/>
    <m/>
    <m/>
    <m/>
    <m/>
    <n v="254346433.25"/>
    <n v="-598112.37"/>
    <n v="0"/>
    <n v="26217584"/>
    <n v="0"/>
    <n v="0"/>
    <n v="-409540.8"/>
    <n v="0"/>
    <n v="-26217584"/>
    <n v="-170449522.03999999"/>
    <n v="34060124.850000001"/>
    <n v="0"/>
    <n v="0"/>
    <n v="0"/>
    <n v="-43488.29"/>
    <n v="15400000"/>
    <n v="0"/>
    <m/>
    <n v="0"/>
    <n v="-131715712"/>
    <n v="0"/>
    <n v="14406121"/>
    <n v="-204852.45"/>
    <n v="-3609995.3"/>
    <n v="1904066.01"/>
    <n v="-490816.96"/>
    <m/>
    <n v="0"/>
    <n v="-39195"/>
    <n v="-11221705.6"/>
    <n v="-39150.03"/>
    <n v="-145538.87"/>
    <n v="0"/>
    <n v="1503552.81"/>
    <n v="-367408.32"/>
    <n v="0"/>
    <n v="0"/>
    <n v="0"/>
    <n v="0"/>
    <m/>
    <m/>
    <m/>
    <n v="35454491.56000001"/>
    <n v="24761670.398912206"/>
    <n v="0"/>
    <n v="0"/>
    <m/>
    <m/>
    <m/>
    <m/>
    <m/>
    <m/>
    <m/>
    <m/>
    <m/>
    <m/>
    <m/>
    <m/>
    <m/>
    <m/>
    <n v="37548051.399999999"/>
    <m/>
    <m/>
    <m/>
    <m/>
    <m/>
    <m/>
    <m/>
    <m/>
    <n v="26900000"/>
    <m/>
    <m/>
    <m/>
    <m/>
    <m/>
    <m/>
    <m/>
    <m/>
    <m/>
    <m/>
    <m/>
    <m/>
    <m/>
    <m/>
    <m/>
    <m/>
    <m/>
    <m/>
    <m/>
    <m/>
    <m/>
    <m/>
    <s v="CSS (fus)"/>
    <x v="1"/>
    <m/>
    <x v="0"/>
    <x v="20"/>
  </r>
  <r>
    <s v="neu_ohne Fusionsberechnungen_DJ_Daten_OKP.xlsx"/>
    <x v="0"/>
    <s v="Jahresrechnung definitiv"/>
    <n v="881"/>
    <x v="21"/>
    <s v="CH"/>
    <s v="OKP CH"/>
    <n v="85484"/>
    <n v="85806"/>
    <m/>
    <m/>
    <m/>
    <m/>
    <m/>
    <m/>
    <m/>
    <m/>
    <m/>
    <m/>
    <m/>
    <m/>
    <m/>
    <m/>
    <m/>
    <m/>
    <m/>
    <m/>
    <m/>
    <m/>
    <m/>
    <m/>
    <m/>
    <m/>
    <m/>
    <m/>
    <m/>
    <m/>
    <m/>
    <m/>
    <m/>
    <m/>
    <m/>
    <m/>
    <m/>
    <n v="330549076.85000002"/>
    <n v="38877.07"/>
    <n v="0"/>
    <n v="49472282.810000002"/>
    <n v="6619185.5999999996"/>
    <n v="0"/>
    <n v="-410908.8"/>
    <n v="0"/>
    <n v="-56091468.399999999"/>
    <n v="-358547685.55000001"/>
    <n v="48792695.799999997"/>
    <n v="0"/>
    <n v="0"/>
    <n v="0"/>
    <n v="-98702"/>
    <n v="562473.25"/>
    <n v="0"/>
    <m/>
    <n v="0"/>
    <n v="33391123"/>
    <n v="0"/>
    <n v="-12523000"/>
    <n v="-1004341.05"/>
    <n v="-1183524"/>
    <n v="687905.34"/>
    <n v="0"/>
    <m/>
    <n v="-14119853.140000001"/>
    <n v="-406580.12"/>
    <n v="-8658029.1099999994"/>
    <n v="-533943.35"/>
    <n v="-196600.65"/>
    <n v="-1155187.49"/>
    <n v="0.04"/>
    <n v="-245182.49"/>
    <n v="0"/>
    <n v="2624488.81"/>
    <n v="0"/>
    <n v="0"/>
    <m/>
    <m/>
    <m/>
    <n v="103959579.01000001"/>
    <n v="56905890.050372802"/>
    <n v="22489196.1369702"/>
    <n v="148932010.16999999"/>
    <m/>
    <m/>
    <m/>
    <m/>
    <m/>
    <m/>
    <m/>
    <m/>
    <m/>
    <m/>
    <m/>
    <m/>
    <m/>
    <m/>
    <n v="116098982.23999999"/>
    <m/>
    <m/>
    <m/>
    <m/>
    <m/>
    <m/>
    <m/>
    <m/>
    <n v="68931484.299999997"/>
    <m/>
    <m/>
    <m/>
    <m/>
    <m/>
    <m/>
    <m/>
    <m/>
    <m/>
    <m/>
    <m/>
    <m/>
    <m/>
    <m/>
    <m/>
    <m/>
    <m/>
    <m/>
    <m/>
    <m/>
    <m/>
    <m/>
    <m/>
    <x v="0"/>
    <m/>
    <x v="0"/>
    <x v="21"/>
  </r>
  <r>
    <s v="neu_ohne Fusionsberechnungen_DJ_Daten_OKP.xlsx"/>
    <x v="0"/>
    <s v="Jahresrechnung definitiv"/>
    <n v="182"/>
    <x v="22"/>
    <s v="CH"/>
    <s v="OKP CH"/>
    <n v="73516"/>
    <n v="73279"/>
    <m/>
    <m/>
    <m/>
    <m/>
    <m/>
    <m/>
    <m/>
    <m/>
    <m/>
    <m/>
    <m/>
    <m/>
    <m/>
    <m/>
    <m/>
    <m/>
    <m/>
    <m/>
    <m/>
    <m/>
    <m/>
    <m/>
    <m/>
    <m/>
    <m/>
    <m/>
    <m/>
    <m/>
    <m/>
    <m/>
    <m/>
    <m/>
    <m/>
    <m/>
    <m/>
    <n v="251528333.62"/>
    <n v="-338290.58"/>
    <n v="0"/>
    <n v="29642156.300000001"/>
    <n v="0"/>
    <n v="0"/>
    <n v="-371774.4"/>
    <n v="0"/>
    <n v="-29642156.300000001"/>
    <n v="-257827170.41"/>
    <n v="39287296.399999999"/>
    <n v="0"/>
    <n v="0"/>
    <n v="0"/>
    <n v="-56493.45"/>
    <n v="-1130383"/>
    <n v="0"/>
    <m/>
    <n v="0"/>
    <n v="-20044504"/>
    <n v="0"/>
    <n v="4346003.97"/>
    <n v="-1791255.75"/>
    <n v="-511318.1"/>
    <n v="-135180.92000000001"/>
    <n v="0"/>
    <m/>
    <n v="-6659093.25"/>
    <n v="-48574.07"/>
    <n v="-4334190.99"/>
    <n v="-660719.6"/>
    <n v="-114557.84"/>
    <n v="-220731.15"/>
    <n v="10870.72"/>
    <n v="-36022.94"/>
    <n v="0"/>
    <n v="3811741.39"/>
    <n v="0"/>
    <n v="-502381.84"/>
    <m/>
    <m/>
    <m/>
    <n v="79690272.390000001"/>
    <n v="35791055.934395462"/>
    <n v="-17830000.772654403"/>
    <n v="171748084.91999999"/>
    <m/>
    <m/>
    <m/>
    <m/>
    <m/>
    <m/>
    <m/>
    <m/>
    <m/>
    <m/>
    <m/>
    <m/>
    <m/>
    <m/>
    <n v="47436800.840000004"/>
    <m/>
    <m/>
    <m/>
    <m/>
    <m/>
    <m/>
    <m/>
    <m/>
    <n v="38112771"/>
    <m/>
    <m/>
    <m/>
    <m/>
    <m/>
    <m/>
    <m/>
    <m/>
    <m/>
    <m/>
    <m/>
    <m/>
    <m/>
    <m/>
    <m/>
    <m/>
    <m/>
    <m/>
    <m/>
    <m/>
    <m/>
    <m/>
    <s v="SWICA (fus)"/>
    <x v="1"/>
    <m/>
    <x v="0"/>
    <x v="22"/>
  </r>
  <r>
    <s v="neu_ohne Fusionsberechnungen_DJ_Daten_OKP.xlsx"/>
    <x v="0"/>
    <s v="Jahresrechnung definitiv"/>
    <n v="1568"/>
    <x v="23"/>
    <s v="CH"/>
    <s v="OKP CH"/>
    <n v="74418"/>
    <n v="71720"/>
    <m/>
    <m/>
    <m/>
    <m/>
    <m/>
    <m/>
    <m/>
    <m/>
    <m/>
    <m/>
    <m/>
    <m/>
    <m/>
    <m/>
    <m/>
    <m/>
    <m/>
    <m/>
    <m/>
    <m/>
    <m/>
    <m/>
    <m/>
    <m/>
    <m/>
    <m/>
    <m/>
    <m/>
    <m/>
    <m/>
    <m/>
    <m/>
    <m/>
    <m/>
    <m/>
    <n v="297535479.12"/>
    <n v="-1326787.53"/>
    <n v="-42000"/>
    <n v="59637012.450000003"/>
    <n v="89889.29"/>
    <n v="0"/>
    <n v="-358398.24"/>
    <n v="0"/>
    <n v="-59637012.450000003"/>
    <n v="-250632585.66"/>
    <n v="41283459.799999997"/>
    <n v="0"/>
    <n v="0"/>
    <n v="0"/>
    <n v="-19940.25"/>
    <n v="0"/>
    <n v="0"/>
    <m/>
    <n v="0"/>
    <n v="-84383094"/>
    <n v="0"/>
    <n v="16182360"/>
    <n v="0"/>
    <n v="-134199.6"/>
    <n v="-153348.25"/>
    <n v="0"/>
    <m/>
    <n v="-6532611.3600000003"/>
    <n v="-215469.49"/>
    <n v="-1546832.04"/>
    <n v="-450112.08"/>
    <n v="-1574434.56"/>
    <n v="-83291.360000000001"/>
    <n v="287976.90999999997"/>
    <n v="-134193.9"/>
    <n v="0"/>
    <n v="2076954.17"/>
    <n v="0"/>
    <n v="0"/>
    <m/>
    <m/>
    <m/>
    <n v="81532289.939999998"/>
    <n v="40767678.908505671"/>
    <n v="-69090435.240875795"/>
    <n v="133104517.79000001"/>
    <m/>
    <m/>
    <m/>
    <m/>
    <m/>
    <m/>
    <m/>
    <m/>
    <m/>
    <m/>
    <m/>
    <m/>
    <m/>
    <m/>
    <n v="91301110.909999996"/>
    <m/>
    <m/>
    <m/>
    <m/>
    <m/>
    <m/>
    <m/>
    <m/>
    <n v="47300000"/>
    <m/>
    <m/>
    <m/>
    <m/>
    <m/>
    <m/>
    <m/>
    <m/>
    <m/>
    <m/>
    <m/>
    <m/>
    <m/>
    <m/>
    <m/>
    <m/>
    <m/>
    <m/>
    <m/>
    <m/>
    <m/>
    <m/>
    <m/>
    <x v="0"/>
    <s v="Visana Gruppe"/>
    <x v="1"/>
    <x v="23"/>
  </r>
  <r>
    <s v="neu_ohne Fusionsberechnungen_DJ_Daten_OKP.xlsx"/>
    <x v="0"/>
    <s v="Jahresrechnung definitiv"/>
    <n v="1570"/>
    <x v="24"/>
    <s v="CH"/>
    <s v="OKP CH"/>
    <n v="56147"/>
    <n v="58467"/>
    <m/>
    <m/>
    <m/>
    <m/>
    <m/>
    <m/>
    <m/>
    <m/>
    <m/>
    <m/>
    <m/>
    <m/>
    <m/>
    <m/>
    <m/>
    <m/>
    <m/>
    <m/>
    <m/>
    <m/>
    <m/>
    <m/>
    <m/>
    <m/>
    <m/>
    <m/>
    <m/>
    <m/>
    <m/>
    <m/>
    <m/>
    <m/>
    <m/>
    <m/>
    <m/>
    <n v="225789682.91"/>
    <n v="-1597811.05"/>
    <n v="0"/>
    <n v="37687214.899999999"/>
    <n v="53376.97"/>
    <n v="0"/>
    <n v="-270175.99"/>
    <n v="0"/>
    <n v="-37687214.899999999"/>
    <n v="-204696148.86000001"/>
    <n v="32240118.050000001"/>
    <n v="0"/>
    <n v="0"/>
    <n v="0"/>
    <n v="-12957.56"/>
    <n v="0"/>
    <n v="0"/>
    <m/>
    <n v="0"/>
    <n v="-32167114"/>
    <n v="0"/>
    <n v="-5176188"/>
    <n v="0"/>
    <n v="-100649.7"/>
    <n v="-35520.92"/>
    <n v="0"/>
    <m/>
    <n v="-5113704.6900000004"/>
    <n v="-253336.25"/>
    <n v="-1214904.08"/>
    <n v="-352346.12"/>
    <n v="-1851126.73"/>
    <n v="-65200.18"/>
    <n v="162789.76000000001"/>
    <n v="-379504.38"/>
    <n v="0"/>
    <n v="1360783.59"/>
    <n v="0"/>
    <n v="0"/>
    <m/>
    <m/>
    <m/>
    <n v="86755689.959999979"/>
    <n v="36191920.424152933"/>
    <n v="-36775561.923326597"/>
    <n v="93343355.310000002"/>
    <m/>
    <m/>
    <m/>
    <m/>
    <m/>
    <m/>
    <m/>
    <m/>
    <m/>
    <m/>
    <m/>
    <m/>
    <m/>
    <m/>
    <n v="91477267.079999998"/>
    <m/>
    <m/>
    <m/>
    <m/>
    <m/>
    <m/>
    <m/>
    <m/>
    <n v="33800000"/>
    <m/>
    <m/>
    <m/>
    <m/>
    <m/>
    <m/>
    <m/>
    <m/>
    <m/>
    <m/>
    <m/>
    <m/>
    <m/>
    <m/>
    <m/>
    <m/>
    <m/>
    <m/>
    <m/>
    <m/>
    <m/>
    <m/>
    <m/>
    <x v="0"/>
    <s v="Visana Gruppe"/>
    <x v="1"/>
    <x v="24"/>
  </r>
  <r>
    <s v="neu_ohne Fusionsberechnungen_DJ_Daten_OKP.xlsx"/>
    <x v="0"/>
    <s v="Jahresrechnung definitiv"/>
    <n v="1575"/>
    <x v="25"/>
    <s v="CH"/>
    <s v="OKP CH"/>
    <n v="61149.39"/>
    <n v="51443"/>
    <m/>
    <m/>
    <m/>
    <m/>
    <m/>
    <m/>
    <m/>
    <m/>
    <m/>
    <m/>
    <m/>
    <m/>
    <m/>
    <m/>
    <m/>
    <m/>
    <m/>
    <m/>
    <m/>
    <m/>
    <m/>
    <m/>
    <m/>
    <m/>
    <m/>
    <m/>
    <m/>
    <m/>
    <m/>
    <m/>
    <m/>
    <m/>
    <m/>
    <m/>
    <m/>
    <n v="203005772.94999999"/>
    <n v="-672054.9"/>
    <n v="-40370377"/>
    <n v="18357506.300000001"/>
    <n v="126610.75"/>
    <n v="0"/>
    <n v="-481833.6"/>
    <n v="0"/>
    <n v="-18484117.050000001"/>
    <n v="-109287123.36"/>
    <n v="27374120.649999999"/>
    <n v="0"/>
    <n v="0"/>
    <n v="0"/>
    <n v="-37293.29"/>
    <n v="1494159"/>
    <n v="0"/>
    <m/>
    <n v="0"/>
    <n v="-104325937"/>
    <n v="0"/>
    <n v="-3374573"/>
    <n v="0"/>
    <n v="-4587714.29"/>
    <n v="-346833.72"/>
    <n v="40685668"/>
    <m/>
    <n v="-4409398.2"/>
    <n v="-2205.9499999999998"/>
    <n v="-2564303.92"/>
    <n v="-125224.81"/>
    <n v="-1105986.54"/>
    <n v="-127262.34"/>
    <n v="179129.76"/>
    <n v="-250936.06"/>
    <n v="0"/>
    <n v="1103836.95"/>
    <n v="0"/>
    <n v="0"/>
    <m/>
    <m/>
    <m/>
    <n v="35434369.495140404"/>
    <n v="27612245.742217213"/>
    <n v="0"/>
    <n v="93170773.940000013"/>
    <m/>
    <m/>
    <m/>
    <m/>
    <m/>
    <m/>
    <m/>
    <m/>
    <m/>
    <m/>
    <m/>
    <m/>
    <m/>
    <m/>
    <n v="36858024.369999997"/>
    <m/>
    <m/>
    <m/>
    <m/>
    <m/>
    <m/>
    <m/>
    <m/>
    <n v="16666544"/>
    <m/>
    <m/>
    <m/>
    <m/>
    <m/>
    <m/>
    <m/>
    <m/>
    <m/>
    <m/>
    <m/>
    <m/>
    <m/>
    <m/>
    <m/>
    <m/>
    <m/>
    <m/>
    <m/>
    <m/>
    <m/>
    <m/>
    <s v="Sanitas (fus)"/>
    <x v="1"/>
    <m/>
    <x v="0"/>
    <x v="25"/>
  </r>
  <r>
    <s v="neu_ohne Fusionsberechnungen_DJ_Daten_OKP.xlsx"/>
    <x v="0"/>
    <s v="Jahresrechnung definitiv"/>
    <n v="32"/>
    <x v="26"/>
    <s v="CH"/>
    <s v="OKP CH"/>
    <n v="39747"/>
    <n v="37807"/>
    <m/>
    <m/>
    <m/>
    <m/>
    <m/>
    <m/>
    <m/>
    <m/>
    <m/>
    <m/>
    <m/>
    <m/>
    <m/>
    <m/>
    <m/>
    <m/>
    <m/>
    <m/>
    <m/>
    <m/>
    <m/>
    <m/>
    <m/>
    <m/>
    <m/>
    <m/>
    <m/>
    <m/>
    <m/>
    <m/>
    <m/>
    <m/>
    <m/>
    <m/>
    <m/>
    <n v="145781783.5"/>
    <n v="24302.59"/>
    <n v="-772643.44"/>
    <n v="20007638.050000001"/>
    <n v="0"/>
    <n v="0"/>
    <n v="-237261.92"/>
    <n v="0"/>
    <n v="-20007638.050000001"/>
    <n v="-170608222.55000001"/>
    <n v="23872878.050000001"/>
    <n v="0"/>
    <n v="0"/>
    <n v="0"/>
    <n v="-40208.639999999999"/>
    <n v="2329000"/>
    <n v="0"/>
    <m/>
    <n v="0"/>
    <n v="9842128.1600000001"/>
    <n v="0"/>
    <n v="640929.84"/>
    <n v="-407331.49"/>
    <n v="-127114.19"/>
    <n v="1016252.02"/>
    <n v="637180.80000000005"/>
    <m/>
    <n v="-2905061.83"/>
    <n v="0"/>
    <n v="-3745874.16"/>
    <n v="-453820.26"/>
    <n v="-29990.48"/>
    <n v="-570918.68999999994"/>
    <n v="431904.2"/>
    <n v="0"/>
    <n v="0"/>
    <n v="3387064.67"/>
    <n v="0"/>
    <n v="0"/>
    <m/>
    <m/>
    <m/>
    <n v="101030678.59999999"/>
    <n v="40613047.393747807"/>
    <n v="11608212.0148037"/>
    <n v="134541196.19999999"/>
    <m/>
    <m/>
    <m/>
    <m/>
    <m/>
    <m/>
    <m/>
    <m/>
    <m/>
    <m/>
    <m/>
    <m/>
    <m/>
    <m/>
    <n v="90735000.379999995"/>
    <m/>
    <m/>
    <m/>
    <m/>
    <m/>
    <m/>
    <m/>
    <m/>
    <n v="25315000"/>
    <m/>
    <m/>
    <m/>
    <m/>
    <m/>
    <m/>
    <m/>
    <m/>
    <m/>
    <m/>
    <m/>
    <m/>
    <m/>
    <m/>
    <m/>
    <m/>
    <m/>
    <m/>
    <m/>
    <m/>
    <m/>
    <m/>
    <m/>
    <x v="0"/>
    <m/>
    <x v="0"/>
    <x v="26"/>
  </r>
  <r>
    <s v="neu_ohne Fusionsberechnungen_DJ_Daten_OKP.xlsx"/>
    <x v="0"/>
    <s v="Jahresrechnung definitiv"/>
    <n v="941"/>
    <x v="27"/>
    <s v="CH"/>
    <s v="OKP CH"/>
    <n v="37647"/>
    <n v="36960"/>
    <m/>
    <m/>
    <m/>
    <m/>
    <m/>
    <m/>
    <m/>
    <m/>
    <m/>
    <m/>
    <m/>
    <m/>
    <m/>
    <m/>
    <m/>
    <m/>
    <m/>
    <m/>
    <m/>
    <m/>
    <m/>
    <m/>
    <m/>
    <m/>
    <m/>
    <m/>
    <m/>
    <m/>
    <m/>
    <m/>
    <m/>
    <m/>
    <m/>
    <m/>
    <m/>
    <n v="127109403.09"/>
    <n v="-258018.32"/>
    <n v="-288686.52"/>
    <n v="13977380.75"/>
    <n v="0"/>
    <n v="0"/>
    <n v="0"/>
    <n v="0"/>
    <n v="-13977380.75"/>
    <n v="-129522340.09999999"/>
    <n v="18327730.350000001"/>
    <n v="0"/>
    <n v="0"/>
    <n v="0"/>
    <n v="-22806.46"/>
    <n v="376731.01"/>
    <n v="0"/>
    <m/>
    <n v="0"/>
    <n v="-3698132"/>
    <n v="0"/>
    <n v="-118834.34"/>
    <n v="0"/>
    <n v="-242252.19"/>
    <n v="-685134.15"/>
    <n v="127766.25"/>
    <m/>
    <n v="-2350655.9700000002"/>
    <n v="-13713.34"/>
    <n v="-1817400.08"/>
    <n v="-75016.45"/>
    <n v="-129759.56"/>
    <n v="-67917.53"/>
    <n v="0"/>
    <n v="-81389.05"/>
    <n v="0"/>
    <n v="2148866.23"/>
    <n v="0"/>
    <n v="0"/>
    <m/>
    <m/>
    <m/>
    <n v="56092591.830000013"/>
    <n v="25833921.893506233"/>
    <n v="-1893373.8179723001"/>
    <n v="98486479.639999986"/>
    <m/>
    <m/>
    <m/>
    <m/>
    <m/>
    <m/>
    <m/>
    <m/>
    <m/>
    <m/>
    <m/>
    <m/>
    <m/>
    <m/>
    <n v="57071575.359999999"/>
    <m/>
    <m/>
    <m/>
    <m/>
    <m/>
    <m/>
    <m/>
    <m/>
    <n v="31526989.109999999"/>
    <m/>
    <m/>
    <m/>
    <m/>
    <m/>
    <m/>
    <m/>
    <m/>
    <m/>
    <m/>
    <m/>
    <m/>
    <m/>
    <m/>
    <m/>
    <m/>
    <m/>
    <m/>
    <m/>
    <m/>
    <m/>
    <m/>
    <s v="Sodalis (fus)"/>
    <x v="1"/>
    <m/>
    <x v="0"/>
    <x v="27"/>
  </r>
  <r>
    <s v="neu_ohne Fusionsberechnungen_DJ_Daten_OKP.xlsx"/>
    <x v="0"/>
    <s v="Jahresrechnung definitiv"/>
    <n v="360"/>
    <x v="28"/>
    <s v="CH"/>
    <s v="OKP CH"/>
    <n v="19284"/>
    <n v="18974"/>
    <m/>
    <m/>
    <m/>
    <m/>
    <m/>
    <m/>
    <m/>
    <m/>
    <m/>
    <m/>
    <m/>
    <m/>
    <m/>
    <m/>
    <m/>
    <m/>
    <m/>
    <m/>
    <m/>
    <m/>
    <m/>
    <m/>
    <m/>
    <m/>
    <m/>
    <m/>
    <m/>
    <m/>
    <m/>
    <m/>
    <m/>
    <m/>
    <m/>
    <m/>
    <m/>
    <n v="69310860.75"/>
    <n v="-104204"/>
    <n v="-810937"/>
    <n v="10130932"/>
    <n v="0"/>
    <n v="0"/>
    <n v="-78710"/>
    <n v="0"/>
    <n v="-10130932"/>
    <n v="-77459874.299999997"/>
    <n v="10304403.550000001"/>
    <n v="0"/>
    <n v="0"/>
    <n v="0"/>
    <n v="-5290"/>
    <n v="-715000"/>
    <n v="0"/>
    <m/>
    <n v="0"/>
    <n v="5146424"/>
    <n v="0"/>
    <n v="4830000"/>
    <n v="-234927"/>
    <n v="0"/>
    <n v="-56475"/>
    <n v="595480"/>
    <m/>
    <n v="-1117711"/>
    <n v="0"/>
    <n v="-858680"/>
    <n v="-11244"/>
    <n v="-3100"/>
    <n v="-26381"/>
    <n v="2000"/>
    <n v="-379280"/>
    <n v="0"/>
    <n v="1091483"/>
    <n v="731"/>
    <n v="-14961"/>
    <m/>
    <m/>
    <m/>
    <n v="38121821.999999993"/>
    <n v="17729960.960310865"/>
    <n v="6437570.0564741008"/>
    <n v="59379335"/>
    <m/>
    <m/>
    <m/>
    <m/>
    <m/>
    <m/>
    <m/>
    <m/>
    <m/>
    <m/>
    <m/>
    <m/>
    <m/>
    <m/>
    <n v="44979320"/>
    <m/>
    <m/>
    <m/>
    <m/>
    <m/>
    <m/>
    <m/>
    <m/>
    <n v="16360000"/>
    <m/>
    <m/>
    <m/>
    <m/>
    <m/>
    <m/>
    <m/>
    <m/>
    <m/>
    <m/>
    <m/>
    <m/>
    <m/>
    <m/>
    <m/>
    <m/>
    <m/>
    <m/>
    <m/>
    <m/>
    <m/>
    <m/>
    <m/>
    <x v="0"/>
    <m/>
    <x v="0"/>
    <x v="28"/>
  </r>
  <r>
    <s v="neu_ohne Fusionsberechnungen_DJ_Daten_OKP.xlsx"/>
    <x v="0"/>
    <s v="Jahresrechnung definitiv"/>
    <n v="194"/>
    <x v="29"/>
    <s v="CH"/>
    <s v="OKP CH"/>
    <n v="19474.57"/>
    <n v="18854"/>
    <m/>
    <m/>
    <m/>
    <m/>
    <m/>
    <m/>
    <m/>
    <m/>
    <m/>
    <m/>
    <m/>
    <m/>
    <m/>
    <m/>
    <m/>
    <m/>
    <m/>
    <m/>
    <m/>
    <m/>
    <m/>
    <m/>
    <m/>
    <m/>
    <m/>
    <m/>
    <m/>
    <m/>
    <m/>
    <m/>
    <m/>
    <m/>
    <m/>
    <m/>
    <m/>
    <n v="71799873.5"/>
    <n v="-95739.16"/>
    <n v="-581579"/>
    <n v="9476257.75"/>
    <n v="0"/>
    <n v="0"/>
    <n v="-106497.60000000001"/>
    <n v="0"/>
    <n v="-9476257.75"/>
    <n v="-71206643.200000003"/>
    <n v="10131207.800000001"/>
    <n v="0"/>
    <n v="0"/>
    <n v="0"/>
    <n v="-42087.95"/>
    <n v="1500000"/>
    <n v="0"/>
    <m/>
    <n v="0"/>
    <n v="-1049742"/>
    <n v="0"/>
    <n v="-737000"/>
    <n v="-632349.35"/>
    <n v="-116320.6"/>
    <n v="12976.06"/>
    <n v="807665.95"/>
    <m/>
    <n v="-1570646.02"/>
    <n v="-200"/>
    <n v="-337882.73"/>
    <n v="-5450.31"/>
    <n v="-450"/>
    <n v="-24236.75"/>
    <n v="81418.490000000005"/>
    <n v="-51874.78"/>
    <n v="0"/>
    <n v="413916.61"/>
    <n v="0"/>
    <n v="0"/>
    <m/>
    <m/>
    <m/>
    <n v="27262510.070000011"/>
    <n v="13853974.977798533"/>
    <n v="-2145830.9014182002"/>
    <n v="35232704.269999996"/>
    <m/>
    <m/>
    <m/>
    <m/>
    <m/>
    <m/>
    <m/>
    <m/>
    <m/>
    <m/>
    <m/>
    <m/>
    <m/>
    <m/>
    <n v="32542724.579999998"/>
    <m/>
    <m/>
    <m/>
    <m/>
    <m/>
    <m/>
    <m/>
    <m/>
    <n v="11523142"/>
    <m/>
    <m/>
    <m/>
    <m/>
    <m/>
    <m/>
    <m/>
    <m/>
    <m/>
    <m/>
    <m/>
    <m/>
    <m/>
    <m/>
    <m/>
    <m/>
    <m/>
    <m/>
    <m/>
    <m/>
    <m/>
    <m/>
    <m/>
    <x v="0"/>
    <m/>
    <x v="0"/>
    <x v="29"/>
  </r>
  <r>
    <s v="neu_ohne Fusionsberechnungen_DJ_Daten_OKP.xlsx"/>
    <x v="0"/>
    <s v="Jahresrechnung definitiv"/>
    <n v="923"/>
    <x v="30"/>
    <s v="CH"/>
    <s v="OKP CH"/>
    <n v="20307"/>
    <n v="18395"/>
    <m/>
    <m/>
    <m/>
    <m/>
    <m/>
    <m/>
    <m/>
    <m/>
    <m/>
    <m/>
    <m/>
    <m/>
    <m/>
    <m/>
    <m/>
    <m/>
    <m/>
    <m/>
    <m/>
    <m/>
    <m/>
    <m/>
    <m/>
    <m/>
    <m/>
    <m/>
    <m/>
    <m/>
    <m/>
    <m/>
    <m/>
    <m/>
    <m/>
    <m/>
    <m/>
    <n v="69515185.849999994"/>
    <n v="-320301.90999999997"/>
    <n v="-100000"/>
    <n v="7428269.1500000004"/>
    <n v="0"/>
    <n v="0"/>
    <n v="-129988.8"/>
    <n v="0"/>
    <n v="-7428269.1500000004"/>
    <n v="-77735835.5"/>
    <n v="11247145.25"/>
    <n v="0"/>
    <n v="0"/>
    <n v="0"/>
    <n v="-3753.21"/>
    <n v="2700000"/>
    <n v="0"/>
    <m/>
    <n v="0"/>
    <n v="-10157061"/>
    <n v="0"/>
    <n v="9137250"/>
    <n v="-291598.65000000002"/>
    <n v="-465548.2"/>
    <n v="-115396.82"/>
    <n v="0"/>
    <m/>
    <n v="-2074635.05"/>
    <n v="0"/>
    <n v="-1277955.5"/>
    <n v="-28781.05"/>
    <n v="0"/>
    <n v="-43445.599999999999"/>
    <n v="36923.67"/>
    <n v="-62217.09"/>
    <n v="0"/>
    <n v="920225.4"/>
    <n v="358.5"/>
    <n v="0"/>
    <m/>
    <m/>
    <m/>
    <n v="33382245.399999995"/>
    <n v="10988340.006410316"/>
    <n v="-1433979.5804304001"/>
    <n v="45520393.939999998"/>
    <m/>
    <m/>
    <m/>
    <m/>
    <m/>
    <m/>
    <m/>
    <m/>
    <m/>
    <m/>
    <m/>
    <m/>
    <m/>
    <m/>
    <n v="29491399.73"/>
    <m/>
    <m/>
    <m/>
    <m/>
    <m/>
    <m/>
    <m/>
    <m/>
    <n v="14500000"/>
    <m/>
    <m/>
    <m/>
    <m/>
    <m/>
    <m/>
    <m/>
    <m/>
    <m/>
    <m/>
    <m/>
    <m/>
    <m/>
    <m/>
    <m/>
    <m/>
    <m/>
    <m/>
    <m/>
    <m/>
    <m/>
    <m/>
    <m/>
    <x v="0"/>
    <m/>
    <x v="0"/>
    <x v="30"/>
  </r>
  <r>
    <s v="neu_ohne Fusionsberechnungen_DJ_Daten_OKP.xlsx"/>
    <x v="0"/>
    <s v="Jahresrechnung definitiv"/>
    <n v="762"/>
    <x v="31"/>
    <s v="CH"/>
    <s v="OKP CH"/>
    <n v="17471.919999999998"/>
    <n v="16988"/>
    <m/>
    <m/>
    <m/>
    <m/>
    <m/>
    <m/>
    <m/>
    <m/>
    <m/>
    <m/>
    <m/>
    <m/>
    <m/>
    <m/>
    <m/>
    <m/>
    <m/>
    <m/>
    <m/>
    <m/>
    <m/>
    <m/>
    <m/>
    <m/>
    <m/>
    <m/>
    <m/>
    <m/>
    <m/>
    <m/>
    <m/>
    <m/>
    <m/>
    <m/>
    <m/>
    <n v="57925085.789999999"/>
    <n v="-812673.11"/>
    <n v="0"/>
    <n v="9213510.2300000004"/>
    <n v="0"/>
    <n v="0"/>
    <n v="83864.070000000007"/>
    <n v="0"/>
    <n v="-9213510.2300000004"/>
    <n v="-57540370.530000001"/>
    <n v="8056792.9500000002"/>
    <n v="0"/>
    <n v="0"/>
    <n v="0"/>
    <n v="-153353"/>
    <n v="-244798"/>
    <n v="0"/>
    <m/>
    <n v="0"/>
    <n v="-2563925.0299999998"/>
    <n v="0"/>
    <n v="-1455870.97"/>
    <n v="0"/>
    <n v="0"/>
    <n v="-31828.75"/>
    <n v="0"/>
    <m/>
    <n v="0"/>
    <n v="0"/>
    <n v="-3061820.65"/>
    <n v="-132938.25"/>
    <n v="-94450"/>
    <n v="0"/>
    <n v="5240.1000000000004"/>
    <n v="-12321.1"/>
    <n v="0"/>
    <n v="690190.49"/>
    <n v="60.52"/>
    <n v="0"/>
    <m/>
    <m/>
    <m/>
    <n v="21158214.93999999"/>
    <n v="12830505.524758672"/>
    <n v="-2916914.0509297997"/>
    <n v="33737438.469999999"/>
    <m/>
    <m/>
    <m/>
    <m/>
    <m/>
    <m/>
    <m/>
    <m/>
    <m/>
    <m/>
    <m/>
    <m/>
    <m/>
    <m/>
    <n v="20390676.989999998"/>
    <m/>
    <m/>
    <m/>
    <m/>
    <m/>
    <m/>
    <m/>
    <m/>
    <n v="11156488"/>
    <m/>
    <m/>
    <m/>
    <m/>
    <m/>
    <m/>
    <m/>
    <m/>
    <m/>
    <m/>
    <m/>
    <m/>
    <m/>
    <m/>
    <m/>
    <m/>
    <m/>
    <m/>
    <m/>
    <m/>
    <m/>
    <m/>
    <s v="Vivao (fus)"/>
    <x v="1"/>
    <m/>
    <x v="0"/>
    <x v="31"/>
  </r>
  <r>
    <s v="neu_ohne Fusionsberechnungen_DJ_Daten_OKP.xlsx"/>
    <x v="0"/>
    <s v="Jahresrechnung definitiv"/>
    <n v="1386"/>
    <x v="32"/>
    <s v="CH"/>
    <s v="OKP CH"/>
    <n v="9143"/>
    <n v="13784"/>
    <m/>
    <m/>
    <m/>
    <m/>
    <m/>
    <m/>
    <m/>
    <m/>
    <m/>
    <m/>
    <m/>
    <m/>
    <m/>
    <m/>
    <m/>
    <m/>
    <m/>
    <m/>
    <m/>
    <m/>
    <m/>
    <m/>
    <m/>
    <m/>
    <m/>
    <m/>
    <m/>
    <m/>
    <m/>
    <m/>
    <m/>
    <m/>
    <m/>
    <m/>
    <m/>
    <n v="40981115.939999998"/>
    <n v="-42839.1"/>
    <n v="-65000"/>
    <n v="5103391.5"/>
    <n v="-3654.63"/>
    <n v="0"/>
    <n v="-55142.400000000001"/>
    <n v="0"/>
    <n v="-5103391.5"/>
    <n v="-59664810.75"/>
    <n v="6565675.5999999996"/>
    <n v="0"/>
    <n v="0"/>
    <n v="0"/>
    <n v="-4080.34"/>
    <n v="409000"/>
    <n v="0"/>
    <m/>
    <n v="0"/>
    <n v="13457146"/>
    <n v="0"/>
    <n v="941118"/>
    <n v="0"/>
    <n v="-27409.4"/>
    <n v="-126273.74"/>
    <n v="250000"/>
    <m/>
    <n v="-1170639.3700000001"/>
    <n v="-135151.48000000001"/>
    <n v="-281808.55"/>
    <n v="-80659.759999999995"/>
    <n v="-987551.27"/>
    <n v="-14925.76"/>
    <n v="6237.16"/>
    <n v="-50111.19"/>
    <n v="0"/>
    <n v="13636.31"/>
    <n v="0"/>
    <n v="0"/>
    <m/>
    <m/>
    <m/>
    <n v="23815966.050000004"/>
    <n v="7367544.2898567691"/>
    <n v="14055895.772866501"/>
    <n v="20983385.699999999"/>
    <m/>
    <m/>
    <m/>
    <m/>
    <m/>
    <m/>
    <m/>
    <m/>
    <m/>
    <m/>
    <m/>
    <m/>
    <m/>
    <m/>
    <n v="21972654.030000001"/>
    <m/>
    <m/>
    <m/>
    <m/>
    <m/>
    <m/>
    <m/>
    <m/>
    <n v="12750000"/>
    <m/>
    <m/>
    <m/>
    <m/>
    <m/>
    <m/>
    <m/>
    <m/>
    <m/>
    <m/>
    <m/>
    <m/>
    <m/>
    <m/>
    <m/>
    <m/>
    <m/>
    <m/>
    <m/>
    <m/>
    <m/>
    <m/>
    <m/>
    <x v="0"/>
    <s v="Visana Gruppe"/>
    <x v="1"/>
    <x v="32"/>
  </r>
  <r>
    <s v="neu_ohne Fusionsberechnungen_DJ_Daten_OKP.xlsx"/>
    <x v="0"/>
    <s v="Jahresrechnung definitiv"/>
    <n v="57"/>
    <x v="33"/>
    <s v="CH"/>
    <s v="OKP CH"/>
    <n v="14134.92"/>
    <n v="13644"/>
    <m/>
    <m/>
    <m/>
    <m/>
    <m/>
    <m/>
    <m/>
    <m/>
    <m/>
    <m/>
    <m/>
    <m/>
    <m/>
    <m/>
    <m/>
    <m/>
    <m/>
    <m/>
    <m/>
    <m/>
    <m/>
    <m/>
    <m/>
    <m/>
    <m/>
    <m/>
    <m/>
    <m/>
    <m/>
    <m/>
    <m/>
    <m/>
    <m/>
    <m/>
    <m/>
    <n v="64486202.259999998"/>
    <n v="-36356.089999999997"/>
    <n v="0"/>
    <n v="10371498.109999999"/>
    <n v="0"/>
    <n v="0"/>
    <n v="67843.149999999994"/>
    <n v="0"/>
    <n v="-10371498.109999999"/>
    <n v="-57238157.450000003"/>
    <n v="8407706.25"/>
    <n v="0"/>
    <n v="0"/>
    <n v="0"/>
    <n v="-234677.98"/>
    <n v="-59500"/>
    <n v="0"/>
    <m/>
    <n v="0"/>
    <n v="-11380031.140000001"/>
    <n v="0"/>
    <n v="-512646.41"/>
    <n v="0"/>
    <n v="0"/>
    <n v="-39597.67"/>
    <n v="0"/>
    <m/>
    <n v="0"/>
    <n v="0"/>
    <n v="-3347260.25"/>
    <n v="-148218.76999999999"/>
    <n v="-239500"/>
    <n v="0"/>
    <n v="0"/>
    <n v="0"/>
    <n v="0"/>
    <n v="311259.46999999997"/>
    <n v="48.22"/>
    <n v="0"/>
    <m/>
    <m/>
    <m/>
    <n v="54933411.340000004"/>
    <n v="15915533.869700788"/>
    <n v="-10038575.734023295"/>
    <n v="66784807.240000002"/>
    <m/>
    <m/>
    <m/>
    <m/>
    <m/>
    <m/>
    <m/>
    <m/>
    <m/>
    <m/>
    <m/>
    <m/>
    <m/>
    <m/>
    <n v="8700491.2200000007"/>
    <m/>
    <m/>
    <m/>
    <m/>
    <m/>
    <m/>
    <m/>
    <m/>
    <n v="11360088"/>
    <m/>
    <m/>
    <m/>
    <m/>
    <m/>
    <m/>
    <m/>
    <m/>
    <m/>
    <m/>
    <m/>
    <m/>
    <m/>
    <m/>
    <m/>
    <m/>
    <m/>
    <m/>
    <m/>
    <m/>
    <m/>
    <m/>
    <s v="Vivao (fus)"/>
    <x v="1"/>
    <m/>
    <x v="0"/>
    <x v="33"/>
  </r>
  <r>
    <s v="neu_ohne Fusionsberechnungen_DJ_Daten_OKP.xlsx"/>
    <x v="0"/>
    <s v="Jahresrechnung definitiv"/>
    <n v="1318"/>
    <x v="34"/>
    <s v="CH"/>
    <s v="OKP CH"/>
    <n v="11199"/>
    <n v="11117"/>
    <m/>
    <m/>
    <m/>
    <m/>
    <m/>
    <m/>
    <m/>
    <m/>
    <m/>
    <m/>
    <m/>
    <m/>
    <m/>
    <m/>
    <m/>
    <m/>
    <m/>
    <m/>
    <m/>
    <m/>
    <m/>
    <m/>
    <m/>
    <m/>
    <m/>
    <m/>
    <m/>
    <m/>
    <m/>
    <m/>
    <m/>
    <m/>
    <m/>
    <m/>
    <m/>
    <n v="39781898.700000003"/>
    <n v="-81625.649999999994"/>
    <n v="-246647.75"/>
    <n v="4436196.9000000004"/>
    <n v="0"/>
    <n v="0"/>
    <n v="-52790.400000000001"/>
    <n v="0"/>
    <n v="-4436196.9000000004"/>
    <n v="-41533014.600000001"/>
    <n v="6804378.5999999996"/>
    <n v="0"/>
    <n v="0"/>
    <n v="0"/>
    <n v="-25186.15"/>
    <n v="-260000"/>
    <n v="0"/>
    <m/>
    <n v="0"/>
    <n v="-29115"/>
    <n v="0"/>
    <n v="-1160000"/>
    <n v="-227242.54"/>
    <n v="0"/>
    <n v="-324588.40000000002"/>
    <n v="38895.85"/>
    <m/>
    <n v="-1299418.8999999999"/>
    <n v="0"/>
    <n v="-725850.95"/>
    <n v="-24825.4"/>
    <n v="0"/>
    <n v="0"/>
    <n v="27697.25"/>
    <n v="-20572.95"/>
    <n v="0"/>
    <n v="322722.49"/>
    <n v="0"/>
    <n v="0"/>
    <m/>
    <m/>
    <m/>
    <n v="27648814.579999991"/>
    <n v="10047485.286468504"/>
    <n v="-1177880.8901499002"/>
    <n v="35871932.810000002"/>
    <m/>
    <m/>
    <m/>
    <m/>
    <m/>
    <m/>
    <m/>
    <m/>
    <m/>
    <m/>
    <m/>
    <m/>
    <m/>
    <m/>
    <n v="28338139.190000001"/>
    <m/>
    <m/>
    <m/>
    <m/>
    <m/>
    <m/>
    <m/>
    <m/>
    <n v="8390000"/>
    <m/>
    <m/>
    <m/>
    <m/>
    <m/>
    <m/>
    <m/>
    <m/>
    <m/>
    <m/>
    <m/>
    <m/>
    <m/>
    <m/>
    <m/>
    <m/>
    <m/>
    <m/>
    <m/>
    <m/>
    <m/>
    <m/>
    <m/>
    <x v="0"/>
    <m/>
    <x v="0"/>
    <x v="34"/>
  </r>
  <r>
    <s v="neu_ohne Fusionsberechnungen_DJ_Daten_OKP.xlsx"/>
    <x v="0"/>
    <s v="Jahresrechnung definitiv"/>
    <n v="1401"/>
    <x v="35"/>
    <s v="CH"/>
    <s v="OKP CH"/>
    <n v="9661.66"/>
    <n v="9528"/>
    <m/>
    <m/>
    <m/>
    <m/>
    <m/>
    <m/>
    <m/>
    <m/>
    <m/>
    <m/>
    <m/>
    <m/>
    <m/>
    <m/>
    <m/>
    <m/>
    <m/>
    <m/>
    <m/>
    <m/>
    <m/>
    <m/>
    <m/>
    <m/>
    <m/>
    <m/>
    <m/>
    <m/>
    <m/>
    <m/>
    <m/>
    <m/>
    <m/>
    <m/>
    <m/>
    <n v="32203114"/>
    <n v="-73784"/>
    <n v="-289828"/>
    <n v="2736613"/>
    <n v="0"/>
    <n v="0"/>
    <n v="-40099"/>
    <n v="0"/>
    <n v="-2736613"/>
    <n v="-34875785"/>
    <n v="5154642"/>
    <n v="0"/>
    <n v="0"/>
    <n v="0"/>
    <n v="0"/>
    <n v="0"/>
    <n v="0"/>
    <m/>
    <n v="0"/>
    <n v="927636"/>
    <n v="0"/>
    <n v="-270000"/>
    <n v="0"/>
    <n v="0"/>
    <n v="-323761"/>
    <n v="393185"/>
    <m/>
    <n v="-1149374"/>
    <n v="0"/>
    <n v="-735747"/>
    <n v="-122426"/>
    <n v="-32253"/>
    <n v="-46610"/>
    <n v="35041"/>
    <n v="-16015"/>
    <n v="0"/>
    <n v="-20714"/>
    <n v="0"/>
    <n v="0"/>
    <m/>
    <m/>
    <m/>
    <n v="13408629.840000007"/>
    <n v="7923154.7526333733"/>
    <n v="249435.5514249999"/>
    <n v="18556653"/>
    <m/>
    <m/>
    <m/>
    <m/>
    <m/>
    <m/>
    <m/>
    <m/>
    <m/>
    <m/>
    <m/>
    <m/>
    <m/>
    <m/>
    <n v="13910919"/>
    <m/>
    <m/>
    <m/>
    <m/>
    <m/>
    <m/>
    <m/>
    <m/>
    <n v="4620000"/>
    <m/>
    <m/>
    <m/>
    <m/>
    <m/>
    <m/>
    <m/>
    <m/>
    <m/>
    <m/>
    <m/>
    <m/>
    <m/>
    <m/>
    <m/>
    <m/>
    <m/>
    <m/>
    <m/>
    <m/>
    <m/>
    <m/>
    <s v="rhenu (fus)"/>
    <x v="1"/>
    <m/>
    <x v="0"/>
    <x v="35"/>
  </r>
  <r>
    <s v="neu_ohne Fusionsberechnungen_DJ_Daten_OKP.xlsx"/>
    <x v="0"/>
    <s v="Jahresrechnung definitiv"/>
    <n v="558"/>
    <x v="36"/>
    <s v="CH"/>
    <s v="OKP CH"/>
    <n v="9300"/>
    <n v="8855"/>
    <m/>
    <m/>
    <m/>
    <m/>
    <m/>
    <m/>
    <m/>
    <m/>
    <m/>
    <m/>
    <m/>
    <m/>
    <m/>
    <m/>
    <m/>
    <m/>
    <m/>
    <m/>
    <m/>
    <m/>
    <m/>
    <m/>
    <m/>
    <m/>
    <m/>
    <m/>
    <m/>
    <m/>
    <m/>
    <m/>
    <m/>
    <m/>
    <m/>
    <m/>
    <m/>
    <n v="30812453.300000001"/>
    <n v="-60393.760000000002"/>
    <n v="0"/>
    <n v="3966355"/>
    <n v="0"/>
    <n v="0"/>
    <n v="-42852"/>
    <n v="0"/>
    <n v="-3966355"/>
    <n v="-25496486.350000001"/>
    <n v="4439555.5"/>
    <n v="0"/>
    <n v="0"/>
    <n v="0"/>
    <n v="-6192.47"/>
    <n v="566000"/>
    <n v="0"/>
    <m/>
    <n v="0"/>
    <n v="-7975342"/>
    <n v="0"/>
    <n v="2115803"/>
    <n v="-226752.78"/>
    <n v="-26171.85"/>
    <n v="-5191.68"/>
    <n v="0"/>
    <m/>
    <n v="0"/>
    <n v="0"/>
    <n v="-1701763.9"/>
    <n v="0"/>
    <n v="0"/>
    <n v="0"/>
    <n v="197920.3"/>
    <n v="-186.44"/>
    <n v="0"/>
    <n v="742093.86"/>
    <n v="139.55000000000001"/>
    <n v="-0.04"/>
    <m/>
    <m/>
    <m/>
    <n v="9521730"/>
    <n v="5843054.0097045293"/>
    <n v="0"/>
    <n v="18601513.350000001"/>
    <m/>
    <m/>
    <m/>
    <m/>
    <m/>
    <m/>
    <m/>
    <m/>
    <m/>
    <m/>
    <m/>
    <m/>
    <m/>
    <m/>
    <n v="12252824.619999999"/>
    <m/>
    <m/>
    <m/>
    <m/>
    <m/>
    <m/>
    <m/>
    <m/>
    <n v="4029000"/>
    <m/>
    <m/>
    <m/>
    <m/>
    <m/>
    <m/>
    <m/>
    <m/>
    <m/>
    <m/>
    <m/>
    <m/>
    <m/>
    <m/>
    <m/>
    <m/>
    <m/>
    <m/>
    <m/>
    <m/>
    <m/>
    <m/>
    <s v="öKK (fus)"/>
    <x v="1"/>
    <m/>
    <x v="0"/>
    <x v="36"/>
  </r>
  <r>
    <s v="neu_ohne Fusionsberechnungen_DJ_Daten_OKP.xlsx"/>
    <x v="0"/>
    <s v="Jahresrechnung definitiv"/>
    <n v="780"/>
    <x v="37"/>
    <s v="CH"/>
    <s v="OKP CH"/>
    <n v="7839.56"/>
    <n v="8121"/>
    <m/>
    <m/>
    <m/>
    <m/>
    <m/>
    <m/>
    <m/>
    <m/>
    <m/>
    <m/>
    <m/>
    <m/>
    <m/>
    <m/>
    <m/>
    <m/>
    <m/>
    <m/>
    <m/>
    <m/>
    <m/>
    <m/>
    <m/>
    <m/>
    <m/>
    <m/>
    <m/>
    <m/>
    <m/>
    <m/>
    <m/>
    <m/>
    <m/>
    <m/>
    <m/>
    <n v="24156124"/>
    <n v="-73030"/>
    <n v="-265878"/>
    <n v="2921606"/>
    <n v="0"/>
    <n v="0"/>
    <n v="-32587"/>
    <n v="0"/>
    <n v="-2921606"/>
    <n v="-22308117"/>
    <n v="3726487"/>
    <n v="0"/>
    <n v="0"/>
    <n v="0"/>
    <n v="-1792"/>
    <n v="-430000"/>
    <n v="0"/>
    <m/>
    <n v="0"/>
    <n v="-2382629.1"/>
    <n v="0"/>
    <n v="-960000"/>
    <n v="0"/>
    <n v="-17285"/>
    <n v="-194629"/>
    <n v="367777"/>
    <m/>
    <n v="-1352110"/>
    <n v="0"/>
    <n v="-428885"/>
    <n v="-96188"/>
    <n v="-100"/>
    <n v="-124434"/>
    <n v="421310"/>
    <n v="-16859"/>
    <n v="0"/>
    <n v="172055"/>
    <n v="41370"/>
    <n v="0"/>
    <m/>
    <m/>
    <m/>
    <n v="11203059.15"/>
    <n v="1922880.8308424344"/>
    <n v="-3108440.6325686998"/>
    <n v="17248781.800000001"/>
    <m/>
    <m/>
    <m/>
    <m/>
    <m/>
    <m/>
    <m/>
    <m/>
    <m/>
    <m/>
    <m/>
    <m/>
    <m/>
    <m/>
    <n v="11358703.42"/>
    <m/>
    <m/>
    <m/>
    <m/>
    <m/>
    <m/>
    <m/>
    <m/>
    <n v="3750000"/>
    <m/>
    <m/>
    <m/>
    <m/>
    <m/>
    <m/>
    <m/>
    <m/>
    <m/>
    <m/>
    <m/>
    <m/>
    <m/>
    <m/>
    <m/>
    <m/>
    <m/>
    <m/>
    <m/>
    <m/>
    <m/>
    <m/>
    <m/>
    <x v="0"/>
    <m/>
    <x v="0"/>
    <x v="37"/>
  </r>
  <r>
    <s v="neu_ohne Fusionsberechnungen_DJ_Daten_OKP.xlsx"/>
    <x v="0"/>
    <s v="Jahresrechnung definitiv"/>
    <n v="1507"/>
    <x v="38"/>
    <s v="CH"/>
    <s v="OKP CH"/>
    <n v="7360.97"/>
    <n v="7288"/>
    <m/>
    <m/>
    <m/>
    <m/>
    <m/>
    <m/>
    <m/>
    <m/>
    <m/>
    <m/>
    <m/>
    <m/>
    <m/>
    <m/>
    <m/>
    <m/>
    <m/>
    <m/>
    <m/>
    <m/>
    <m/>
    <m/>
    <m/>
    <m/>
    <m/>
    <m/>
    <m/>
    <m/>
    <m/>
    <m/>
    <m/>
    <m/>
    <m/>
    <m/>
    <m/>
    <n v="29167977.350000001"/>
    <n v="-272573.67"/>
    <n v="-583359.55000000005"/>
    <n v="4695205.9000000004"/>
    <n v="0"/>
    <n v="0"/>
    <n v="-35332.800000000003"/>
    <n v="0"/>
    <n v="-4695205.9000000004"/>
    <n v="-29940305.949999999"/>
    <n v="3893461.38"/>
    <n v="0"/>
    <n v="0"/>
    <n v="0"/>
    <n v="0"/>
    <n v="611293.47"/>
    <n v="-41690"/>
    <m/>
    <n v="0"/>
    <n v="1832722"/>
    <n v="0"/>
    <n v="-1719423"/>
    <n v="0"/>
    <n v="-57713.4"/>
    <n v="-50054.28"/>
    <n v="1242924.0900000001"/>
    <m/>
    <n v="0"/>
    <n v="0"/>
    <n v="-1413847.08"/>
    <n v="-96222.62"/>
    <n v="-2870.32"/>
    <n v="0"/>
    <n v="83629.259999999995"/>
    <n v="-7430.66"/>
    <n v="0"/>
    <n v="242446.07"/>
    <n v="0"/>
    <n v="0"/>
    <m/>
    <m/>
    <m/>
    <n v="17115898.162902225"/>
    <n v="6300716.1474881154"/>
    <n v="348652.0102511"/>
    <n v="21391096.550000001"/>
    <m/>
    <m/>
    <m/>
    <m/>
    <m/>
    <m/>
    <m/>
    <m/>
    <m/>
    <m/>
    <m/>
    <m/>
    <m/>
    <m/>
    <n v="16441693.970000001"/>
    <m/>
    <m/>
    <m/>
    <m/>
    <m/>
    <m/>
    <m/>
    <m/>
    <n v="5590545.6799999997"/>
    <m/>
    <m/>
    <m/>
    <m/>
    <m/>
    <m/>
    <m/>
    <m/>
    <m/>
    <m/>
    <m/>
    <m/>
    <m/>
    <m/>
    <m/>
    <m/>
    <m/>
    <m/>
    <m/>
    <m/>
    <m/>
    <m/>
    <m/>
    <x v="0"/>
    <s v="Groupe Mutuel"/>
    <x v="1"/>
    <x v="38"/>
  </r>
  <r>
    <s v="neu_ohne Fusionsberechnungen_DJ_Daten_OKP.xlsx"/>
    <x v="0"/>
    <s v="Jahresrechnung definitiv"/>
    <n v="829"/>
    <x v="39"/>
    <s v="CH"/>
    <s v="OKP CH"/>
    <n v="5518.39"/>
    <n v="6654"/>
    <m/>
    <m/>
    <m/>
    <m/>
    <m/>
    <m/>
    <m/>
    <m/>
    <m/>
    <m/>
    <m/>
    <m/>
    <m/>
    <m/>
    <m/>
    <m/>
    <m/>
    <m/>
    <m/>
    <m/>
    <m/>
    <m/>
    <m/>
    <m/>
    <m/>
    <m/>
    <m/>
    <m/>
    <m/>
    <m/>
    <m/>
    <m/>
    <m/>
    <m/>
    <m/>
    <n v="20700018.309999999"/>
    <n v="-14651.79"/>
    <n v="-219420.2"/>
    <n v="2930347.55"/>
    <n v="54589.91"/>
    <n v="0"/>
    <n v="-26400"/>
    <n v="0"/>
    <n v="-2930347.55"/>
    <n v="-28527587.699999999"/>
    <n v="3250006.85"/>
    <n v="0"/>
    <n v="0"/>
    <n v="0"/>
    <n v="0"/>
    <n v="-370000"/>
    <n v="0"/>
    <m/>
    <n v="0"/>
    <n v="6270830"/>
    <n v="0"/>
    <n v="690778"/>
    <n v="0"/>
    <n v="0"/>
    <n v="-124941.38"/>
    <n v="138544.75"/>
    <m/>
    <n v="-1235569.5"/>
    <n v="0"/>
    <n v="-102387.55"/>
    <n v="-33190.949999999997"/>
    <n v="-33731.65"/>
    <n v="-62554.15"/>
    <n v="0"/>
    <n v="0"/>
    <n v="0"/>
    <n v="403104.17"/>
    <n v="0"/>
    <n v="0"/>
    <m/>
    <m/>
    <m/>
    <n v="15234460.599999996"/>
    <n v="3962920.6975465738"/>
    <n v="6775426.0700957999"/>
    <n v="18260535.880000003"/>
    <m/>
    <m/>
    <m/>
    <m/>
    <m/>
    <m/>
    <m/>
    <m/>
    <m/>
    <m/>
    <m/>
    <m/>
    <m/>
    <m/>
    <n v="15197827"/>
    <m/>
    <m/>
    <m/>
    <m/>
    <m/>
    <m/>
    <m/>
    <m/>
    <n v="5100000"/>
    <m/>
    <m/>
    <m/>
    <m/>
    <m/>
    <m/>
    <m/>
    <m/>
    <m/>
    <m/>
    <m/>
    <m/>
    <m/>
    <m/>
    <m/>
    <m/>
    <m/>
    <m/>
    <m/>
    <m/>
    <m/>
    <m/>
    <m/>
    <x v="0"/>
    <m/>
    <x v="0"/>
    <x v="39"/>
  </r>
  <r>
    <s v="neu_ohne Fusionsberechnungen_DJ_Daten_OKP.xlsx"/>
    <x v="0"/>
    <s v="Jahresrechnung definitiv"/>
    <n v="246"/>
    <x v="40"/>
    <s v="CH"/>
    <s v="OKP CH"/>
    <n v="5934.3"/>
    <n v="5889"/>
    <m/>
    <m/>
    <m/>
    <m/>
    <m/>
    <m/>
    <m/>
    <m/>
    <m/>
    <m/>
    <m/>
    <m/>
    <m/>
    <m/>
    <m/>
    <m/>
    <m/>
    <m/>
    <m/>
    <m/>
    <m/>
    <m/>
    <m/>
    <m/>
    <m/>
    <m/>
    <m/>
    <m/>
    <m/>
    <m/>
    <m/>
    <m/>
    <m/>
    <m/>
    <m/>
    <n v="23267419.199999999"/>
    <n v="-38356.93"/>
    <n v="-112442.5"/>
    <n v="3129932.35"/>
    <n v="0"/>
    <n v="0"/>
    <n v="-38174.400000000001"/>
    <n v="0"/>
    <n v="-3129932.35"/>
    <n v="-21332596.449999999"/>
    <n v="3366311.6"/>
    <n v="0"/>
    <n v="0"/>
    <n v="0"/>
    <n v="-3309.18"/>
    <n v="-410000"/>
    <n v="0"/>
    <m/>
    <n v="0"/>
    <n v="-1063476"/>
    <n v="0"/>
    <n v="-273203"/>
    <n v="-116435.5"/>
    <n v="-47235.05"/>
    <n v="-136346.01999999999"/>
    <n v="18599.3"/>
    <m/>
    <n v="-879832.29"/>
    <n v="-145"/>
    <n v="-382694.89"/>
    <n v="-5674"/>
    <n v="0"/>
    <n v="-12862.6"/>
    <n v="0"/>
    <n v="-7565.55"/>
    <n v="-640000"/>
    <n v="298144.03000000003"/>
    <n v="935"/>
    <n v="0"/>
    <m/>
    <m/>
    <m/>
    <n v="6451816.9999999991"/>
    <n v="4222830.6231435034"/>
    <n v="-1522379.5373966999"/>
    <n v="11034133.779999999"/>
    <m/>
    <m/>
    <m/>
    <m/>
    <m/>
    <m/>
    <m/>
    <m/>
    <m/>
    <m/>
    <m/>
    <m/>
    <m/>
    <m/>
    <n v="7805860.9800000004"/>
    <m/>
    <m/>
    <m/>
    <m/>
    <m/>
    <m/>
    <m/>
    <m/>
    <n v="5760000"/>
    <m/>
    <m/>
    <m/>
    <m/>
    <m/>
    <m/>
    <m/>
    <m/>
    <m/>
    <m/>
    <m/>
    <m/>
    <m/>
    <m/>
    <m/>
    <m/>
    <m/>
    <m/>
    <m/>
    <m/>
    <m/>
    <m/>
    <m/>
    <x v="0"/>
    <m/>
    <x v="0"/>
    <x v="40"/>
  </r>
  <r>
    <s v="neu_ohne Fusionsberechnungen_DJ_Daten_OKP.xlsx"/>
    <x v="0"/>
    <s v="Jahresrechnung definitiv"/>
    <n v="134"/>
    <x v="41"/>
    <s v="CH"/>
    <s v="OKP CH"/>
    <n v="4466.4799999999996"/>
    <n v="4400"/>
    <m/>
    <m/>
    <m/>
    <m/>
    <m/>
    <m/>
    <m/>
    <m/>
    <m/>
    <m/>
    <m/>
    <m/>
    <m/>
    <m/>
    <m/>
    <m/>
    <m/>
    <m/>
    <m/>
    <m/>
    <m/>
    <m/>
    <m/>
    <m/>
    <m/>
    <m/>
    <m/>
    <m/>
    <m/>
    <m/>
    <m/>
    <m/>
    <m/>
    <m/>
    <m/>
    <n v="14867393.9"/>
    <n v="-73063.02"/>
    <n v="-162054.6"/>
    <n v="2092630.9"/>
    <n v="0"/>
    <n v="0"/>
    <n v="-21511.439999999999"/>
    <n v="0"/>
    <n v="-2092630.9"/>
    <n v="-16480791.449999999"/>
    <n v="2225604.5"/>
    <n v="0"/>
    <n v="0"/>
    <n v="0"/>
    <n v="-7635.66"/>
    <n v="3188"/>
    <n v="-672350"/>
    <m/>
    <n v="0"/>
    <n v="830297"/>
    <n v="0"/>
    <n v="157776"/>
    <n v="0"/>
    <n v="0"/>
    <n v="66091.929999999993"/>
    <n v="449008.3"/>
    <m/>
    <n v="-559728.69999999995"/>
    <n v="0"/>
    <n v="-317511.34999999998"/>
    <n v="-74039.149999999994"/>
    <n v="0"/>
    <n v="-39163.5"/>
    <n v="139226.14000000001"/>
    <n v="0"/>
    <n v="0"/>
    <n v="330667.5"/>
    <n v="0"/>
    <n v="0"/>
    <m/>
    <m/>
    <m/>
    <n v="10368936.32"/>
    <n v="1873846.1020117137"/>
    <n v="813924.96760209999"/>
    <n v="14388680.560000001"/>
    <m/>
    <m/>
    <m/>
    <m/>
    <m/>
    <m/>
    <m/>
    <m/>
    <m/>
    <m/>
    <m/>
    <m/>
    <m/>
    <m/>
    <n v="10487897.810000001"/>
    <m/>
    <m/>
    <m/>
    <m/>
    <m/>
    <m/>
    <m/>
    <m/>
    <n v="2846812"/>
    <m/>
    <m/>
    <m/>
    <m/>
    <m/>
    <m/>
    <m/>
    <m/>
    <m/>
    <m/>
    <m/>
    <m/>
    <m/>
    <m/>
    <m/>
    <m/>
    <m/>
    <m/>
    <m/>
    <m/>
    <m/>
    <m/>
    <s v="Einsiedler (fus)"/>
    <x v="1"/>
    <m/>
    <x v="0"/>
    <x v="41"/>
  </r>
  <r>
    <s v="neu_ohne Fusionsberechnungen_DJ_Daten_OKP.xlsx"/>
    <x v="0"/>
    <s v="Jahresrechnung definitiv"/>
    <n v="1113"/>
    <x v="42"/>
    <s v="CH"/>
    <s v="OKP CH"/>
    <n v="4280.6899999999996"/>
    <n v="4333"/>
    <m/>
    <m/>
    <m/>
    <m/>
    <m/>
    <m/>
    <m/>
    <m/>
    <m/>
    <m/>
    <m/>
    <m/>
    <m/>
    <m/>
    <m/>
    <m/>
    <m/>
    <m/>
    <m/>
    <m/>
    <m/>
    <m/>
    <m/>
    <m/>
    <m/>
    <m/>
    <m/>
    <m/>
    <m/>
    <m/>
    <m/>
    <m/>
    <m/>
    <m/>
    <m/>
    <n v="15681143.199999999"/>
    <n v="-77039.13"/>
    <n v="-235217.15"/>
    <n v="2712466.8"/>
    <n v="0"/>
    <n v="0"/>
    <n v="-20548.8"/>
    <n v="0"/>
    <n v="-2712466.8"/>
    <n v="-16371030.369999999"/>
    <n v="2225009.23"/>
    <n v="0"/>
    <n v="0"/>
    <n v="0"/>
    <n v="-8868.06"/>
    <n v="579104.64"/>
    <n v="0"/>
    <m/>
    <n v="0"/>
    <n v="942143"/>
    <n v="0"/>
    <n v="-197"/>
    <n v="0"/>
    <n v="-44006.25"/>
    <n v="-22504.3"/>
    <n v="280667.15999999997"/>
    <m/>
    <n v="-48516.75"/>
    <n v="0"/>
    <n v="-812266.71"/>
    <n v="-8600.75"/>
    <n v="0"/>
    <n v="0"/>
    <n v="24293.91"/>
    <n v="-19068.79"/>
    <n v="0"/>
    <n v="163257.49"/>
    <n v="0"/>
    <n v="0"/>
    <m/>
    <m/>
    <m/>
    <n v="6576182.6080215378"/>
    <n v="3079671.0750834164"/>
    <n v="841511.54045640002"/>
    <n v="5449662.7800000003"/>
    <m/>
    <m/>
    <m/>
    <m/>
    <m/>
    <m/>
    <m/>
    <m/>
    <m/>
    <m/>
    <m/>
    <m/>
    <m/>
    <m/>
    <n v="8803711.2200000007"/>
    <m/>
    <m/>
    <m/>
    <m/>
    <m/>
    <m/>
    <m/>
    <m/>
    <n v="3080501.05"/>
    <m/>
    <m/>
    <m/>
    <m/>
    <m/>
    <m/>
    <m/>
    <m/>
    <m/>
    <m/>
    <m/>
    <m/>
    <m/>
    <m/>
    <m/>
    <m/>
    <m/>
    <m/>
    <m/>
    <m/>
    <m/>
    <m/>
    <m/>
    <x v="0"/>
    <m/>
    <x v="0"/>
    <x v="42"/>
  </r>
  <r>
    <s v="neu_ohne Fusionsberechnungen_DJ_Daten_OKP.xlsx"/>
    <x v="0"/>
    <s v="Jahresrechnung definitiv"/>
    <n v="1040"/>
    <x v="43"/>
    <s v="CH"/>
    <s v="OKP CH"/>
    <n v="4532.97"/>
    <n v="4299"/>
    <m/>
    <m/>
    <m/>
    <m/>
    <m/>
    <m/>
    <m/>
    <m/>
    <m/>
    <m/>
    <m/>
    <m/>
    <m/>
    <m/>
    <m/>
    <m/>
    <m/>
    <m/>
    <m/>
    <m/>
    <m/>
    <m/>
    <m/>
    <m/>
    <m/>
    <m/>
    <m/>
    <m/>
    <m/>
    <m/>
    <m/>
    <m/>
    <m/>
    <m/>
    <m/>
    <n v="14513706.9"/>
    <n v="-1326.55"/>
    <n v="-182759.8"/>
    <n v="1264804.1000000001"/>
    <n v="0"/>
    <n v="0"/>
    <n v="-24700.799999999999"/>
    <n v="0"/>
    <n v="-1264804.1000000001"/>
    <n v="-13242889.449999999"/>
    <n v="2117184.1"/>
    <n v="0"/>
    <n v="0"/>
    <n v="0"/>
    <n v="-483.5"/>
    <n v="-318486"/>
    <n v="0"/>
    <m/>
    <n v="0"/>
    <n v="-2743861"/>
    <n v="0"/>
    <n v="589962"/>
    <n v="0"/>
    <n v="-55908.2"/>
    <n v="-52939.7"/>
    <n v="326859.8"/>
    <m/>
    <n v="-475036"/>
    <n v="0"/>
    <n v="-144759"/>
    <n v="-456"/>
    <n v="0"/>
    <n v="0"/>
    <n v="2565.48"/>
    <n v="-13685.6"/>
    <n v="0"/>
    <n v="399427.6"/>
    <n v="220877.7"/>
    <n v="-20776.900000000001"/>
    <m/>
    <m/>
    <m/>
    <n v="11267045.960000001"/>
    <n v="2264677.6335223364"/>
    <n v="-1925242.9649694001"/>
    <n v="15690688.52"/>
    <m/>
    <m/>
    <m/>
    <m/>
    <m/>
    <m/>
    <m/>
    <m/>
    <m/>
    <m/>
    <m/>
    <m/>
    <m/>
    <m/>
    <n v="11364979.98"/>
    <m/>
    <m/>
    <m/>
    <m/>
    <m/>
    <m/>
    <m/>
    <m/>
    <n v="2973486"/>
    <m/>
    <m/>
    <m/>
    <m/>
    <m/>
    <m/>
    <m/>
    <m/>
    <m/>
    <m/>
    <m/>
    <m/>
    <m/>
    <m/>
    <m/>
    <m/>
    <m/>
    <m/>
    <m/>
    <m/>
    <m/>
    <m/>
    <s v="Visper (fus)"/>
    <x v="1"/>
    <m/>
    <x v="0"/>
    <x v="43"/>
  </r>
  <r>
    <s v="neu_ohne Fusionsberechnungen_DJ_Daten_OKP.xlsx"/>
    <x v="0"/>
    <s v="Jahresrechnung definitiv"/>
    <n v="901"/>
    <x v="44"/>
    <s v="CH"/>
    <s v="OKP CH"/>
    <n v="3687.06"/>
    <n v="3579"/>
    <m/>
    <m/>
    <m/>
    <m/>
    <m/>
    <m/>
    <m/>
    <m/>
    <m/>
    <m/>
    <m/>
    <m/>
    <m/>
    <m/>
    <m/>
    <m/>
    <m/>
    <m/>
    <m/>
    <m/>
    <m/>
    <m/>
    <m/>
    <m/>
    <m/>
    <m/>
    <m/>
    <m/>
    <m/>
    <m/>
    <m/>
    <m/>
    <m/>
    <m/>
    <m/>
    <n v="10995520.449999999"/>
    <n v="0"/>
    <n v="-43982.1"/>
    <n v="1732275.2"/>
    <n v="0"/>
    <n v="0"/>
    <n v="-23150.400000000001"/>
    <n v="0"/>
    <n v="-1732275.2"/>
    <n v="-10393671.85"/>
    <n v="1785895.55"/>
    <n v="0"/>
    <n v="0"/>
    <n v="0"/>
    <n v="0"/>
    <n v="-275000"/>
    <n v="0"/>
    <m/>
    <n v="0"/>
    <n v="-1132096"/>
    <n v="0"/>
    <n v="-250000"/>
    <n v="-40350.300000000003"/>
    <n v="0"/>
    <n v="-32141.26"/>
    <n v="0"/>
    <m/>
    <n v="-265866.45"/>
    <n v="0"/>
    <n v="-291250.98"/>
    <n v="-4271.8"/>
    <n v="0"/>
    <n v="-4922.6499999999996"/>
    <n v="244108.45"/>
    <n v="-967.79"/>
    <n v="0"/>
    <n v="307456.48"/>
    <n v="0"/>
    <n v="0"/>
    <m/>
    <m/>
    <m/>
    <n v="11531039.960000001"/>
    <n v="3670522.29409838"/>
    <n v="-1449302.8977049999"/>
    <n v="14573344.02"/>
    <m/>
    <m/>
    <m/>
    <m/>
    <m/>
    <m/>
    <m/>
    <m/>
    <m/>
    <m/>
    <m/>
    <m/>
    <m/>
    <m/>
    <n v="11010023.48"/>
    <m/>
    <m/>
    <m/>
    <m/>
    <m/>
    <m/>
    <m/>
    <m/>
    <n v="1694000"/>
    <m/>
    <m/>
    <m/>
    <m/>
    <m/>
    <m/>
    <m/>
    <m/>
    <m/>
    <m/>
    <m/>
    <m/>
    <m/>
    <m/>
    <m/>
    <m/>
    <m/>
    <m/>
    <m/>
    <m/>
    <m/>
    <m/>
    <m/>
    <x v="0"/>
    <m/>
    <x v="0"/>
    <x v="44"/>
  </r>
  <r>
    <s v="neu_ohne Fusionsberechnungen_DJ_Daten_OKP.xlsx"/>
    <x v="0"/>
    <s v="Jahresrechnung definitiv"/>
    <n v="966"/>
    <x v="45"/>
    <s v="CH"/>
    <s v="OKP CH"/>
    <n v="3476.23"/>
    <n v="3509"/>
    <m/>
    <m/>
    <m/>
    <m/>
    <m/>
    <m/>
    <m/>
    <m/>
    <m/>
    <m/>
    <m/>
    <m/>
    <m/>
    <m/>
    <m/>
    <m/>
    <m/>
    <m/>
    <m/>
    <m/>
    <m/>
    <m/>
    <m/>
    <m/>
    <m/>
    <m/>
    <m/>
    <m/>
    <m/>
    <m/>
    <m/>
    <m/>
    <m/>
    <m/>
    <m/>
    <n v="11150077.550000001"/>
    <n v="3081.05"/>
    <n v="-64670.95"/>
    <n v="1895265.6"/>
    <n v="0"/>
    <n v="0"/>
    <n v="-15057.6"/>
    <n v="0"/>
    <n v="-1895265.6"/>
    <n v="-11590208.699999999"/>
    <n v="1758465.9"/>
    <n v="0"/>
    <n v="0"/>
    <n v="0"/>
    <n v="-3707.4"/>
    <n v="-85000"/>
    <n v="0"/>
    <m/>
    <n v="0"/>
    <n v="417036"/>
    <n v="0"/>
    <n v="-198000"/>
    <n v="-10689.85"/>
    <n v="0"/>
    <n v="-9482.01"/>
    <n v="0"/>
    <m/>
    <n v="-545827.02"/>
    <n v="0"/>
    <n v="-267313.86"/>
    <n v="-11699.71"/>
    <n v="0"/>
    <n v="0"/>
    <n v="-189088.67"/>
    <n v="-13794.47"/>
    <n v="0"/>
    <n v="131961.56"/>
    <n v="0"/>
    <n v="0"/>
    <m/>
    <m/>
    <m/>
    <n v="7544623.9999999981"/>
    <n v="3538803.3841538322"/>
    <n v="150851.22807550002"/>
    <n v="10406948.35"/>
    <m/>
    <m/>
    <m/>
    <m/>
    <m/>
    <m/>
    <m/>
    <m/>
    <m/>
    <m/>
    <m/>
    <m/>
    <m/>
    <m/>
    <n v="8204858.5499999998"/>
    <m/>
    <m/>
    <m/>
    <m/>
    <m/>
    <m/>
    <m/>
    <m/>
    <n v="1685000"/>
    <m/>
    <m/>
    <m/>
    <m/>
    <m/>
    <m/>
    <m/>
    <m/>
    <m/>
    <m/>
    <m/>
    <m/>
    <m/>
    <m/>
    <m/>
    <m/>
    <m/>
    <m/>
    <m/>
    <m/>
    <m/>
    <m/>
    <m/>
    <x v="0"/>
    <m/>
    <x v="0"/>
    <x v="45"/>
  </r>
  <r>
    <s v="neu_ohne Fusionsberechnungen_DJ_Daten_OKP.xlsx"/>
    <x v="0"/>
    <s v="Jahresrechnung definitiv"/>
    <n v="1322"/>
    <x v="46"/>
    <s v="CH"/>
    <s v="OKP CH"/>
    <n v="3710"/>
    <n v="3374"/>
    <m/>
    <m/>
    <m/>
    <m/>
    <m/>
    <m/>
    <m/>
    <m/>
    <m/>
    <m/>
    <m/>
    <m/>
    <m/>
    <m/>
    <m/>
    <m/>
    <m/>
    <m/>
    <m/>
    <m/>
    <m/>
    <m/>
    <m/>
    <m/>
    <m/>
    <m/>
    <m/>
    <m/>
    <m/>
    <m/>
    <m/>
    <m/>
    <m/>
    <m/>
    <m/>
    <n v="15550437.449999999"/>
    <n v="-65846.850000000006"/>
    <n v="-368369.34"/>
    <n v="1895509.6"/>
    <n v="0"/>
    <n v="0"/>
    <n v="-17904"/>
    <n v="0"/>
    <n v="-1895509.6"/>
    <n v="-19584465.350000001"/>
    <n v="2289312.9"/>
    <n v="0"/>
    <n v="0"/>
    <n v="0"/>
    <n v="-809.73"/>
    <n v="350000"/>
    <n v="0"/>
    <m/>
    <n v="0"/>
    <n v="4290847.3499999996"/>
    <n v="0"/>
    <n v="-174292"/>
    <n v="-155700.70000000001"/>
    <n v="-13223.3"/>
    <n v="-139061.35"/>
    <n v="319986.95"/>
    <m/>
    <n v="-891547.89"/>
    <n v="0"/>
    <n v="-458635.02"/>
    <n v="-45943.23"/>
    <n v="0"/>
    <n v="-12785.75"/>
    <n v="158752.82"/>
    <n v="-9128.0300000000007"/>
    <n v="0"/>
    <n v="197098.3"/>
    <n v="0"/>
    <n v="0"/>
    <m/>
    <m/>
    <m/>
    <n v="7996416.9999999981"/>
    <n v="4040186.5790447658"/>
    <n v="4305340.2710750997"/>
    <n v="9708058.3399999999"/>
    <m/>
    <m/>
    <m/>
    <m/>
    <m/>
    <m/>
    <m/>
    <m/>
    <m/>
    <m/>
    <m/>
    <m/>
    <m/>
    <m/>
    <n v="8794901.3100000005"/>
    <m/>
    <m/>
    <m/>
    <m/>
    <m/>
    <m/>
    <m/>
    <m/>
    <n v="4300000"/>
    <m/>
    <m/>
    <m/>
    <m/>
    <m/>
    <m/>
    <m/>
    <m/>
    <m/>
    <m/>
    <m/>
    <m/>
    <m/>
    <m/>
    <m/>
    <m/>
    <m/>
    <m/>
    <m/>
    <m/>
    <m/>
    <m/>
    <m/>
    <x v="0"/>
    <m/>
    <x v="0"/>
    <x v="46"/>
  </r>
  <r>
    <s v="neu_ohne Fusionsberechnungen_DJ_Daten_OKP.xlsx"/>
    <x v="0"/>
    <s v="Jahresrechnung definitiv"/>
    <n v="820"/>
    <x v="47"/>
    <s v="CH"/>
    <s v="OKP CH"/>
    <n v="2634.93"/>
    <n v="2605"/>
    <m/>
    <m/>
    <m/>
    <m/>
    <m/>
    <m/>
    <m/>
    <m/>
    <m/>
    <m/>
    <m/>
    <m/>
    <m/>
    <m/>
    <m/>
    <m/>
    <m/>
    <m/>
    <m/>
    <m/>
    <m/>
    <m/>
    <m/>
    <m/>
    <m/>
    <m/>
    <m/>
    <m/>
    <m/>
    <m/>
    <m/>
    <m/>
    <m/>
    <m/>
    <m/>
    <n v="8378746.4000000004"/>
    <n v="-7716.55"/>
    <n v="-36866.5"/>
    <n v="1380997.45"/>
    <n v="0"/>
    <n v="0"/>
    <n v="-12249.6"/>
    <n v="0"/>
    <n v="-1380997.45"/>
    <n v="-9343673.9499999993"/>
    <n v="1273286.1499999999"/>
    <n v="0"/>
    <n v="0"/>
    <n v="0"/>
    <n v="-683.55"/>
    <n v="-154237"/>
    <n v="0"/>
    <m/>
    <n v="0"/>
    <n v="141714"/>
    <n v="0"/>
    <n v="625000"/>
    <n v="-11857.35"/>
    <n v="0"/>
    <n v="-45696.41"/>
    <n v="0"/>
    <m/>
    <n v="-185449.2"/>
    <n v="0"/>
    <n v="-239052.15"/>
    <n v="-566.75"/>
    <n v="0"/>
    <n v="0"/>
    <n v="49558.8"/>
    <n v="-27323.200000000001"/>
    <n v="0"/>
    <n v="133732.32999999999"/>
    <n v="0"/>
    <n v="0"/>
    <m/>
    <m/>
    <m/>
    <n v="6437379.5"/>
    <n v="2399190.7150184331"/>
    <n v="861900.70110459998"/>
    <n v="7008906.2599999998"/>
    <m/>
    <m/>
    <m/>
    <m/>
    <m/>
    <m/>
    <m/>
    <m/>
    <m/>
    <m/>
    <m/>
    <m/>
    <m/>
    <m/>
    <n v="6199340.7000000002"/>
    <m/>
    <m/>
    <m/>
    <m/>
    <m/>
    <m/>
    <m/>
    <m/>
    <n v="1265000"/>
    <m/>
    <m/>
    <m/>
    <m/>
    <m/>
    <m/>
    <m/>
    <m/>
    <m/>
    <m/>
    <m/>
    <m/>
    <m/>
    <m/>
    <m/>
    <m/>
    <m/>
    <m/>
    <m/>
    <m/>
    <m/>
    <m/>
    <m/>
    <x v="0"/>
    <m/>
    <x v="0"/>
    <x v="47"/>
  </r>
  <r>
    <s v="neu_ohne Fusionsberechnungen_DJ_Daten_OKP.xlsx"/>
    <x v="0"/>
    <s v="Jahresrechnung definitiv"/>
    <n v="1331"/>
    <x v="48"/>
    <s v="CH"/>
    <s v="OKP CH"/>
    <n v="1042.04"/>
    <n v="998"/>
    <m/>
    <m/>
    <m/>
    <m/>
    <m/>
    <m/>
    <m/>
    <m/>
    <m/>
    <m/>
    <m/>
    <m/>
    <m/>
    <m/>
    <m/>
    <m/>
    <m/>
    <m/>
    <m/>
    <m/>
    <m/>
    <m/>
    <m/>
    <m/>
    <m/>
    <m/>
    <m/>
    <m/>
    <m/>
    <m/>
    <m/>
    <m/>
    <m/>
    <m/>
    <m/>
    <n v="3741090.4"/>
    <n v="2988"/>
    <n v="-347921"/>
    <n v="518906"/>
    <n v="0"/>
    <n v="0"/>
    <n v="-4992"/>
    <n v="0"/>
    <n v="-518906"/>
    <n v="-3842566.7"/>
    <n v="541774.30000000005"/>
    <n v="0"/>
    <n v="0"/>
    <n v="0"/>
    <n v="-13"/>
    <n v="30000"/>
    <n v="0"/>
    <m/>
    <n v="0"/>
    <n v="144744"/>
    <n v="0"/>
    <n v="72000"/>
    <n v="-70034"/>
    <n v="0"/>
    <n v="-35771"/>
    <n v="262771"/>
    <m/>
    <n v="-143548"/>
    <n v="0"/>
    <n v="-227090"/>
    <n v="0"/>
    <n v="0"/>
    <n v="0"/>
    <n v="24577"/>
    <n v="-13856"/>
    <n v="0"/>
    <n v="3441"/>
    <n v="21600"/>
    <n v="0"/>
    <m/>
    <m/>
    <m/>
    <n v="2700493.3399999994"/>
    <n v="1233394.0352175175"/>
    <n v="118528.9941179"/>
    <n v="2689737"/>
    <m/>
    <m/>
    <m/>
    <m/>
    <m/>
    <m/>
    <m/>
    <m/>
    <m/>
    <m/>
    <m/>
    <m/>
    <m/>
    <m/>
    <n v="2271270"/>
    <m/>
    <m/>
    <m/>
    <m/>
    <m/>
    <m/>
    <m/>
    <m/>
    <n v="540000"/>
    <m/>
    <m/>
    <m/>
    <m/>
    <m/>
    <m/>
    <m/>
    <m/>
    <m/>
    <m/>
    <m/>
    <m/>
    <m/>
    <m/>
    <m/>
    <m/>
    <m/>
    <m/>
    <m/>
    <m/>
    <m/>
    <m/>
    <s v="rhenu (fus)"/>
    <x v="1"/>
    <m/>
    <x v="0"/>
    <x v="48"/>
  </r>
  <r>
    <s v="neu_ohne Fusionsberechnungen_DJ_Daten_OKP.xlsx"/>
    <x v="0"/>
    <s v="Jahresrechnung definitiv"/>
    <n v="1142"/>
    <x v="49"/>
    <s v="CH"/>
    <s v="OKP CH"/>
    <n v="540.15"/>
    <n v="514"/>
    <m/>
    <m/>
    <m/>
    <m/>
    <m/>
    <m/>
    <m/>
    <m/>
    <m/>
    <m/>
    <m/>
    <m/>
    <m/>
    <m/>
    <m/>
    <m/>
    <m/>
    <m/>
    <m/>
    <m/>
    <m/>
    <m/>
    <m/>
    <m/>
    <m/>
    <m/>
    <m/>
    <m/>
    <m/>
    <m/>
    <m/>
    <m/>
    <m/>
    <m/>
    <m/>
    <n v="2762147.35"/>
    <n v="-54941.25"/>
    <n v="-13534.5"/>
    <n v="1275966"/>
    <n v="0"/>
    <n v="0"/>
    <n v="-2568"/>
    <n v="0"/>
    <n v="-1275966"/>
    <n v="-5699872.2999999998"/>
    <n v="408684.4"/>
    <n v="0"/>
    <n v="0"/>
    <n v="0"/>
    <n v="-20.56"/>
    <n v="136957"/>
    <n v="1000"/>
    <m/>
    <n v="0"/>
    <n v="3454126"/>
    <n v="0"/>
    <n v="-109891"/>
    <n v="0"/>
    <n v="0"/>
    <n v="-2360.84"/>
    <n v="36445.550000000003"/>
    <m/>
    <n v="0"/>
    <n v="0"/>
    <n v="-359853.14"/>
    <n v="0"/>
    <n v="0"/>
    <n v="0"/>
    <n v="6174.77"/>
    <n v="-273.92"/>
    <n v="0"/>
    <n v="47909.599999999999"/>
    <n v="0"/>
    <n v="0"/>
    <m/>
    <m/>
    <m/>
    <n v="22516701.699999999"/>
    <n v="5874938.8249947792"/>
    <n v="3758280.3560919999"/>
    <n v="22563430.43"/>
    <m/>
    <m/>
    <m/>
    <m/>
    <m/>
    <m/>
    <m/>
    <m/>
    <m/>
    <m/>
    <m/>
    <m/>
    <m/>
    <m/>
    <n v="23126830.489999998"/>
    <m/>
    <m/>
    <m/>
    <m/>
    <m/>
    <m/>
    <m/>
    <m/>
    <n v="1050043"/>
    <m/>
    <m/>
    <m/>
    <m/>
    <m/>
    <m/>
    <m/>
    <m/>
    <m/>
    <m/>
    <m/>
    <m/>
    <m/>
    <m/>
    <m/>
    <m/>
    <m/>
    <m/>
    <m/>
    <m/>
    <m/>
    <m/>
    <s v="Einsiedler (fus)"/>
    <x v="1"/>
    <m/>
    <x v="0"/>
    <x v="49"/>
  </r>
  <r>
    <s v="neu_ohne Fusionsberechnungen_DJ_Daten_OKP.xlsx"/>
    <x v="0"/>
    <s v="Jahresrechnung definitiv"/>
    <n v="1362"/>
    <x v="50"/>
    <s v="CH"/>
    <s v="OKP CH"/>
    <n v="1126"/>
    <n v="0"/>
    <m/>
    <m/>
    <m/>
    <m/>
    <m/>
    <m/>
    <m/>
    <m/>
    <m/>
    <m/>
    <m/>
    <m/>
    <m/>
    <m/>
    <m/>
    <m/>
    <m/>
    <m/>
    <m/>
    <m/>
    <m/>
    <m/>
    <m/>
    <m/>
    <m/>
    <m/>
    <m/>
    <m/>
    <m/>
    <m/>
    <m/>
    <m/>
    <m/>
    <m/>
    <m/>
    <n v="4097947.65"/>
    <n v="-807.5"/>
    <n v="-113103.35"/>
    <n v="397342.65"/>
    <n v="57160.4"/>
    <n v="0"/>
    <n v="-7540.8"/>
    <n v="0"/>
    <n v="-452383.8"/>
    <n v="-4062757.6"/>
    <n v="486304.15"/>
    <n v="0"/>
    <n v="0"/>
    <n v="0"/>
    <n v="-38.6"/>
    <n v="259000"/>
    <n v="0"/>
    <m/>
    <n v="0"/>
    <n v="-333462"/>
    <n v="0"/>
    <n v="-180000"/>
    <n v="0"/>
    <n v="0"/>
    <n v="0"/>
    <n v="103839.25"/>
    <m/>
    <n v="-70407.679999999993"/>
    <n v="0"/>
    <n v="-128565.48"/>
    <n v="0"/>
    <n v="0"/>
    <n v="-1198"/>
    <n v="40117.58"/>
    <n v="-10165.02"/>
    <n v="0"/>
    <n v="533.25"/>
    <n v="0"/>
    <n v="-2571"/>
    <m/>
    <m/>
    <m/>
    <n v="1233266.0400000005"/>
    <n v="1710356.1451746305"/>
    <n v="0"/>
    <n v="1500631.79"/>
    <m/>
    <m/>
    <m/>
    <m/>
    <m/>
    <m/>
    <m/>
    <m/>
    <m/>
    <m/>
    <m/>
    <m/>
    <m/>
    <m/>
    <n v="1298962.74"/>
    <m/>
    <m/>
    <m/>
    <m/>
    <m/>
    <m/>
    <m/>
    <m/>
    <n v="762000"/>
    <m/>
    <m/>
    <m/>
    <m/>
    <m/>
    <m/>
    <m/>
    <m/>
    <m/>
    <m/>
    <m/>
    <m/>
    <m/>
    <m/>
    <m/>
    <m/>
    <m/>
    <m/>
    <m/>
    <m/>
    <m/>
    <m/>
    <s v="Sodalis (fus)"/>
    <x v="1"/>
    <m/>
    <x v="0"/>
    <x v="50"/>
  </r>
  <r>
    <s v="neu_ohne Fusionsberechnungen_DJ_Daten_OKP.xlsx"/>
    <x v="1"/>
    <s v="Jahresrechnung definitiv"/>
    <n v="1542"/>
    <x v="0"/>
    <s v="CH"/>
    <s v="OKP CH"/>
    <n v="937285.54"/>
    <n v="905738"/>
    <m/>
    <m/>
    <m/>
    <m/>
    <m/>
    <m/>
    <m/>
    <m/>
    <m/>
    <m/>
    <m/>
    <m/>
    <m/>
    <m/>
    <m/>
    <m/>
    <m/>
    <m/>
    <m/>
    <m/>
    <m/>
    <m/>
    <m/>
    <m/>
    <m/>
    <m/>
    <m/>
    <m/>
    <m/>
    <m/>
    <m/>
    <m/>
    <m/>
    <m/>
    <m/>
    <n v="3489046427.0999999"/>
    <n v="-14869860.960000001"/>
    <n v="0"/>
    <n v="479233092.64999998"/>
    <n v="0"/>
    <n v="0"/>
    <n v="-4499678.05"/>
    <n v="-158647"/>
    <n v="-479233092.64999998"/>
    <n v="-2998209735"/>
    <n v="470270795.99000001"/>
    <n v="0"/>
    <n v="0"/>
    <n v="0"/>
    <n v="-1078088.81"/>
    <n v="157710556"/>
    <n v="-836065"/>
    <m/>
    <n v="0"/>
    <n v="-1096517682"/>
    <n v="0"/>
    <n v="142161633"/>
    <n v="-458644"/>
    <n v="-140028.70000000001"/>
    <n v="-36880330.590000004"/>
    <n v="0"/>
    <m/>
    <n v="0"/>
    <n v="0"/>
    <n v="-193226070.06"/>
    <n v="-1226487.8899999999"/>
    <n v="-2073424.89"/>
    <n v="-1443.9"/>
    <n v="382597.35"/>
    <n v="-1576388.71"/>
    <n v="0"/>
    <n v="27993033.780000001"/>
    <n v="0"/>
    <n v="0"/>
    <m/>
    <m/>
    <m/>
    <n v="821515539.81000054"/>
    <n v="546724687.49546564"/>
    <n v="-1010183837.824592"/>
    <n v="1936044210.0599999"/>
    <m/>
    <m/>
    <m/>
    <m/>
    <m/>
    <m/>
    <m/>
    <m/>
    <m/>
    <m/>
    <m/>
    <m/>
    <m/>
    <m/>
    <n v="750458453.59000003"/>
    <m/>
    <m/>
    <m/>
    <m/>
    <m/>
    <m/>
    <m/>
    <m/>
    <n v="643601597"/>
    <m/>
    <m/>
    <m/>
    <m/>
    <m/>
    <m/>
    <m/>
    <m/>
    <m/>
    <m/>
    <m/>
    <m/>
    <m/>
    <m/>
    <m/>
    <m/>
    <m/>
    <m/>
    <m/>
    <m/>
    <m/>
    <m/>
    <m/>
    <x v="0"/>
    <m/>
    <x v="0"/>
    <x v="0"/>
  </r>
  <r>
    <s v="neu_ohne Fusionsberechnungen_DJ_Daten_OKP.xlsx"/>
    <x v="1"/>
    <s v="Jahresrechnung definitiv"/>
    <n v="1562"/>
    <x v="1"/>
    <s v="CH"/>
    <s v="OKP CH"/>
    <n v="932897.8"/>
    <n v="1403613"/>
    <m/>
    <m/>
    <m/>
    <m/>
    <m/>
    <m/>
    <m/>
    <m/>
    <m/>
    <m/>
    <m/>
    <m/>
    <m/>
    <m/>
    <m/>
    <m/>
    <m/>
    <m/>
    <m/>
    <m/>
    <m/>
    <m/>
    <m/>
    <m/>
    <m/>
    <m/>
    <m/>
    <m/>
    <m/>
    <m/>
    <m/>
    <m/>
    <m/>
    <m/>
    <m/>
    <n v="3679314611.5500002"/>
    <n v="-13008967.98"/>
    <n v="0"/>
    <n v="646242819.39999998"/>
    <n v="0"/>
    <n v="0"/>
    <n v="-4177858.24"/>
    <n v="-138738"/>
    <n v="-646242819.39999998"/>
    <n v="-4559339387.6700001"/>
    <n v="559566700.20000005"/>
    <n v="0"/>
    <n v="0"/>
    <n v="0"/>
    <n v="-2747027.97"/>
    <n v="22494962.850000001"/>
    <n v="0"/>
    <m/>
    <n v="0"/>
    <n v="470246788"/>
    <n v="0"/>
    <n v="-10132553"/>
    <n v="-17522279.719999999"/>
    <n v="-734755.22"/>
    <n v="-27435894.420000002"/>
    <n v="0"/>
    <m/>
    <n v="-403457442.76999998"/>
    <n v="-990575.7"/>
    <n v="215887343.00999999"/>
    <n v="-9002348.4299999997"/>
    <n v="-12868089.5"/>
    <n v="-4271800.58"/>
    <n v="6296532.8499999996"/>
    <n v="-3190053.87"/>
    <n v="-70469000"/>
    <n v="72103990.209999993"/>
    <n v="220686.46"/>
    <n v="-16005.54"/>
    <m/>
    <m/>
    <m/>
    <n v="1424311667.8099997"/>
    <n v="662451394.4212352"/>
    <n v="424291141.97236377"/>
    <n v="2129534725.28"/>
    <m/>
    <m/>
    <m/>
    <m/>
    <m/>
    <m/>
    <m/>
    <m/>
    <m/>
    <m/>
    <m/>
    <m/>
    <m/>
    <m/>
    <n v="936813161.36000001"/>
    <m/>
    <m/>
    <m/>
    <m/>
    <m/>
    <m/>
    <m/>
    <m/>
    <n v="531544892.58999997"/>
    <m/>
    <m/>
    <m/>
    <m/>
    <m/>
    <m/>
    <m/>
    <m/>
    <m/>
    <m/>
    <m/>
    <m/>
    <m/>
    <m/>
    <m/>
    <m/>
    <m/>
    <m/>
    <m/>
    <m/>
    <m/>
    <m/>
    <s v="Helsana (fus)"/>
    <x v="1"/>
    <m/>
    <x v="0"/>
    <x v="1"/>
  </r>
  <r>
    <s v="neu_ohne Fusionsberechnungen_DJ_Daten_OKP.xlsx"/>
    <x v="1"/>
    <s v="Jahresrechnung definitiv"/>
    <n v="8"/>
    <x v="2"/>
    <s v="CH"/>
    <s v="OKP CH"/>
    <n v="860967.54"/>
    <n v="879736"/>
    <m/>
    <m/>
    <m/>
    <m/>
    <m/>
    <m/>
    <m/>
    <m/>
    <m/>
    <m/>
    <m/>
    <m/>
    <m/>
    <m/>
    <m/>
    <m/>
    <m/>
    <m/>
    <m/>
    <m/>
    <m/>
    <m/>
    <m/>
    <m/>
    <m/>
    <m/>
    <m/>
    <m/>
    <m/>
    <m/>
    <m/>
    <m/>
    <m/>
    <m/>
    <m/>
    <n v="3138597288.3000002"/>
    <n v="-9884982.1400000006"/>
    <n v="0"/>
    <n v="567261072.5"/>
    <n v="20120"/>
    <n v="0"/>
    <n v="-4134852.8"/>
    <n v="-136239"/>
    <n v="-567281192.5"/>
    <n v="-3806872237.75"/>
    <n v="484594913.66000003"/>
    <n v="0"/>
    <n v="0"/>
    <n v="0"/>
    <n v="-897349.47"/>
    <n v="-3600000"/>
    <n v="0"/>
    <m/>
    <n v="0"/>
    <n v="386948486"/>
    <n v="0"/>
    <n v="-2798852"/>
    <n v="-16562850.25"/>
    <n v="-6396824.3099999996"/>
    <n v="195274.17"/>
    <n v="0"/>
    <m/>
    <n v="-312950656.38999999"/>
    <n v="-807365"/>
    <n v="182490610.19"/>
    <n v="-546165.30000000005"/>
    <n v="-1179361.6000000001"/>
    <n v="-9121177.2699999996"/>
    <n v="589002.28"/>
    <n v="-475043.72"/>
    <n v="-60272556"/>
    <n v="54108952.579999998"/>
    <n v="0"/>
    <n v="-68522.25"/>
    <m/>
    <m/>
    <m/>
    <n v="1269890218.2153013"/>
    <n v="519388646.31780154"/>
    <n v="397710370.96633643"/>
    <n v="1511167902.6699996"/>
    <m/>
    <m/>
    <m/>
    <m/>
    <m/>
    <m/>
    <m/>
    <m/>
    <m/>
    <m/>
    <m/>
    <m/>
    <m/>
    <m/>
    <n v="1268297422.95"/>
    <m/>
    <m/>
    <m/>
    <m/>
    <m/>
    <m/>
    <m/>
    <m/>
    <n v="590000000"/>
    <m/>
    <m/>
    <m/>
    <m/>
    <m/>
    <m/>
    <m/>
    <m/>
    <m/>
    <m/>
    <m/>
    <m/>
    <m/>
    <m/>
    <m/>
    <m/>
    <m/>
    <m/>
    <m/>
    <m/>
    <m/>
    <m/>
    <s v="CSS (fus)"/>
    <x v="1"/>
    <m/>
    <x v="0"/>
    <x v="2"/>
  </r>
  <r>
    <s v="neu_ohne Fusionsberechnungen_DJ_Daten_OKP.xlsx"/>
    <x v="1"/>
    <s v="Jahresrechnung definitiv"/>
    <n v="1384"/>
    <x v="3"/>
    <s v="CH"/>
    <s v="OKP CH"/>
    <n v="749090"/>
    <n v="750621"/>
    <m/>
    <m/>
    <m/>
    <m/>
    <m/>
    <m/>
    <m/>
    <m/>
    <m/>
    <m/>
    <m/>
    <m/>
    <m/>
    <m/>
    <m/>
    <m/>
    <m/>
    <m/>
    <m/>
    <m/>
    <m/>
    <m/>
    <m/>
    <m/>
    <m/>
    <m/>
    <m/>
    <m/>
    <m/>
    <m/>
    <m/>
    <m/>
    <m/>
    <m/>
    <m/>
    <n v="2811314625.46"/>
    <n v="-4352072.45"/>
    <n v="0"/>
    <n v="314912546.24000001"/>
    <n v="0"/>
    <n v="0"/>
    <n v="-3337261.3"/>
    <n v="-116721"/>
    <n v="-314912546.24000001"/>
    <n v="-2972433858.3699999"/>
    <n v="447165768.35000002"/>
    <n v="0"/>
    <n v="0"/>
    <n v="0"/>
    <n v="-652743.99"/>
    <n v="36922847"/>
    <n v="0"/>
    <m/>
    <n v="0"/>
    <n v="-174291186"/>
    <n v="0"/>
    <n v="4138459.74"/>
    <n v="-22049277"/>
    <n v="-5224910.2"/>
    <n v="-20668779.43"/>
    <n v="0"/>
    <m/>
    <n v="-70241630.849999994"/>
    <n v="-641448"/>
    <n v="-53668620.280000001"/>
    <n v="-7443445.25"/>
    <n v="-356376.87"/>
    <n v="-1975859.05"/>
    <n v="330056.02"/>
    <n v="-972753.71"/>
    <n v="0"/>
    <n v="25389991.149999999"/>
    <n v="214443.81"/>
    <n v="-4568.5600000000004"/>
    <m/>
    <m/>
    <m/>
    <n v="751743778.30999947"/>
    <n v="400252880.64546174"/>
    <n v="-171281695.72219461"/>
    <n v="1285473560.78"/>
    <m/>
    <m/>
    <m/>
    <m/>
    <m/>
    <m/>
    <m/>
    <m/>
    <m/>
    <m/>
    <m/>
    <m/>
    <m/>
    <m/>
    <n v="727744946.33000004"/>
    <m/>
    <m/>
    <m/>
    <m/>
    <m/>
    <m/>
    <m/>
    <m/>
    <n v="349364363"/>
    <m/>
    <m/>
    <m/>
    <m/>
    <m/>
    <m/>
    <m/>
    <m/>
    <m/>
    <m/>
    <m/>
    <m/>
    <m/>
    <m/>
    <m/>
    <m/>
    <m/>
    <m/>
    <m/>
    <m/>
    <m/>
    <m/>
    <s v="SWICA (fus)"/>
    <x v="1"/>
    <m/>
    <x v="0"/>
    <x v="3"/>
  </r>
  <r>
    <s v="neu_ohne Fusionsberechnungen_DJ_Daten_OKP.xlsx"/>
    <x v="1"/>
    <s v="Jahresrechnung definitiv"/>
    <n v="290"/>
    <x v="4"/>
    <s v="CH"/>
    <s v="OKP CH"/>
    <n v="602981"/>
    <n v="597830"/>
    <m/>
    <m/>
    <m/>
    <m/>
    <m/>
    <m/>
    <m/>
    <m/>
    <m/>
    <m/>
    <m/>
    <m/>
    <m/>
    <m/>
    <m/>
    <m/>
    <m/>
    <m/>
    <m/>
    <m/>
    <m/>
    <m/>
    <m/>
    <m/>
    <m/>
    <m/>
    <m/>
    <m/>
    <m/>
    <m/>
    <m/>
    <m/>
    <m/>
    <m/>
    <m/>
    <n v="2129248069.4000001"/>
    <n v="3670074.72"/>
    <n v="0"/>
    <n v="343173524.02999997"/>
    <n v="0"/>
    <n v="0"/>
    <n v="-3053425.25"/>
    <n v="-96793"/>
    <n v="-343179882.25"/>
    <n v="-2486529013.5700002"/>
    <n v="322649950.55000001"/>
    <n v="0"/>
    <n v="0"/>
    <n v="0"/>
    <n v="-2471129.31"/>
    <n v="1878139"/>
    <n v="-18920850"/>
    <m/>
    <n v="0"/>
    <n v="120779930"/>
    <n v="0"/>
    <n v="4893053"/>
    <n v="-8022410.0999999996"/>
    <n v="-1377016.56"/>
    <n v="-17692858.5"/>
    <n v="0"/>
    <m/>
    <n v="-76656751.150000006"/>
    <n v="0"/>
    <n v="-23715852.629999999"/>
    <n v="-5172687.09"/>
    <n v="-198200"/>
    <n v="0"/>
    <n v="1551236.49"/>
    <n v="-253616.68"/>
    <n v="-71826364.5"/>
    <n v="41095889.149999999"/>
    <n v="0"/>
    <n v="0"/>
    <m/>
    <m/>
    <m/>
    <n v="1076194449.6999998"/>
    <n v="419724536.30893862"/>
    <n v="147578630.58413428"/>
    <n v="1456681790.04"/>
    <m/>
    <m/>
    <m/>
    <m/>
    <m/>
    <m/>
    <m/>
    <m/>
    <m/>
    <m/>
    <m/>
    <m/>
    <m/>
    <m/>
    <n v="982419955.51999998"/>
    <m/>
    <m/>
    <m/>
    <m/>
    <m/>
    <m/>
    <m/>
    <m/>
    <n v="394855288"/>
    <m/>
    <m/>
    <m/>
    <m/>
    <m/>
    <m/>
    <m/>
    <m/>
    <m/>
    <m/>
    <m/>
    <m/>
    <m/>
    <m/>
    <m/>
    <m/>
    <m/>
    <m/>
    <m/>
    <m/>
    <m/>
    <m/>
    <m/>
    <x v="0"/>
    <m/>
    <x v="0"/>
    <x v="4"/>
  </r>
  <r>
    <s v="neu_ohne Fusionsberechnungen_DJ_Daten_OKP.xlsx"/>
    <x v="1"/>
    <s v="Jahresrechnung definitiv"/>
    <n v="1509"/>
    <x v="5"/>
    <s v="CH"/>
    <s v="OKP CH"/>
    <n v="541260.87"/>
    <n v="589557"/>
    <m/>
    <m/>
    <m/>
    <m/>
    <m/>
    <m/>
    <m/>
    <m/>
    <m/>
    <m/>
    <m/>
    <m/>
    <m/>
    <m/>
    <m/>
    <m/>
    <m/>
    <m/>
    <m/>
    <m/>
    <m/>
    <m/>
    <m/>
    <m/>
    <m/>
    <m/>
    <m/>
    <m/>
    <m/>
    <m/>
    <m/>
    <m/>
    <m/>
    <m/>
    <m/>
    <n v="2095871998.9300001"/>
    <n v="-5839369.3899999997"/>
    <n v="0"/>
    <n v="279188443.41000003"/>
    <n v="4223913.95"/>
    <n v="0"/>
    <n v="-2552169.6"/>
    <n v="-82921"/>
    <n v="-283412357.36000001"/>
    <n v="-2495437091.1599998"/>
    <n v="334359007.55000001"/>
    <n v="0"/>
    <n v="0"/>
    <n v="0"/>
    <n v="-916055.98"/>
    <n v="4699163"/>
    <n v="0"/>
    <m/>
    <n v="0"/>
    <n v="194935398.00999999"/>
    <n v="0"/>
    <n v="21830320"/>
    <n v="-5735442.8799999999"/>
    <n v="-4793298.13"/>
    <n v="-20990950.260000002"/>
    <n v="0"/>
    <m/>
    <n v="-55329682.439999998"/>
    <n v="-42557.7"/>
    <n v="-44739981.170000002"/>
    <n v="-5926350.4699999997"/>
    <n v="-3855740.29"/>
    <n v="-3870637.71"/>
    <n v="3704015.03"/>
    <n v="-1284822.07"/>
    <n v="0"/>
    <n v="4181514.6"/>
    <n v="34560.03"/>
    <n v="-1308.55"/>
    <m/>
    <m/>
    <m/>
    <n v="678999773.12663722"/>
    <n v="405216457.02488178"/>
    <n v="200385696.11929619"/>
    <n v="899733582.11999989"/>
    <m/>
    <m/>
    <m/>
    <m/>
    <m/>
    <m/>
    <m/>
    <m/>
    <m/>
    <m/>
    <m/>
    <m/>
    <m/>
    <m/>
    <n v="630444153.03999996"/>
    <m/>
    <m/>
    <m/>
    <m/>
    <m/>
    <m/>
    <m/>
    <m/>
    <n v="313049363"/>
    <m/>
    <m/>
    <m/>
    <m/>
    <m/>
    <m/>
    <m/>
    <m/>
    <m/>
    <m/>
    <m/>
    <m/>
    <m/>
    <m/>
    <m/>
    <m/>
    <m/>
    <m/>
    <m/>
    <m/>
    <m/>
    <m/>
    <s v="Sanitas (fus)"/>
    <x v="1"/>
    <m/>
    <x v="0"/>
    <x v="5"/>
  </r>
  <r>
    <s v="neu_ohne Fusionsberechnungen_DJ_Daten_OKP.xlsx"/>
    <x v="1"/>
    <s v="Jahresrechnung definitiv"/>
    <n v="1555"/>
    <x v="6"/>
    <s v="CH"/>
    <s v="OKP CH"/>
    <n v="484238"/>
    <n v="481000"/>
    <m/>
    <m/>
    <m/>
    <m/>
    <m/>
    <m/>
    <m/>
    <m/>
    <m/>
    <m/>
    <m/>
    <m/>
    <m/>
    <m/>
    <m/>
    <m/>
    <m/>
    <m/>
    <m/>
    <m/>
    <m/>
    <m/>
    <m/>
    <m/>
    <m/>
    <m/>
    <m/>
    <m/>
    <m/>
    <m/>
    <m/>
    <m/>
    <m/>
    <m/>
    <m/>
    <n v="1802096297.4400001"/>
    <n v="-15520471.880000001"/>
    <n v="0"/>
    <n v="303681384.10000002"/>
    <n v="11695801.859999999"/>
    <n v="0"/>
    <n v="-2325223.63"/>
    <n v="-77901"/>
    <n v="-303681384.10000002"/>
    <n v="-2332526020.6199999"/>
    <n v="265515718.56999999"/>
    <n v="0"/>
    <n v="0"/>
    <n v="0"/>
    <n v="-4387881.8099999996"/>
    <n v="-302846.8"/>
    <n v="0"/>
    <m/>
    <n v="0"/>
    <n v="346157385"/>
    <n v="0"/>
    <n v="-15962236"/>
    <n v="0"/>
    <n v="-1119021.3500000001"/>
    <n v="-3530248.74"/>
    <n v="0"/>
    <m/>
    <n v="-51105941.130000003"/>
    <n v="-990944.15"/>
    <n v="-20416158.440000001"/>
    <n v="-4265956.51"/>
    <n v="-646649.22"/>
    <n v="-498402.4"/>
    <n v="1642072.97"/>
    <n v="-2319393.17"/>
    <n v="-25005252.399999999"/>
    <n v="46202411.810000002"/>
    <n v="0"/>
    <n v="0"/>
    <m/>
    <m/>
    <m/>
    <n v="1271354063.2299998"/>
    <n v="476246670.29964095"/>
    <n v="364081829.19146281"/>
    <n v="1479913129.6600001"/>
    <m/>
    <m/>
    <m/>
    <m/>
    <m/>
    <m/>
    <m/>
    <m/>
    <m/>
    <m/>
    <m/>
    <m/>
    <m/>
    <m/>
    <n v="1216040424.2"/>
    <m/>
    <m/>
    <m/>
    <m/>
    <m/>
    <m/>
    <m/>
    <m/>
    <n v="394540000"/>
    <m/>
    <m/>
    <m/>
    <m/>
    <m/>
    <m/>
    <m/>
    <m/>
    <m/>
    <m/>
    <m/>
    <m/>
    <m/>
    <m/>
    <m/>
    <m/>
    <m/>
    <m/>
    <m/>
    <m/>
    <m/>
    <m/>
    <m/>
    <x v="0"/>
    <s v="Visana Gruppe"/>
    <x v="1"/>
    <x v="6"/>
  </r>
  <r>
    <s v="neu_ohne Fusionsberechnungen_DJ_Daten_OKP.xlsx"/>
    <x v="1"/>
    <s v="Jahresrechnung definitiv"/>
    <n v="994"/>
    <x v="7"/>
    <s v="CH"/>
    <s v="OKP CH"/>
    <n v="430481.84"/>
    <n v="0"/>
    <m/>
    <m/>
    <m/>
    <m/>
    <m/>
    <m/>
    <m/>
    <m/>
    <m/>
    <m/>
    <m/>
    <m/>
    <m/>
    <m/>
    <m/>
    <m/>
    <m/>
    <m/>
    <m/>
    <m/>
    <m/>
    <m/>
    <m/>
    <m/>
    <m/>
    <m/>
    <m/>
    <m/>
    <m/>
    <m/>
    <m/>
    <m/>
    <m/>
    <m/>
    <m/>
    <n v="1495667157.2"/>
    <n v="-3981290.84"/>
    <n v="0"/>
    <n v="233538900.18000001"/>
    <n v="0"/>
    <n v="0"/>
    <n v="-1916458.36"/>
    <n v="-65473"/>
    <n v="-233538900.18000001"/>
    <n v="-1518533645.3599999"/>
    <n v="227651265.11000001"/>
    <n v="0"/>
    <n v="0"/>
    <n v="0"/>
    <n v="-1102032.49"/>
    <n v="31921730.300000001"/>
    <n v="0"/>
    <m/>
    <n v="0"/>
    <n v="-163566897"/>
    <n v="0"/>
    <n v="-25497895"/>
    <n v="-10470577.42"/>
    <n v="-258966.33"/>
    <n v="-12355415.699999999"/>
    <n v="0"/>
    <m/>
    <n v="-44947110.18"/>
    <n v="-326193.73"/>
    <n v="-17140350.73"/>
    <n v="-2056720.6"/>
    <n v="-3622845.05"/>
    <n v="-1705325.15"/>
    <n v="2742189.62"/>
    <n v="-375965.15"/>
    <n v="0"/>
    <n v="36154370.259999998"/>
    <n v="2834.53"/>
    <n v="-356.41"/>
    <m/>
    <m/>
    <m/>
    <n v="775513426.30000031"/>
    <n v="277849181.04885262"/>
    <n v="0"/>
    <n v="1026627860.7"/>
    <m/>
    <m/>
    <m/>
    <m/>
    <m/>
    <m/>
    <m/>
    <m/>
    <m/>
    <m/>
    <m/>
    <m/>
    <m/>
    <m/>
    <n v="428118474.77999997"/>
    <m/>
    <m/>
    <m/>
    <m/>
    <m/>
    <m/>
    <m/>
    <m/>
    <n v="149235687.36000001"/>
    <m/>
    <m/>
    <m/>
    <m/>
    <m/>
    <m/>
    <m/>
    <m/>
    <m/>
    <m/>
    <m/>
    <m/>
    <m/>
    <m/>
    <m/>
    <m/>
    <m/>
    <m/>
    <m/>
    <m/>
    <m/>
    <m/>
    <s v="Helsana (fus)"/>
    <x v="1"/>
    <m/>
    <x v="0"/>
    <x v="7"/>
  </r>
  <r>
    <s v="neu_ohne Fusionsberechnungen_DJ_Daten_OKP.xlsx"/>
    <x v="1"/>
    <s v="Jahresrechnung definitiv"/>
    <n v="376"/>
    <x v="8"/>
    <s v="CH"/>
    <s v="OKP CH"/>
    <n v="343088"/>
    <n v="354462"/>
    <m/>
    <m/>
    <m/>
    <m/>
    <m/>
    <m/>
    <m/>
    <m/>
    <m/>
    <m/>
    <m/>
    <m/>
    <m/>
    <m/>
    <m/>
    <m/>
    <m/>
    <m/>
    <m/>
    <m/>
    <m/>
    <m/>
    <m/>
    <m/>
    <m/>
    <m/>
    <m/>
    <m/>
    <m/>
    <m/>
    <m/>
    <m/>
    <m/>
    <m/>
    <m/>
    <n v="1444762250"/>
    <n v="-5878729"/>
    <n v="0"/>
    <n v="172542561"/>
    <n v="351607"/>
    <n v="0"/>
    <n v="-1880467"/>
    <n v="-56913"/>
    <n v="-172542561"/>
    <n v="-1781485256"/>
    <n v="209602134"/>
    <n v="0"/>
    <n v="0"/>
    <n v="0"/>
    <n v="-494321"/>
    <n v="21200000"/>
    <n v="0"/>
    <m/>
    <n v="0"/>
    <n v="211353522"/>
    <n v="0"/>
    <n v="76453240"/>
    <n v="-1363413"/>
    <n v="-1522124"/>
    <n v="-1298323"/>
    <n v="0"/>
    <m/>
    <n v="-40120661"/>
    <n v="-637327"/>
    <n v="-64939734"/>
    <n v="-6233857"/>
    <n v="-132860"/>
    <n v="-1021049"/>
    <n v="1164617"/>
    <n v="-648757"/>
    <n v="0"/>
    <n v="33681606"/>
    <n v="223716"/>
    <n v="-5949784"/>
    <m/>
    <m/>
    <m/>
    <n v="415526952.01999998"/>
    <n v="276650366.86535579"/>
    <n v="248969027.13883817"/>
    <n v="777623163"/>
    <m/>
    <m/>
    <m/>
    <m/>
    <m/>
    <m/>
    <m/>
    <m/>
    <m/>
    <m/>
    <m/>
    <m/>
    <m/>
    <m/>
    <n v="482266118"/>
    <m/>
    <m/>
    <m/>
    <m/>
    <m/>
    <m/>
    <m/>
    <m/>
    <n v="342300000"/>
    <m/>
    <m/>
    <m/>
    <m/>
    <m/>
    <m/>
    <m/>
    <m/>
    <m/>
    <m/>
    <m/>
    <m/>
    <m/>
    <m/>
    <m/>
    <m/>
    <m/>
    <m/>
    <m/>
    <m/>
    <m/>
    <m/>
    <s v="KPT (fus)"/>
    <x v="1"/>
    <m/>
    <x v="0"/>
    <x v="8"/>
  </r>
  <r>
    <s v="neu_ohne Fusionsberechnungen_DJ_Daten_OKP.xlsx"/>
    <x v="1"/>
    <s v="Jahresrechnung definitiv"/>
    <n v="1569"/>
    <x v="9"/>
    <s v="CH"/>
    <s v="OKP CH"/>
    <n v="339982.52"/>
    <n v="630605"/>
    <m/>
    <m/>
    <m/>
    <m/>
    <m/>
    <m/>
    <m/>
    <m/>
    <m/>
    <m/>
    <m/>
    <m/>
    <m/>
    <m/>
    <m/>
    <m/>
    <m/>
    <m/>
    <m/>
    <m/>
    <m/>
    <m/>
    <m/>
    <m/>
    <m/>
    <m/>
    <m/>
    <m/>
    <m/>
    <m/>
    <m/>
    <m/>
    <m/>
    <m/>
    <m/>
    <n v="1125527738.7"/>
    <n v="-3422386.35"/>
    <n v="0"/>
    <n v="138833596.15000001"/>
    <n v="2880"/>
    <n v="0"/>
    <n v="-1634150.3999999999"/>
    <n v="-43542"/>
    <n v="-138836476.15000001"/>
    <n v="-1008164728.55"/>
    <n v="170746119.86000001"/>
    <n v="0"/>
    <n v="0"/>
    <n v="0"/>
    <n v="-207605.32"/>
    <n v="-24100000"/>
    <n v="0"/>
    <m/>
    <n v="0"/>
    <n v="-160754095"/>
    <n v="0"/>
    <n v="-69249725"/>
    <n v="-4446870.3499999996"/>
    <n v="-10725342.15"/>
    <n v="-2142447.25"/>
    <n v="0"/>
    <m/>
    <n v="0"/>
    <n v="-1054506"/>
    <n v="-42285956.990000002"/>
    <n v="-196077.93"/>
    <n v="-1482248.15"/>
    <n v="0"/>
    <n v="1254.1500000000001"/>
    <n v="-166471.87"/>
    <n v="-30165526.600000001"/>
    <n v="6577470.5300000003"/>
    <n v="0"/>
    <n v="0"/>
    <m/>
    <m/>
    <m/>
    <n v="168700330.62000021"/>
    <n v="173813988.40056476"/>
    <n v="-242833655.41988099"/>
    <n v="314642080.19"/>
    <m/>
    <m/>
    <m/>
    <m/>
    <m/>
    <m/>
    <m/>
    <m/>
    <m/>
    <m/>
    <m/>
    <m/>
    <m/>
    <m/>
    <n v="109636972.15000001"/>
    <m/>
    <m/>
    <m/>
    <m/>
    <m/>
    <m/>
    <m/>
    <m/>
    <n v="157800000"/>
    <m/>
    <m/>
    <m/>
    <m/>
    <m/>
    <m/>
    <m/>
    <m/>
    <m/>
    <m/>
    <m/>
    <m/>
    <m/>
    <m/>
    <m/>
    <m/>
    <m/>
    <m/>
    <m/>
    <m/>
    <m/>
    <m/>
    <s v="CSS (fus)"/>
    <x v="1"/>
    <m/>
    <x v="0"/>
    <x v="9"/>
  </r>
  <r>
    <s v="neu_ohne Fusionsberechnungen_DJ_Daten_OKP.xlsx"/>
    <x v="1"/>
    <s v="Jahresrechnung definitiv"/>
    <n v="1479"/>
    <x v="10"/>
    <s v="CH"/>
    <s v="OKP CH"/>
    <n v="307316.57"/>
    <n v="314886"/>
    <m/>
    <m/>
    <m/>
    <m/>
    <m/>
    <m/>
    <m/>
    <m/>
    <m/>
    <m/>
    <m/>
    <m/>
    <m/>
    <m/>
    <m/>
    <m/>
    <m/>
    <m/>
    <m/>
    <m/>
    <m/>
    <m/>
    <m/>
    <m/>
    <m/>
    <m/>
    <m/>
    <m/>
    <m/>
    <m/>
    <m/>
    <m/>
    <m/>
    <m/>
    <m/>
    <n v="1372580430.7"/>
    <n v="-23361142.5"/>
    <n v="0"/>
    <n v="307209561.10000002"/>
    <n v="0"/>
    <n v="0"/>
    <n v="-1475118.52"/>
    <n v="-47594"/>
    <n v="-307209561.10000002"/>
    <n v="-1583533345.24"/>
    <n v="199034140.65000001"/>
    <n v="0"/>
    <n v="0"/>
    <n v="0"/>
    <n v="0"/>
    <n v="-5386794.5700000003"/>
    <n v="0"/>
    <m/>
    <n v="0"/>
    <n v="128805024"/>
    <n v="0"/>
    <n v="-10933704"/>
    <n v="-741617.25"/>
    <n v="-2880865.83"/>
    <n v="-11067331.800000001"/>
    <n v="0"/>
    <m/>
    <n v="0"/>
    <n v="0"/>
    <n v="-74694571.840000004"/>
    <n v="-3403385.73"/>
    <n v="-2081650.24"/>
    <n v="0"/>
    <n v="7909126.4100000001"/>
    <n v="-1274397.6399999999"/>
    <n v="-33947678.060000002"/>
    <n v="17050836.41"/>
    <n v="0"/>
    <n v="0"/>
    <m/>
    <m/>
    <m/>
    <n v="423476020.69305205"/>
    <n v="211510283.10631311"/>
    <n v="107823343.7995926"/>
    <n v="493778700.11000001"/>
    <m/>
    <m/>
    <m/>
    <m/>
    <m/>
    <m/>
    <m/>
    <m/>
    <m/>
    <m/>
    <m/>
    <m/>
    <m/>
    <m/>
    <n v="282195981.91000003"/>
    <m/>
    <m/>
    <m/>
    <m/>
    <m/>
    <m/>
    <m/>
    <m/>
    <n v="336616790.10000002"/>
    <m/>
    <m/>
    <m/>
    <m/>
    <m/>
    <m/>
    <m/>
    <m/>
    <m/>
    <m/>
    <m/>
    <m/>
    <m/>
    <m/>
    <m/>
    <m/>
    <m/>
    <m/>
    <m/>
    <m/>
    <m/>
    <m/>
    <m/>
    <x v="0"/>
    <s v="Groupe Mutuel"/>
    <x v="1"/>
    <x v="10"/>
  </r>
  <r>
    <s v="neu_ohne Fusionsberechnungen_DJ_Daten_OKP.xlsx"/>
    <x v="1"/>
    <s v="Jahresrechnung definitiv"/>
    <n v="1535"/>
    <x v="11"/>
    <s v="CH"/>
    <s v="OKP CH"/>
    <n v="204598.46"/>
    <n v="197505"/>
    <m/>
    <m/>
    <m/>
    <m/>
    <m/>
    <m/>
    <m/>
    <m/>
    <m/>
    <m/>
    <m/>
    <m/>
    <m/>
    <m/>
    <m/>
    <m/>
    <m/>
    <m/>
    <m/>
    <m/>
    <m/>
    <m/>
    <m/>
    <m/>
    <m/>
    <m/>
    <m/>
    <m/>
    <m/>
    <m/>
    <m/>
    <m/>
    <m/>
    <m/>
    <m/>
    <n v="845875956.29999995"/>
    <n v="-12076847.710000001"/>
    <n v="0"/>
    <n v="180769681.65000001"/>
    <n v="0"/>
    <n v="0"/>
    <n v="-982071.36"/>
    <n v="-34184"/>
    <n v="-180769681.65000001"/>
    <n v="-989089985.60000002"/>
    <n v="122139797.34999999"/>
    <n v="0"/>
    <n v="0"/>
    <n v="0"/>
    <n v="0"/>
    <n v="5502766.1500000004"/>
    <n v="0"/>
    <m/>
    <n v="0"/>
    <n v="69940664"/>
    <n v="0"/>
    <n v="17651611"/>
    <n v="-522089.8"/>
    <n v="-1751157.22"/>
    <n v="-8113360.25"/>
    <n v="0"/>
    <m/>
    <n v="0"/>
    <n v="0"/>
    <n v="-41558672.25"/>
    <n v="-2033166.33"/>
    <n v="-354822.71"/>
    <n v="0"/>
    <n v="5442844.3200000003"/>
    <n v="-261089.25"/>
    <n v="-21017913.190000001"/>
    <n v="8497764.8800000008"/>
    <n v="0"/>
    <n v="0"/>
    <m/>
    <m/>
    <m/>
    <n v="237438318.04121315"/>
    <n v="141280241.87516445"/>
    <n v="82516609.148156807"/>
    <n v="316408054.71999997"/>
    <m/>
    <m/>
    <m/>
    <m/>
    <m/>
    <m/>
    <m/>
    <m/>
    <m/>
    <m/>
    <m/>
    <m/>
    <m/>
    <m/>
    <n v="150712874.63999999"/>
    <m/>
    <m/>
    <m/>
    <m/>
    <m/>
    <m/>
    <m/>
    <m/>
    <n v="211264225.93000001"/>
    <m/>
    <m/>
    <m/>
    <m/>
    <m/>
    <m/>
    <m/>
    <m/>
    <m/>
    <m/>
    <m/>
    <m/>
    <m/>
    <m/>
    <m/>
    <m/>
    <m/>
    <m/>
    <m/>
    <m/>
    <m/>
    <m/>
    <m/>
    <x v="0"/>
    <s v="Groupe Mutuel"/>
    <x v="1"/>
    <x v="11"/>
  </r>
  <r>
    <s v="neu_ohne Fusionsberechnungen_DJ_Daten_OKP.xlsx"/>
    <x v="1"/>
    <s v="Jahresrechnung definitiv"/>
    <n v="312"/>
    <x v="12"/>
    <s v="CH"/>
    <s v="OKP CH"/>
    <n v="195121"/>
    <n v="192950"/>
    <m/>
    <m/>
    <m/>
    <m/>
    <m/>
    <m/>
    <m/>
    <m/>
    <m/>
    <m/>
    <m/>
    <m/>
    <m/>
    <m/>
    <m/>
    <m/>
    <m/>
    <m/>
    <m/>
    <m/>
    <m/>
    <m/>
    <m/>
    <m/>
    <m/>
    <m/>
    <m/>
    <m/>
    <m/>
    <m/>
    <m/>
    <m/>
    <m/>
    <m/>
    <m/>
    <n v="735579561.48000002"/>
    <n v="-273903.82"/>
    <n v="0"/>
    <n v="91756152.099999994"/>
    <n v="0"/>
    <n v="0"/>
    <n v="-790742.4"/>
    <n v="-28786"/>
    <n v="-91756152.099999994"/>
    <n v="-752874161.10000002"/>
    <n v="114321482.45"/>
    <n v="0"/>
    <n v="0"/>
    <n v="0"/>
    <n v="-205105.2"/>
    <n v="-3001000"/>
    <n v="0"/>
    <m/>
    <n v="0"/>
    <n v="-25979571.300000001"/>
    <n v="0"/>
    <n v="-25230955"/>
    <n v="-5770058.6500000004"/>
    <n v="-1891234.65"/>
    <n v="-5307661.5"/>
    <n v="0"/>
    <m/>
    <n v="-18284078.039999999"/>
    <n v="0"/>
    <n v="-14022393.68"/>
    <n v="-2708651.43"/>
    <n v="-267000.09999999998"/>
    <n v="-397186.29"/>
    <n v="446088.49"/>
    <n v="-2439273.44"/>
    <n v="0"/>
    <n v="17236149.09"/>
    <n v="0"/>
    <n v="0"/>
    <m/>
    <m/>
    <m/>
    <n v="239549566.58000001"/>
    <n v="128715296.95509924"/>
    <n v="-63791239.101344593"/>
    <n v="421406432.66000003"/>
    <m/>
    <m/>
    <m/>
    <m/>
    <m/>
    <m/>
    <m/>
    <m/>
    <m/>
    <m/>
    <m/>
    <m/>
    <m/>
    <m/>
    <n v="242960481.09999999"/>
    <m/>
    <m/>
    <m/>
    <m/>
    <m/>
    <m/>
    <m/>
    <m/>
    <n v="123994000"/>
    <m/>
    <m/>
    <m/>
    <m/>
    <m/>
    <m/>
    <m/>
    <m/>
    <m/>
    <m/>
    <m/>
    <m/>
    <m/>
    <m/>
    <m/>
    <m/>
    <m/>
    <m/>
    <m/>
    <m/>
    <m/>
    <m/>
    <m/>
    <x v="0"/>
    <m/>
    <x v="0"/>
    <x v="12"/>
  </r>
  <r>
    <s v="neu_ohne Fusionsberechnungen_DJ_Daten_OKP.xlsx"/>
    <x v="1"/>
    <s v="Jahresrechnung definitiv"/>
    <n v="343"/>
    <x v="13"/>
    <s v="CH"/>
    <s v="OKP CH"/>
    <n v="177341.39"/>
    <n v="176709"/>
    <m/>
    <m/>
    <m/>
    <m/>
    <m/>
    <m/>
    <m/>
    <m/>
    <m/>
    <m/>
    <m/>
    <m/>
    <m/>
    <m/>
    <m/>
    <m/>
    <m/>
    <m/>
    <m/>
    <m/>
    <m/>
    <m/>
    <m/>
    <m/>
    <m/>
    <m/>
    <m/>
    <m/>
    <m/>
    <m/>
    <m/>
    <m/>
    <m/>
    <m/>
    <m/>
    <n v="741882266.60000002"/>
    <n v="-11086907.26"/>
    <n v="0"/>
    <n v="160136865.09999999"/>
    <n v="0"/>
    <n v="0"/>
    <n v="-851237.24"/>
    <n v="-28514"/>
    <n v="-160136865.09999999"/>
    <n v="-838918747.03999996"/>
    <n v="109128918.17"/>
    <n v="0"/>
    <n v="0"/>
    <n v="0"/>
    <n v="0"/>
    <n v="264978.27"/>
    <n v="0"/>
    <m/>
    <n v="0"/>
    <n v="33923141"/>
    <n v="0"/>
    <n v="4696336"/>
    <n v="-1353658.57"/>
    <n v="-1191263.23"/>
    <n v="-6421057.9699999997"/>
    <n v="0"/>
    <m/>
    <n v="0"/>
    <n v="0"/>
    <n v="-39311414"/>
    <n v="-1828286.35"/>
    <n v="-417240.81"/>
    <n v="0"/>
    <n v="4710783.38"/>
    <n v="-268879.48"/>
    <n v="-19130038.489999998"/>
    <n v="9253535.9100000001"/>
    <n v="0"/>
    <n v="0"/>
    <m/>
    <m/>
    <m/>
    <n v="217037669.86876044"/>
    <n v="121109448.05893296"/>
    <n v="29718345.218487602"/>
    <n v="274996806.22999996"/>
    <m/>
    <m/>
    <m/>
    <m/>
    <m/>
    <m/>
    <m/>
    <m/>
    <m/>
    <m/>
    <m/>
    <m/>
    <m/>
    <m/>
    <n v="150346662.56999999"/>
    <m/>
    <m/>
    <m/>
    <m/>
    <m/>
    <m/>
    <m/>
    <m/>
    <n v="177888114.62"/>
    <m/>
    <m/>
    <m/>
    <m/>
    <m/>
    <m/>
    <m/>
    <m/>
    <m/>
    <m/>
    <m/>
    <m/>
    <m/>
    <m/>
    <m/>
    <m/>
    <m/>
    <m/>
    <m/>
    <m/>
    <m/>
    <m/>
    <m/>
    <x v="0"/>
    <s v="Groupe Mutuel"/>
    <x v="1"/>
    <x v="13"/>
  </r>
  <r>
    <s v="neu_ohne Fusionsberechnungen_DJ_Daten_OKP.xlsx"/>
    <x v="1"/>
    <s v="Jahresrechnung definitiv"/>
    <n v="1529"/>
    <x v="14"/>
    <s v="CH"/>
    <s v="OKP CH"/>
    <n v="166740.29"/>
    <n v="0"/>
    <m/>
    <m/>
    <m/>
    <m/>
    <m/>
    <m/>
    <m/>
    <m/>
    <m/>
    <m/>
    <m/>
    <m/>
    <m/>
    <m/>
    <m/>
    <m/>
    <m/>
    <m/>
    <m/>
    <m/>
    <m/>
    <m/>
    <m/>
    <m/>
    <m/>
    <m/>
    <m/>
    <m/>
    <m/>
    <m/>
    <m/>
    <m/>
    <m/>
    <m/>
    <m/>
    <n v="712580781.14999998"/>
    <n v="-2541873.88"/>
    <n v="0"/>
    <n v="129893724.25"/>
    <n v="28810"/>
    <n v="0"/>
    <n v="-809220.8"/>
    <n v="-26220"/>
    <n v="-129922534.25"/>
    <n v="-807048569.85000002"/>
    <n v="108728180.2"/>
    <n v="0"/>
    <n v="0"/>
    <n v="0"/>
    <n v="-471251.03"/>
    <n v="-10700000"/>
    <n v="0"/>
    <m/>
    <n v="0"/>
    <n v="6414470"/>
    <n v="0"/>
    <n v="4421090"/>
    <n v="-701440.15"/>
    <n v="-1649303.34"/>
    <n v="-1827639.21"/>
    <n v="0"/>
    <m/>
    <n v="0"/>
    <n v="-223005"/>
    <n v="-27758157.09"/>
    <n v="-124936.04"/>
    <n v="-141925.9"/>
    <n v="0"/>
    <n v="26792.93"/>
    <n v="-101702.11"/>
    <n v="0"/>
    <n v="12866203.810000001"/>
    <n v="0"/>
    <n v="0"/>
    <m/>
    <m/>
    <m/>
    <n v="298329893.97154021"/>
    <n v="129970144.80982496"/>
    <n v="0"/>
    <n v="384904880.25"/>
    <m/>
    <m/>
    <m/>
    <m/>
    <m/>
    <m/>
    <m/>
    <m/>
    <m/>
    <m/>
    <m/>
    <m/>
    <m/>
    <m/>
    <n v="276933670.75"/>
    <m/>
    <m/>
    <m/>
    <m/>
    <m/>
    <m/>
    <m/>
    <m/>
    <n v="140000000"/>
    <m/>
    <m/>
    <m/>
    <m/>
    <m/>
    <m/>
    <m/>
    <m/>
    <m/>
    <m/>
    <m/>
    <m/>
    <m/>
    <m/>
    <m/>
    <m/>
    <m/>
    <m/>
    <m/>
    <m/>
    <m/>
    <m/>
    <s v="CSS (fus)"/>
    <x v="1"/>
    <m/>
    <x v="0"/>
    <x v="14"/>
  </r>
  <r>
    <s v="neu_ohne Fusionsberechnungen_DJ_Daten_OKP.xlsx"/>
    <x v="1"/>
    <s v="Jahresrechnung definitiv"/>
    <n v="774"/>
    <x v="15"/>
    <s v="CH"/>
    <s v="OKP CH"/>
    <n v="150463.60999999999"/>
    <n v="146188"/>
    <m/>
    <m/>
    <m/>
    <m/>
    <m/>
    <m/>
    <m/>
    <m/>
    <m/>
    <m/>
    <m/>
    <m/>
    <m/>
    <m/>
    <m/>
    <m/>
    <m/>
    <m/>
    <m/>
    <m/>
    <m/>
    <m/>
    <m/>
    <m/>
    <m/>
    <m/>
    <m/>
    <m/>
    <m/>
    <m/>
    <m/>
    <m/>
    <m/>
    <m/>
    <m/>
    <n v="632615222.35000002"/>
    <n v="-11756997.09"/>
    <n v="0"/>
    <n v="125896120.7"/>
    <n v="0"/>
    <n v="0"/>
    <n v="-722224.77"/>
    <n v="-24697"/>
    <n v="-125896120.7"/>
    <n v="-692297808.12"/>
    <n v="91602231.810000002"/>
    <n v="0"/>
    <n v="0"/>
    <n v="0"/>
    <n v="0"/>
    <n v="-5295908.24"/>
    <n v="0"/>
    <m/>
    <n v="0"/>
    <n v="7835602"/>
    <n v="0"/>
    <n v="6571076"/>
    <n v="-568858.35"/>
    <n v="-1112657.03"/>
    <n v="-5934186.2599999998"/>
    <n v="0"/>
    <m/>
    <n v="0"/>
    <n v="0"/>
    <n v="-30348530.77"/>
    <n v="-1478896.33"/>
    <n v="-314030.86"/>
    <n v="0"/>
    <n v="3871170.1"/>
    <n v="-631605.1"/>
    <n v="-15741148.77"/>
    <n v="5897937.0899999999"/>
    <n v="0"/>
    <n v="0"/>
    <m/>
    <m/>
    <m/>
    <n v="178378014.24076572"/>
    <n v="91625011.196971983"/>
    <n v="9726306.5965306982"/>
    <n v="203860365.41999999"/>
    <m/>
    <m/>
    <m/>
    <m/>
    <m/>
    <m/>
    <m/>
    <m/>
    <m/>
    <m/>
    <m/>
    <m/>
    <m/>
    <m/>
    <n v="147123254.88999999"/>
    <m/>
    <m/>
    <m/>
    <m/>
    <m/>
    <m/>
    <m/>
    <m/>
    <n v="151948443.94999999"/>
    <m/>
    <m/>
    <m/>
    <m/>
    <m/>
    <m/>
    <m/>
    <m/>
    <m/>
    <m/>
    <m/>
    <m/>
    <m/>
    <m/>
    <m/>
    <m/>
    <m/>
    <m/>
    <m/>
    <m/>
    <m/>
    <m/>
    <m/>
    <x v="0"/>
    <s v="Groupe Mutuel"/>
    <x v="1"/>
    <x v="15"/>
  </r>
  <r>
    <s v="neu_ohne Fusionsberechnungen_DJ_Daten_OKP.xlsx"/>
    <x v="1"/>
    <s v="Jahresrechnung definitiv"/>
    <n v="455"/>
    <x v="16"/>
    <s v="CH"/>
    <s v="OKP CH"/>
    <n v="149564.56"/>
    <n v="168417"/>
    <m/>
    <m/>
    <m/>
    <m/>
    <m/>
    <m/>
    <m/>
    <m/>
    <m/>
    <m/>
    <m/>
    <m/>
    <m/>
    <m/>
    <m/>
    <m/>
    <m/>
    <m/>
    <m/>
    <m/>
    <m/>
    <m/>
    <m/>
    <m/>
    <m/>
    <m/>
    <m/>
    <m/>
    <m/>
    <m/>
    <m/>
    <m/>
    <m/>
    <m/>
    <m/>
    <n v="523922829.80000001"/>
    <n v="-1336597.96"/>
    <n v="0"/>
    <n v="86843945.129999995"/>
    <n v="0"/>
    <n v="0"/>
    <n v="-717904.41"/>
    <n v="-23801"/>
    <n v="-86843945.129999995"/>
    <n v="-564365233.14999998"/>
    <n v="76630805.349999994"/>
    <n v="0"/>
    <n v="0"/>
    <n v="0"/>
    <n v="-262062.68"/>
    <n v="-12366000"/>
    <n v="0"/>
    <m/>
    <n v="0"/>
    <n v="1557806"/>
    <n v="0"/>
    <n v="-277471"/>
    <n v="-5723230.1500000004"/>
    <n v="-321093.55"/>
    <n v="-426186.32"/>
    <n v="0"/>
    <m/>
    <n v="-20095874.460000001"/>
    <n v="-46990.38"/>
    <n v="-7677910.1699999999"/>
    <n v="-1036437.44"/>
    <n v="-843064.98"/>
    <n v="-717913.98"/>
    <n v="3673460.77"/>
    <n v="-523879.28"/>
    <n v="0"/>
    <n v="22414109.059999999"/>
    <n v="1014209.14"/>
    <n v="0"/>
    <m/>
    <m/>
    <m/>
    <n v="257891216"/>
    <n v="123944928.40532424"/>
    <n v="1164652.0177195966"/>
    <n v="408639670.54999989"/>
    <m/>
    <m/>
    <m/>
    <m/>
    <m/>
    <m/>
    <m/>
    <m/>
    <m/>
    <m/>
    <m/>
    <m/>
    <m/>
    <m/>
    <n v="228325824.81999999"/>
    <m/>
    <m/>
    <m/>
    <m/>
    <m/>
    <m/>
    <m/>
    <m/>
    <n v="96611000"/>
    <m/>
    <m/>
    <m/>
    <m/>
    <m/>
    <m/>
    <m/>
    <m/>
    <m/>
    <m/>
    <m/>
    <m/>
    <m/>
    <m/>
    <m/>
    <m/>
    <m/>
    <m/>
    <m/>
    <m/>
    <m/>
    <m/>
    <s v="öKK (fus)"/>
    <x v="1"/>
    <m/>
    <x v="0"/>
    <x v="16"/>
  </r>
  <r>
    <s v="neu_ohne Fusionsberechnungen_DJ_Daten_OKP.xlsx"/>
    <x v="1"/>
    <s v="Jahresrechnung definitiv"/>
    <n v="509"/>
    <x v="17"/>
    <s v="CH"/>
    <s v="OKP CH"/>
    <n v="144894.56"/>
    <n v="148400"/>
    <m/>
    <m/>
    <m/>
    <m/>
    <m/>
    <m/>
    <m/>
    <m/>
    <m/>
    <m/>
    <m/>
    <m/>
    <m/>
    <m/>
    <m/>
    <m/>
    <m/>
    <m/>
    <m/>
    <m/>
    <m/>
    <m/>
    <m/>
    <m/>
    <m/>
    <m/>
    <m/>
    <m/>
    <m/>
    <m/>
    <m/>
    <m/>
    <m/>
    <m/>
    <m/>
    <n v="610709953.60000002"/>
    <n v="1249549.73"/>
    <n v="0"/>
    <n v="104638400.48999999"/>
    <n v="0"/>
    <n v="0"/>
    <n v="693589.86"/>
    <n v="-24182"/>
    <n v="-104638400.48999999"/>
    <n v="-711984841.55999994"/>
    <n v="85351110.349999994"/>
    <n v="0"/>
    <n v="0"/>
    <n v="0"/>
    <n v="-1831333.87"/>
    <n v="2635495"/>
    <n v="-1347141.26"/>
    <m/>
    <n v="0"/>
    <n v="26603941.100000001"/>
    <n v="0"/>
    <n v="13191604"/>
    <n v="0"/>
    <n v="0"/>
    <n v="-6212897.3399999999"/>
    <n v="0"/>
    <m/>
    <n v="0"/>
    <n v="0"/>
    <n v="-32597124.629999999"/>
    <n v="-2298338.39"/>
    <n v="-547200"/>
    <n v="0"/>
    <n v="11522.29"/>
    <n v="-394393.28"/>
    <n v="0"/>
    <n v="27823551.010000002"/>
    <n v="0"/>
    <n v="-1008.82"/>
    <m/>
    <m/>
    <m/>
    <n v="328966984.32999992"/>
    <n v="128558872.21613333"/>
    <n v="40854434.784857504"/>
    <n v="466334106.93000001"/>
    <m/>
    <m/>
    <m/>
    <m/>
    <m/>
    <m/>
    <m/>
    <m/>
    <m/>
    <m/>
    <m/>
    <m/>
    <m/>
    <m/>
    <n v="221072630.37"/>
    <m/>
    <m/>
    <m/>
    <m/>
    <m/>
    <m/>
    <m/>
    <m/>
    <n v="120707359"/>
    <m/>
    <m/>
    <m/>
    <m/>
    <m/>
    <m/>
    <m/>
    <m/>
    <m/>
    <m/>
    <m/>
    <m/>
    <m/>
    <m/>
    <m/>
    <m/>
    <m/>
    <m/>
    <m/>
    <m/>
    <m/>
    <m/>
    <s v="Vivao (fus)"/>
    <x v="1"/>
    <m/>
    <x v="0"/>
    <x v="17"/>
  </r>
  <r>
    <s v="neu_ohne Fusionsberechnungen_DJ_Daten_OKP.xlsx"/>
    <x v="1"/>
    <s v="Jahresrechnung definitiv"/>
    <n v="1560"/>
    <x v="18"/>
    <s v="CH"/>
    <s v="OKP CH"/>
    <n v="146696.67000000001"/>
    <n v="138676"/>
    <m/>
    <m/>
    <m/>
    <m/>
    <m/>
    <m/>
    <m/>
    <m/>
    <m/>
    <m/>
    <m/>
    <m/>
    <m/>
    <m/>
    <m/>
    <m/>
    <m/>
    <m/>
    <m/>
    <m/>
    <m/>
    <m/>
    <m/>
    <m/>
    <m/>
    <m/>
    <m/>
    <m/>
    <m/>
    <m/>
    <m/>
    <m/>
    <m/>
    <m/>
    <m/>
    <n v="468813319"/>
    <n v="-2841770.62"/>
    <n v="0"/>
    <n v="70987772.599999994"/>
    <n v="-176046.69"/>
    <n v="0"/>
    <n v="-741795.2"/>
    <n v="-24108"/>
    <n v="-70987772.599999994"/>
    <n v="-469720947.69999999"/>
    <n v="70240003.650000006"/>
    <n v="0"/>
    <n v="0"/>
    <n v="0"/>
    <n v="0"/>
    <n v="-3391277"/>
    <n v="0"/>
    <m/>
    <n v="0"/>
    <n v="-48799724"/>
    <n v="0"/>
    <n v="14456187"/>
    <n v="0"/>
    <n v="-251958.5"/>
    <n v="-7057127.9299999997"/>
    <n v="0"/>
    <m/>
    <n v="-10502197.550000001"/>
    <n v="0"/>
    <n v="-2621647.41"/>
    <n v="-629210.6"/>
    <n v="-7037471.5999999996"/>
    <n v="-353261.39"/>
    <n v="419300.64"/>
    <n v="-215904.32"/>
    <n v="0"/>
    <n v="15280471.58"/>
    <n v="0"/>
    <n v="0"/>
    <m/>
    <m/>
    <m/>
    <n v="244961334.52000001"/>
    <n v="143645782.83281091"/>
    <n v="-46867880.392144889"/>
    <n v="510814970.1400001"/>
    <m/>
    <m/>
    <m/>
    <m/>
    <m/>
    <m/>
    <m/>
    <m/>
    <m/>
    <m/>
    <m/>
    <m/>
    <m/>
    <m/>
    <n v="244699166.47999999"/>
    <m/>
    <m/>
    <m/>
    <m/>
    <m/>
    <m/>
    <m/>
    <m/>
    <n v="93016850"/>
    <m/>
    <m/>
    <m/>
    <m/>
    <m/>
    <m/>
    <m/>
    <m/>
    <m/>
    <m/>
    <m/>
    <m/>
    <m/>
    <m/>
    <m/>
    <m/>
    <m/>
    <m/>
    <m/>
    <m/>
    <m/>
    <m/>
    <m/>
    <x v="0"/>
    <m/>
    <x v="0"/>
    <x v="18"/>
  </r>
  <r>
    <s v="neu_ohne Fusionsberechnungen_DJ_Daten_OKP.xlsx"/>
    <x v="1"/>
    <s v="Jahresrechnung definitiv"/>
    <n v="62"/>
    <x v="19"/>
    <s v="CH"/>
    <s v="OKP CH"/>
    <n v="90454.05"/>
    <n v="87808"/>
    <m/>
    <m/>
    <m/>
    <m/>
    <m/>
    <m/>
    <m/>
    <m/>
    <m/>
    <m/>
    <m/>
    <m/>
    <m/>
    <m/>
    <m/>
    <m/>
    <m/>
    <m/>
    <m/>
    <m/>
    <m/>
    <m/>
    <m/>
    <m/>
    <m/>
    <m/>
    <m/>
    <m/>
    <m/>
    <m/>
    <m/>
    <m/>
    <m/>
    <m/>
    <m/>
    <n v="384474543.89999998"/>
    <n v="-7063312.29"/>
    <n v="0"/>
    <n v="73256411.5"/>
    <n v="0"/>
    <n v="0"/>
    <n v="-434179.2"/>
    <n v="-16383"/>
    <n v="-73256411.5"/>
    <n v="-383708885.07999998"/>
    <n v="52579015.579999998"/>
    <n v="0"/>
    <n v="0"/>
    <n v="0"/>
    <n v="0"/>
    <n v="6294114.0300000003"/>
    <n v="0"/>
    <m/>
    <n v="0"/>
    <n v="-39896212"/>
    <n v="0"/>
    <n v="16629111"/>
    <n v="0"/>
    <n v="-4585.1499999999996"/>
    <n v="-4038278.08"/>
    <n v="0"/>
    <m/>
    <n v="0"/>
    <n v="0"/>
    <n v="-19197291.739999998"/>
    <n v="-863478.75"/>
    <n v="-181403.93"/>
    <n v="0"/>
    <n v="2574761.56"/>
    <n v="-111160.55"/>
    <n v="-18666523"/>
    <n v="13946754.359999999"/>
    <n v="0"/>
    <n v="0"/>
    <m/>
    <m/>
    <m/>
    <n v="181436514.04873997"/>
    <n v="73971537.082367852"/>
    <n v="-28018302.074943811"/>
    <n v="257002657.75"/>
    <m/>
    <m/>
    <m/>
    <m/>
    <m/>
    <m/>
    <m/>
    <m/>
    <m/>
    <m/>
    <m/>
    <m/>
    <m/>
    <m/>
    <n v="183695190.52000001"/>
    <m/>
    <m/>
    <m/>
    <m/>
    <m/>
    <m/>
    <m/>
    <m/>
    <n v="92860117.620000005"/>
    <m/>
    <m/>
    <m/>
    <m/>
    <m/>
    <m/>
    <m/>
    <m/>
    <m/>
    <m/>
    <m/>
    <m/>
    <m/>
    <m/>
    <m/>
    <m/>
    <m/>
    <m/>
    <m/>
    <m/>
    <m/>
    <m/>
    <m/>
    <x v="0"/>
    <s v="Groupe Mutuel"/>
    <x v="1"/>
    <x v="19"/>
  </r>
  <r>
    <s v="neu_ohne Fusionsberechnungen_DJ_Daten_OKP.xlsx"/>
    <x v="1"/>
    <s v="Jahresrechnung definitiv"/>
    <n v="1577"/>
    <x v="20"/>
    <s v="CH"/>
    <s v="OKP CH"/>
    <n v="90241.73"/>
    <n v="0"/>
    <m/>
    <m/>
    <m/>
    <m/>
    <m/>
    <m/>
    <m/>
    <m/>
    <m/>
    <m/>
    <m/>
    <m/>
    <m/>
    <m/>
    <m/>
    <m/>
    <m/>
    <m/>
    <m/>
    <m/>
    <m/>
    <m/>
    <m/>
    <m/>
    <m/>
    <m/>
    <m/>
    <m/>
    <m/>
    <m/>
    <m/>
    <m/>
    <m/>
    <m/>
    <m/>
    <n v="274623068.44999999"/>
    <n v="-639196.55000000005"/>
    <n v="0"/>
    <n v="31287161.949999999"/>
    <n v="0"/>
    <n v="0"/>
    <n v="-432782.4"/>
    <n v="-13440"/>
    <n v="-31287161.949999999"/>
    <n v="-191726975.55000001"/>
    <n v="39288886.5"/>
    <n v="0"/>
    <n v="0"/>
    <n v="0"/>
    <n v="-44033.7"/>
    <n v="-3900000"/>
    <n v="0"/>
    <m/>
    <n v="0"/>
    <n v="-111689760"/>
    <n v="0"/>
    <n v="-10156943"/>
    <n v="-104600.5"/>
    <n v="-3031503.93"/>
    <n v="-1636225.19"/>
    <n v="-116713.05"/>
    <m/>
    <n v="0"/>
    <n v="-230352"/>
    <n v="-10421715.199999999"/>
    <n v="-47869.84"/>
    <n v="-284985.7"/>
    <n v="0"/>
    <n v="40895.06"/>
    <n v="-366270.9"/>
    <n v="0"/>
    <n v="0"/>
    <n v="0"/>
    <n v="0"/>
    <m/>
    <m/>
    <m/>
    <n v="37739751.400000006"/>
    <n v="43593663.706780151"/>
    <n v="0"/>
    <n v="0"/>
    <m/>
    <m/>
    <m/>
    <m/>
    <m/>
    <m/>
    <m/>
    <m/>
    <m/>
    <m/>
    <m/>
    <m/>
    <m/>
    <m/>
    <n v="16657533.9"/>
    <m/>
    <m/>
    <m/>
    <m/>
    <m/>
    <m/>
    <m/>
    <m/>
    <n v="30800000"/>
    <m/>
    <m/>
    <m/>
    <m/>
    <m/>
    <m/>
    <m/>
    <m/>
    <m/>
    <m/>
    <m/>
    <m/>
    <m/>
    <m/>
    <m/>
    <m/>
    <m/>
    <m/>
    <m/>
    <m/>
    <m/>
    <m/>
    <s v="CSS (fus)"/>
    <x v="1"/>
    <m/>
    <x v="0"/>
    <x v="20"/>
  </r>
  <r>
    <s v="neu_ohne Fusionsberechnungen_DJ_Daten_OKP.xlsx"/>
    <x v="1"/>
    <s v="Jahresrechnung definitiv"/>
    <n v="881"/>
    <x v="21"/>
    <s v="CH"/>
    <s v="OKP CH"/>
    <n v="85592"/>
    <n v="86604"/>
    <m/>
    <m/>
    <m/>
    <m/>
    <m/>
    <m/>
    <m/>
    <m/>
    <m/>
    <m/>
    <m/>
    <m/>
    <m/>
    <m/>
    <m/>
    <m/>
    <m/>
    <m/>
    <m/>
    <m/>
    <m/>
    <m/>
    <m/>
    <m/>
    <m/>
    <m/>
    <m/>
    <m/>
    <m/>
    <m/>
    <m/>
    <m/>
    <m/>
    <m/>
    <m/>
    <n v="329224440"/>
    <n v="578061.68000000005"/>
    <n v="0"/>
    <n v="49734651"/>
    <n v="7446231.9500000002"/>
    <n v="0"/>
    <n v="-410971.2"/>
    <n v="-13575"/>
    <n v="-57180882.950000003"/>
    <n v="-401176961.94999999"/>
    <n v="53392308.149999999"/>
    <n v="0"/>
    <n v="0"/>
    <n v="0"/>
    <n v="119004.82"/>
    <n v="4151180.4"/>
    <n v="0"/>
    <m/>
    <n v="0"/>
    <n v="21195812"/>
    <n v="0"/>
    <n v="2770000"/>
    <n v="-822101.35"/>
    <n v="-1365764.95"/>
    <n v="-2867462.79"/>
    <n v="0"/>
    <m/>
    <n v="-14142580.43"/>
    <n v="-445982.82"/>
    <n v="-9374829.75"/>
    <n v="0"/>
    <n v="-155056"/>
    <n v="-1254456.0900000001"/>
    <n v="1948.45"/>
    <n v="-312587.36"/>
    <n v="0"/>
    <n v="8209163.71"/>
    <n v="0"/>
    <n v="0"/>
    <m/>
    <m/>
    <m/>
    <n v="121688899.06999998"/>
    <n v="68966948.653913811"/>
    <n v="24708033.593739402"/>
    <n v="176597629.71999997"/>
    <m/>
    <m/>
    <m/>
    <m/>
    <m/>
    <m/>
    <m/>
    <m/>
    <m/>
    <m/>
    <m/>
    <m/>
    <m/>
    <m/>
    <n v="103398571.76000001"/>
    <m/>
    <m/>
    <m/>
    <m/>
    <m/>
    <m/>
    <m/>
    <m/>
    <n v="64780303.899999999"/>
    <m/>
    <m/>
    <m/>
    <m/>
    <m/>
    <m/>
    <m/>
    <m/>
    <m/>
    <m/>
    <m/>
    <m/>
    <m/>
    <m/>
    <m/>
    <m/>
    <m/>
    <m/>
    <m/>
    <m/>
    <m/>
    <m/>
    <m/>
    <x v="0"/>
    <m/>
    <x v="0"/>
    <x v="21"/>
  </r>
  <r>
    <s v="neu_ohne Fusionsberechnungen_DJ_Daten_OKP.xlsx"/>
    <x v="1"/>
    <s v="Jahresrechnung definitiv"/>
    <n v="182"/>
    <x v="22"/>
    <s v="CH"/>
    <s v="OKP CH"/>
    <n v="80977"/>
    <n v="82750"/>
    <m/>
    <m/>
    <m/>
    <m/>
    <m/>
    <m/>
    <m/>
    <m/>
    <m/>
    <m/>
    <m/>
    <m/>
    <m/>
    <m/>
    <m/>
    <m/>
    <m/>
    <m/>
    <m/>
    <m/>
    <m/>
    <m/>
    <m/>
    <m/>
    <m/>
    <m/>
    <m/>
    <m/>
    <m/>
    <m/>
    <m/>
    <m/>
    <m/>
    <m/>
    <m/>
    <n v="278198116.55000001"/>
    <n v="-860672.73"/>
    <n v="0"/>
    <n v="34015717.600000001"/>
    <n v="0"/>
    <n v="0"/>
    <n v="-280350"/>
    <n v="-11624"/>
    <n v="-34015717.600000001"/>
    <n v="-287835803.88999999"/>
    <n v="44885359.75"/>
    <n v="0"/>
    <n v="0"/>
    <n v="0"/>
    <n v="-141278.88"/>
    <n v="3060342"/>
    <n v="0"/>
    <m/>
    <n v="0"/>
    <n v="-19134138"/>
    <n v="0"/>
    <n v="-7574099.9199999999"/>
    <n v="-1802384.5"/>
    <n v="-534419.75"/>
    <n v="-2319570.9"/>
    <n v="0"/>
    <m/>
    <n v="-7700111.7000000002"/>
    <n v="-193113.52"/>
    <n v="-5699107.3600000003"/>
    <n v="-803575.65"/>
    <n v="-36883.1"/>
    <n v="-217764.65"/>
    <n v="12791.81"/>
    <n v="-42819.88"/>
    <n v="0"/>
    <n v="2353459.7799999998"/>
    <n v="0"/>
    <n v="-2011.06"/>
    <m/>
    <m/>
    <m/>
    <n v="99334066.849999979"/>
    <n v="51164998.526256755"/>
    <n v="-25988356.584158991"/>
    <n v="178045034.51999998"/>
    <m/>
    <m/>
    <m/>
    <m/>
    <m/>
    <m/>
    <m/>
    <m/>
    <m/>
    <m/>
    <m/>
    <m/>
    <m/>
    <m/>
    <n v="40757141.229999997"/>
    <m/>
    <m/>
    <m/>
    <m/>
    <m/>
    <m/>
    <m/>
    <m/>
    <n v="35052428.990000002"/>
    <m/>
    <m/>
    <m/>
    <m/>
    <m/>
    <m/>
    <m/>
    <m/>
    <m/>
    <m/>
    <m/>
    <m/>
    <m/>
    <m/>
    <m/>
    <m/>
    <m/>
    <m/>
    <m/>
    <m/>
    <m/>
    <m/>
    <s v="SWICA (fus)"/>
    <x v="1"/>
    <m/>
    <x v="0"/>
    <x v="22"/>
  </r>
  <r>
    <s v="neu_ohne Fusionsberechnungen_DJ_Daten_OKP.xlsx"/>
    <x v="1"/>
    <s v="Jahresrechnung definitiv"/>
    <n v="1568"/>
    <x v="23"/>
    <s v="CH"/>
    <s v="OKP CH"/>
    <n v="72137"/>
    <n v="72000"/>
    <m/>
    <m/>
    <m/>
    <m/>
    <m/>
    <m/>
    <m/>
    <m/>
    <m/>
    <m/>
    <m/>
    <m/>
    <m/>
    <m/>
    <m/>
    <m/>
    <m/>
    <m/>
    <m/>
    <m/>
    <m/>
    <m/>
    <m/>
    <m/>
    <m/>
    <m/>
    <m/>
    <m/>
    <m/>
    <m/>
    <m/>
    <m/>
    <m/>
    <m/>
    <m/>
    <n v="289679807.75999999"/>
    <n v="-5589611.0899999999"/>
    <n v="-41000"/>
    <n v="57236358.530000001"/>
    <n v="4276467.9000000004"/>
    <n v="0"/>
    <n v="-345204.58"/>
    <n v="-11804"/>
    <n v="-57236358.530000001"/>
    <n v="-257531108.37"/>
    <n v="42077615.25"/>
    <n v="0"/>
    <n v="0"/>
    <n v="0"/>
    <n v="-1354023.02"/>
    <n v="-340000"/>
    <n v="0"/>
    <m/>
    <n v="0"/>
    <n v="-63831011"/>
    <n v="0"/>
    <n v="-2527539"/>
    <n v="0"/>
    <n v="-188717"/>
    <n v="-2784416.98"/>
    <n v="0"/>
    <m/>
    <n v="-6880190.3799999999"/>
    <n v="-259178.06"/>
    <n v="-2758902.89"/>
    <n v="-574308.81999999995"/>
    <n v="-169128.89"/>
    <n v="-67097.94"/>
    <n v="602178.88"/>
    <n v="-216213.56"/>
    <n v="-757288"/>
    <n v="5845351.4699999997"/>
    <n v="0"/>
    <n v="0"/>
    <m/>
    <m/>
    <m/>
    <n v="91401110.909999996"/>
    <n v="41498716.348487616"/>
    <n v="-66439683.198393419"/>
    <n v="138812419.02000001"/>
    <m/>
    <m/>
    <m/>
    <m/>
    <m/>
    <m/>
    <m/>
    <m/>
    <m/>
    <m/>
    <m/>
    <m/>
    <m/>
    <m/>
    <n v="87555788.590000004"/>
    <m/>
    <m/>
    <m/>
    <m/>
    <m/>
    <m/>
    <m/>
    <m/>
    <n v="47640000"/>
    <m/>
    <m/>
    <m/>
    <m/>
    <m/>
    <m/>
    <m/>
    <m/>
    <m/>
    <m/>
    <m/>
    <m/>
    <m/>
    <m/>
    <m/>
    <m/>
    <m/>
    <m/>
    <m/>
    <m/>
    <m/>
    <m/>
    <m/>
    <x v="0"/>
    <s v="Visana Gruppe"/>
    <x v="1"/>
    <x v="23"/>
  </r>
  <r>
    <s v="neu_ohne Fusionsberechnungen_DJ_Daten_OKP.xlsx"/>
    <x v="1"/>
    <s v="Jahresrechnung definitiv"/>
    <n v="1570"/>
    <x v="24"/>
    <s v="CH"/>
    <s v="OKP CH"/>
    <n v="58504"/>
    <n v="60000"/>
    <m/>
    <m/>
    <m/>
    <m/>
    <m/>
    <m/>
    <m/>
    <m/>
    <m/>
    <m/>
    <m/>
    <m/>
    <m/>
    <m/>
    <m/>
    <m/>
    <m/>
    <m/>
    <m/>
    <m/>
    <m/>
    <m/>
    <m/>
    <m/>
    <m/>
    <m/>
    <m/>
    <m/>
    <m/>
    <m/>
    <m/>
    <m/>
    <m/>
    <m/>
    <m/>
    <n v="237294971.02000001"/>
    <n v="-3437600.2"/>
    <n v="0"/>
    <n v="40159413.100000001"/>
    <n v="2007060.48"/>
    <n v="0"/>
    <n v="-280486.3"/>
    <n v="-8921"/>
    <n v="-40159413.100000001"/>
    <n v="-222940847.84"/>
    <n v="35124855.850000001"/>
    <n v="0"/>
    <n v="0"/>
    <n v="0"/>
    <n v="-674421.68"/>
    <n v="-2110000"/>
    <n v="0"/>
    <m/>
    <n v="0"/>
    <n v="-45060500"/>
    <n v="0"/>
    <n v="2129161"/>
    <n v="0"/>
    <n v="-266262.59999999998"/>
    <n v="-1545640.92"/>
    <n v="0"/>
    <m/>
    <n v="-5771774.6900000004"/>
    <n v="-258508.14"/>
    <n v="-2317819.81"/>
    <n v="-481786.26"/>
    <n v="-168691.74"/>
    <n v="-56288.3"/>
    <n v="298538.48"/>
    <n v="-518839.63"/>
    <n v="-640787"/>
    <n v="4081690.74"/>
    <n v="0"/>
    <n v="0"/>
    <m/>
    <m/>
    <m/>
    <n v="93068956.560000002"/>
    <n v="38894950.370656781"/>
    <n v="-42303032.044671811"/>
    <n v="97348914.260000005"/>
    <m/>
    <m/>
    <m/>
    <m/>
    <m/>
    <m/>
    <m/>
    <m/>
    <m/>
    <m/>
    <m/>
    <m/>
    <m/>
    <m/>
    <n v="85874368.540000007"/>
    <m/>
    <m/>
    <m/>
    <m/>
    <m/>
    <m/>
    <m/>
    <m/>
    <n v="35910000"/>
    <m/>
    <m/>
    <m/>
    <m/>
    <m/>
    <m/>
    <m/>
    <m/>
    <m/>
    <m/>
    <m/>
    <m/>
    <m/>
    <m/>
    <m/>
    <m/>
    <m/>
    <m/>
    <m/>
    <m/>
    <m/>
    <m/>
    <m/>
    <x v="0"/>
    <s v="Visana Gruppe"/>
    <x v="1"/>
    <x v="24"/>
  </r>
  <r>
    <s v="neu_ohne Fusionsberechnungen_DJ_Daten_OKP.xlsx"/>
    <x v="1"/>
    <s v="Jahresrechnung definitiv"/>
    <n v="1575"/>
    <x v="25"/>
    <s v="CH"/>
    <s v="OKP CH"/>
    <n v="51785.78"/>
    <n v="0"/>
    <m/>
    <m/>
    <m/>
    <m/>
    <m/>
    <m/>
    <m/>
    <m/>
    <m/>
    <m/>
    <m/>
    <m/>
    <m/>
    <m/>
    <m/>
    <m/>
    <m/>
    <m/>
    <m/>
    <m/>
    <m/>
    <m/>
    <m/>
    <m/>
    <m/>
    <m/>
    <m/>
    <m/>
    <m/>
    <m/>
    <m/>
    <m/>
    <m/>
    <m/>
    <m/>
    <n v="178715419.66999999"/>
    <n v="-648872.52"/>
    <n v="-34199899"/>
    <n v="15697558.25"/>
    <n v="105756"/>
    <n v="0"/>
    <n v="-303264"/>
    <n v="-9623"/>
    <n v="-15803314.25"/>
    <n v="-105309262.31999999"/>
    <n v="24811736.199999999"/>
    <n v="0"/>
    <n v="0"/>
    <n v="0"/>
    <n v="-55453.36"/>
    <n v="1804772"/>
    <n v="0"/>
    <m/>
    <n v="0"/>
    <n v="-103243067"/>
    <n v="0"/>
    <n v="13740839"/>
    <n v="0"/>
    <n v="-3620841.47"/>
    <n v="-2440937.88"/>
    <n v="35396174"/>
    <m/>
    <n v="-3928696.34"/>
    <n v="-1825.75"/>
    <n v="-3388132.65"/>
    <n v="-114437.13"/>
    <n v="-675027.05"/>
    <n v="-318818.96999999997"/>
    <n v="306423.34999999998"/>
    <n v="-70405.14"/>
    <n v="0"/>
    <n v="790236.56"/>
    <n v="0"/>
    <n v="0"/>
    <m/>
    <m/>
    <m/>
    <n v="37217155.575168461"/>
    <n v="28013764.655427855"/>
    <n v="0"/>
    <n v="93863856.480000004"/>
    <m/>
    <m/>
    <m/>
    <m/>
    <m/>
    <m/>
    <m/>
    <m/>
    <m/>
    <m/>
    <m/>
    <m/>
    <m/>
    <m/>
    <n v="34095061.57"/>
    <m/>
    <m/>
    <m/>
    <m/>
    <m/>
    <m/>
    <m/>
    <m/>
    <n v="14861772"/>
    <m/>
    <m/>
    <m/>
    <m/>
    <m/>
    <m/>
    <m/>
    <m/>
    <m/>
    <m/>
    <m/>
    <m/>
    <m/>
    <m/>
    <m/>
    <m/>
    <m/>
    <m/>
    <m/>
    <m/>
    <m/>
    <m/>
    <s v="Sanitas (fus)"/>
    <x v="1"/>
    <m/>
    <x v="0"/>
    <x v="25"/>
  </r>
  <r>
    <s v="neu_ohne Fusionsberechnungen_DJ_Daten_OKP.xlsx"/>
    <x v="1"/>
    <s v="Jahresrechnung definitiv"/>
    <n v="32"/>
    <x v="26"/>
    <s v="CH"/>
    <s v="OKP CH"/>
    <n v="38481"/>
    <n v="39192"/>
    <m/>
    <m/>
    <m/>
    <m/>
    <m/>
    <m/>
    <m/>
    <m/>
    <m/>
    <m/>
    <m/>
    <m/>
    <m/>
    <m/>
    <m/>
    <m/>
    <m/>
    <m/>
    <m/>
    <m/>
    <m/>
    <m/>
    <m/>
    <m/>
    <m/>
    <m/>
    <m/>
    <m/>
    <m/>
    <m/>
    <m/>
    <m/>
    <m/>
    <m/>
    <m/>
    <n v="138041750.59999999"/>
    <n v="-72325.52"/>
    <n v="-731621.27"/>
    <n v="19629382.050000001"/>
    <n v="0"/>
    <n v="0"/>
    <n v="-236479.54"/>
    <n v="-6192"/>
    <n v="-19629382.050000001"/>
    <n v="-174308806.19999999"/>
    <n v="23858579.199999999"/>
    <n v="0"/>
    <n v="0"/>
    <n v="0"/>
    <n v="-51804.57"/>
    <n v="-685000"/>
    <n v="0"/>
    <m/>
    <n v="0"/>
    <n v="10130938.380000001"/>
    <n v="0"/>
    <n v="4799780.42"/>
    <n v="-435447.19"/>
    <n v="-125034.63"/>
    <n v="-1185455.54"/>
    <n v="226792.84"/>
    <m/>
    <n v="-2929533.32"/>
    <n v="0"/>
    <n v="-3804232.06"/>
    <n v="-518930.83"/>
    <n v="-77424.89"/>
    <n v="-676664.44"/>
    <n v="179786.7"/>
    <n v="0"/>
    <n v="0"/>
    <n v="6589511.3200000003"/>
    <n v="0"/>
    <n v="0"/>
    <m/>
    <m/>
    <m/>
    <n v="110297298.39999996"/>
    <n v="41353651.360819757"/>
    <n v="14721651.330126503"/>
    <n v="141753004.47"/>
    <m/>
    <m/>
    <m/>
    <m/>
    <m/>
    <m/>
    <m/>
    <m/>
    <m/>
    <m/>
    <m/>
    <m/>
    <m/>
    <m/>
    <n v="88717187.430000007"/>
    <m/>
    <m/>
    <m/>
    <m/>
    <m/>
    <m/>
    <m/>
    <m/>
    <n v="26000000"/>
    <m/>
    <m/>
    <m/>
    <m/>
    <m/>
    <m/>
    <m/>
    <m/>
    <m/>
    <m/>
    <m/>
    <m/>
    <m/>
    <m/>
    <m/>
    <m/>
    <m/>
    <m/>
    <m/>
    <m/>
    <m/>
    <m/>
    <m/>
    <x v="0"/>
    <m/>
    <x v="0"/>
    <x v="26"/>
  </r>
  <r>
    <s v="neu_ohne Fusionsberechnungen_DJ_Daten_OKP.xlsx"/>
    <x v="1"/>
    <s v="Jahresrechnung definitiv"/>
    <n v="941"/>
    <x v="27"/>
    <s v="CH"/>
    <s v="OKP CH"/>
    <n v="36915.08"/>
    <n v="37556"/>
    <m/>
    <m/>
    <m/>
    <m/>
    <m/>
    <m/>
    <m/>
    <m/>
    <m/>
    <m/>
    <m/>
    <m/>
    <m/>
    <m/>
    <m/>
    <m/>
    <m/>
    <m/>
    <m/>
    <m/>
    <m/>
    <m/>
    <m/>
    <m/>
    <m/>
    <m/>
    <m/>
    <m/>
    <m/>
    <m/>
    <m/>
    <m/>
    <m/>
    <m/>
    <m/>
    <n v="128665781.66"/>
    <n v="-408883.93"/>
    <n v="-401764.83"/>
    <n v="13933525.800000001"/>
    <n v="0"/>
    <n v="0"/>
    <n v="0"/>
    <n v="-6073"/>
    <n v="-13932926.4"/>
    <n v="-138101144.65000001"/>
    <n v="19366735.149999999"/>
    <n v="0"/>
    <n v="0"/>
    <n v="0"/>
    <n v="-44100.56"/>
    <n v="-1440582.47"/>
    <n v="0"/>
    <m/>
    <n v="0"/>
    <n v="-216461"/>
    <n v="0"/>
    <n v="1324266.82"/>
    <n v="0"/>
    <n v="-282296.26"/>
    <n v="-2010654.61"/>
    <n v="127157.8"/>
    <m/>
    <n v="-2457063.13"/>
    <n v="-14334.1"/>
    <n v="-1545515.18"/>
    <n v="-101481.95"/>
    <n v="-169281.13"/>
    <n v="-66476.31"/>
    <n v="0"/>
    <n v="-98149.18"/>
    <n v="0"/>
    <n v="5499558.8200000003"/>
    <n v="0"/>
    <n v="0"/>
    <m/>
    <m/>
    <m/>
    <n v="66384048.89231123"/>
    <n v="29686057.877829999"/>
    <n v="-3057964.7712678998"/>
    <n v="111317477.29999998"/>
    <m/>
    <m/>
    <m/>
    <m/>
    <m/>
    <m/>
    <m/>
    <m/>
    <m/>
    <m/>
    <m/>
    <m/>
    <m/>
    <m/>
    <n v="65990375.460000001"/>
    <m/>
    <m/>
    <m/>
    <m/>
    <m/>
    <m/>
    <m/>
    <m/>
    <n v="33729571.579999998"/>
    <m/>
    <m/>
    <m/>
    <m/>
    <m/>
    <m/>
    <m/>
    <m/>
    <m/>
    <m/>
    <m/>
    <m/>
    <m/>
    <m/>
    <m/>
    <m/>
    <m/>
    <m/>
    <m/>
    <m/>
    <m/>
    <m/>
    <s v="Sodalis (fus)"/>
    <x v="1"/>
    <m/>
    <x v="0"/>
    <x v="27"/>
  </r>
  <r>
    <s v="neu_ohne Fusionsberechnungen_DJ_Daten_OKP.xlsx"/>
    <x v="1"/>
    <s v="Jahresrechnung definitiv"/>
    <n v="360"/>
    <x v="28"/>
    <s v="CH"/>
    <s v="OKP CH"/>
    <n v="18900.919999999998"/>
    <n v="19052"/>
    <m/>
    <m/>
    <m/>
    <m/>
    <m/>
    <m/>
    <m/>
    <m/>
    <m/>
    <m/>
    <m/>
    <m/>
    <m/>
    <m/>
    <m/>
    <m/>
    <m/>
    <m/>
    <m/>
    <m/>
    <m/>
    <m/>
    <m/>
    <m/>
    <m/>
    <m/>
    <m/>
    <m/>
    <m/>
    <m/>
    <m/>
    <m/>
    <m/>
    <m/>
    <m/>
    <n v="67759696.349999994"/>
    <n v="-54508.44"/>
    <n v="-792788.45"/>
    <n v="9782616"/>
    <n v="0"/>
    <n v="0"/>
    <n v="-91348.800000000003"/>
    <n v="-3073"/>
    <n v="-9782616"/>
    <n v="-80079712.099999994"/>
    <n v="10615269.949999999"/>
    <n v="0"/>
    <n v="0"/>
    <n v="0"/>
    <n v="-4904.45"/>
    <n v="80000"/>
    <n v="0"/>
    <m/>
    <n v="0"/>
    <n v="8016400"/>
    <n v="0"/>
    <n v="-1296303"/>
    <n v="-182028.4"/>
    <n v="-35170"/>
    <n v="-806929.52"/>
    <n v="528527.15"/>
    <m/>
    <n v="-1073051.68"/>
    <n v="0"/>
    <n v="-875121.59"/>
    <n v="-13354.85"/>
    <n v="-2114.35"/>
    <n v="-26502"/>
    <n v="30030.799999999999"/>
    <n v="-40720"/>
    <n v="0"/>
    <n v="2269285.2799999998"/>
    <n v="1071"/>
    <n v="-1383.3"/>
    <m/>
    <m/>
    <m/>
    <n v="47600941.000000007"/>
    <n v="21434885.606272303"/>
    <n v="6862202.1562173003"/>
    <n v="62663003.609999999"/>
    <m/>
    <m/>
    <m/>
    <m/>
    <m/>
    <m/>
    <m/>
    <m/>
    <m/>
    <m/>
    <m/>
    <m/>
    <m/>
    <m/>
    <n v="48900584.600000001"/>
    <m/>
    <m/>
    <m/>
    <m/>
    <m/>
    <m/>
    <m/>
    <m/>
    <n v="16280000"/>
    <m/>
    <m/>
    <m/>
    <m/>
    <m/>
    <m/>
    <m/>
    <m/>
    <m/>
    <m/>
    <m/>
    <m/>
    <m/>
    <m/>
    <m/>
    <m/>
    <m/>
    <m/>
    <m/>
    <m/>
    <m/>
    <m/>
    <m/>
    <x v="0"/>
    <m/>
    <x v="0"/>
    <x v="28"/>
  </r>
  <r>
    <s v="neu_ohne Fusionsberechnungen_DJ_Daten_OKP.xlsx"/>
    <x v="1"/>
    <s v="Jahresrechnung definitiv"/>
    <n v="194"/>
    <x v="29"/>
    <s v="CH"/>
    <s v="OKP CH"/>
    <n v="18826.8"/>
    <n v="18410"/>
    <m/>
    <m/>
    <m/>
    <m/>
    <m/>
    <m/>
    <m/>
    <m/>
    <m/>
    <m/>
    <m/>
    <m/>
    <m/>
    <m/>
    <m/>
    <m/>
    <m/>
    <m/>
    <m/>
    <m/>
    <m/>
    <m/>
    <m/>
    <m/>
    <m/>
    <m/>
    <m/>
    <m/>
    <m/>
    <m/>
    <m/>
    <m/>
    <m/>
    <m/>
    <m/>
    <n v="69822366.75"/>
    <n v="-99202.62"/>
    <n v="-565561.15"/>
    <n v="9379722.5"/>
    <n v="0"/>
    <n v="0"/>
    <n v="-73617.600000000006"/>
    <n v="-3094"/>
    <n v="-9379722.5"/>
    <n v="-70950909.400000006"/>
    <n v="10210155.9"/>
    <n v="0"/>
    <n v="0"/>
    <n v="0"/>
    <n v="14876.03"/>
    <n v="-300000"/>
    <n v="0"/>
    <m/>
    <n v="0"/>
    <n v="-1189567"/>
    <n v="0"/>
    <n v="-170000"/>
    <n v="-389951.25"/>
    <n v="-111041.95"/>
    <n v="-788456.25"/>
    <n v="224855.25"/>
    <m/>
    <n v="-1580193.66"/>
    <n v="-100"/>
    <n v="-435097.24"/>
    <n v="-8748.32"/>
    <n v="-250"/>
    <n v="-10723.27"/>
    <n v="103782.2"/>
    <n v="-65199.31"/>
    <n v="0"/>
    <n v="1292543.4099999999"/>
    <n v="0"/>
    <n v="0"/>
    <m/>
    <m/>
    <m/>
    <n v="35534678.309999987"/>
    <n v="10884845.597091671"/>
    <n v="-2867217.0576920998"/>
    <n v="37951454.229999997"/>
    <m/>
    <m/>
    <m/>
    <m/>
    <m/>
    <m/>
    <m/>
    <m/>
    <m/>
    <m/>
    <m/>
    <m/>
    <m/>
    <m/>
    <n v="37469591.100000001"/>
    <m/>
    <m/>
    <m/>
    <m/>
    <m/>
    <m/>
    <m/>
    <m/>
    <n v="11823142"/>
    <m/>
    <m/>
    <m/>
    <m/>
    <m/>
    <m/>
    <m/>
    <m/>
    <m/>
    <m/>
    <m/>
    <m/>
    <m/>
    <m/>
    <m/>
    <m/>
    <m/>
    <m/>
    <m/>
    <m/>
    <m/>
    <m/>
    <m/>
    <x v="0"/>
    <m/>
    <x v="0"/>
    <x v="29"/>
  </r>
  <r>
    <s v="neu_ohne Fusionsberechnungen_DJ_Daten_OKP.xlsx"/>
    <x v="1"/>
    <s v="Jahresrechnung definitiv"/>
    <n v="923"/>
    <x v="30"/>
    <s v="CH"/>
    <s v="OKP CH"/>
    <n v="18330"/>
    <n v="16667"/>
    <m/>
    <m/>
    <m/>
    <m/>
    <m/>
    <m/>
    <m/>
    <m/>
    <m/>
    <m/>
    <m/>
    <m/>
    <m/>
    <m/>
    <m/>
    <m/>
    <m/>
    <m/>
    <m/>
    <m/>
    <m/>
    <m/>
    <m/>
    <m/>
    <m/>
    <m/>
    <m/>
    <m/>
    <m/>
    <m/>
    <m/>
    <m/>
    <m/>
    <m/>
    <m/>
    <n v="62933491.350000001"/>
    <n v="-336744.48"/>
    <n v="-849602.15"/>
    <n v="6398346.4000000004"/>
    <n v="0"/>
    <n v="0"/>
    <n v="-88219.199999999997"/>
    <n v="-39527"/>
    <n v="-6398346.4000000004"/>
    <n v="-77861228.650000006"/>
    <n v="10268579.35"/>
    <n v="0"/>
    <n v="0"/>
    <n v="0"/>
    <n v="-5751.41"/>
    <n v="-300000"/>
    <n v="0"/>
    <m/>
    <n v="0"/>
    <n v="3437625"/>
    <n v="0"/>
    <n v="2680497"/>
    <n v="-165997.54999999999"/>
    <n v="-379043.79"/>
    <n v="-1028388.86"/>
    <n v="700766.1"/>
    <m/>
    <n v="-1949795.95"/>
    <n v="0"/>
    <n v="-1263562.24"/>
    <n v="-14700.45"/>
    <n v="0"/>
    <n v="-24500.799999999999"/>
    <n v="37973.29"/>
    <n v="-35482.6"/>
    <n v="0"/>
    <n v="2936346.08"/>
    <n v="0"/>
    <n v="0"/>
    <m/>
    <m/>
    <m/>
    <n v="34172870.010000013"/>
    <n v="18289347.452900168"/>
    <n v="3823421.8442302002"/>
    <n v="48264948.469999999"/>
    <m/>
    <m/>
    <m/>
    <m/>
    <m/>
    <m/>
    <m/>
    <m/>
    <m/>
    <m/>
    <m/>
    <m/>
    <m/>
    <m/>
    <n v="28144133.02"/>
    <m/>
    <m/>
    <m/>
    <m/>
    <m/>
    <m/>
    <m/>
    <m/>
    <n v="14800000"/>
    <m/>
    <m/>
    <m/>
    <m/>
    <m/>
    <m/>
    <m/>
    <m/>
    <m/>
    <m/>
    <m/>
    <m/>
    <m/>
    <m/>
    <m/>
    <m/>
    <m/>
    <m/>
    <m/>
    <m/>
    <m/>
    <m/>
    <m/>
    <x v="0"/>
    <m/>
    <x v="0"/>
    <x v="30"/>
  </r>
  <r>
    <s v="neu_ohne Fusionsberechnungen_DJ_Daten_OKP.xlsx"/>
    <x v="1"/>
    <s v="Jahresrechnung definitiv"/>
    <n v="762"/>
    <x v="31"/>
    <s v="CH"/>
    <s v="OKP CH"/>
    <n v="16833.38"/>
    <n v="13813"/>
    <m/>
    <m/>
    <m/>
    <m/>
    <m/>
    <m/>
    <m/>
    <m/>
    <m/>
    <m/>
    <m/>
    <m/>
    <m/>
    <m/>
    <m/>
    <m/>
    <m/>
    <m/>
    <m/>
    <m/>
    <m/>
    <m/>
    <m/>
    <m/>
    <m/>
    <m/>
    <m/>
    <m/>
    <m/>
    <m/>
    <m/>
    <m/>
    <m/>
    <m/>
    <m/>
    <n v="56312781.640000001"/>
    <n v="166220.68"/>
    <n v="0"/>
    <n v="8611952.5099999998"/>
    <n v="0"/>
    <n v="0"/>
    <n v="80589.679999999993"/>
    <n v="-2778"/>
    <n v="-8611952.5099999998"/>
    <n v="-59237660.68"/>
    <n v="8315892.5499999998"/>
    <n v="0"/>
    <n v="0"/>
    <n v="0"/>
    <n v="-176180.84"/>
    <n v="-165140"/>
    <n v="-391184"/>
    <m/>
    <n v="0"/>
    <n v="-4403350"/>
    <n v="0"/>
    <n v="2006066"/>
    <n v="0"/>
    <n v="0"/>
    <n v="-526869.05000000005"/>
    <n v="0"/>
    <m/>
    <n v="0"/>
    <n v="0"/>
    <n v="-2950526.73"/>
    <n v="-212658.33"/>
    <n v="-44100"/>
    <n v="0"/>
    <n v="0"/>
    <n v="-30075.15"/>
    <n v="0"/>
    <n v="617630.29"/>
    <n v="58.7"/>
    <n v="0"/>
    <m/>
    <m/>
    <m/>
    <n v="21804315.010000002"/>
    <n v="10976342.386088409"/>
    <n v="-3199255.5934416004"/>
    <n v="34391136.079999998"/>
    <m/>
    <m/>
    <m/>
    <m/>
    <m/>
    <m/>
    <m/>
    <m/>
    <m/>
    <m/>
    <m/>
    <m/>
    <m/>
    <m/>
    <n v="19749393.75"/>
    <m/>
    <m/>
    <m/>
    <m/>
    <m/>
    <m/>
    <m/>
    <m/>
    <n v="11321628"/>
    <m/>
    <m/>
    <m/>
    <m/>
    <m/>
    <m/>
    <m/>
    <m/>
    <m/>
    <m/>
    <m/>
    <m/>
    <m/>
    <m/>
    <m/>
    <m/>
    <m/>
    <m/>
    <m/>
    <m/>
    <m/>
    <m/>
    <s v="Vivao (fus)"/>
    <x v="1"/>
    <m/>
    <x v="0"/>
    <x v="31"/>
  </r>
  <r>
    <s v="neu_ohne Fusionsberechnungen_DJ_Daten_OKP.xlsx"/>
    <x v="1"/>
    <s v="Jahresrechnung definitiv"/>
    <n v="1386"/>
    <x v="32"/>
    <s v="CH"/>
    <s v="OKP CH"/>
    <n v="13770"/>
    <n v="15700"/>
    <m/>
    <m/>
    <m/>
    <m/>
    <m/>
    <m/>
    <m/>
    <m/>
    <m/>
    <m/>
    <m/>
    <m/>
    <m/>
    <m/>
    <m/>
    <m/>
    <m/>
    <m/>
    <m/>
    <m/>
    <m/>
    <m/>
    <m/>
    <m/>
    <m/>
    <m/>
    <m/>
    <m/>
    <m/>
    <m/>
    <m/>
    <m/>
    <m/>
    <m/>
    <m/>
    <n v="58552893.689999998"/>
    <n v="-279374.21999999997"/>
    <n v="-81000"/>
    <n v="7172812.6500000004"/>
    <n v="27.75"/>
    <n v="0"/>
    <n v="-52495"/>
    <n v="-1479"/>
    <n v="-7172812.6500000004"/>
    <n v="-67134012.150000006"/>
    <n v="8949680.1999999993"/>
    <n v="0"/>
    <n v="0"/>
    <n v="0"/>
    <n v="-13033.43"/>
    <n v="1420000"/>
    <n v="0"/>
    <m/>
    <n v="0"/>
    <n v="13546404"/>
    <n v="0"/>
    <n v="-13717319"/>
    <n v="0"/>
    <n v="-21737.35"/>
    <n v="-418222.44"/>
    <n v="62000"/>
    <m/>
    <n v="-1561682.71"/>
    <n v="-155947.81"/>
    <n v="-634219.68000000005"/>
    <n v="-130358.04"/>
    <n v="-101765.1"/>
    <n v="-15230.06"/>
    <n v="12019.68"/>
    <n v="-143948.39000000001"/>
    <n v="0"/>
    <n v="-55495.16"/>
    <n v="0"/>
    <n v="0"/>
    <m/>
    <m/>
    <m/>
    <n v="24042619.50999999"/>
    <n v="18653194.896955855"/>
    <n v="3089056.8650049004"/>
    <n v="20868845.149999999"/>
    <m/>
    <m/>
    <m/>
    <m/>
    <m/>
    <m/>
    <m/>
    <m/>
    <m/>
    <m/>
    <m/>
    <m/>
    <m/>
    <m/>
    <n v="19998359.809999999"/>
    <m/>
    <m/>
    <m/>
    <m/>
    <m/>
    <m/>
    <m/>
    <m/>
    <n v="11330000"/>
    <m/>
    <m/>
    <m/>
    <m/>
    <m/>
    <m/>
    <m/>
    <m/>
    <m/>
    <m/>
    <m/>
    <m/>
    <m/>
    <m/>
    <m/>
    <m/>
    <m/>
    <m/>
    <m/>
    <m/>
    <m/>
    <m/>
    <m/>
    <x v="0"/>
    <s v="Visana Gruppe"/>
    <x v="1"/>
    <x v="32"/>
  </r>
  <r>
    <s v="neu_ohne Fusionsberechnungen_DJ_Daten_OKP.xlsx"/>
    <x v="1"/>
    <s v="Jahresrechnung definitiv"/>
    <n v="57"/>
    <x v="33"/>
    <s v="CH"/>
    <s v="OKP CH"/>
    <n v="17096.04"/>
    <n v="15599"/>
    <m/>
    <m/>
    <m/>
    <m/>
    <m/>
    <m/>
    <m/>
    <m/>
    <m/>
    <m/>
    <m/>
    <m/>
    <m/>
    <m/>
    <m/>
    <m/>
    <m/>
    <m/>
    <m/>
    <m/>
    <m/>
    <m/>
    <m/>
    <m/>
    <m/>
    <m/>
    <m/>
    <m/>
    <m/>
    <m/>
    <m/>
    <m/>
    <m/>
    <m/>
    <m/>
    <n v="75638662.579999998"/>
    <n v="-177046.93"/>
    <n v="0"/>
    <n v="12910318.02"/>
    <n v="0"/>
    <n v="0"/>
    <n v="81820.259999999995"/>
    <n v="-2228"/>
    <n v="-12910318.02"/>
    <n v="-70877329.569999993"/>
    <n v="10373039.449999999"/>
    <n v="0"/>
    <n v="0"/>
    <n v="0"/>
    <n v="-251986.49"/>
    <n v="-2262901"/>
    <n v="-551987"/>
    <m/>
    <n v="0"/>
    <n v="-10408057"/>
    <n v="0"/>
    <n v="-1821256.17"/>
    <n v="0"/>
    <n v="0"/>
    <n v="-513238.34"/>
    <n v="0"/>
    <m/>
    <n v="0"/>
    <n v="0"/>
    <n v="-4026512.66"/>
    <n v="-285685.27"/>
    <n v="-148200"/>
    <n v="0"/>
    <n v="0"/>
    <n v="0"/>
    <n v="0"/>
    <n v="510495.19"/>
    <n v="56.83"/>
    <n v="0"/>
    <m/>
    <m/>
    <m/>
    <n v="55144661.450000018"/>
    <n v="18043186.420813419"/>
    <n v="-13225909.947887501"/>
    <n v="68537071.739999995"/>
    <m/>
    <m/>
    <m/>
    <m/>
    <m/>
    <m/>
    <m/>
    <m/>
    <m/>
    <m/>
    <m/>
    <m/>
    <m/>
    <m/>
    <n v="3978137.1"/>
    <m/>
    <m/>
    <m/>
    <m/>
    <m/>
    <m/>
    <m/>
    <m/>
    <n v="13622989"/>
    <m/>
    <m/>
    <m/>
    <m/>
    <m/>
    <m/>
    <m/>
    <m/>
    <m/>
    <m/>
    <m/>
    <m/>
    <m/>
    <m/>
    <m/>
    <m/>
    <m/>
    <m/>
    <m/>
    <m/>
    <m/>
    <m/>
    <s v="Vivao (fus)"/>
    <x v="1"/>
    <m/>
    <x v="0"/>
    <x v="33"/>
  </r>
  <r>
    <s v="neu_ohne Fusionsberechnungen_DJ_Daten_OKP.xlsx"/>
    <x v="1"/>
    <s v="Jahresrechnung definitiv"/>
    <n v="1318"/>
    <x v="34"/>
    <s v="CH"/>
    <s v="OKP CH"/>
    <n v="11050"/>
    <n v="10671"/>
    <m/>
    <m/>
    <m/>
    <m/>
    <m/>
    <m/>
    <m/>
    <m/>
    <m/>
    <m/>
    <m/>
    <m/>
    <m/>
    <m/>
    <m/>
    <m/>
    <m/>
    <m/>
    <m/>
    <m/>
    <m/>
    <m/>
    <m/>
    <m/>
    <m/>
    <m/>
    <m/>
    <m/>
    <m/>
    <m/>
    <m/>
    <m/>
    <m/>
    <m/>
    <m/>
    <n v="39974784.810000002"/>
    <n v="109170"/>
    <n v="-247844"/>
    <n v="3317424"/>
    <n v="0"/>
    <n v="0"/>
    <n v="-51754"/>
    <n v="-1778"/>
    <n v="-3317424"/>
    <n v="-41332941"/>
    <n v="6961799"/>
    <n v="0"/>
    <n v="0"/>
    <n v="0"/>
    <n v="-24438"/>
    <n v="0"/>
    <n v="0"/>
    <m/>
    <n v="0"/>
    <n v="-1004176"/>
    <n v="0"/>
    <n v="340000"/>
    <n v="-209334"/>
    <n v="0"/>
    <n v="-629242"/>
    <n v="25822"/>
    <m/>
    <n v="-1362374"/>
    <n v="0"/>
    <n v="-898055"/>
    <n v="-8451"/>
    <n v="0"/>
    <n v="0"/>
    <n v="0"/>
    <n v="-31225"/>
    <n v="0"/>
    <n v="948798"/>
    <n v="0"/>
    <n v="-300000"/>
    <m/>
    <m/>
    <m/>
    <n v="28600307.999999996"/>
    <n v="10183386.835690113"/>
    <n v="-815386.15328970004"/>
    <n v="38090339"/>
    <m/>
    <m/>
    <m/>
    <m/>
    <m/>
    <m/>
    <m/>
    <m/>
    <m/>
    <m/>
    <m/>
    <m/>
    <m/>
    <m/>
    <n v="30596901"/>
    <m/>
    <m/>
    <m/>
    <m/>
    <m/>
    <m/>
    <m/>
    <m/>
    <n v="8390000"/>
    <m/>
    <m/>
    <m/>
    <m/>
    <m/>
    <m/>
    <m/>
    <m/>
    <m/>
    <m/>
    <m/>
    <m/>
    <m/>
    <m/>
    <m/>
    <m/>
    <m/>
    <m/>
    <m/>
    <m/>
    <m/>
    <m/>
    <m/>
    <x v="0"/>
    <m/>
    <x v="0"/>
    <x v="34"/>
  </r>
  <r>
    <s v="neu_ohne Fusionsberechnungen_DJ_Daten_OKP.xlsx"/>
    <x v="1"/>
    <s v="Jahresrechnung definitiv"/>
    <n v="1401"/>
    <x v="35"/>
    <s v="CH"/>
    <s v="OKP CH"/>
    <n v="9503.85"/>
    <n v="9540"/>
    <m/>
    <m/>
    <m/>
    <m/>
    <m/>
    <m/>
    <m/>
    <m/>
    <m/>
    <m/>
    <m/>
    <m/>
    <m/>
    <m/>
    <m/>
    <m/>
    <m/>
    <m/>
    <m/>
    <m/>
    <m/>
    <m/>
    <m/>
    <m/>
    <m/>
    <m/>
    <m/>
    <m/>
    <m/>
    <m/>
    <m/>
    <m/>
    <m/>
    <m/>
    <m/>
    <n v="33052579"/>
    <n v="-98111"/>
    <n v="-297473"/>
    <n v="2636734"/>
    <n v="0"/>
    <n v="0"/>
    <n v="-44962"/>
    <n v="-1528"/>
    <n v="-2636734"/>
    <n v="-36402462"/>
    <n v="5312431"/>
    <n v="0"/>
    <n v="0"/>
    <n v="0"/>
    <n v="0"/>
    <n v="-440000"/>
    <n v="0"/>
    <m/>
    <n v="0"/>
    <n v="-27217"/>
    <n v="0"/>
    <n v="0"/>
    <n v="0"/>
    <n v="0"/>
    <n v="-551093"/>
    <n v="375139"/>
    <m/>
    <n v="-1104450"/>
    <n v="0"/>
    <n v="-760259"/>
    <n v="-115059"/>
    <n v="-19107"/>
    <n v="-43398"/>
    <n v="49003"/>
    <n v="-14122"/>
    <n v="0"/>
    <n v="785866"/>
    <n v="0"/>
    <n v="0"/>
    <m/>
    <m/>
    <m/>
    <n v="14126578.75"/>
    <n v="6912411.9561748095"/>
    <n v="467521.29960999999"/>
    <n v="19291125"/>
    <m/>
    <m/>
    <m/>
    <m/>
    <m/>
    <m/>
    <m/>
    <m/>
    <m/>
    <m/>
    <m/>
    <m/>
    <m/>
    <m/>
    <n v="13566696"/>
    <m/>
    <m/>
    <m/>
    <m/>
    <m/>
    <m/>
    <m/>
    <m/>
    <n v="5060000"/>
    <m/>
    <m/>
    <m/>
    <m/>
    <m/>
    <m/>
    <m/>
    <m/>
    <m/>
    <m/>
    <m/>
    <m/>
    <m/>
    <m/>
    <m/>
    <m/>
    <m/>
    <m/>
    <m/>
    <m/>
    <m/>
    <m/>
    <s v="rhenu (fus)"/>
    <x v="1"/>
    <m/>
    <x v="0"/>
    <x v="35"/>
  </r>
  <r>
    <s v="neu_ohne Fusionsberechnungen_DJ_Daten_OKP.xlsx"/>
    <x v="1"/>
    <s v="Jahresrechnung definitiv"/>
    <n v="558"/>
    <x v="36"/>
    <s v="CH"/>
    <s v="OKP CH"/>
    <n v="8770"/>
    <n v="0"/>
    <m/>
    <m/>
    <m/>
    <m/>
    <m/>
    <m/>
    <m/>
    <m/>
    <m/>
    <m/>
    <m/>
    <m/>
    <m/>
    <m/>
    <m/>
    <m/>
    <m/>
    <m/>
    <m/>
    <m/>
    <m/>
    <m/>
    <m/>
    <m/>
    <m/>
    <m/>
    <m/>
    <m/>
    <m/>
    <m/>
    <m/>
    <m/>
    <m/>
    <m/>
    <m/>
    <n v="28708364.300000001"/>
    <n v="-41880.949999999997"/>
    <n v="0"/>
    <n v="3278564.15"/>
    <n v="0"/>
    <n v="0"/>
    <n v="-42038.400000000001"/>
    <n v="-1473"/>
    <n v="-3278564.15"/>
    <n v="-25582316.5"/>
    <n v="4377156.1500000004"/>
    <n v="0"/>
    <n v="0"/>
    <n v="0"/>
    <n v="-8339.93"/>
    <n v="-122000"/>
    <n v="0"/>
    <m/>
    <n v="0"/>
    <n v="-5020935"/>
    <n v="0"/>
    <n v="1283839"/>
    <n v="-225779.32"/>
    <n v="-26065.4"/>
    <n v="-9800.5300000000007"/>
    <n v="0"/>
    <m/>
    <n v="0"/>
    <n v="0"/>
    <n v="-2016142.21"/>
    <n v="0"/>
    <n v="0"/>
    <n v="0"/>
    <n v="194110.6"/>
    <n v="-553.03"/>
    <n v="0"/>
    <n v="1139099.9099999999"/>
    <n v="0"/>
    <n v="-99.97"/>
    <m/>
    <m/>
    <m/>
    <n v="12874473.000000002"/>
    <n v="6317455.5935605681"/>
    <n v="0"/>
    <n v="19791570.300000001"/>
    <m/>
    <m/>
    <m/>
    <m/>
    <m/>
    <m/>
    <m/>
    <m/>
    <m/>
    <m/>
    <m/>
    <m/>
    <m/>
    <m/>
    <n v="14857970.34"/>
    <m/>
    <m/>
    <m/>
    <m/>
    <m/>
    <m/>
    <m/>
    <m/>
    <n v="4151000"/>
    <m/>
    <m/>
    <m/>
    <m/>
    <m/>
    <m/>
    <m/>
    <m/>
    <m/>
    <m/>
    <m/>
    <m/>
    <m/>
    <m/>
    <m/>
    <m/>
    <m/>
    <m/>
    <m/>
    <m/>
    <m/>
    <m/>
    <s v="öKK (fus)"/>
    <x v="1"/>
    <m/>
    <x v="0"/>
    <x v="36"/>
  </r>
  <r>
    <s v="neu_ohne Fusionsberechnungen_DJ_Daten_OKP.xlsx"/>
    <x v="1"/>
    <s v="Jahresrechnung definitiv"/>
    <n v="780"/>
    <x v="37"/>
    <s v="CH"/>
    <s v="OKP CH"/>
    <n v="8135.49"/>
    <n v="8480"/>
    <m/>
    <m/>
    <m/>
    <m/>
    <m/>
    <m/>
    <m/>
    <m/>
    <m/>
    <m/>
    <m/>
    <m/>
    <m/>
    <m/>
    <m/>
    <m/>
    <m/>
    <m/>
    <m/>
    <m/>
    <m/>
    <m/>
    <m/>
    <m/>
    <m/>
    <m/>
    <m/>
    <m/>
    <m/>
    <m/>
    <m/>
    <m/>
    <m/>
    <m/>
    <m/>
    <n v="24463734.850000001"/>
    <n v="-70468.600000000006"/>
    <n v="-225480.2"/>
    <n v="2963514.15"/>
    <n v="0"/>
    <n v="0"/>
    <n v="-36523.199999999997"/>
    <n v="-1238"/>
    <n v="-2963514.15"/>
    <n v="-23920291.940000001"/>
    <n v="4020826.3"/>
    <n v="0"/>
    <n v="0"/>
    <n v="0"/>
    <n v="-1391.76"/>
    <n v="-100000"/>
    <n v="0"/>
    <m/>
    <n v="0"/>
    <n v="-2845590.75"/>
    <n v="0"/>
    <n v="0"/>
    <n v="0"/>
    <n v="-6378.3"/>
    <n v="-447689.28"/>
    <n v="181859.3"/>
    <m/>
    <n v="-1435745.48"/>
    <n v="0"/>
    <n v="-458729.65"/>
    <n v="-209339.4"/>
    <n v="-1000"/>
    <n v="-180379.35"/>
    <n v="300588.98"/>
    <n v="-16659.96"/>
    <n v="0"/>
    <n v="1382507.62"/>
    <n v="29450"/>
    <n v="-151.5"/>
    <m/>
    <m/>
    <m/>
    <n v="11529678.609999998"/>
    <n v="4117816.2921412424"/>
    <n v="-3335412.32589"/>
    <n v="18283947.260000002"/>
    <m/>
    <m/>
    <m/>
    <m/>
    <m/>
    <m/>
    <m/>
    <m/>
    <m/>
    <m/>
    <m/>
    <m/>
    <m/>
    <m/>
    <n v="11780613.1"/>
    <m/>
    <m/>
    <m/>
    <m/>
    <m/>
    <m/>
    <m/>
    <m/>
    <n v="3850000"/>
    <m/>
    <m/>
    <m/>
    <m/>
    <m/>
    <m/>
    <m/>
    <m/>
    <m/>
    <m/>
    <m/>
    <m/>
    <m/>
    <m/>
    <m/>
    <m/>
    <m/>
    <m/>
    <m/>
    <m/>
    <m/>
    <m/>
    <m/>
    <x v="0"/>
    <m/>
    <x v="0"/>
    <x v="37"/>
  </r>
  <r>
    <s v="neu_ohne Fusionsberechnungen_DJ_Daten_OKP.xlsx"/>
    <x v="1"/>
    <s v="Jahresrechnung definitiv"/>
    <n v="1507"/>
    <x v="38"/>
    <s v="CH"/>
    <s v="OKP CH"/>
    <n v="7190.4"/>
    <n v="9074"/>
    <m/>
    <m/>
    <m/>
    <m/>
    <m/>
    <m/>
    <m/>
    <m/>
    <m/>
    <m/>
    <m/>
    <m/>
    <m/>
    <m/>
    <m/>
    <m/>
    <m/>
    <m/>
    <m/>
    <m/>
    <m/>
    <m/>
    <m/>
    <m/>
    <m/>
    <m/>
    <m/>
    <m/>
    <m/>
    <m/>
    <m/>
    <m/>
    <m/>
    <m/>
    <m/>
    <n v="28505305.100000001"/>
    <n v="-252712.13"/>
    <n v="-570106.1"/>
    <n v="4731533.05"/>
    <n v="0"/>
    <n v="0"/>
    <n v="-34512"/>
    <n v="-1197"/>
    <n v="-4731533.05"/>
    <n v="-28982207.73"/>
    <n v="3870200.74"/>
    <n v="0"/>
    <n v="0"/>
    <n v="0"/>
    <n v="0"/>
    <n v="-332677.93"/>
    <n v="0"/>
    <m/>
    <n v="0"/>
    <n v="1371829"/>
    <n v="0"/>
    <n v="-589731"/>
    <n v="0"/>
    <n v="-52708.55"/>
    <n v="-277355.84999999998"/>
    <n v="863925.41"/>
    <m/>
    <n v="0"/>
    <n v="0"/>
    <n v="-1537135.04"/>
    <n v="-64135.69"/>
    <n v="-15403.48"/>
    <n v="0"/>
    <n v="143635.73000000001"/>
    <n v="-27352.58"/>
    <n v="-1913281"/>
    <n v="489403.92"/>
    <n v="0"/>
    <n v="0"/>
    <m/>
    <m/>
    <m/>
    <n v="20293237.478846885"/>
    <n v="5538586.0037670275"/>
    <n v="693925.57077649992"/>
    <n v="22932216.889999997"/>
    <m/>
    <m/>
    <m/>
    <m/>
    <m/>
    <m/>
    <m/>
    <m/>
    <m/>
    <m/>
    <m/>
    <m/>
    <m/>
    <m/>
    <n v="17035477.789999999"/>
    <m/>
    <m/>
    <m/>
    <m/>
    <m/>
    <m/>
    <m/>
    <m/>
    <n v="5923223.6100000003"/>
    <m/>
    <m/>
    <m/>
    <m/>
    <m/>
    <m/>
    <m/>
    <m/>
    <m/>
    <m/>
    <m/>
    <m/>
    <m/>
    <m/>
    <m/>
    <m/>
    <m/>
    <m/>
    <m/>
    <m/>
    <m/>
    <m/>
    <m/>
    <x v="0"/>
    <s v="Groupe Mutuel"/>
    <x v="1"/>
    <x v="38"/>
  </r>
  <r>
    <s v="neu_ohne Fusionsberechnungen_DJ_Daten_OKP.xlsx"/>
    <x v="1"/>
    <s v="Jahresrechnung definitiv"/>
    <n v="829"/>
    <x v="39"/>
    <s v="CH"/>
    <s v="OKP CH"/>
    <n v="6712.96"/>
    <n v="8930"/>
    <m/>
    <m/>
    <m/>
    <m/>
    <m/>
    <m/>
    <m/>
    <m/>
    <m/>
    <m/>
    <m/>
    <m/>
    <m/>
    <m/>
    <m/>
    <m/>
    <m/>
    <m/>
    <m/>
    <m/>
    <m/>
    <m/>
    <m/>
    <m/>
    <m/>
    <m/>
    <m/>
    <m/>
    <m/>
    <m/>
    <m/>
    <m/>
    <m/>
    <m/>
    <m/>
    <n v="23122325.949999999"/>
    <n v="-21076.03"/>
    <n v="-125178.05"/>
    <n v="3101828.5"/>
    <n v="22405.52"/>
    <n v="0"/>
    <n v="-32016"/>
    <n v="-880"/>
    <n v="-3101828.5"/>
    <n v="-31444194"/>
    <n v="3768151.3"/>
    <n v="0"/>
    <n v="0"/>
    <n v="0"/>
    <n v="0"/>
    <n v="50000"/>
    <n v="0"/>
    <m/>
    <n v="0"/>
    <n v="6812498"/>
    <n v="0"/>
    <n v="-827079"/>
    <n v="0"/>
    <n v="0"/>
    <n v="-301537.33"/>
    <n v="85575.6"/>
    <m/>
    <n v="-1234788.74"/>
    <n v="0"/>
    <n v="-85803.74"/>
    <n v="-10750.45"/>
    <n v="-89461"/>
    <n v="-67641.919999999998"/>
    <n v="0"/>
    <n v="0"/>
    <n v="0"/>
    <n v="1326876.04"/>
    <n v="0"/>
    <n v="0"/>
    <m/>
    <m/>
    <m/>
    <n v="15939734.48"/>
    <n v="6654504.514651686"/>
    <n v="6248862.8284922"/>
    <n v="21850521.48"/>
    <m/>
    <m/>
    <m/>
    <m/>
    <m/>
    <m/>
    <m/>
    <m/>
    <m/>
    <m/>
    <m/>
    <m/>
    <m/>
    <m/>
    <n v="16145253.15"/>
    <m/>
    <m/>
    <m/>
    <m/>
    <m/>
    <m/>
    <m/>
    <m/>
    <n v="5050000"/>
    <m/>
    <m/>
    <m/>
    <m/>
    <m/>
    <m/>
    <m/>
    <m/>
    <m/>
    <m/>
    <m/>
    <m/>
    <m/>
    <m/>
    <m/>
    <m/>
    <m/>
    <m/>
    <m/>
    <m/>
    <m/>
    <m/>
    <m/>
    <x v="0"/>
    <m/>
    <x v="0"/>
    <x v="39"/>
  </r>
  <r>
    <s v="neu_ohne Fusionsberechnungen_DJ_Daten_OKP.xlsx"/>
    <x v="1"/>
    <s v="Jahresrechnung definitiv"/>
    <n v="246"/>
    <x v="40"/>
    <s v="CH"/>
    <s v="OKP CH"/>
    <n v="5859.15"/>
    <n v="5978"/>
    <m/>
    <m/>
    <m/>
    <m/>
    <m/>
    <m/>
    <m/>
    <m/>
    <m/>
    <m/>
    <m/>
    <m/>
    <m/>
    <m/>
    <m/>
    <m/>
    <m/>
    <m/>
    <m/>
    <m/>
    <m/>
    <m/>
    <m/>
    <m/>
    <m/>
    <m/>
    <m/>
    <m/>
    <m/>
    <m/>
    <m/>
    <m/>
    <m/>
    <m/>
    <m/>
    <n v="22367571.949999999"/>
    <n v="-41376.589999999997"/>
    <n v="-102746.7"/>
    <n v="3186187.95"/>
    <n v="0"/>
    <n v="0"/>
    <n v="-22036.799999999999"/>
    <n v="-947"/>
    <n v="-3186187.95"/>
    <n v="-24876790.949999999"/>
    <n v="3556086.7"/>
    <n v="0"/>
    <n v="0"/>
    <n v="0"/>
    <n v="-3847.85"/>
    <n v="-170000"/>
    <n v="0"/>
    <m/>
    <n v="0"/>
    <n v="-727103"/>
    <n v="0"/>
    <n v="689623"/>
    <n v="-81934.399999999994"/>
    <n v="-41144.199999999997"/>
    <n v="-418195.39"/>
    <n v="135044.54999999999"/>
    <m/>
    <n v="-865982.1"/>
    <n v="-10"/>
    <n v="-380656.97"/>
    <n v="-6000"/>
    <n v="-17667.099999999999"/>
    <n v="-8889.35"/>
    <n v="640000"/>
    <n v="-9141.8700000000008"/>
    <n v="0"/>
    <n v="750298.91"/>
    <n v="0"/>
    <n v="-0.16"/>
    <m/>
    <m/>
    <m/>
    <n v="7905699"/>
    <n v="3790387.394188107"/>
    <n v="-959784.1509452"/>
    <n v="13366822.59"/>
    <m/>
    <m/>
    <m/>
    <m/>
    <m/>
    <m/>
    <m/>
    <m/>
    <m/>
    <m/>
    <m/>
    <m/>
    <m/>
    <m/>
    <n v="8170015.6699999999"/>
    <m/>
    <m/>
    <m/>
    <m/>
    <m/>
    <m/>
    <m/>
    <m/>
    <n v="5930000"/>
    <m/>
    <m/>
    <m/>
    <m/>
    <m/>
    <m/>
    <m/>
    <m/>
    <m/>
    <m/>
    <m/>
    <m/>
    <m/>
    <m/>
    <m/>
    <m/>
    <m/>
    <m/>
    <m/>
    <m/>
    <m/>
    <m/>
    <m/>
    <x v="0"/>
    <m/>
    <x v="0"/>
    <x v="40"/>
  </r>
  <r>
    <s v="neu_ohne Fusionsberechnungen_DJ_Daten_OKP.xlsx"/>
    <x v="1"/>
    <s v="Jahresrechnung definitiv"/>
    <n v="134"/>
    <x v="41"/>
    <s v="CH"/>
    <s v="OKP CH"/>
    <n v="4392.58"/>
    <n v="4408"/>
    <m/>
    <m/>
    <m/>
    <m/>
    <m/>
    <m/>
    <m/>
    <m/>
    <m/>
    <m/>
    <m/>
    <m/>
    <m/>
    <m/>
    <m/>
    <m/>
    <m/>
    <m/>
    <m/>
    <m/>
    <m/>
    <m/>
    <m/>
    <m/>
    <m/>
    <m/>
    <m/>
    <m/>
    <m/>
    <m/>
    <m/>
    <m/>
    <m/>
    <m/>
    <m/>
    <n v="15258996.699999999"/>
    <n v="-103169.1"/>
    <n v="-166323.04999999999"/>
    <n v="2214975"/>
    <n v="0"/>
    <n v="0"/>
    <n v="-31329.07"/>
    <n v="-772"/>
    <n v="-2214975"/>
    <n v="-15803576.5"/>
    <n v="2217295.7000000002"/>
    <n v="0"/>
    <n v="0"/>
    <n v="0"/>
    <n v="-6864.3"/>
    <n v="-168376"/>
    <n v="-566410"/>
    <m/>
    <n v="0"/>
    <n v="954024"/>
    <n v="0"/>
    <n v="-312436"/>
    <n v="0"/>
    <n v="0"/>
    <n v="-159675.43"/>
    <n v="237381.25"/>
    <m/>
    <n v="-584140.80000000005"/>
    <n v="0"/>
    <n v="-334097.69"/>
    <n v="-134740.72"/>
    <n v="0"/>
    <n v="-42346.45"/>
    <n v="131527.09"/>
    <n v="0"/>
    <n v="0"/>
    <n v="314066.17"/>
    <n v="0"/>
    <n v="0"/>
    <m/>
    <m/>
    <m/>
    <n v="11060458.02"/>
    <n v="4456591.7687698789"/>
    <n v="1228772.3274382998"/>
    <n v="15645385.079999998"/>
    <m/>
    <m/>
    <m/>
    <m/>
    <m/>
    <m/>
    <m/>
    <m/>
    <m/>
    <m/>
    <m/>
    <m/>
    <m/>
    <m/>
    <n v="11186931.960000001"/>
    <m/>
    <m/>
    <m/>
    <m/>
    <m/>
    <m/>
    <m/>
    <m/>
    <n v="3015188"/>
    <m/>
    <m/>
    <m/>
    <m/>
    <m/>
    <m/>
    <m/>
    <m/>
    <m/>
    <m/>
    <m/>
    <m/>
    <m/>
    <m/>
    <m/>
    <m/>
    <m/>
    <m/>
    <m/>
    <m/>
    <m/>
    <m/>
    <s v="Einsiedler (fus)"/>
    <x v="1"/>
    <m/>
    <x v="0"/>
    <x v="41"/>
  </r>
  <r>
    <s v="neu_ohne Fusionsberechnungen_DJ_Daten_OKP.xlsx"/>
    <x v="1"/>
    <s v="Jahresrechnung definitiv"/>
    <n v="1113"/>
    <x v="42"/>
    <s v="CH"/>
    <s v="OKP CH"/>
    <n v="4327.8"/>
    <n v="4674"/>
    <m/>
    <m/>
    <m/>
    <m/>
    <m/>
    <m/>
    <m/>
    <m/>
    <m/>
    <m/>
    <m/>
    <m/>
    <m/>
    <m/>
    <m/>
    <m/>
    <m/>
    <m/>
    <m/>
    <m/>
    <m/>
    <m/>
    <m/>
    <m/>
    <m/>
    <m/>
    <m/>
    <m/>
    <m/>
    <m/>
    <m/>
    <m/>
    <m/>
    <m/>
    <m/>
    <n v="15709331.6"/>
    <n v="-54142.6"/>
    <n v="-235639.95"/>
    <n v="2699437.5"/>
    <n v="0"/>
    <n v="0"/>
    <n v="-20774.400000000001"/>
    <n v="-682"/>
    <n v="-2699437.5"/>
    <n v="-16319590.619999999"/>
    <n v="2228948.46"/>
    <n v="0"/>
    <n v="0"/>
    <n v="0"/>
    <n v="-584.82000000000005"/>
    <n v="-268515.96000000002"/>
    <n v="0"/>
    <m/>
    <n v="0"/>
    <n v="1378220"/>
    <n v="0"/>
    <n v="-986795"/>
    <n v="0"/>
    <n v="-52845.3"/>
    <n v="-141885.44"/>
    <n v="224033.92000000001"/>
    <m/>
    <n v="-47417.7"/>
    <n v="0"/>
    <n v="-959999.1"/>
    <n v="-7963.5"/>
    <n v="0"/>
    <n v="0"/>
    <n v="107299"/>
    <n v="-40325.9"/>
    <n v="-1533060"/>
    <n v="175012.14"/>
    <n v="0"/>
    <n v="0"/>
    <m/>
    <m/>
    <m/>
    <n v="8803937.1613616627"/>
    <n v="3204393.9733796818"/>
    <n v="525834.41489560006"/>
    <n v="6097126.1200000001"/>
    <m/>
    <m/>
    <m/>
    <m/>
    <m/>
    <m/>
    <m/>
    <m/>
    <m/>
    <m/>
    <m/>
    <m/>
    <m/>
    <m/>
    <n v="7956334.0499999998"/>
    <m/>
    <m/>
    <m/>
    <m/>
    <m/>
    <m/>
    <m/>
    <m/>
    <n v="3349017.01"/>
    <m/>
    <m/>
    <m/>
    <m/>
    <m/>
    <m/>
    <m/>
    <m/>
    <m/>
    <m/>
    <m/>
    <m/>
    <m/>
    <m/>
    <m/>
    <m/>
    <m/>
    <m/>
    <m/>
    <m/>
    <m/>
    <m/>
    <m/>
    <x v="0"/>
    <m/>
    <x v="0"/>
    <x v="42"/>
  </r>
  <r>
    <s v="neu_ohne Fusionsberechnungen_DJ_Daten_OKP.xlsx"/>
    <x v="1"/>
    <s v="Jahresrechnung definitiv"/>
    <n v="1040"/>
    <x v="43"/>
    <s v="CH"/>
    <s v="OKP CH"/>
    <n v="4293.43"/>
    <n v="4170"/>
    <m/>
    <m/>
    <m/>
    <m/>
    <m/>
    <m/>
    <m/>
    <m/>
    <m/>
    <m/>
    <m/>
    <m/>
    <m/>
    <m/>
    <m/>
    <m/>
    <m/>
    <m/>
    <m/>
    <m/>
    <m/>
    <m/>
    <m/>
    <m/>
    <m/>
    <m/>
    <m/>
    <m/>
    <m/>
    <m/>
    <m/>
    <m/>
    <m/>
    <m/>
    <m/>
    <n v="14062879.5"/>
    <n v="-4383.3999999999996"/>
    <n v="-187247.97"/>
    <n v="1155726.7"/>
    <n v="0"/>
    <n v="0"/>
    <n v="-24763.200000000001"/>
    <n v="-723"/>
    <n v="-1155726.7"/>
    <n v="-13261785.050000001"/>
    <n v="2108346.6"/>
    <n v="0"/>
    <n v="0"/>
    <n v="0"/>
    <n v="-223.85"/>
    <n v="99738"/>
    <n v="0"/>
    <m/>
    <n v="0"/>
    <n v="-1504231"/>
    <n v="0"/>
    <n v="678988"/>
    <n v="0"/>
    <n v="-57170.45"/>
    <n v="-229200.93"/>
    <n v="60160.800000000003"/>
    <m/>
    <n v="-478865"/>
    <n v="0"/>
    <n v="-183756"/>
    <n v="0"/>
    <n v="0"/>
    <n v="0"/>
    <n v="2750.4"/>
    <n v="-9425.6"/>
    <n v="0"/>
    <n v="257468.1"/>
    <n v="55655.5"/>
    <n v="-5843.1"/>
    <m/>
    <m/>
    <m/>
    <n v="12298713.900000002"/>
    <n v="1622917.4040250131"/>
    <n v="-1244014.5802215999"/>
    <n v="15952672.859999999"/>
    <m/>
    <m/>
    <m/>
    <m/>
    <m/>
    <m/>
    <m/>
    <m/>
    <m/>
    <m/>
    <m/>
    <m/>
    <m/>
    <m/>
    <n v="12743348.33"/>
    <m/>
    <m/>
    <m/>
    <m/>
    <m/>
    <m/>
    <m/>
    <m/>
    <n v="2873748"/>
    <m/>
    <m/>
    <m/>
    <m/>
    <m/>
    <m/>
    <m/>
    <m/>
    <m/>
    <m/>
    <m/>
    <m/>
    <m/>
    <m/>
    <m/>
    <m/>
    <m/>
    <m/>
    <m/>
    <m/>
    <m/>
    <m/>
    <s v="Visper (fus)"/>
    <x v="1"/>
    <m/>
    <x v="0"/>
    <x v="43"/>
  </r>
  <r>
    <s v="neu_ohne Fusionsberechnungen_DJ_Daten_OKP.xlsx"/>
    <x v="1"/>
    <s v="Jahresrechnung definitiv"/>
    <n v="901"/>
    <x v="44"/>
    <s v="CH"/>
    <s v="OKP CH"/>
    <n v="3593.88"/>
    <n v="3454"/>
    <m/>
    <m/>
    <m/>
    <m/>
    <m/>
    <m/>
    <m/>
    <m/>
    <m/>
    <m/>
    <m/>
    <m/>
    <m/>
    <m/>
    <m/>
    <m/>
    <m/>
    <m/>
    <m/>
    <m/>
    <m/>
    <m/>
    <m/>
    <m/>
    <m/>
    <m/>
    <m/>
    <m/>
    <m/>
    <m/>
    <m/>
    <m/>
    <m/>
    <m/>
    <m/>
    <n v="11001527.75"/>
    <n v="1079.3"/>
    <n v="-44006.1"/>
    <n v="1594486.1"/>
    <n v="0"/>
    <n v="0"/>
    <n v="-16065.6"/>
    <n v="-586"/>
    <n v="-1594486.1"/>
    <n v="-11176236.050000001"/>
    <n v="1845332.4"/>
    <n v="0"/>
    <n v="0"/>
    <n v="0"/>
    <n v="441.5"/>
    <n v="-220000"/>
    <n v="0"/>
    <m/>
    <n v="0"/>
    <n v="-1403523"/>
    <n v="0"/>
    <n v="420000"/>
    <n v="-39341.65"/>
    <n v="0"/>
    <n v="-180739.14"/>
    <n v="0"/>
    <m/>
    <n v="-269359.34999999998"/>
    <n v="0"/>
    <n v="-304425.38"/>
    <n v="-5634.6"/>
    <n v="0"/>
    <n v="-6795.4"/>
    <n v="213731.06"/>
    <n v="-624.44000000000005"/>
    <n v="0"/>
    <n v="483568.6"/>
    <n v="0"/>
    <n v="0"/>
    <m/>
    <m/>
    <m/>
    <n v="12078014.409999998"/>
    <n v="4141233.6616463703"/>
    <n v="-1031624.1853771"/>
    <n v="15322734.57"/>
    <m/>
    <m/>
    <m/>
    <m/>
    <m/>
    <m/>
    <m/>
    <m/>
    <m/>
    <m/>
    <m/>
    <m/>
    <m/>
    <m/>
    <n v="11308367.380000001"/>
    <m/>
    <m/>
    <m/>
    <m/>
    <m/>
    <m/>
    <m/>
    <m/>
    <n v="1914000"/>
    <m/>
    <m/>
    <m/>
    <m/>
    <m/>
    <m/>
    <m/>
    <m/>
    <m/>
    <m/>
    <m/>
    <m/>
    <m/>
    <m/>
    <m/>
    <m/>
    <m/>
    <m/>
    <m/>
    <m/>
    <m/>
    <m/>
    <m/>
    <x v="0"/>
    <m/>
    <x v="0"/>
    <x v="44"/>
  </r>
  <r>
    <s v="neu_ohne Fusionsberechnungen_DJ_Daten_OKP.xlsx"/>
    <x v="1"/>
    <s v="Jahresrechnung definitiv"/>
    <n v="966"/>
    <x v="45"/>
    <s v="CH"/>
    <s v="OKP CH"/>
    <n v="3539.49"/>
    <n v="3475"/>
    <m/>
    <m/>
    <m/>
    <m/>
    <m/>
    <m/>
    <m/>
    <m/>
    <m/>
    <m/>
    <m/>
    <m/>
    <m/>
    <m/>
    <m/>
    <m/>
    <m/>
    <m/>
    <m/>
    <m/>
    <m/>
    <m/>
    <m/>
    <m/>
    <m/>
    <m/>
    <m/>
    <m/>
    <m/>
    <m/>
    <m/>
    <m/>
    <m/>
    <m/>
    <m/>
    <n v="11604826.550000001"/>
    <n v="-14851.48"/>
    <n v="-67308"/>
    <n v="1845851.65"/>
    <n v="0"/>
    <n v="0"/>
    <n v="-16200"/>
    <n v="-550"/>
    <n v="-1845851.65"/>
    <n v="-13424628.25"/>
    <n v="1881121.05"/>
    <n v="0"/>
    <n v="0"/>
    <n v="0"/>
    <n v="-3678.35"/>
    <n v="-515000"/>
    <n v="0"/>
    <m/>
    <n v="0"/>
    <n v="7195"/>
    <n v="0"/>
    <n v="735000"/>
    <n v="-21321.35"/>
    <n v="0"/>
    <n v="-160736.26"/>
    <n v="72923.5"/>
    <m/>
    <n v="-489111.34"/>
    <n v="0"/>
    <n v="-245781.37"/>
    <n v="-12544.17"/>
    <n v="0"/>
    <n v="0"/>
    <n v="4020.26"/>
    <n v="-12559.3"/>
    <n v="0"/>
    <n v="551406.76"/>
    <n v="0"/>
    <n v="0"/>
    <m/>
    <m/>
    <m/>
    <n v="7914598.0000000019"/>
    <n v="3218316.005027527"/>
    <n v="809215.07724510005"/>
    <n v="10919497.18"/>
    <m/>
    <m/>
    <m/>
    <m/>
    <m/>
    <m/>
    <m/>
    <m/>
    <m/>
    <m/>
    <m/>
    <m/>
    <m/>
    <m/>
    <n v="8077081.7999999998"/>
    <m/>
    <m/>
    <m/>
    <m/>
    <m/>
    <m/>
    <m/>
    <m/>
    <n v="2200000"/>
    <m/>
    <m/>
    <m/>
    <m/>
    <m/>
    <m/>
    <m/>
    <m/>
    <m/>
    <m/>
    <m/>
    <m/>
    <m/>
    <m/>
    <m/>
    <m/>
    <m/>
    <m/>
    <m/>
    <m/>
    <m/>
    <m/>
    <m/>
    <x v="0"/>
    <m/>
    <x v="0"/>
    <x v="45"/>
  </r>
  <r>
    <s v="neu_ohne Fusionsberechnungen_DJ_Daten_OKP.xlsx"/>
    <x v="1"/>
    <s v="Jahresrechnung definitiv"/>
    <n v="1322"/>
    <x v="46"/>
    <s v="CH"/>
    <s v="OKP CH"/>
    <n v="3339.17"/>
    <n v="3105"/>
    <m/>
    <m/>
    <m/>
    <m/>
    <m/>
    <m/>
    <m/>
    <m/>
    <m/>
    <m/>
    <m/>
    <m/>
    <m/>
    <m/>
    <m/>
    <m/>
    <m/>
    <m/>
    <m/>
    <m/>
    <m/>
    <m/>
    <m/>
    <m/>
    <m/>
    <m/>
    <m/>
    <m/>
    <m/>
    <m/>
    <m/>
    <m/>
    <m/>
    <m/>
    <m/>
    <n v="13988948.15"/>
    <n v="-76424.100000000006"/>
    <n v="-251490.53"/>
    <n v="1622890.75"/>
    <n v="0"/>
    <n v="0"/>
    <n v="-15844.8"/>
    <n v="-595"/>
    <n v="-1622890.75"/>
    <n v="-18593432.350000001"/>
    <n v="2210801.5"/>
    <n v="0"/>
    <n v="0"/>
    <n v="0"/>
    <n v="-6742.43"/>
    <n v="650000"/>
    <n v="0"/>
    <m/>
    <n v="0"/>
    <n v="4539558.6500000004"/>
    <n v="0"/>
    <n v="-436420"/>
    <n v="-115922.15"/>
    <n v="-12105.2"/>
    <n v="-271822.5"/>
    <n v="105721.55"/>
    <m/>
    <n v="-907586.1"/>
    <n v="0"/>
    <n v="-384228.6"/>
    <n v="-37347.94"/>
    <n v="0"/>
    <n v="-12856.68"/>
    <n v="70915.48"/>
    <n v="-8756.48"/>
    <n v="0"/>
    <n v="441333.63"/>
    <n v="0"/>
    <n v="0"/>
    <m/>
    <m/>
    <m/>
    <n v="9234108.8100000024"/>
    <n v="4737154.9205005206"/>
    <n v="4115230.6273078001"/>
    <n v="10090767.449999999"/>
    <m/>
    <m/>
    <m/>
    <m/>
    <m/>
    <m/>
    <m/>
    <m/>
    <m/>
    <m/>
    <m/>
    <m/>
    <m/>
    <m/>
    <n v="9670605.4100000001"/>
    <m/>
    <m/>
    <m/>
    <m/>
    <m/>
    <m/>
    <m/>
    <m/>
    <n v="3650000"/>
    <m/>
    <m/>
    <m/>
    <m/>
    <m/>
    <m/>
    <m/>
    <m/>
    <m/>
    <m/>
    <m/>
    <m/>
    <m/>
    <m/>
    <m/>
    <m/>
    <m/>
    <m/>
    <m/>
    <m/>
    <m/>
    <m/>
    <m/>
    <x v="0"/>
    <m/>
    <x v="0"/>
    <x v="46"/>
  </r>
  <r>
    <s v="neu_ohne Fusionsberechnungen_DJ_Daten_OKP.xlsx"/>
    <x v="1"/>
    <s v="Jahresrechnung definitiv"/>
    <n v="820"/>
    <x v="47"/>
    <s v="CH"/>
    <s v="OKP CH"/>
    <n v="2603.21"/>
    <n v="2556"/>
    <m/>
    <m/>
    <m/>
    <m/>
    <m/>
    <m/>
    <m/>
    <m/>
    <m/>
    <m/>
    <m/>
    <m/>
    <m/>
    <m/>
    <m/>
    <m/>
    <m/>
    <m/>
    <m/>
    <m/>
    <m/>
    <m/>
    <m/>
    <m/>
    <m/>
    <m/>
    <m/>
    <m/>
    <m/>
    <m/>
    <m/>
    <m/>
    <m/>
    <m/>
    <m/>
    <n v="8525493.25"/>
    <n v="-4731.76"/>
    <n v="-37512.15"/>
    <n v="1297122.7"/>
    <n v="0"/>
    <n v="0"/>
    <n v="-12456"/>
    <n v="-421"/>
    <n v="-1297122.7"/>
    <n v="-9808274.25"/>
    <n v="1297907.7"/>
    <n v="0"/>
    <n v="0"/>
    <n v="0"/>
    <n v="-152.5"/>
    <n v="25000"/>
    <n v="0"/>
    <m/>
    <n v="0"/>
    <n v="873267"/>
    <n v="0"/>
    <n v="-184000"/>
    <n v="-11707.35"/>
    <n v="0"/>
    <n v="-142709.71"/>
    <n v="12514.1"/>
    <m/>
    <n v="-187476.4"/>
    <n v="0"/>
    <n v="-267808.21000000002"/>
    <n v="-473.5"/>
    <n v="0"/>
    <n v="0"/>
    <n v="63832.5"/>
    <n v="-43138.9"/>
    <n v="0"/>
    <n v="269196.40000000002"/>
    <n v="0"/>
    <n v="0"/>
    <m/>
    <m/>
    <m/>
    <n v="7008500.3499999987"/>
    <n v="2675999.8938983646"/>
    <n v="797541.35837659996"/>
    <n v="7492472.0099999998"/>
    <m/>
    <m/>
    <m/>
    <m/>
    <m/>
    <m/>
    <m/>
    <m/>
    <m/>
    <m/>
    <m/>
    <m/>
    <m/>
    <m/>
    <n v="6565689.9199999999"/>
    <m/>
    <m/>
    <m/>
    <m/>
    <m/>
    <m/>
    <m/>
    <m/>
    <n v="1240000"/>
    <m/>
    <m/>
    <m/>
    <m/>
    <m/>
    <m/>
    <m/>
    <m/>
    <m/>
    <m/>
    <m/>
    <m/>
    <m/>
    <m/>
    <m/>
    <m/>
    <m/>
    <m/>
    <m/>
    <m/>
    <m/>
    <m/>
    <m/>
    <x v="0"/>
    <m/>
    <x v="0"/>
    <x v="47"/>
  </r>
  <r>
    <s v="neu_ohne Fusionsberechnungen_DJ_Daten_OKP.xlsx"/>
    <x v="1"/>
    <s v="Jahresrechnung definitiv"/>
    <n v="1331"/>
    <x v="48"/>
    <s v="CH"/>
    <s v="OKP CH"/>
    <n v="995.45"/>
    <n v="968"/>
    <m/>
    <m/>
    <m/>
    <m/>
    <m/>
    <m/>
    <m/>
    <m/>
    <m/>
    <m/>
    <m/>
    <m/>
    <m/>
    <m/>
    <m/>
    <m/>
    <m/>
    <m/>
    <m/>
    <m/>
    <m/>
    <m/>
    <m/>
    <m/>
    <m/>
    <m/>
    <m/>
    <m/>
    <m/>
    <m/>
    <m/>
    <m/>
    <m/>
    <m/>
    <m/>
    <n v="3578782"/>
    <n v="-2004"/>
    <n v="-331527"/>
    <n v="467155"/>
    <n v="0"/>
    <n v="0"/>
    <n v="-4781"/>
    <n v="-166"/>
    <n v="-467155"/>
    <n v="-3737515"/>
    <n v="531409"/>
    <n v="0"/>
    <n v="0"/>
    <n v="0"/>
    <n v="-6096"/>
    <n v="-45000"/>
    <n v="0"/>
    <m/>
    <n v="0"/>
    <n v="40273"/>
    <n v="0"/>
    <n v="109000"/>
    <n v="-48070"/>
    <n v="0"/>
    <n v="-15512.92"/>
    <n v="212041"/>
    <m/>
    <n v="-145902"/>
    <n v="0"/>
    <n v="-176040"/>
    <n v="0"/>
    <n v="0"/>
    <n v="0"/>
    <n v="22702"/>
    <n v="-13364"/>
    <n v="0"/>
    <n v="-5038"/>
    <n v="0"/>
    <n v="0"/>
    <m/>
    <m/>
    <m/>
    <n v="2848042.9999999995"/>
    <n v="934863.18290547316"/>
    <n v="188726.44148420001"/>
    <n v="2833488"/>
    <m/>
    <m/>
    <m/>
    <m/>
    <m/>
    <m/>
    <m/>
    <m/>
    <m/>
    <m/>
    <m/>
    <m/>
    <m/>
    <m/>
    <n v="2234461"/>
    <m/>
    <m/>
    <m/>
    <m/>
    <m/>
    <m/>
    <m/>
    <m/>
    <n v="585000"/>
    <m/>
    <m/>
    <m/>
    <m/>
    <m/>
    <m/>
    <m/>
    <m/>
    <m/>
    <m/>
    <m/>
    <m/>
    <m/>
    <m/>
    <m/>
    <m/>
    <m/>
    <m/>
    <m/>
    <m/>
    <m/>
    <m/>
    <s v="rhenu (fus)"/>
    <x v="1"/>
    <m/>
    <x v="0"/>
    <x v="48"/>
  </r>
  <r>
    <s v="neu_ohne Fusionsberechnungen_DJ_Daten_OKP.xlsx"/>
    <x v="1"/>
    <s v="Jahresrechnung definitiv"/>
    <n v="1142"/>
    <x v="49"/>
    <s v="CH"/>
    <s v="OKP CH"/>
    <n v="490.17"/>
    <n v="439"/>
    <m/>
    <m/>
    <m/>
    <m/>
    <m/>
    <m/>
    <m/>
    <m/>
    <m/>
    <m/>
    <m/>
    <m/>
    <m/>
    <m/>
    <m/>
    <m/>
    <m/>
    <m/>
    <m/>
    <m/>
    <m/>
    <m/>
    <m/>
    <m/>
    <m/>
    <m/>
    <m/>
    <m/>
    <m/>
    <m/>
    <m/>
    <m/>
    <m/>
    <m/>
    <m/>
    <n v="2516646.35"/>
    <n v="-50043.8"/>
    <n v="-25921.45"/>
    <n v="1081447.8500000001"/>
    <n v="0"/>
    <n v="0"/>
    <n v="-24371.45"/>
    <n v="-96"/>
    <n v="-1081447.8500000001"/>
    <n v="-5678469.5"/>
    <n v="403273.65"/>
    <n v="0"/>
    <n v="0"/>
    <n v="0"/>
    <n v="-0.25"/>
    <n v="-22650"/>
    <n v="0"/>
    <m/>
    <n v="0"/>
    <n v="3659881"/>
    <n v="0"/>
    <n v="-154670"/>
    <n v="0"/>
    <n v="0"/>
    <n v="-6960.15"/>
    <n v="334.75"/>
    <m/>
    <n v="0"/>
    <n v="0"/>
    <n v="-416069.63"/>
    <n v="0"/>
    <n v="0"/>
    <n v="0"/>
    <n v="1152.3800000000001"/>
    <n v="-2621.55"/>
    <n v="0"/>
    <n v="1122111.18"/>
    <n v="0"/>
    <n v="0"/>
    <m/>
    <m/>
    <m/>
    <n v="23217403.989999998"/>
    <n v="5337826.2353400821"/>
    <n v="3524609.1337361005"/>
    <n v="24071347.180000003"/>
    <m/>
    <m/>
    <m/>
    <m/>
    <m/>
    <m/>
    <m/>
    <m/>
    <m/>
    <m/>
    <m/>
    <m/>
    <m/>
    <m/>
    <n v="24448356.52"/>
    <m/>
    <m/>
    <m/>
    <m/>
    <m/>
    <m/>
    <m/>
    <m/>
    <n v="1072693"/>
    <m/>
    <m/>
    <m/>
    <m/>
    <m/>
    <m/>
    <m/>
    <m/>
    <m/>
    <m/>
    <m/>
    <m/>
    <m/>
    <m/>
    <m/>
    <m/>
    <m/>
    <m/>
    <m/>
    <m/>
    <m/>
    <m/>
    <s v="Einsiedler (fus)"/>
    <x v="1"/>
    <m/>
    <x v="0"/>
    <x v="49"/>
  </r>
  <r>
    <s v="neu_ohne Fusionsberechnungen_DJ_Daten_OKP.xlsx"/>
    <x v="1"/>
    <s v="Jahresrechnung definitiv"/>
    <n v="1362"/>
    <x v="50"/>
    <s v="CH"/>
    <s v="OKP CH"/>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Sodalis (fus)"/>
    <x v="1"/>
    <m/>
    <x v="0"/>
    <x v="50"/>
  </r>
  <r>
    <s v="neu_ohne Fusionsberechnungen_DJ_Daten_OKP.xlsx"/>
    <x v="2"/>
    <s v="Jahresrechnung definitiv"/>
    <n v="1542"/>
    <x v="0"/>
    <s v="CH"/>
    <s v="OKP CH"/>
    <n v="902319.09"/>
    <n v="813278"/>
    <m/>
    <m/>
    <m/>
    <m/>
    <m/>
    <m/>
    <m/>
    <m/>
    <m/>
    <m/>
    <m/>
    <m/>
    <m/>
    <m/>
    <m/>
    <m/>
    <m/>
    <m/>
    <m/>
    <m/>
    <m/>
    <m/>
    <m/>
    <m/>
    <m/>
    <m/>
    <m/>
    <m/>
    <m/>
    <m/>
    <m/>
    <m/>
    <m/>
    <m/>
    <m/>
    <n v="3409298870.8499999"/>
    <n v="-21922229.969999999"/>
    <n v="0"/>
    <n v="464105322.50999999"/>
    <n v="0"/>
    <n v="0"/>
    <n v="-4329461.3899999997"/>
    <n v="-231359"/>
    <n v="-464105322.50999999"/>
    <n v="-2875547376.6999998"/>
    <n v="462168261.73000002"/>
    <n v="0"/>
    <n v="0"/>
    <n v="0"/>
    <n v="-1450478.96"/>
    <n v="-66681790"/>
    <n v="0"/>
    <m/>
    <n v="0"/>
    <n v="-1060807187"/>
    <n v="0"/>
    <n v="196351294"/>
    <n v="-504266.5"/>
    <n v="-264322.15000000002"/>
    <n v="-17756888.539999999"/>
    <n v="0"/>
    <m/>
    <n v="0"/>
    <n v="0"/>
    <n v="-180879983.84"/>
    <n v="-1915765.23"/>
    <n v="-1237509.7"/>
    <n v="0"/>
    <n v="514306.48"/>
    <n v="-836451.31"/>
    <n v="0"/>
    <n v="-216163626.75"/>
    <n v="0"/>
    <n v="0"/>
    <m/>
    <m/>
    <m/>
    <n v="758667184.16999996"/>
    <n v="581446087.81284082"/>
    <n v="-909753863.90326011"/>
    <n v="1516590587.9299998"/>
    <m/>
    <m/>
    <m/>
    <m/>
    <m/>
    <m/>
    <m/>
    <m/>
    <m/>
    <m/>
    <m/>
    <m/>
    <m/>
    <m/>
    <n v="368262489.91000003"/>
    <m/>
    <m/>
    <m/>
    <m/>
    <m/>
    <m/>
    <m/>
    <m/>
    <n v="710283387"/>
    <m/>
    <m/>
    <m/>
    <m/>
    <m/>
    <m/>
    <m/>
    <m/>
    <m/>
    <m/>
    <m/>
    <m/>
    <m/>
    <m/>
    <m/>
    <m/>
    <m/>
    <m/>
    <m/>
    <m/>
    <m/>
    <m/>
    <m/>
    <x v="0"/>
    <m/>
    <x v="0"/>
    <x v="0"/>
  </r>
  <r>
    <s v="neu_ohne Fusionsberechnungen_DJ_Daten_OKP.xlsx"/>
    <x v="2"/>
    <s v="Jahresrechnung definitiv"/>
    <n v="1562"/>
    <x v="1"/>
    <s v="CH"/>
    <s v="OKP CH"/>
    <n v="1412754.8"/>
    <n v="1303916"/>
    <m/>
    <m/>
    <m/>
    <m/>
    <m/>
    <m/>
    <m/>
    <m/>
    <m/>
    <m/>
    <m/>
    <m/>
    <m/>
    <m/>
    <m/>
    <m/>
    <m/>
    <m/>
    <m/>
    <m/>
    <m/>
    <m/>
    <m/>
    <m/>
    <m/>
    <m/>
    <m/>
    <m/>
    <m/>
    <m/>
    <m/>
    <m/>
    <m/>
    <m/>
    <m/>
    <n v="5340364245.3199997"/>
    <n v="-11461123.119999999"/>
    <n v="0"/>
    <n v="877191427.60000002"/>
    <n v="0"/>
    <n v="0"/>
    <n v="-7003069.96"/>
    <n v="-332503"/>
    <n v="-877191427.60000002"/>
    <n v="-6379831765.6800003"/>
    <n v="831904022.14999998"/>
    <n v="0"/>
    <n v="0"/>
    <n v="0"/>
    <n v="-3286150.3"/>
    <n v="-136053877.40000001"/>
    <n v="0"/>
    <m/>
    <n v="0"/>
    <n v="188663484"/>
    <n v="0"/>
    <n v="-6000793"/>
    <n v="-30157940.359999999"/>
    <n v="-985022.45"/>
    <n v="-21917602.02"/>
    <n v="0"/>
    <m/>
    <n v="-366608767.01999998"/>
    <n v="-2124544.5299999998"/>
    <n v="143720226.53999999"/>
    <n v="-11117866.9"/>
    <n v="-5597072.2800000003"/>
    <n v="-7250642.46"/>
    <n v="7345578.4100000001"/>
    <n v="-3771034.62"/>
    <n v="0"/>
    <n v="-290702496.75"/>
    <n v="313419.87"/>
    <n v="-20748.22"/>
    <m/>
    <m/>
    <m/>
    <n v="2085500490"/>
    <n v="1320511424.3871574"/>
    <n v="164333398.25229999"/>
    <n v="2778096603.3700004"/>
    <m/>
    <m/>
    <m/>
    <m/>
    <m/>
    <m/>
    <m/>
    <m/>
    <m/>
    <m/>
    <m/>
    <m/>
    <m/>
    <m/>
    <n v="593269592.05999994"/>
    <m/>
    <m/>
    <m/>
    <m/>
    <m/>
    <m/>
    <m/>
    <m/>
    <n v="816834457.35000002"/>
    <m/>
    <m/>
    <m/>
    <m/>
    <m/>
    <m/>
    <m/>
    <m/>
    <m/>
    <m/>
    <m/>
    <m/>
    <m/>
    <m/>
    <m/>
    <m/>
    <m/>
    <m/>
    <m/>
    <m/>
    <m/>
    <m/>
    <s v="Helsana (fus)"/>
    <x v="1"/>
    <m/>
    <x v="0"/>
    <x v="1"/>
  </r>
  <r>
    <s v="neu_ohne Fusionsberechnungen_DJ_Daten_OKP.xlsx"/>
    <x v="2"/>
    <s v="Jahresrechnung definitiv"/>
    <n v="8"/>
    <x v="2"/>
    <s v="CH"/>
    <s v="OKP CH"/>
    <n v="892916"/>
    <n v="1499064"/>
    <m/>
    <m/>
    <m/>
    <m/>
    <m/>
    <m/>
    <m/>
    <m/>
    <m/>
    <m/>
    <m/>
    <m/>
    <m/>
    <m/>
    <m/>
    <m/>
    <m/>
    <m/>
    <m/>
    <m/>
    <m/>
    <m/>
    <m/>
    <m/>
    <m/>
    <m/>
    <m/>
    <m/>
    <m/>
    <m/>
    <m/>
    <m/>
    <m/>
    <m/>
    <m/>
    <n v="3182340098.4499998"/>
    <n v="-8461241.0099999998"/>
    <n v="0"/>
    <n v="563715866"/>
    <n v="23320"/>
    <n v="0"/>
    <n v="-4288700.8"/>
    <n v="-209695"/>
    <n v="-563739186"/>
    <n v="-4061406821.5500002"/>
    <n v="520660463.62"/>
    <n v="0"/>
    <n v="0"/>
    <n v="0"/>
    <n v="-245857.28"/>
    <n v="-97700000"/>
    <n v="0"/>
    <m/>
    <n v="0"/>
    <n v="427351502"/>
    <n v="0"/>
    <n v="-25909155"/>
    <n v="-16163346.529999999"/>
    <n v="-1681163.28"/>
    <n v="33077208.52"/>
    <n v="0"/>
    <m/>
    <n v="-318943219.68000001"/>
    <n v="-848086.6"/>
    <n v="180941044.28999999"/>
    <n v="-507553.59"/>
    <n v="-1206928.1299999999"/>
    <n v="-9277164.1600000001"/>
    <n v="551841.31999999995"/>
    <n v="-293189.77"/>
    <n v="-496637.72"/>
    <n v="-137029161.88999999"/>
    <n v="0"/>
    <n v="0"/>
    <m/>
    <m/>
    <m/>
    <n v="1279174494.5999999"/>
    <n v="602466864.97101581"/>
    <n v="369583878.8326"/>
    <n v="1396685050.4900002"/>
    <m/>
    <m/>
    <m/>
    <m/>
    <m/>
    <m/>
    <m/>
    <m/>
    <m/>
    <m/>
    <m/>
    <m/>
    <m/>
    <m/>
    <n v="928551659.11000001"/>
    <m/>
    <m/>
    <m/>
    <m/>
    <m/>
    <m/>
    <m/>
    <m/>
    <n v="687700000"/>
    <m/>
    <m/>
    <m/>
    <m/>
    <m/>
    <m/>
    <m/>
    <m/>
    <m/>
    <m/>
    <m/>
    <m/>
    <m/>
    <m/>
    <m/>
    <m/>
    <m/>
    <m/>
    <m/>
    <m/>
    <m/>
    <m/>
    <s v="CSS (fus)"/>
    <x v="1"/>
    <m/>
    <x v="0"/>
    <x v="2"/>
  </r>
  <r>
    <s v="neu_ohne Fusionsberechnungen_DJ_Daten_OKP.xlsx"/>
    <x v="2"/>
    <s v="Jahresrechnung definitiv"/>
    <n v="1384"/>
    <x v="3"/>
    <s v="CH"/>
    <s v="OKP CH"/>
    <n v="754833"/>
    <n v="725136"/>
    <m/>
    <m/>
    <m/>
    <m/>
    <m/>
    <m/>
    <m/>
    <m/>
    <m/>
    <m/>
    <m/>
    <m/>
    <m/>
    <m/>
    <m/>
    <m/>
    <m/>
    <m/>
    <m/>
    <m/>
    <m/>
    <m/>
    <m/>
    <m/>
    <m/>
    <m/>
    <m/>
    <m/>
    <m/>
    <m/>
    <m/>
    <m/>
    <m/>
    <m/>
    <m/>
    <n v="2847016886.7800002"/>
    <n v="-7153644.0599999996"/>
    <n v="0"/>
    <n v="309582956.85000002"/>
    <n v="0"/>
    <n v="0"/>
    <n v="-3668512.8"/>
    <n v="-182369"/>
    <n v="-309582956.85000002"/>
    <n v="-3111776529.8400002"/>
    <n v="462555249.39999998"/>
    <n v="0"/>
    <n v="0"/>
    <n v="0"/>
    <n v="-682685.54"/>
    <n v="-62508260.799999997"/>
    <n v="0"/>
    <m/>
    <n v="0"/>
    <n v="-178308950"/>
    <n v="0"/>
    <n v="89537624.689999998"/>
    <n v="-18753810.16"/>
    <n v="-6193938.7999999998"/>
    <n v="-7602091.7300000004"/>
    <n v="0"/>
    <m/>
    <n v="-71554766.799999997"/>
    <n v="-331807.40999999997"/>
    <n v="-58519502.960000001"/>
    <n v="-8267915.4199999999"/>
    <n v="-471524.68"/>
    <n v="-2293378.0499999998"/>
    <n v="853466.62"/>
    <n v="-760033.93"/>
    <n v="0"/>
    <n v="-110756386.06999999"/>
    <n v="348779.49"/>
    <n v="-7708.53"/>
    <m/>
    <m/>
    <m/>
    <n v="738299785.94999957"/>
    <n v="544872893.21038222"/>
    <n v="-147410211.42134002"/>
    <n v="1044271382.48"/>
    <m/>
    <m/>
    <m/>
    <m/>
    <m/>
    <m/>
    <m/>
    <m/>
    <m/>
    <m/>
    <m/>
    <m/>
    <m/>
    <m/>
    <n v="478263136.27999997"/>
    <m/>
    <m/>
    <m/>
    <m/>
    <m/>
    <m/>
    <m/>
    <m/>
    <n v="411872623.80000001"/>
    <m/>
    <m/>
    <m/>
    <m/>
    <m/>
    <m/>
    <m/>
    <m/>
    <m/>
    <m/>
    <m/>
    <m/>
    <m/>
    <m/>
    <m/>
    <m/>
    <m/>
    <m/>
    <m/>
    <m/>
    <m/>
    <m/>
    <s v="SWICA (fus)"/>
    <x v="1"/>
    <m/>
    <x v="0"/>
    <x v="3"/>
  </r>
  <r>
    <s v="neu_ohne Fusionsberechnungen_DJ_Daten_OKP.xlsx"/>
    <x v="2"/>
    <s v="Jahresrechnung definitiv"/>
    <n v="290"/>
    <x v="4"/>
    <s v="CH"/>
    <s v="OKP CH"/>
    <n v="597611"/>
    <n v="599788"/>
    <m/>
    <m/>
    <m/>
    <m/>
    <m/>
    <m/>
    <m/>
    <m/>
    <m/>
    <m/>
    <m/>
    <m/>
    <m/>
    <m/>
    <m/>
    <m/>
    <m/>
    <m/>
    <m/>
    <m/>
    <m/>
    <m/>
    <m/>
    <m/>
    <m/>
    <m/>
    <m/>
    <m/>
    <m/>
    <m/>
    <m/>
    <m/>
    <m/>
    <m/>
    <m/>
    <n v="2104916323.9000001"/>
    <n v="-3721332.52"/>
    <n v="0"/>
    <n v="332502089.85000002"/>
    <n v="0"/>
    <n v="0"/>
    <n v="-3014177.63"/>
    <n v="-147432"/>
    <n v="-332488076.94999999"/>
    <n v="-2522192428.1300001"/>
    <n v="329569403.5"/>
    <n v="0"/>
    <n v="0"/>
    <n v="0"/>
    <n v="-1193342.79"/>
    <n v="22197913"/>
    <n v="0"/>
    <m/>
    <n v="0"/>
    <n v="162395395"/>
    <n v="0"/>
    <n v="20568761"/>
    <n v="-7578923.0499999998"/>
    <n v="-1395159.37"/>
    <n v="24636806.260000002"/>
    <n v="0"/>
    <m/>
    <n v="-72318315.060000002"/>
    <n v="0"/>
    <n v="-25267063.969999999"/>
    <n v="-5545930.5899999999"/>
    <n v="-354724.23"/>
    <n v="0"/>
    <n v="889000.79"/>
    <n v="-187672.93"/>
    <n v="0"/>
    <n v="-136026379.56"/>
    <n v="0"/>
    <n v="-97879.9"/>
    <m/>
    <m/>
    <m/>
    <n v="990679140.92999995"/>
    <n v="560799814.95434427"/>
    <n v="160441894.50480002"/>
    <n v="1155070339.6300001"/>
    <m/>
    <m/>
    <m/>
    <m/>
    <m/>
    <m/>
    <m/>
    <m/>
    <m/>
    <m/>
    <m/>
    <m/>
    <m/>
    <m/>
    <n v="868566810.44000006"/>
    <m/>
    <m/>
    <m/>
    <m/>
    <m/>
    <m/>
    <m/>
    <m/>
    <n v="372657375"/>
    <m/>
    <m/>
    <m/>
    <m/>
    <m/>
    <m/>
    <m/>
    <m/>
    <m/>
    <m/>
    <m/>
    <m/>
    <m/>
    <m/>
    <m/>
    <m/>
    <m/>
    <m/>
    <m/>
    <m/>
    <m/>
    <m/>
    <m/>
    <x v="0"/>
    <m/>
    <x v="0"/>
    <x v="4"/>
  </r>
  <r>
    <s v="neu_ohne Fusionsberechnungen_DJ_Daten_OKP.xlsx"/>
    <x v="2"/>
    <s v="Jahresrechnung definitiv"/>
    <n v="1509"/>
    <x v="5"/>
    <s v="CH"/>
    <s v="OKP CH"/>
    <n v="594477.71"/>
    <n v="594018"/>
    <m/>
    <m/>
    <m/>
    <m/>
    <m/>
    <m/>
    <m/>
    <m/>
    <m/>
    <m/>
    <m/>
    <m/>
    <m/>
    <m/>
    <m/>
    <m/>
    <m/>
    <m/>
    <m/>
    <m/>
    <m/>
    <m/>
    <m/>
    <m/>
    <m/>
    <m/>
    <m/>
    <m/>
    <m/>
    <m/>
    <m/>
    <m/>
    <m/>
    <m/>
    <m/>
    <n v="2307000549.1500001"/>
    <n v="-6898630.6900000004"/>
    <n v="0"/>
    <n v="285491473.39999998"/>
    <n v="4548017.7"/>
    <n v="0"/>
    <n v="-3011275.2"/>
    <n v="-143279"/>
    <n v="-290039491.10000002"/>
    <n v="-2703287348.5"/>
    <n v="370503858.85000002"/>
    <n v="0"/>
    <n v="0"/>
    <n v="0"/>
    <n v="-1135366.68"/>
    <n v="-33119177"/>
    <n v="0"/>
    <m/>
    <n v="0"/>
    <n v="113477337.33"/>
    <n v="0"/>
    <n v="-4089428.33"/>
    <n v="-6945360.8200000003"/>
    <n v="-11729128.32"/>
    <n v="15856570.210000001"/>
    <n v="0"/>
    <m/>
    <n v="-60156754.479999997"/>
    <n v="-144660.4"/>
    <n v="-52585335.93"/>
    <n v="-6573101.4500000002"/>
    <n v="-1684081.58"/>
    <n v="-5793286.5199999996"/>
    <n v="1502587.91"/>
    <n v="-753696.19"/>
    <n v="0"/>
    <n v="-74358883.019999996"/>
    <n v="36625.89"/>
    <n v="-980.05"/>
    <m/>
    <m/>
    <m/>
    <n v="720343071.13795078"/>
    <n v="449226303.63904142"/>
    <n v="111569316.0148"/>
    <n v="916247182.26999998"/>
    <m/>
    <m/>
    <m/>
    <m/>
    <m/>
    <m/>
    <m/>
    <m/>
    <m/>
    <m/>
    <m/>
    <m/>
    <m/>
    <m/>
    <n v="500606969.94"/>
    <m/>
    <m/>
    <m/>
    <m/>
    <m/>
    <m/>
    <m/>
    <m/>
    <n v="361030312"/>
    <m/>
    <m/>
    <m/>
    <m/>
    <m/>
    <m/>
    <m/>
    <m/>
    <m/>
    <m/>
    <m/>
    <m/>
    <m/>
    <m/>
    <m/>
    <m/>
    <m/>
    <m/>
    <m/>
    <m/>
    <m/>
    <m/>
    <s v="Sanitas (fus)"/>
    <x v="1"/>
    <m/>
    <x v="0"/>
    <x v="5"/>
  </r>
  <r>
    <s v="neu_ohne Fusionsberechnungen_DJ_Daten_OKP.xlsx"/>
    <x v="2"/>
    <s v="Jahresrechnung definitiv"/>
    <n v="1555"/>
    <x v="6"/>
    <s v="CH"/>
    <s v="OKP CH"/>
    <n v="483362"/>
    <n v="493686"/>
    <m/>
    <m/>
    <m/>
    <m/>
    <m/>
    <m/>
    <m/>
    <m/>
    <m/>
    <m/>
    <m/>
    <m/>
    <m/>
    <m/>
    <m/>
    <m/>
    <m/>
    <m/>
    <m/>
    <m/>
    <m/>
    <m/>
    <m/>
    <m/>
    <m/>
    <m/>
    <m/>
    <m/>
    <m/>
    <m/>
    <m/>
    <m/>
    <m/>
    <m/>
    <m/>
    <n v="1813955118.3199999"/>
    <n v="-24229439.620000001"/>
    <n v="0"/>
    <n v="291562764.25"/>
    <n v="15405194.210000001"/>
    <n v="0"/>
    <n v="-2359592.33"/>
    <n v="-117766"/>
    <n v="-291562764.25"/>
    <n v="-2433759857.1599998"/>
    <n v="272994045.07999998"/>
    <n v="0"/>
    <n v="0"/>
    <n v="0"/>
    <n v="-3374963.42"/>
    <n v="-10510000"/>
    <n v="0"/>
    <m/>
    <n v="0"/>
    <n v="380838325"/>
    <n v="0"/>
    <n v="11157959"/>
    <n v="0"/>
    <n v="-1382498.54"/>
    <n v="4619847.16"/>
    <n v="0"/>
    <m/>
    <n v="-51520394.75"/>
    <n v="-1457980.47"/>
    <n v="-17953100.809999999"/>
    <n v="-4843059.8899999997"/>
    <n v="-3467924.44"/>
    <n v="-414921.99"/>
    <n v="2229679.09"/>
    <n v="-1287872.28"/>
    <n v="-624242.34"/>
    <n v="-144922958.21000001"/>
    <n v="0"/>
    <n v="0"/>
    <m/>
    <m/>
    <m/>
    <n v="1262679360.04"/>
    <n v="564458016.92496383"/>
    <n v="358162783.10387808"/>
    <n v="1341779196.6599998"/>
    <m/>
    <m/>
    <m/>
    <m/>
    <m/>
    <m/>
    <m/>
    <m/>
    <m/>
    <m/>
    <m/>
    <m/>
    <m/>
    <m/>
    <n v="1015014020.15"/>
    <m/>
    <m/>
    <m/>
    <m/>
    <m/>
    <m/>
    <m/>
    <m/>
    <n v="405050000"/>
    <m/>
    <m/>
    <m/>
    <m/>
    <m/>
    <m/>
    <m/>
    <m/>
    <m/>
    <m/>
    <m/>
    <m/>
    <m/>
    <m/>
    <m/>
    <m/>
    <m/>
    <m/>
    <m/>
    <m/>
    <m/>
    <m/>
    <m/>
    <x v="0"/>
    <s v="Visana Gruppe"/>
    <x v="1"/>
    <x v="6"/>
  </r>
  <r>
    <s v="neu_ohne Fusionsberechnungen_DJ_Daten_OKP.xlsx"/>
    <x v="2"/>
    <s v="Jahresrechnung definitiv"/>
    <n v="994"/>
    <x v="7"/>
    <s v="CH"/>
    <s v="OKP CH"/>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Helsana (fus)"/>
    <x v="1"/>
    <m/>
    <x v="0"/>
    <x v="7"/>
  </r>
  <r>
    <s v="neu_ohne Fusionsberechnungen_DJ_Daten_OKP.xlsx"/>
    <x v="2"/>
    <s v="Jahresrechnung definitiv"/>
    <n v="376"/>
    <x v="8"/>
    <s v="CH"/>
    <s v="OKP CH"/>
    <n v="357888"/>
    <n v="552435"/>
    <m/>
    <m/>
    <m/>
    <m/>
    <m/>
    <m/>
    <m/>
    <m/>
    <m/>
    <m/>
    <m/>
    <m/>
    <m/>
    <m/>
    <m/>
    <m/>
    <m/>
    <m/>
    <m/>
    <m/>
    <m/>
    <m/>
    <m/>
    <m/>
    <m/>
    <m/>
    <m/>
    <m/>
    <m/>
    <m/>
    <m/>
    <m/>
    <m/>
    <m/>
    <m/>
    <n v="1450488816"/>
    <n v="-6222282"/>
    <n v="0"/>
    <n v="167167990"/>
    <n v="643521"/>
    <n v="0"/>
    <n v="-1582675"/>
    <n v="-83912"/>
    <n v="-167167990"/>
    <n v="-1869902336"/>
    <n v="222773933"/>
    <n v="0"/>
    <n v="0"/>
    <n v="0"/>
    <n v="-169466"/>
    <n v="-55900000"/>
    <n v="0"/>
    <m/>
    <n v="0"/>
    <n v="270349931"/>
    <n v="0"/>
    <n v="10965590"/>
    <n v="-1293103"/>
    <n v="-1757927"/>
    <n v="9530384"/>
    <n v="0"/>
    <m/>
    <n v="-41703859"/>
    <n v="-1561007"/>
    <n v="-35068908"/>
    <n v="-7177418"/>
    <n v="-1058387"/>
    <n v="-4588884"/>
    <n v="1565190"/>
    <n v="-518108"/>
    <n v="0"/>
    <n v="-69955053"/>
    <n v="19764"/>
    <n v="-141521"/>
    <m/>
    <m/>
    <m/>
    <n v="503713804.72000009"/>
    <n v="336642152.99635339"/>
    <n v="230646451.39184001"/>
    <n v="706855367"/>
    <m/>
    <m/>
    <m/>
    <m/>
    <m/>
    <m/>
    <m/>
    <m/>
    <m/>
    <m/>
    <m/>
    <m/>
    <m/>
    <m/>
    <n v="349918401"/>
    <m/>
    <m/>
    <m/>
    <m/>
    <m/>
    <m/>
    <m/>
    <m/>
    <n v="398200000"/>
    <m/>
    <m/>
    <m/>
    <m/>
    <m/>
    <m/>
    <m/>
    <m/>
    <m/>
    <m/>
    <m/>
    <m/>
    <m/>
    <m/>
    <m/>
    <m/>
    <m/>
    <m/>
    <m/>
    <m/>
    <m/>
    <m/>
    <s v="KPT (fus)"/>
    <x v="1"/>
    <m/>
    <x v="0"/>
    <x v="8"/>
  </r>
  <r>
    <s v="neu_ohne Fusionsberechnungen_DJ_Daten_OKP.xlsx"/>
    <x v="2"/>
    <s v="Jahresrechnung definitiv"/>
    <n v="1569"/>
    <x v="9"/>
    <s v="CH"/>
    <s v="OKP CH"/>
    <n v="642795.09"/>
    <n v="0"/>
    <m/>
    <m/>
    <m/>
    <m/>
    <m/>
    <m/>
    <m/>
    <m/>
    <m/>
    <m/>
    <m/>
    <m/>
    <m/>
    <m/>
    <m/>
    <m/>
    <m/>
    <m/>
    <m/>
    <m/>
    <m/>
    <m/>
    <m/>
    <m/>
    <m/>
    <m/>
    <m/>
    <m/>
    <m/>
    <m/>
    <m/>
    <m/>
    <m/>
    <m/>
    <m/>
    <n v="2248047271.75"/>
    <n v="-6855556.1600000001"/>
    <n v="0"/>
    <n v="315187435.55000001"/>
    <n v="18900"/>
    <n v="0"/>
    <n v="-3096771.2"/>
    <n v="-143540"/>
    <n v="-315206335.55000001"/>
    <n v="-2260198657.6999998"/>
    <n v="357880544.98000002"/>
    <n v="0"/>
    <n v="0"/>
    <n v="0"/>
    <n v="97770.42"/>
    <n v="-55000000"/>
    <n v="0"/>
    <m/>
    <n v="0"/>
    <n v="-358193366"/>
    <n v="0"/>
    <n v="-26660424"/>
    <n v="-8525287.1799999997"/>
    <n v="-5242693.2"/>
    <n v="732009.34"/>
    <n v="0"/>
    <m/>
    <n v="0"/>
    <n v="-1177541.5"/>
    <n v="-86671775.859999999"/>
    <n v="-357833.57"/>
    <n v="-1454518.34"/>
    <n v="0"/>
    <n v="1034.19"/>
    <n v="-294869.62"/>
    <n v="-423857.35"/>
    <n v="-88709699.890000001"/>
    <n v="127182.45"/>
    <n v="0"/>
    <m/>
    <m/>
    <m/>
    <n v="405817018.39999962"/>
    <n v="356961788.00161153"/>
    <n v="0"/>
    <n v="710928648.62999988"/>
    <m/>
    <m/>
    <m/>
    <m/>
    <m/>
    <m/>
    <m/>
    <m/>
    <m/>
    <m/>
    <m/>
    <m/>
    <m/>
    <m/>
    <n v="94708871.650000006"/>
    <m/>
    <m/>
    <m/>
    <m/>
    <m/>
    <m/>
    <m/>
    <m/>
    <n v="383600000"/>
    <m/>
    <m/>
    <m/>
    <m/>
    <m/>
    <m/>
    <m/>
    <m/>
    <m/>
    <m/>
    <m/>
    <m/>
    <m/>
    <m/>
    <m/>
    <m/>
    <m/>
    <m/>
    <m/>
    <m/>
    <m/>
    <m/>
    <s v="CSS (fus)"/>
    <x v="1"/>
    <m/>
    <x v="0"/>
    <x v="9"/>
  </r>
  <r>
    <s v="neu_ohne Fusionsberechnungen_DJ_Daten_OKP.xlsx"/>
    <x v="2"/>
    <s v="Jahresrechnung definitiv"/>
    <n v="1479"/>
    <x v="10"/>
    <s v="CH"/>
    <s v="OKP CH"/>
    <n v="314841.21000000002"/>
    <n v="300087"/>
    <m/>
    <m/>
    <m/>
    <m/>
    <m/>
    <m/>
    <m/>
    <m/>
    <m/>
    <m/>
    <m/>
    <m/>
    <m/>
    <m/>
    <m/>
    <m/>
    <m/>
    <m/>
    <m/>
    <m/>
    <m/>
    <m/>
    <m/>
    <m/>
    <m/>
    <m/>
    <m/>
    <m/>
    <m/>
    <m/>
    <m/>
    <m/>
    <m/>
    <m/>
    <m/>
    <n v="1391639922.6500001"/>
    <n v="-18131876.629999999"/>
    <n v="0"/>
    <n v="308053875.05000001"/>
    <n v="0"/>
    <n v="0"/>
    <n v="-1511239.23"/>
    <n v="-75148"/>
    <n v="-308053875.05000001"/>
    <n v="-1661091712.0699999"/>
    <n v="210620020.93000001"/>
    <n v="0"/>
    <n v="0"/>
    <n v="0"/>
    <n v="0"/>
    <n v="4752898.34"/>
    <n v="0"/>
    <m/>
    <n v="0"/>
    <n v="113143172"/>
    <n v="0"/>
    <n v="-2888043"/>
    <n v="-877516.09"/>
    <n v="-3434658.74"/>
    <n v="-5790273.9400000004"/>
    <n v="0"/>
    <m/>
    <n v="0"/>
    <n v="0"/>
    <n v="-74144196.659999996"/>
    <n v="-4828666.46"/>
    <n v="-3426178.08"/>
    <n v="0"/>
    <n v="845088.64"/>
    <n v="-1639176.51"/>
    <n v="-29471.07"/>
    <n v="-42740351.210000001"/>
    <n v="0"/>
    <n v="0"/>
    <m/>
    <m/>
    <m/>
    <n v="394068655.339064"/>
    <n v="306792520.46021163"/>
    <n v="102410744.015279"/>
    <n v="459816218.54999989"/>
    <m/>
    <m/>
    <m/>
    <m/>
    <m/>
    <m/>
    <m/>
    <m/>
    <m/>
    <m/>
    <m/>
    <m/>
    <m/>
    <m/>
    <n v="182588576.72999999"/>
    <m/>
    <m/>
    <m/>
    <m/>
    <m/>
    <m/>
    <m/>
    <m/>
    <n v="331863891.75999999"/>
    <m/>
    <m/>
    <m/>
    <m/>
    <m/>
    <m/>
    <m/>
    <m/>
    <m/>
    <m/>
    <m/>
    <m/>
    <m/>
    <m/>
    <m/>
    <m/>
    <m/>
    <m/>
    <m/>
    <m/>
    <m/>
    <m/>
    <m/>
    <x v="0"/>
    <s v="Groupe Mutuel"/>
    <x v="1"/>
    <x v="10"/>
  </r>
  <r>
    <s v="neu_ohne Fusionsberechnungen_DJ_Daten_OKP.xlsx"/>
    <x v="2"/>
    <s v="Jahresrechnung definitiv"/>
    <n v="1535"/>
    <x v="11"/>
    <s v="CH"/>
    <s v="OKP CH"/>
    <n v="197057.74"/>
    <n v="202190"/>
    <m/>
    <m/>
    <m/>
    <m/>
    <m/>
    <m/>
    <m/>
    <m/>
    <m/>
    <m/>
    <m/>
    <m/>
    <m/>
    <m/>
    <m/>
    <m/>
    <m/>
    <m/>
    <m/>
    <m/>
    <m/>
    <m/>
    <m/>
    <m/>
    <m/>
    <m/>
    <m/>
    <m/>
    <m/>
    <m/>
    <m/>
    <m/>
    <m/>
    <m/>
    <m/>
    <n v="808469752.29999995"/>
    <n v="-10427986.810000001"/>
    <n v="0"/>
    <n v="174158401.19999999"/>
    <n v="0"/>
    <n v="0"/>
    <n v="-945876.87"/>
    <n v="-50214"/>
    <n v="-174158401.19999999"/>
    <n v="-1005238664.8099999"/>
    <n v="122887684.09999999"/>
    <n v="0"/>
    <n v="0"/>
    <n v="0"/>
    <n v="0"/>
    <n v="7768085.0899999999"/>
    <n v="0"/>
    <m/>
    <n v="0"/>
    <n v="92798779"/>
    <n v="0"/>
    <n v="11020948"/>
    <n v="-820896.96"/>
    <n v="-1851516.02"/>
    <n v="-3931205.78"/>
    <n v="0"/>
    <m/>
    <n v="0"/>
    <n v="0"/>
    <n v="-42957905.130000003"/>
    <n v="-2987877.12"/>
    <n v="-1355072.34"/>
    <n v="0"/>
    <n v="478583.99"/>
    <n v="-709712.52"/>
    <n v="0"/>
    <n v="-23986615.739999998"/>
    <n v="45847.24"/>
    <n v="0"/>
    <m/>
    <m/>
    <m/>
    <n v="233268451.78562057"/>
    <n v="183619276.34034976"/>
    <n v="95954424.587613001"/>
    <n v="255978022.91999999"/>
    <m/>
    <m/>
    <m/>
    <m/>
    <m/>
    <m/>
    <m/>
    <m/>
    <m/>
    <m/>
    <m/>
    <m/>
    <m/>
    <m/>
    <n v="98919009.760000005"/>
    <m/>
    <m/>
    <m/>
    <m/>
    <m/>
    <m/>
    <m/>
    <m/>
    <n v="203496140.84"/>
    <m/>
    <m/>
    <m/>
    <m/>
    <m/>
    <m/>
    <m/>
    <m/>
    <m/>
    <m/>
    <m/>
    <m/>
    <m/>
    <m/>
    <m/>
    <m/>
    <m/>
    <m/>
    <m/>
    <m/>
    <m/>
    <m/>
    <m/>
    <x v="0"/>
    <s v="Groupe Mutuel"/>
    <x v="1"/>
    <x v="11"/>
  </r>
  <r>
    <s v="neu_ohne Fusionsberechnungen_DJ_Daten_OKP.xlsx"/>
    <x v="2"/>
    <s v="Jahresrechnung definitiv"/>
    <n v="312"/>
    <x v="12"/>
    <s v="CH"/>
    <s v="OKP CH"/>
    <n v="192963.37"/>
    <n v="152547"/>
    <m/>
    <m/>
    <m/>
    <m/>
    <m/>
    <m/>
    <m/>
    <m/>
    <m/>
    <m/>
    <m/>
    <m/>
    <m/>
    <m/>
    <m/>
    <m/>
    <m/>
    <m/>
    <m/>
    <m/>
    <m/>
    <m/>
    <m/>
    <m/>
    <m/>
    <m/>
    <m/>
    <m/>
    <m/>
    <m/>
    <m/>
    <m/>
    <m/>
    <m/>
    <m/>
    <n v="732470606.60000002"/>
    <n v="-5380963.2599999998"/>
    <n v="0"/>
    <n v="90470242.400000006"/>
    <n v="0"/>
    <n v="0"/>
    <n v="-861163.2"/>
    <n v="-47571"/>
    <n v="-90470242.400000006"/>
    <n v="-780422246.14999998"/>
    <n v="118071948.05"/>
    <n v="0"/>
    <n v="0"/>
    <n v="0"/>
    <n v="-182178.87"/>
    <n v="-1006000"/>
    <n v="0"/>
    <m/>
    <n v="0"/>
    <n v="-74157502"/>
    <n v="0"/>
    <n v="10138209"/>
    <n v="-7007329.25"/>
    <n v="-2041690.4"/>
    <n v="-2671889.5299999998"/>
    <n v="0"/>
    <m/>
    <n v="-18937567.379999999"/>
    <n v="0"/>
    <n v="-13782310.220000001"/>
    <n v="-3132072.27"/>
    <n v="-153560.85"/>
    <n v="-1247408.0900000001"/>
    <n v="458868.03"/>
    <n v="-2508530.4"/>
    <n v="0"/>
    <n v="-45244375.340000004"/>
    <n v="0"/>
    <n v="0"/>
    <m/>
    <m/>
    <m/>
    <n v="247704023.68499991"/>
    <n v="154550992.02952904"/>
    <n v="-62316822.957392998"/>
    <n v="296240272.06999999"/>
    <m/>
    <m/>
    <m/>
    <m/>
    <m/>
    <m/>
    <m/>
    <m/>
    <m/>
    <m/>
    <m/>
    <m/>
    <m/>
    <m/>
    <n v="145315754.31999999"/>
    <m/>
    <m/>
    <m/>
    <m/>
    <m/>
    <m/>
    <m/>
    <m/>
    <n v="125000000"/>
    <m/>
    <m/>
    <m/>
    <m/>
    <m/>
    <m/>
    <m/>
    <m/>
    <m/>
    <m/>
    <m/>
    <m/>
    <m/>
    <m/>
    <m/>
    <m/>
    <m/>
    <m/>
    <m/>
    <m/>
    <m/>
    <m/>
    <m/>
    <x v="0"/>
    <m/>
    <x v="0"/>
    <x v="12"/>
  </r>
  <r>
    <s v="neu_ohne Fusionsberechnungen_DJ_Daten_OKP.xlsx"/>
    <x v="2"/>
    <s v="Jahresrechnung definitiv"/>
    <n v="343"/>
    <x v="13"/>
    <s v="CH"/>
    <s v="OKP CH"/>
    <n v="175812.57"/>
    <n v="158657"/>
    <m/>
    <m/>
    <m/>
    <m/>
    <m/>
    <m/>
    <m/>
    <m/>
    <m/>
    <m/>
    <m/>
    <m/>
    <m/>
    <m/>
    <m/>
    <m/>
    <m/>
    <m/>
    <m/>
    <m/>
    <m/>
    <m/>
    <m/>
    <m/>
    <m/>
    <m/>
    <m/>
    <m/>
    <m/>
    <m/>
    <m/>
    <m/>
    <m/>
    <m/>
    <m/>
    <n v="738539517"/>
    <n v="-9144598.5999999996"/>
    <n v="0"/>
    <n v="158057628.09999999"/>
    <n v="0"/>
    <n v="0"/>
    <n v="-843899.3"/>
    <n v="-43451"/>
    <n v="-158057628.09999999"/>
    <n v="-868865508.98000002"/>
    <n v="112848807.81"/>
    <n v="0"/>
    <n v="0"/>
    <n v="0"/>
    <n v="0"/>
    <n v="7230054.4500000002"/>
    <n v="0"/>
    <m/>
    <n v="0"/>
    <n v="32624874"/>
    <n v="0"/>
    <n v="4340160"/>
    <n v="-1676691.23"/>
    <n v="-1266708.27"/>
    <n v="-3292164.38"/>
    <n v="0"/>
    <m/>
    <n v="0"/>
    <n v="0"/>
    <n v="-38444326.619999997"/>
    <n v="-2605177.92"/>
    <n v="-1100860.96"/>
    <n v="0"/>
    <n v="429946.45"/>
    <n v="-786037.03"/>
    <n v="0"/>
    <n v="-21445449.440000001"/>
    <n v="59728.24"/>
    <n v="0"/>
    <m/>
    <m/>
    <m/>
    <n v="202520880.50577396"/>
    <n v="159928175.89320314"/>
    <n v="32467973.741409998"/>
    <n v="242074536.80000001"/>
    <m/>
    <m/>
    <m/>
    <m/>
    <m/>
    <m/>
    <m/>
    <m/>
    <m/>
    <m/>
    <m/>
    <m/>
    <m/>
    <m/>
    <n v="96904876.640000001"/>
    <m/>
    <m/>
    <m/>
    <m/>
    <m/>
    <m/>
    <m/>
    <m/>
    <n v="170658060.16999999"/>
    <m/>
    <m/>
    <m/>
    <m/>
    <m/>
    <m/>
    <m/>
    <m/>
    <m/>
    <m/>
    <m/>
    <m/>
    <m/>
    <m/>
    <m/>
    <m/>
    <m/>
    <m/>
    <m/>
    <m/>
    <m/>
    <m/>
    <m/>
    <x v="0"/>
    <s v="Groupe Mutuel"/>
    <x v="1"/>
    <x v="13"/>
  </r>
  <r>
    <s v="neu_ohne Fusionsberechnungen_DJ_Daten_OKP.xlsx"/>
    <x v="2"/>
    <s v="Jahresrechnung definitiv"/>
    <n v="1529"/>
    <x v="14"/>
    <s v="CH"/>
    <s v="OKP CH"/>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CSS (fus)"/>
    <x v="1"/>
    <m/>
    <x v="0"/>
    <x v="14"/>
  </r>
  <r>
    <s v="neu_ohne Fusionsberechnungen_DJ_Daten_OKP.xlsx"/>
    <x v="2"/>
    <s v="Jahresrechnung definitiv"/>
    <n v="774"/>
    <x v="15"/>
    <s v="CH"/>
    <s v="OKP CH"/>
    <n v="145508.94"/>
    <n v="194547"/>
    <m/>
    <m/>
    <m/>
    <m/>
    <m/>
    <m/>
    <m/>
    <m/>
    <m/>
    <m/>
    <m/>
    <m/>
    <m/>
    <m/>
    <m/>
    <m/>
    <m/>
    <m/>
    <m/>
    <m/>
    <m/>
    <m/>
    <m/>
    <m/>
    <m/>
    <m/>
    <m/>
    <m/>
    <m/>
    <m/>
    <m/>
    <m/>
    <m/>
    <m/>
    <m/>
    <n v="609916984.25"/>
    <n v="-8462073.1899999995"/>
    <n v="0"/>
    <n v="122806427.34999999"/>
    <n v="0"/>
    <n v="0"/>
    <n v="-698444.66"/>
    <n v="-36875"/>
    <n v="-122806427.34999999"/>
    <n v="-716503896.74000001"/>
    <n v="92363084.719999999"/>
    <n v="0"/>
    <n v="0"/>
    <n v="0"/>
    <n v="0"/>
    <n v="7124226.8600000003"/>
    <n v="0"/>
    <m/>
    <n v="0"/>
    <n v="13155486"/>
    <n v="0"/>
    <n v="16759423"/>
    <n v="-660343.61"/>
    <n v="-1148701.0900000001"/>
    <n v="-2794827.34"/>
    <n v="0"/>
    <m/>
    <n v="0"/>
    <n v="0"/>
    <n v="-30295228.550000001"/>
    <n v="-2256461.98"/>
    <n v="-1525469.9"/>
    <n v="0"/>
    <n v="322818.15000000002"/>
    <n v="-805018.23"/>
    <n v="0"/>
    <n v="-19553122.629999999"/>
    <n v="72972.97"/>
    <n v="0"/>
    <m/>
    <m/>
    <m/>
    <n v="160311588.2934472"/>
    <n v="136985465.67005202"/>
    <n v="25640776.942031998"/>
    <n v="186558512.69000003"/>
    <m/>
    <m/>
    <m/>
    <m/>
    <m/>
    <m/>
    <m/>
    <m/>
    <m/>
    <m/>
    <m/>
    <m/>
    <m/>
    <m/>
    <n v="102097787.52"/>
    <m/>
    <m/>
    <m/>
    <m/>
    <m/>
    <m/>
    <m/>
    <m/>
    <n v="144824217.09"/>
    <m/>
    <m/>
    <m/>
    <m/>
    <m/>
    <m/>
    <m/>
    <m/>
    <m/>
    <m/>
    <m/>
    <m/>
    <m/>
    <m/>
    <m/>
    <m/>
    <m/>
    <m/>
    <m/>
    <m/>
    <m/>
    <m/>
    <m/>
    <x v="0"/>
    <s v="Groupe Mutuel"/>
    <x v="1"/>
    <x v="15"/>
  </r>
  <r>
    <s v="neu_ohne Fusionsberechnungen_DJ_Daten_OKP.xlsx"/>
    <x v="2"/>
    <s v="Jahresrechnung definitiv"/>
    <n v="455"/>
    <x v="16"/>
    <s v="CH"/>
    <s v="OKP CH"/>
    <n v="170906"/>
    <n v="174413"/>
    <m/>
    <m/>
    <m/>
    <m/>
    <m/>
    <m/>
    <m/>
    <m/>
    <m/>
    <m/>
    <m/>
    <m/>
    <m/>
    <m/>
    <m/>
    <m/>
    <m/>
    <m/>
    <m/>
    <m/>
    <m/>
    <m/>
    <m/>
    <m/>
    <m/>
    <m/>
    <m/>
    <m/>
    <m/>
    <m/>
    <m/>
    <m/>
    <m/>
    <m/>
    <m/>
    <n v="562336257.10000002"/>
    <n v="-2211324.42"/>
    <n v="0"/>
    <n v="87593321.5"/>
    <n v="0"/>
    <n v="0"/>
    <n v="-816723.39"/>
    <n v="-38775"/>
    <n v="-87593321.5"/>
    <n v="-634366826.87"/>
    <n v="89119188.049999997"/>
    <n v="0"/>
    <n v="0"/>
    <n v="0"/>
    <n v="-274536.86"/>
    <n v="1286000"/>
    <n v="0"/>
    <m/>
    <n v="0"/>
    <n v="-2125279"/>
    <n v="0"/>
    <n v="-7777472"/>
    <n v="-6368879.9500000002"/>
    <n v="-494885.35"/>
    <n v="-3136624.96"/>
    <n v="0"/>
    <m/>
    <n v="-22481255.18"/>
    <n v="-509155.28"/>
    <n v="-16109383.939999999"/>
    <n v="-1933308.9"/>
    <n v="-1079648.96"/>
    <n v="-863204.79"/>
    <n v="4030352.97"/>
    <n v="-451721.78"/>
    <n v="0"/>
    <n v="-41979943.899999999"/>
    <n v="259504.27"/>
    <n v="0"/>
    <m/>
    <m/>
    <m/>
    <n v="288983951.00000006"/>
    <n v="159791007.03168213"/>
    <n v="-18507448.896780007"/>
    <n v="381921555.44999999"/>
    <m/>
    <m/>
    <m/>
    <m/>
    <m/>
    <m/>
    <m/>
    <m/>
    <m/>
    <m/>
    <m/>
    <m/>
    <m/>
    <m/>
    <n v="157296146.88"/>
    <m/>
    <m/>
    <m/>
    <m/>
    <m/>
    <m/>
    <m/>
    <m/>
    <n v="99476000"/>
    <m/>
    <m/>
    <m/>
    <m/>
    <m/>
    <m/>
    <m/>
    <m/>
    <m/>
    <m/>
    <m/>
    <m/>
    <m/>
    <m/>
    <m/>
    <m/>
    <m/>
    <m/>
    <m/>
    <m/>
    <m/>
    <m/>
    <s v="öKK (fus)"/>
    <x v="1"/>
    <m/>
    <x v="0"/>
    <x v="16"/>
  </r>
  <r>
    <s v="neu_ohne Fusionsberechnungen_DJ_Daten_OKP.xlsx"/>
    <x v="2"/>
    <s v="Jahresrechnung definitiv"/>
    <n v="509"/>
    <x v="17"/>
    <s v="CH"/>
    <s v="OKP CH"/>
    <n v="149901.85999999999"/>
    <n v="175236"/>
    <m/>
    <m/>
    <m/>
    <m/>
    <m/>
    <m/>
    <m/>
    <m/>
    <m/>
    <m/>
    <m/>
    <m/>
    <m/>
    <m/>
    <m/>
    <m/>
    <m/>
    <m/>
    <m/>
    <m/>
    <m/>
    <m/>
    <m/>
    <m/>
    <m/>
    <m/>
    <m/>
    <m/>
    <m/>
    <m/>
    <m/>
    <m/>
    <m/>
    <m/>
    <m/>
    <n v="611034078.00999999"/>
    <n v="-1065608.47"/>
    <n v="0"/>
    <n v="102692471.19"/>
    <n v="0"/>
    <n v="0"/>
    <n v="-719526.02"/>
    <n v="-35280"/>
    <n v="-102692471.19"/>
    <n v="-734046970.22000003"/>
    <n v="89049668.400000006"/>
    <n v="0"/>
    <n v="0"/>
    <n v="0"/>
    <n v="-1925799.39"/>
    <n v="10860119.01"/>
    <n v="2080"/>
    <m/>
    <n v="0"/>
    <n v="40080948"/>
    <n v="0"/>
    <n v="10438581"/>
    <n v="0"/>
    <n v="0"/>
    <n v="-3996201.46"/>
    <n v="0"/>
    <m/>
    <n v="0"/>
    <n v="0"/>
    <n v="-35546591.310000002"/>
    <n v="-2314483.15"/>
    <n v="-2627520"/>
    <n v="0"/>
    <n v="20281.13"/>
    <n v="-244133.67"/>
    <n v="-8974971"/>
    <n v="-41196920.890000001"/>
    <n v="451.36"/>
    <n v="0"/>
    <m/>
    <m/>
    <m/>
    <n v="339091069.92000002"/>
    <n v="160909512.62990066"/>
    <n v="34701304.841411009"/>
    <n v="380907011.12"/>
    <m/>
    <m/>
    <m/>
    <m/>
    <m/>
    <m/>
    <m/>
    <m/>
    <m/>
    <m/>
    <m/>
    <m/>
    <m/>
    <m/>
    <n v="149864831.19999999"/>
    <m/>
    <m/>
    <m/>
    <m/>
    <m/>
    <m/>
    <m/>
    <m/>
    <n v="109847239.98999999"/>
    <m/>
    <m/>
    <m/>
    <m/>
    <m/>
    <m/>
    <m/>
    <m/>
    <m/>
    <m/>
    <m/>
    <m/>
    <m/>
    <m/>
    <m/>
    <m/>
    <m/>
    <m/>
    <m/>
    <m/>
    <m/>
    <m/>
    <s v="Vivao (fus)"/>
    <x v="1"/>
    <m/>
    <x v="0"/>
    <x v="17"/>
  </r>
  <r>
    <s v="neu_ohne Fusionsberechnungen_DJ_Daten_OKP.xlsx"/>
    <x v="2"/>
    <s v="Jahresrechnung definitiv"/>
    <n v="1560"/>
    <x v="18"/>
    <s v="CH"/>
    <s v="OKP CH"/>
    <n v="143877.15"/>
    <n v="132908"/>
    <m/>
    <m/>
    <m/>
    <m/>
    <m/>
    <m/>
    <m/>
    <m/>
    <m/>
    <m/>
    <m/>
    <m/>
    <m/>
    <m/>
    <m/>
    <m/>
    <m/>
    <m/>
    <m/>
    <m/>
    <m/>
    <m/>
    <m/>
    <m/>
    <m/>
    <m/>
    <m/>
    <m/>
    <m/>
    <m/>
    <m/>
    <m/>
    <m/>
    <m/>
    <m/>
    <n v="462954290.44999999"/>
    <n v="-2456198.84"/>
    <n v="0"/>
    <n v="68108688.5"/>
    <n v="-182299.89"/>
    <n v="0"/>
    <n v="-689804.80000000005"/>
    <n v="-35093"/>
    <n v="-68108688.5"/>
    <n v="-458600301.91000003"/>
    <n v="69240691.349999994"/>
    <n v="0"/>
    <n v="0"/>
    <n v="0"/>
    <n v="0"/>
    <n v="-1607968"/>
    <n v="0"/>
    <m/>
    <n v="0"/>
    <n v="-43070883"/>
    <n v="0"/>
    <n v="4666198"/>
    <n v="0"/>
    <n v="-495791.3"/>
    <n v="-4445799.1500000004"/>
    <n v="0"/>
    <m/>
    <n v="-10736166.609999999"/>
    <n v="0"/>
    <n v="-2581335.84"/>
    <n v="-655220.68000000005"/>
    <n v="-6955586.2000000002"/>
    <n v="-332356.19"/>
    <n v="467960.75"/>
    <n v="-175426.28"/>
    <n v="0"/>
    <n v="-53173040.770000003"/>
    <n v="0"/>
    <n v="0"/>
    <m/>
    <m/>
    <m/>
    <n v="260108010.17399991"/>
    <n v="161165847.11224279"/>
    <n v="-41737864.681123003"/>
    <n v="451712927.70999998"/>
    <m/>
    <m/>
    <m/>
    <m/>
    <m/>
    <m/>
    <m/>
    <m/>
    <m/>
    <m/>
    <m/>
    <m/>
    <m/>
    <m/>
    <n v="195835034.22"/>
    <m/>
    <m/>
    <m/>
    <m/>
    <m/>
    <m/>
    <m/>
    <m/>
    <n v="94624818"/>
    <m/>
    <m/>
    <m/>
    <m/>
    <m/>
    <m/>
    <m/>
    <m/>
    <m/>
    <m/>
    <m/>
    <m/>
    <m/>
    <m/>
    <m/>
    <m/>
    <m/>
    <m/>
    <m/>
    <m/>
    <m/>
    <m/>
    <m/>
    <x v="0"/>
    <m/>
    <x v="0"/>
    <x v="18"/>
  </r>
  <r>
    <s v="neu_ohne Fusionsberechnungen_DJ_Daten_OKP.xlsx"/>
    <x v="2"/>
    <s v="Jahresrechnung definitiv"/>
    <n v="62"/>
    <x v="19"/>
    <s v="CH"/>
    <s v="OKP CH"/>
    <n v="88719.15"/>
    <n v="133093"/>
    <m/>
    <m/>
    <m/>
    <m/>
    <m/>
    <m/>
    <m/>
    <m/>
    <m/>
    <m/>
    <m/>
    <m/>
    <m/>
    <m/>
    <m/>
    <m/>
    <m/>
    <m/>
    <m/>
    <m/>
    <m/>
    <m/>
    <m/>
    <m/>
    <m/>
    <m/>
    <m/>
    <m/>
    <m/>
    <m/>
    <m/>
    <m/>
    <m/>
    <m/>
    <m/>
    <n v="369848746.55000001"/>
    <n v="-5021248.78"/>
    <n v="0"/>
    <n v="69163408"/>
    <n v="0"/>
    <n v="0"/>
    <n v="-425851.2"/>
    <n v="-22300"/>
    <n v="-69163408"/>
    <n v="-394807525.31"/>
    <n v="53683164.960000001"/>
    <n v="0"/>
    <n v="0"/>
    <n v="0"/>
    <n v="0"/>
    <n v="7549671.5800000001"/>
    <n v="0"/>
    <m/>
    <n v="0"/>
    <n v="-28112909"/>
    <n v="0"/>
    <n v="7117353"/>
    <n v="0"/>
    <n v="-35586.9"/>
    <n v="-1824225.94"/>
    <n v="0"/>
    <m/>
    <n v="0"/>
    <n v="0"/>
    <n v="-21444957.68"/>
    <n v="-1564482.04"/>
    <n v="-1470289.62"/>
    <n v="0"/>
    <n v="184892.2"/>
    <n v="-378840.57"/>
    <n v="-13521961.73"/>
    <n v="-21582319.600000001"/>
    <n v="0"/>
    <n v="0"/>
    <m/>
    <m/>
    <m/>
    <n v="183741460.72237855"/>
    <n v="92005742.209982678"/>
    <n v="-20936676.771209992"/>
    <n v="215046398.38"/>
    <m/>
    <m/>
    <m/>
    <m/>
    <m/>
    <m/>
    <m/>
    <m/>
    <m/>
    <m/>
    <m/>
    <m/>
    <m/>
    <m/>
    <n v="131866520.14"/>
    <m/>
    <m/>
    <m/>
    <m/>
    <m/>
    <m/>
    <m/>
    <m/>
    <n v="85310446.040000007"/>
    <m/>
    <m/>
    <m/>
    <m/>
    <m/>
    <m/>
    <m/>
    <m/>
    <m/>
    <m/>
    <m/>
    <m/>
    <m/>
    <m/>
    <m/>
    <m/>
    <m/>
    <m/>
    <m/>
    <m/>
    <m/>
    <m/>
    <m/>
    <x v="0"/>
    <s v="Groupe Mutuel"/>
    <x v="1"/>
    <x v="19"/>
  </r>
  <r>
    <s v="neu_ohne Fusionsberechnungen_DJ_Daten_OKP.xlsx"/>
    <x v="2"/>
    <s v="Jahresrechnung definitiv"/>
    <n v="1577"/>
    <x v="20"/>
    <s v="CH"/>
    <s v="OKP CH"/>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CSS (fus)"/>
    <x v="1"/>
    <m/>
    <x v="0"/>
    <x v="20"/>
  </r>
  <r>
    <s v="neu_ohne Fusionsberechnungen_DJ_Daten_OKP.xlsx"/>
    <x v="2"/>
    <s v="Jahresrechnung definitiv"/>
    <n v="881"/>
    <x v="21"/>
    <s v="CH"/>
    <s v="OKP CH"/>
    <n v="86594.9"/>
    <n v="96085"/>
    <m/>
    <m/>
    <m/>
    <m/>
    <m/>
    <m/>
    <m/>
    <m/>
    <m/>
    <m/>
    <m/>
    <m/>
    <m/>
    <m/>
    <m/>
    <m/>
    <m/>
    <m/>
    <m/>
    <m/>
    <m/>
    <m/>
    <m/>
    <m/>
    <m/>
    <m/>
    <m/>
    <m/>
    <m/>
    <m/>
    <m/>
    <m/>
    <m/>
    <m/>
    <m/>
    <n v="329726307.10000002"/>
    <n v="99095.38"/>
    <n v="0"/>
    <n v="48722325.149999999"/>
    <n v="7643913.5499999998"/>
    <n v="0"/>
    <n v="-415737.59999999998"/>
    <n v="-20994"/>
    <n v="-56366238.700000003"/>
    <n v="-401586397.05000001"/>
    <n v="53697875.850000001"/>
    <n v="0"/>
    <n v="0"/>
    <n v="0"/>
    <n v="98802.17"/>
    <n v="3320667.5"/>
    <n v="0"/>
    <m/>
    <n v="0"/>
    <n v="19909088"/>
    <n v="0"/>
    <n v="13691000"/>
    <n v="-1019832.22"/>
    <n v="-1614246.45"/>
    <n v="-1194179.67"/>
    <n v="0"/>
    <m/>
    <n v="-11048798.75"/>
    <n v="-473949.86"/>
    <n v="-6585729.3099999996"/>
    <n v="0"/>
    <n v="-337282.53"/>
    <n v="-830136.49"/>
    <n v="0.39"/>
    <n v="-225464.91"/>
    <n v="0"/>
    <n v="-17401312.109999999"/>
    <n v="0"/>
    <n v="0"/>
    <m/>
    <m/>
    <m/>
    <n v="108634728.66999996"/>
    <n v="89474858.382174075"/>
    <n v="26325149.566472001"/>
    <n v="138655345.56"/>
    <m/>
    <m/>
    <m/>
    <m/>
    <m/>
    <m/>
    <m/>
    <m/>
    <m/>
    <m/>
    <m/>
    <m/>
    <m/>
    <m/>
    <n v="81187347"/>
    <m/>
    <m/>
    <m/>
    <m/>
    <m/>
    <m/>
    <m/>
    <m/>
    <n v="61459636.399999999"/>
    <m/>
    <m/>
    <m/>
    <m/>
    <m/>
    <m/>
    <m/>
    <m/>
    <m/>
    <m/>
    <m/>
    <m/>
    <m/>
    <m/>
    <m/>
    <m/>
    <m/>
    <m/>
    <m/>
    <m/>
    <m/>
    <m/>
    <m/>
    <x v="0"/>
    <m/>
    <x v="0"/>
    <x v="21"/>
  </r>
  <r>
    <s v="neu_ohne Fusionsberechnungen_DJ_Daten_OKP.xlsx"/>
    <x v="2"/>
    <s v="Jahresrechnung definitiv"/>
    <n v="182"/>
    <x v="22"/>
    <s v="CH"/>
    <s v="OKP CH"/>
    <n v="83826"/>
    <n v="136871"/>
    <m/>
    <m/>
    <m/>
    <m/>
    <m/>
    <m/>
    <m/>
    <m/>
    <m/>
    <m/>
    <m/>
    <m/>
    <m/>
    <m/>
    <m/>
    <m/>
    <m/>
    <m/>
    <m/>
    <m/>
    <m/>
    <m/>
    <m/>
    <m/>
    <m/>
    <m/>
    <m/>
    <m/>
    <m/>
    <m/>
    <m/>
    <m/>
    <m/>
    <m/>
    <m/>
    <n v="292795465.89999998"/>
    <n v="-745621.8"/>
    <n v="0"/>
    <n v="35424856.549999997"/>
    <n v="0"/>
    <n v="0"/>
    <n v="-381934.2"/>
    <n v="-19495"/>
    <n v="-35424856.549999997"/>
    <n v="-301779824.80000001"/>
    <n v="47232072.600000001"/>
    <n v="0"/>
    <n v="0"/>
    <n v="0"/>
    <n v="-64225.22"/>
    <n v="-6062522.0499999998"/>
    <n v="0"/>
    <m/>
    <n v="0"/>
    <n v="-24521972"/>
    <n v="0"/>
    <n v="326974.48"/>
    <n v="-1864453.4"/>
    <n v="-631584.1"/>
    <n v="-1132980.72"/>
    <n v="0"/>
    <m/>
    <n v="-10319558"/>
    <n v="-530302.47"/>
    <n v="-8756716.7799999993"/>
    <n v="-917336.45"/>
    <n v="-335190.15999999997"/>
    <n v="-339572.6"/>
    <n v="0"/>
    <n v="-27994.59"/>
    <n v="0"/>
    <n v="-14643848.83"/>
    <n v="0"/>
    <n v="0"/>
    <m/>
    <m/>
    <m/>
    <n v="94664660.649999961"/>
    <n v="70589686.794253364"/>
    <n v="-29338809.965482008"/>
    <n v="146505061.42000002"/>
    <m/>
    <m/>
    <m/>
    <m/>
    <m/>
    <m/>
    <m/>
    <m/>
    <m/>
    <m/>
    <m/>
    <m/>
    <m/>
    <m/>
    <n v="8036520.6900000004"/>
    <m/>
    <m/>
    <m/>
    <m/>
    <m/>
    <m/>
    <m/>
    <m/>
    <n v="41114951.049999997"/>
    <m/>
    <m/>
    <m/>
    <m/>
    <m/>
    <m/>
    <m/>
    <m/>
    <m/>
    <m/>
    <m/>
    <m/>
    <m/>
    <m/>
    <m/>
    <m/>
    <m/>
    <m/>
    <m/>
    <m/>
    <m/>
    <m/>
    <s v="SWICA (fus)"/>
    <x v="1"/>
    <m/>
    <x v="0"/>
    <x v="22"/>
  </r>
  <r>
    <s v="neu_ohne Fusionsberechnungen_DJ_Daten_OKP.xlsx"/>
    <x v="2"/>
    <s v="Jahresrechnung definitiv"/>
    <n v="1568"/>
    <x v="23"/>
    <s v="CH"/>
    <s v="OKP CH"/>
    <n v="72479"/>
    <n v="76025"/>
    <m/>
    <m/>
    <m/>
    <m/>
    <m/>
    <m/>
    <m/>
    <m/>
    <m/>
    <m/>
    <m/>
    <m/>
    <m/>
    <m/>
    <m/>
    <m/>
    <m/>
    <m/>
    <m/>
    <m/>
    <m/>
    <m/>
    <m/>
    <m/>
    <m/>
    <m/>
    <m/>
    <m/>
    <m/>
    <m/>
    <m/>
    <m/>
    <m/>
    <m/>
    <m/>
    <n v="300523244.55000001"/>
    <n v="-6883634.6100000003"/>
    <n v="-44000"/>
    <n v="56020840.5"/>
    <n v="3512227.88"/>
    <n v="0"/>
    <n v="-350304.96"/>
    <n v="-17496"/>
    <n v="-56020840.5"/>
    <n v="-265702770.53999999"/>
    <n v="44248368.700000003"/>
    <n v="0"/>
    <n v="0"/>
    <n v="0"/>
    <n v="-925595.65"/>
    <n v="2650000"/>
    <n v="0"/>
    <m/>
    <n v="0"/>
    <n v="-66078400"/>
    <n v="0"/>
    <n v="-1336257"/>
    <n v="0"/>
    <n v="-498704.45"/>
    <n v="-1500855.44"/>
    <n v="0"/>
    <m/>
    <n v="-7024841.5099999998"/>
    <n v="-353782.59"/>
    <n v="-2987709.86"/>
    <n v="-660354.56999999995"/>
    <n v="-301708.37"/>
    <n v="-56574.9"/>
    <n v="601054.23"/>
    <n v="-79194.399999999994"/>
    <n v="-28786.2"/>
    <n v="-18839741.199999999"/>
    <n v="0"/>
    <n v="0"/>
    <m/>
    <m/>
    <m/>
    <n v="87655788.589999989"/>
    <n v="68983712.373233348"/>
    <n v="-68841070.881530017"/>
    <n v="119883382.48"/>
    <m/>
    <m/>
    <m/>
    <m/>
    <m/>
    <m/>
    <m/>
    <m/>
    <m/>
    <m/>
    <m/>
    <m/>
    <m/>
    <m/>
    <n v="65419971.600000001"/>
    <m/>
    <m/>
    <m/>
    <m/>
    <m/>
    <m/>
    <m/>
    <m/>
    <n v="44990000"/>
    <m/>
    <m/>
    <m/>
    <m/>
    <m/>
    <m/>
    <m/>
    <m/>
    <m/>
    <m/>
    <m/>
    <m/>
    <m/>
    <m/>
    <m/>
    <m/>
    <m/>
    <m/>
    <m/>
    <m/>
    <m/>
    <m/>
    <m/>
    <x v="0"/>
    <s v="Visana Gruppe"/>
    <x v="1"/>
    <x v="23"/>
  </r>
  <r>
    <s v="neu_ohne Fusionsberechnungen_DJ_Daten_OKP.xlsx"/>
    <x v="2"/>
    <s v="Jahresrechnung definitiv"/>
    <n v="1570"/>
    <x v="24"/>
    <s v="CH"/>
    <s v="OKP CH"/>
    <n v="60275"/>
    <n v="60039"/>
    <m/>
    <m/>
    <m/>
    <m/>
    <m/>
    <m/>
    <m/>
    <m/>
    <m/>
    <m/>
    <m/>
    <m/>
    <m/>
    <m/>
    <m/>
    <m/>
    <m/>
    <m/>
    <m/>
    <m/>
    <m/>
    <m/>
    <m/>
    <m/>
    <m/>
    <m/>
    <m/>
    <m/>
    <m/>
    <m/>
    <m/>
    <m/>
    <m/>
    <m/>
    <m/>
    <n v="250800767.03999999"/>
    <n v="-4235815.6100000003"/>
    <n v="0"/>
    <n v="40610217.149999999"/>
    <n v="1933321.13"/>
    <n v="0"/>
    <n v="-290598.65000000002"/>
    <n v="-14258"/>
    <n v="-40610217.149999999"/>
    <n v="-239942740.44999999"/>
    <n v="37795252.299999997"/>
    <n v="0"/>
    <n v="0"/>
    <n v="0"/>
    <n v="-538004.71"/>
    <n v="-2340000"/>
    <n v="0"/>
    <m/>
    <n v="0"/>
    <n v="-45984719"/>
    <n v="0"/>
    <n v="2535018"/>
    <n v="0"/>
    <n v="-536363.85"/>
    <n v="-1078478.3700000001"/>
    <n v="0"/>
    <m/>
    <n v="-6062718.9699999997"/>
    <n v="-296386.67"/>
    <n v="-2564869.7799999998"/>
    <n v="-569912.39"/>
    <n v="-252760.7"/>
    <n v="-48826.400000000001"/>
    <n v="386393.48"/>
    <n v="-207490.05"/>
    <n v="-24139.55"/>
    <n v="-13408288.359999999"/>
    <n v="0"/>
    <n v="0"/>
    <m/>
    <m/>
    <m/>
    <n v="87450402.049999967"/>
    <n v="54782135.47045888"/>
    <n v="-47102633.562090002"/>
    <n v="83868080.829999983"/>
    <m/>
    <m/>
    <m/>
    <m/>
    <m/>
    <m/>
    <m/>
    <m/>
    <m/>
    <m/>
    <m/>
    <m/>
    <m/>
    <m/>
    <n v="60928748.780000001"/>
    <m/>
    <m/>
    <m/>
    <m/>
    <m/>
    <m/>
    <m/>
    <m/>
    <n v="38250000"/>
    <m/>
    <m/>
    <m/>
    <m/>
    <m/>
    <m/>
    <m/>
    <m/>
    <m/>
    <m/>
    <m/>
    <m/>
    <m/>
    <m/>
    <m/>
    <m/>
    <m/>
    <m/>
    <m/>
    <m/>
    <m/>
    <m/>
    <m/>
    <x v="0"/>
    <s v="Visana Gruppe"/>
    <x v="1"/>
    <x v="24"/>
  </r>
  <r>
    <s v="neu_ohne Fusionsberechnungen_DJ_Daten_OKP.xlsx"/>
    <x v="2"/>
    <s v="Jahresrechnung definitiv"/>
    <n v="1575"/>
    <x v="25"/>
    <s v="CH"/>
    <s v="OKP CH"/>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Sanitas (fus)"/>
    <x v="1"/>
    <m/>
    <x v="0"/>
    <x v="25"/>
  </r>
  <r>
    <s v="neu_ohne Fusionsberechnungen_DJ_Daten_OKP.xlsx"/>
    <x v="2"/>
    <s v="Jahresrechnung definitiv"/>
    <n v="32"/>
    <x v="26"/>
    <s v="CH"/>
    <s v="OKP CH"/>
    <n v="42916"/>
    <n v="69699"/>
    <m/>
    <m/>
    <m/>
    <m/>
    <m/>
    <m/>
    <m/>
    <m/>
    <m/>
    <m/>
    <m/>
    <m/>
    <m/>
    <m/>
    <m/>
    <m/>
    <m/>
    <m/>
    <m/>
    <m/>
    <m/>
    <m/>
    <m/>
    <m/>
    <m/>
    <m/>
    <m/>
    <m/>
    <m/>
    <m/>
    <m/>
    <m/>
    <m/>
    <m/>
    <m/>
    <n v="149774715.30000001"/>
    <n v="-176880.7"/>
    <n v="-695761.51"/>
    <n v="20114492.899999999"/>
    <n v="0"/>
    <n v="0"/>
    <n v="-261083.74"/>
    <n v="-9088"/>
    <n v="-20114492.899999999"/>
    <n v="-186689010.40000001"/>
    <n v="27175316.649999999"/>
    <n v="0"/>
    <n v="0"/>
    <n v="0"/>
    <n v="-62867.5"/>
    <n v="697000"/>
    <n v="0"/>
    <m/>
    <n v="0"/>
    <n v="16005440.359999999"/>
    <n v="0"/>
    <n v="-591630.16"/>
    <n v="-393110.85"/>
    <n v="-131582.22"/>
    <n v="-490119.49"/>
    <n v="411100.8"/>
    <m/>
    <n v="-3371425.22"/>
    <n v="0"/>
    <n v="-4292324.16"/>
    <n v="-449868.43"/>
    <n v="-120663.74"/>
    <n v="-643135.93000000005"/>
    <n v="214119.07"/>
    <n v="0"/>
    <n v="0"/>
    <n v="-11723791.550000001"/>
    <n v="0"/>
    <n v="0"/>
    <m/>
    <m/>
    <m/>
    <n v="109823468"/>
    <n v="63744542.960314207"/>
    <n v="14476437.454949001"/>
    <n v="124266326.40000001"/>
    <m/>
    <m/>
    <m/>
    <m/>
    <m/>
    <m/>
    <m/>
    <m/>
    <m/>
    <m/>
    <m/>
    <m/>
    <m/>
    <m/>
    <n v="72892536.049999997"/>
    <m/>
    <m/>
    <m/>
    <m/>
    <m/>
    <m/>
    <m/>
    <m/>
    <n v="25303000"/>
    <m/>
    <m/>
    <m/>
    <m/>
    <m/>
    <m/>
    <m/>
    <m/>
    <m/>
    <m/>
    <m/>
    <m/>
    <m/>
    <m/>
    <m/>
    <m/>
    <m/>
    <m/>
    <m/>
    <m/>
    <m/>
    <m/>
    <m/>
    <x v="0"/>
    <m/>
    <x v="0"/>
    <x v="26"/>
  </r>
  <r>
    <s v="neu_ohne Fusionsberechnungen_DJ_Daten_OKP.xlsx"/>
    <x v="2"/>
    <s v="Jahresrechnung definitiv"/>
    <n v="941"/>
    <x v="27"/>
    <s v="CH"/>
    <s v="OKP CH"/>
    <n v="37300.699999999997"/>
    <n v="37752"/>
    <m/>
    <m/>
    <m/>
    <m/>
    <m/>
    <m/>
    <m/>
    <m/>
    <m/>
    <m/>
    <m/>
    <m/>
    <m/>
    <m/>
    <m/>
    <m/>
    <m/>
    <m/>
    <m/>
    <m/>
    <m/>
    <m/>
    <m/>
    <m/>
    <m/>
    <m/>
    <m/>
    <m/>
    <m/>
    <m/>
    <m/>
    <m/>
    <m/>
    <m/>
    <m/>
    <n v="127039650.66"/>
    <n v="-349424.25"/>
    <n v="-381173.5"/>
    <n v="13110185.1"/>
    <n v="0"/>
    <n v="0"/>
    <n v="0"/>
    <n v="-9080"/>
    <n v="-13110185.1"/>
    <n v="-135909956.90000001"/>
    <n v="19504538.350000001"/>
    <n v="0"/>
    <n v="0"/>
    <n v="0"/>
    <n v="-46568.13"/>
    <n v="233977.7"/>
    <n v="0"/>
    <m/>
    <n v="0"/>
    <n v="-2160179"/>
    <n v="0"/>
    <n v="1851663.78"/>
    <n v="0"/>
    <n v="-290918.95"/>
    <n v="-1210001.2"/>
    <n v="230119.6"/>
    <m/>
    <n v="-2427857.2200000002"/>
    <n v="-14163.72"/>
    <n v="-1554346.82"/>
    <n v="-145952.19"/>
    <n v="-281410.92"/>
    <n v="-82233.539999999994"/>
    <n v="0"/>
    <n v="-82834.009999999995"/>
    <n v="0"/>
    <n v="-12001924.76"/>
    <n v="0"/>
    <n v="0"/>
    <m/>
    <m/>
    <m/>
    <n v="76001024.315455347"/>
    <n v="38416722.682465546"/>
    <n v="-2250325.7587000001"/>
    <n v="100149233.94"/>
    <m/>
    <m/>
    <m/>
    <m/>
    <m/>
    <m/>
    <m/>
    <m/>
    <m/>
    <m/>
    <m/>
    <m/>
    <m/>
    <m/>
    <n v="57902300.740000002"/>
    <m/>
    <m/>
    <m/>
    <m/>
    <m/>
    <m/>
    <m/>
    <m/>
    <n v="33495593.879999999"/>
    <m/>
    <m/>
    <m/>
    <m/>
    <m/>
    <m/>
    <m/>
    <m/>
    <m/>
    <m/>
    <m/>
    <m/>
    <m/>
    <m/>
    <m/>
    <m/>
    <m/>
    <m/>
    <m/>
    <m/>
    <m/>
    <m/>
    <s v="Sodalis (fus)"/>
    <x v="1"/>
    <m/>
    <x v="0"/>
    <x v="27"/>
  </r>
  <r>
    <s v="neu_ohne Fusionsberechnungen_DJ_Daten_OKP.xlsx"/>
    <x v="2"/>
    <s v="Jahresrechnung definitiv"/>
    <n v="360"/>
    <x v="28"/>
    <s v="CH"/>
    <s v="OKP CH"/>
    <n v="18973.599999999999"/>
    <n v="23256"/>
    <m/>
    <m/>
    <m/>
    <m/>
    <m/>
    <m/>
    <m/>
    <m/>
    <m/>
    <m/>
    <m/>
    <m/>
    <m/>
    <m/>
    <m/>
    <m/>
    <m/>
    <m/>
    <m/>
    <m/>
    <m/>
    <m/>
    <m/>
    <m/>
    <m/>
    <m/>
    <m/>
    <m/>
    <m/>
    <m/>
    <m/>
    <m/>
    <m/>
    <m/>
    <m/>
    <n v="66681731.450000003"/>
    <n v="-164833.12"/>
    <n v="-780171.4"/>
    <n v="9403174.9000000004"/>
    <n v="0"/>
    <n v="0"/>
    <n v="-86323.199999999997"/>
    <n v="-4632"/>
    <n v="-9403174.9000000004"/>
    <n v="-84479449"/>
    <n v="10866630.449999999"/>
    <n v="0"/>
    <n v="0"/>
    <n v="0"/>
    <n v="-11769.13"/>
    <n v="530000"/>
    <n v="0"/>
    <m/>
    <n v="0"/>
    <n v="8001302"/>
    <n v="0"/>
    <n v="1552993"/>
    <n v="-184436.9"/>
    <n v="-59544.35"/>
    <n v="335892.22"/>
    <n v="770247.5"/>
    <m/>
    <n v="-1083441.83"/>
    <n v="0"/>
    <n v="-897879.64"/>
    <n v="-10886.58"/>
    <n v="-750"/>
    <n v="-4558"/>
    <n v="484116.75"/>
    <n v="-19000"/>
    <n v="0"/>
    <n v="-6758735.7199999997"/>
    <n v="0"/>
    <n v="0"/>
    <m/>
    <m/>
    <m/>
    <n v="51683407"/>
    <n v="22139104.291585468"/>
    <n v="8122928.6232599998"/>
    <n v="57065160.630000003"/>
    <m/>
    <m/>
    <m/>
    <m/>
    <m/>
    <m/>
    <m/>
    <m/>
    <m/>
    <m/>
    <m/>
    <m/>
    <m/>
    <m/>
    <n v="43577086.649999999"/>
    <m/>
    <m/>
    <m/>
    <m/>
    <m/>
    <m/>
    <m/>
    <m/>
    <n v="15750000"/>
    <m/>
    <m/>
    <m/>
    <m/>
    <m/>
    <m/>
    <m/>
    <m/>
    <m/>
    <m/>
    <m/>
    <m/>
    <m/>
    <m/>
    <m/>
    <m/>
    <m/>
    <m/>
    <m/>
    <m/>
    <m/>
    <m/>
    <m/>
    <x v="0"/>
    <m/>
    <x v="0"/>
    <x v="28"/>
  </r>
  <r>
    <s v="neu_ohne Fusionsberechnungen_DJ_Daten_OKP.xlsx"/>
    <x v="2"/>
    <s v="Jahresrechnung definitiv"/>
    <n v="194"/>
    <x v="29"/>
    <s v="CH"/>
    <s v="OKP CH"/>
    <n v="18380.02"/>
    <n v="18856"/>
    <m/>
    <m/>
    <m/>
    <m/>
    <m/>
    <m/>
    <m/>
    <m/>
    <m/>
    <m/>
    <m/>
    <m/>
    <m/>
    <m/>
    <m/>
    <m/>
    <m/>
    <m/>
    <m/>
    <m/>
    <m/>
    <m/>
    <m/>
    <m/>
    <m/>
    <m/>
    <m/>
    <m/>
    <m/>
    <m/>
    <m/>
    <m/>
    <m/>
    <m/>
    <m/>
    <n v="67252312.849999994"/>
    <n v="-129194.82"/>
    <n v="-659072.65"/>
    <n v="8510910.5"/>
    <n v="0"/>
    <n v="0"/>
    <n v="-78331.199999999997"/>
    <n v="-4606"/>
    <n v="-8510910.5"/>
    <n v="-69920924.599999994"/>
    <n v="10129548.1"/>
    <n v="0"/>
    <n v="0"/>
    <n v="0"/>
    <n v="7307.48"/>
    <n v="200000"/>
    <n v="0"/>
    <m/>
    <n v="0"/>
    <n v="-1887286"/>
    <n v="0"/>
    <n v="1027916"/>
    <n v="-361903.45"/>
    <n v="-97026"/>
    <n v="-442106.03"/>
    <n v="486232.8"/>
    <m/>
    <n v="-1517842.62"/>
    <n v="-800"/>
    <n v="-546303.12"/>
    <n v="-24500.52"/>
    <n v="-600"/>
    <n v="-760640.22"/>
    <n v="172370.46"/>
    <n v="-51466.27"/>
    <n v="0"/>
    <n v="-2993915.3"/>
    <n v="0"/>
    <n v="0"/>
    <m/>
    <m/>
    <m/>
    <n v="40749964.109999999"/>
    <n v="13854306.883553509"/>
    <n v="-834710.71443099994"/>
    <n v="41615688.950000003"/>
    <m/>
    <m/>
    <m/>
    <m/>
    <m/>
    <m/>
    <m/>
    <m/>
    <m/>
    <m/>
    <m/>
    <m/>
    <m/>
    <m/>
    <n v="37268759.689999998"/>
    <m/>
    <m/>
    <m/>
    <m/>
    <m/>
    <m/>
    <m/>
    <m/>
    <n v="11623142"/>
    <m/>
    <m/>
    <m/>
    <m/>
    <m/>
    <m/>
    <m/>
    <m/>
    <m/>
    <m/>
    <m/>
    <m/>
    <m/>
    <m/>
    <m/>
    <m/>
    <m/>
    <m/>
    <m/>
    <m/>
    <m/>
    <m/>
    <m/>
    <x v="0"/>
    <m/>
    <x v="0"/>
    <x v="29"/>
  </r>
  <r>
    <s v="neu_ohne Fusionsberechnungen_DJ_Daten_OKP.xlsx"/>
    <x v="2"/>
    <s v="Jahresrechnung definitiv"/>
    <n v="923"/>
    <x v="30"/>
    <s v="CH"/>
    <s v="OKP CH"/>
    <n v="16889"/>
    <n v="13538"/>
    <m/>
    <m/>
    <m/>
    <m/>
    <m/>
    <m/>
    <m/>
    <m/>
    <m/>
    <m/>
    <m/>
    <m/>
    <m/>
    <m/>
    <m/>
    <m/>
    <m/>
    <m/>
    <m/>
    <m/>
    <m/>
    <m/>
    <m/>
    <m/>
    <m/>
    <m/>
    <m/>
    <m/>
    <m/>
    <m/>
    <m/>
    <m/>
    <m/>
    <m/>
    <m/>
    <n v="59271651.899999999"/>
    <n v="-372717.66"/>
    <n v="-841657.45"/>
    <n v="5880854.7999999998"/>
    <n v="0"/>
    <n v="0"/>
    <n v="-48542.400000000001"/>
    <n v="-3960"/>
    <n v="-5880854.7999999998"/>
    <n v="-72544800.549999997"/>
    <n v="9514258.8499999996"/>
    <n v="0"/>
    <n v="0"/>
    <n v="0"/>
    <n v="-4893.22"/>
    <n v="0"/>
    <n v="0"/>
    <m/>
    <n v="0"/>
    <n v="5937337"/>
    <n v="0"/>
    <n v="-2434349"/>
    <n v="-132562.35"/>
    <n v="-299335.59999999998"/>
    <n v="-486825.35"/>
    <n v="435145.9"/>
    <m/>
    <n v="-1855042.37"/>
    <n v="0"/>
    <n v="-1213670.6100000001"/>
    <n v="-35848.9"/>
    <n v="0"/>
    <n v="-29493.05"/>
    <n v="35679.919999999998"/>
    <n v="-29106.240000000002"/>
    <n v="0"/>
    <n v="-2566532.5099999998"/>
    <n v="0"/>
    <n v="0"/>
    <m/>
    <m/>
    <m/>
    <n v="32756998.040000007"/>
    <n v="18909380.927122016"/>
    <n v="6578758.0491300002"/>
    <n v="39706592.879999995"/>
    <m/>
    <m/>
    <m/>
    <m/>
    <m/>
    <m/>
    <m/>
    <m/>
    <m/>
    <m/>
    <m/>
    <m/>
    <m/>
    <m/>
    <n v="20438868.989999998"/>
    <m/>
    <m/>
    <m/>
    <m/>
    <m/>
    <m/>
    <m/>
    <m/>
    <n v="14800000"/>
    <m/>
    <m/>
    <m/>
    <m/>
    <m/>
    <m/>
    <m/>
    <m/>
    <m/>
    <m/>
    <m/>
    <m/>
    <m/>
    <m/>
    <m/>
    <m/>
    <m/>
    <m/>
    <m/>
    <m/>
    <m/>
    <m/>
    <m/>
    <x v="0"/>
    <m/>
    <x v="0"/>
    <x v="30"/>
  </r>
  <r>
    <s v="neu_ohne Fusionsberechnungen_DJ_Daten_OKP.xlsx"/>
    <x v="2"/>
    <s v="Jahresrechnung definitiv"/>
    <n v="762"/>
    <x v="31"/>
    <s v="CH"/>
    <s v="OKP CH"/>
    <n v="13453.91"/>
    <n v="13007"/>
    <m/>
    <m/>
    <m/>
    <m/>
    <m/>
    <m/>
    <m/>
    <m/>
    <m/>
    <m/>
    <m/>
    <m/>
    <m/>
    <m/>
    <m/>
    <m/>
    <m/>
    <m/>
    <m/>
    <m/>
    <m/>
    <m/>
    <m/>
    <m/>
    <m/>
    <m/>
    <m/>
    <m/>
    <m/>
    <m/>
    <m/>
    <m/>
    <m/>
    <m/>
    <m/>
    <n v="46190023.960000001"/>
    <n v="-393488.55"/>
    <n v="0"/>
    <n v="7086738.6100000003"/>
    <n v="0"/>
    <n v="0"/>
    <n v="-64579.19"/>
    <n v="-4143"/>
    <n v="-7086738.6100000003"/>
    <n v="-52725932.329999998"/>
    <n v="7099647.0999999996"/>
    <n v="0"/>
    <n v="0"/>
    <n v="0"/>
    <n v="-173453.48"/>
    <n v="1501926"/>
    <n v="0"/>
    <m/>
    <n v="0"/>
    <n v="-3993390"/>
    <n v="0"/>
    <n v="4692932"/>
    <n v="0"/>
    <n v="0"/>
    <n v="-365687.21"/>
    <n v="0"/>
    <m/>
    <n v="0"/>
    <n v="0"/>
    <n v="-2875440.2"/>
    <n v="-174008.16"/>
    <n v="-88130"/>
    <n v="0"/>
    <n v="0"/>
    <n v="-6040.8"/>
    <n v="0"/>
    <n v="-3370749.28"/>
    <n v="47.63"/>
    <n v="0"/>
    <m/>
    <m/>
    <m/>
    <n v="21150543"/>
    <n v="11920712.825023796"/>
    <n v="-46780.734249999659"/>
    <n v="25003928.079999998"/>
    <m/>
    <m/>
    <m/>
    <m/>
    <m/>
    <m/>
    <m/>
    <m/>
    <m/>
    <m/>
    <m/>
    <m/>
    <m/>
    <m/>
    <n v="14998927.890000001"/>
    <m/>
    <m/>
    <m/>
    <m/>
    <m/>
    <m/>
    <m/>
    <m/>
    <n v="9819702"/>
    <m/>
    <m/>
    <m/>
    <m/>
    <m/>
    <m/>
    <m/>
    <m/>
    <m/>
    <m/>
    <m/>
    <m/>
    <m/>
    <m/>
    <m/>
    <m/>
    <m/>
    <m/>
    <m/>
    <m/>
    <m/>
    <m/>
    <s v="Vivao (fus)"/>
    <x v="1"/>
    <m/>
    <x v="0"/>
    <x v="31"/>
  </r>
  <r>
    <s v="neu_ohne Fusionsberechnungen_DJ_Daten_OKP.xlsx"/>
    <x v="2"/>
    <s v="Jahresrechnung definitiv"/>
    <n v="1386"/>
    <x v="32"/>
    <s v="CH"/>
    <s v="OKP CH"/>
    <n v="15469"/>
    <n v="14021"/>
    <m/>
    <m/>
    <m/>
    <m/>
    <m/>
    <m/>
    <m/>
    <m/>
    <m/>
    <m/>
    <m/>
    <m/>
    <m/>
    <m/>
    <m/>
    <m/>
    <m/>
    <m/>
    <m/>
    <m/>
    <m/>
    <m/>
    <m/>
    <m/>
    <m/>
    <m/>
    <m/>
    <m/>
    <m/>
    <m/>
    <m/>
    <m/>
    <m/>
    <m/>
    <m/>
    <n v="62102924.740000002"/>
    <n v="-899667"/>
    <n v="-84000"/>
    <n v="8328821.4000000004"/>
    <n v="-1321.75"/>
    <n v="0"/>
    <n v="-61933.9"/>
    <n v="-3364"/>
    <n v="-8328821.4000000004"/>
    <n v="-69858331.980000004"/>
    <n v="9557065.6999999993"/>
    <n v="0"/>
    <n v="0"/>
    <n v="0"/>
    <n v="-48927.17"/>
    <n v="-1530000"/>
    <n v="0"/>
    <m/>
    <n v="0"/>
    <n v="4274294"/>
    <n v="0"/>
    <n v="-290558"/>
    <n v="0"/>
    <n v="-12309.3"/>
    <n v="-273002.33"/>
    <n v="40000"/>
    <m/>
    <n v="-1615093.11"/>
    <n v="-42440.2"/>
    <n v="-627559.01"/>
    <n v="-151823.22"/>
    <n v="-36193.31"/>
    <n v="-13007.23"/>
    <n v="17866.02"/>
    <n v="-135756.10999999999"/>
    <n v="0"/>
    <n v="-1097624.69"/>
    <n v="0"/>
    <n v="0"/>
    <m/>
    <m/>
    <m/>
    <n v="22179093.480000004"/>
    <n v="17480748.106608924"/>
    <n v="692032.77165000094"/>
    <n v="19855976.760000002"/>
    <m/>
    <m/>
    <m/>
    <m/>
    <m/>
    <m/>
    <m/>
    <m/>
    <m/>
    <m/>
    <m/>
    <m/>
    <m/>
    <m/>
    <n v="19207597.75"/>
    <m/>
    <m/>
    <m/>
    <m/>
    <m/>
    <m/>
    <m/>
    <m/>
    <n v="12860000"/>
    <m/>
    <m/>
    <m/>
    <m/>
    <m/>
    <m/>
    <m/>
    <m/>
    <m/>
    <m/>
    <m/>
    <m/>
    <m/>
    <m/>
    <m/>
    <m/>
    <m/>
    <m/>
    <m/>
    <m/>
    <m/>
    <m/>
    <m/>
    <x v="0"/>
    <s v="Visana Gruppe"/>
    <x v="1"/>
    <x v="32"/>
  </r>
  <r>
    <s v="neu_ohne Fusionsberechnungen_DJ_Daten_OKP.xlsx"/>
    <x v="2"/>
    <s v="Jahresrechnung definitiv"/>
    <n v="57"/>
    <x v="33"/>
    <s v="CH"/>
    <s v="OKP CH"/>
    <n v="15069.53"/>
    <n v="16301"/>
    <m/>
    <m/>
    <m/>
    <m/>
    <m/>
    <m/>
    <m/>
    <m/>
    <m/>
    <m/>
    <m/>
    <m/>
    <m/>
    <m/>
    <m/>
    <m/>
    <m/>
    <m/>
    <m/>
    <m/>
    <m/>
    <m/>
    <m/>
    <m/>
    <m/>
    <m/>
    <m/>
    <m/>
    <m/>
    <m/>
    <m/>
    <m/>
    <m/>
    <m/>
    <m/>
    <n v="66990774.68"/>
    <n v="-196746.32"/>
    <n v="0"/>
    <n v="11915082.310000001"/>
    <n v="0"/>
    <n v="0"/>
    <n v="-72334.210000000006"/>
    <n v="-4057"/>
    <n v="-11915082.310000001"/>
    <n v="-66376677.689999998"/>
    <n v="9387589.3000000007"/>
    <n v="0"/>
    <n v="0"/>
    <n v="0"/>
    <n v="-180287.12"/>
    <n v="1472259"/>
    <n v="0"/>
    <m/>
    <n v="0"/>
    <n v="-13754012"/>
    <n v="0"/>
    <n v="5789295"/>
    <n v="0"/>
    <n v="0"/>
    <n v="-283703.2"/>
    <n v="0"/>
    <m/>
    <n v="0"/>
    <n v="0"/>
    <n v="-3990857.21"/>
    <n v="-253170.72"/>
    <n v="-216370"/>
    <n v="0"/>
    <n v="0"/>
    <n v="0"/>
    <n v="-869533"/>
    <n v="-2572625.73"/>
    <n v="52.87"/>
    <n v="0"/>
    <m/>
    <m/>
    <m/>
    <n v="49489738.099999987"/>
    <n v="22181391.461218655"/>
    <n v="-9819261.7825840022"/>
    <n v="54502406.450000003"/>
    <m/>
    <m/>
    <m/>
    <m/>
    <m/>
    <m/>
    <m/>
    <m/>
    <m/>
    <m/>
    <m/>
    <m/>
    <m/>
    <m/>
    <n v="-1152266.6000000001"/>
    <m/>
    <m/>
    <m/>
    <m/>
    <m/>
    <m/>
    <m/>
    <m/>
    <n v="12150730"/>
    <m/>
    <m/>
    <m/>
    <m/>
    <m/>
    <m/>
    <m/>
    <m/>
    <m/>
    <m/>
    <m/>
    <m/>
    <m/>
    <m/>
    <m/>
    <m/>
    <m/>
    <m/>
    <m/>
    <m/>
    <m/>
    <m/>
    <s v="Vivao (fus)"/>
    <x v="1"/>
    <m/>
    <x v="0"/>
    <x v="33"/>
  </r>
  <r>
    <s v="neu_ohne Fusionsberechnungen_DJ_Daten_OKP.xlsx"/>
    <x v="2"/>
    <s v="Jahresrechnung definitiv"/>
    <n v="1318"/>
    <x v="34"/>
    <s v="CH"/>
    <s v="OKP CH"/>
    <n v="10669"/>
    <n v="13062"/>
    <m/>
    <m/>
    <m/>
    <m/>
    <m/>
    <m/>
    <m/>
    <m/>
    <m/>
    <m/>
    <m/>
    <m/>
    <m/>
    <m/>
    <m/>
    <m/>
    <m/>
    <m/>
    <m/>
    <m/>
    <m/>
    <m/>
    <m/>
    <m/>
    <m/>
    <m/>
    <m/>
    <m/>
    <m/>
    <m/>
    <m/>
    <m/>
    <m/>
    <m/>
    <m/>
    <n v="38683179"/>
    <n v="-258153"/>
    <n v="-190028"/>
    <n v="2987281"/>
    <n v="0"/>
    <n v="0"/>
    <n v="-55824"/>
    <n v="-2713"/>
    <n v="-2987281"/>
    <n v="-43830655"/>
    <n v="7173438"/>
    <n v="0"/>
    <n v="0"/>
    <n v="0"/>
    <n v="-22021"/>
    <n v="0"/>
    <n v="0"/>
    <m/>
    <n v="0"/>
    <n v="-862889"/>
    <n v="0"/>
    <n v="112889"/>
    <n v="-216504"/>
    <n v="0"/>
    <n v="-475456"/>
    <n v="98514"/>
    <m/>
    <n v="-1430072"/>
    <n v="0"/>
    <n v="-775843"/>
    <n v="-10683"/>
    <n v="0"/>
    <n v="0"/>
    <n v="28227"/>
    <n v="-27636"/>
    <n v="0"/>
    <n v="1415686"/>
    <n v="0"/>
    <n v="0"/>
    <m/>
    <m/>
    <m/>
    <n v="30635826"/>
    <n v="10650948.357027758"/>
    <n v="-114542.57518999996"/>
    <n v="40370706"/>
    <m/>
    <m/>
    <m/>
    <m/>
    <m/>
    <m/>
    <m/>
    <m/>
    <m/>
    <m/>
    <m/>
    <m/>
    <m/>
    <m/>
    <n v="29950357"/>
    <m/>
    <m/>
    <m/>
    <m/>
    <m/>
    <m/>
    <m/>
    <m/>
    <n v="8390000"/>
    <m/>
    <m/>
    <m/>
    <m/>
    <m/>
    <m/>
    <m/>
    <m/>
    <m/>
    <m/>
    <m/>
    <m/>
    <m/>
    <m/>
    <m/>
    <m/>
    <m/>
    <m/>
    <m/>
    <m/>
    <m/>
    <m/>
    <m/>
    <x v="0"/>
    <m/>
    <x v="0"/>
    <x v="34"/>
  </r>
  <r>
    <s v="neu_ohne Fusionsberechnungen_DJ_Daten_OKP.xlsx"/>
    <x v="2"/>
    <s v="Jahresrechnung definitiv"/>
    <n v="1401"/>
    <x v="35"/>
    <s v="CH"/>
    <s v="OKP CH"/>
    <n v="9560.2000000000007"/>
    <n v="10285"/>
    <m/>
    <m/>
    <m/>
    <m/>
    <m/>
    <m/>
    <m/>
    <m/>
    <m/>
    <m/>
    <m/>
    <m/>
    <m/>
    <m/>
    <m/>
    <m/>
    <m/>
    <m/>
    <m/>
    <m/>
    <m/>
    <m/>
    <m/>
    <m/>
    <m/>
    <m/>
    <m/>
    <m/>
    <m/>
    <m/>
    <m/>
    <m/>
    <m/>
    <m/>
    <m/>
    <n v="32858063"/>
    <n v="-95249"/>
    <n v="-502729"/>
    <n v="2765337"/>
    <n v="0"/>
    <n v="0"/>
    <n v="-50059"/>
    <n v="-2328"/>
    <n v="-2765337"/>
    <n v="-37646410"/>
    <n v="5462640"/>
    <n v="0"/>
    <n v="0"/>
    <n v="0"/>
    <n v="0"/>
    <n v="440000"/>
    <n v="0"/>
    <m/>
    <n v="0"/>
    <n v="333505"/>
    <n v="0"/>
    <n v="375282"/>
    <n v="0"/>
    <n v="0"/>
    <n v="-451764"/>
    <n v="188021"/>
    <m/>
    <n v="-1099493"/>
    <n v="0"/>
    <n v="-805016"/>
    <n v="-144483"/>
    <n v="-41106"/>
    <n v="-44101"/>
    <n v="11536"/>
    <n v="-11339"/>
    <n v="0"/>
    <n v="-2447840"/>
    <n v="0"/>
    <n v="0"/>
    <m/>
    <m/>
    <m/>
    <n v="13782976.480000004"/>
    <n v="7275598.8374339491"/>
    <n v="274615.14650000015"/>
    <n v="16853967"/>
    <m/>
    <m/>
    <m/>
    <m/>
    <m/>
    <m/>
    <m/>
    <m/>
    <m/>
    <m/>
    <m/>
    <m/>
    <m/>
    <m/>
    <n v="9893826"/>
    <m/>
    <m/>
    <m/>
    <m/>
    <m/>
    <m/>
    <m/>
    <m/>
    <n v="4620000"/>
    <m/>
    <m/>
    <m/>
    <m/>
    <m/>
    <m/>
    <m/>
    <m/>
    <m/>
    <m/>
    <m/>
    <m/>
    <m/>
    <m/>
    <m/>
    <m/>
    <m/>
    <m/>
    <m/>
    <m/>
    <m/>
    <m/>
    <s v="rhenu (fus)"/>
    <x v="1"/>
    <m/>
    <x v="0"/>
    <x v="35"/>
  </r>
  <r>
    <s v="neu_ohne Fusionsberechnungen_DJ_Daten_OKP.xlsx"/>
    <x v="2"/>
    <s v="Jahresrechnung definitiv"/>
    <n v="558"/>
    <x v="36"/>
    <s v="CH"/>
    <s v="OKP CH"/>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öKK (fus)"/>
    <x v="1"/>
    <m/>
    <x v="0"/>
    <x v="36"/>
  </r>
  <r>
    <s v="neu_ohne Fusionsberechnungen_DJ_Daten_OKP.xlsx"/>
    <x v="2"/>
    <s v="Jahresrechnung definitiv"/>
    <n v="780"/>
    <x v="37"/>
    <s v="CH"/>
    <s v="OKP CH"/>
    <n v="8709.4699999999993"/>
    <n v="9580"/>
    <m/>
    <m/>
    <m/>
    <m/>
    <m/>
    <m/>
    <m/>
    <m/>
    <m/>
    <m/>
    <m/>
    <m/>
    <m/>
    <m/>
    <m/>
    <m/>
    <m/>
    <m/>
    <m/>
    <m/>
    <m/>
    <m/>
    <m/>
    <m/>
    <m/>
    <m/>
    <m/>
    <m/>
    <m/>
    <m/>
    <m/>
    <m/>
    <m/>
    <m/>
    <m/>
    <n v="26690494.149999999"/>
    <n v="-378707.9"/>
    <n v="-157086.69"/>
    <n v="3071081.95"/>
    <n v="0"/>
    <n v="0"/>
    <n v="-38764.800000000003"/>
    <n v="-1981"/>
    <n v="-3071081.95"/>
    <n v="-24828856.98"/>
    <n v="4312071.6500000004"/>
    <n v="0"/>
    <n v="0"/>
    <n v="0"/>
    <n v="-994.48"/>
    <n v="-3000"/>
    <n v="0"/>
    <m/>
    <n v="0"/>
    <n v="-3692766.05"/>
    <n v="0"/>
    <n v="463221"/>
    <n v="0"/>
    <n v="-27194.25"/>
    <n v="-323634.52"/>
    <n v="20577.95"/>
    <m/>
    <n v="-1555502.47"/>
    <n v="0"/>
    <n v="-588404.65"/>
    <n v="-151257.59"/>
    <n v="-2050"/>
    <n v="-112769.81"/>
    <n v="344418.35"/>
    <n v="-15584.31"/>
    <n v="0"/>
    <n v="-574719.21"/>
    <n v="104221.2"/>
    <n v="-1037009.16"/>
    <m/>
    <m/>
    <m/>
    <n v="11889376.000000002"/>
    <n v="6940413.6025160961"/>
    <n v="-3628954.8567539998"/>
    <n v="17432766.73"/>
    <m/>
    <m/>
    <m/>
    <m/>
    <m/>
    <m/>
    <m/>
    <m/>
    <m/>
    <m/>
    <m/>
    <m/>
    <m/>
    <m/>
    <n v="10225333.630000001"/>
    <m/>
    <m/>
    <m/>
    <m/>
    <m/>
    <m/>
    <m/>
    <m/>
    <n v="3853000"/>
    <m/>
    <m/>
    <m/>
    <m/>
    <m/>
    <m/>
    <m/>
    <m/>
    <m/>
    <m/>
    <m/>
    <m/>
    <m/>
    <m/>
    <m/>
    <m/>
    <m/>
    <m/>
    <m/>
    <m/>
    <m/>
    <m/>
    <m/>
    <x v="0"/>
    <m/>
    <x v="0"/>
    <x v="37"/>
  </r>
  <r>
    <s v="neu_ohne Fusionsberechnungen_DJ_Daten_OKP.xlsx"/>
    <x v="2"/>
    <s v="Jahresrechnung definitiv"/>
    <n v="1507"/>
    <x v="38"/>
    <s v="CH"/>
    <s v="OKP CH"/>
    <n v="9237.2099999999991"/>
    <n v="10555"/>
    <m/>
    <m/>
    <m/>
    <m/>
    <m/>
    <m/>
    <m/>
    <m/>
    <m/>
    <m/>
    <m/>
    <m/>
    <m/>
    <m/>
    <m/>
    <m/>
    <m/>
    <m/>
    <m/>
    <m/>
    <m/>
    <m/>
    <m/>
    <m/>
    <m/>
    <m/>
    <m/>
    <m/>
    <m/>
    <m/>
    <m/>
    <m/>
    <m/>
    <m/>
    <m/>
    <n v="35080700.600000001"/>
    <n v="-273686.34999999998"/>
    <n v="0"/>
    <n v="5365553.0999999996"/>
    <n v="0"/>
    <n v="0"/>
    <n v="-44337.599999999999"/>
    <n v="-1778"/>
    <n v="-5365553.0999999996"/>
    <n v="-35878961.270000003"/>
    <n v="4912633.72"/>
    <n v="0"/>
    <n v="0"/>
    <n v="0"/>
    <n v="0"/>
    <n v="-1744092.13"/>
    <n v="0"/>
    <m/>
    <n v="0"/>
    <n v="912702"/>
    <n v="0"/>
    <n v="-1719176"/>
    <n v="0"/>
    <n v="-84732.85"/>
    <n v="-141791.75"/>
    <n v="622023.64"/>
    <m/>
    <n v="0"/>
    <n v="0"/>
    <n v="-2066283.14"/>
    <n v="-125890.56"/>
    <n v="-68422.98"/>
    <n v="0"/>
    <n v="18540.04"/>
    <n v="-44824.74"/>
    <n v="-1160429.1499999999"/>
    <n v="-2183297.7599999998"/>
    <n v="0"/>
    <n v="0"/>
    <m/>
    <m/>
    <m/>
    <n v="21157114.362250477"/>
    <n v="9205998.6220788676"/>
    <n v="-1193721.9481619999"/>
    <n v="23813745.289999999"/>
    <m/>
    <m/>
    <m/>
    <m/>
    <m/>
    <m/>
    <m/>
    <m/>
    <m/>
    <m/>
    <m/>
    <m/>
    <m/>
    <m/>
    <n v="13044373.859999999"/>
    <m/>
    <m/>
    <m/>
    <m/>
    <m/>
    <m/>
    <m/>
    <m/>
    <n v="7667315.7400000002"/>
    <m/>
    <m/>
    <m/>
    <m/>
    <m/>
    <m/>
    <m/>
    <m/>
    <m/>
    <m/>
    <m/>
    <m/>
    <m/>
    <m/>
    <m/>
    <m/>
    <m/>
    <m/>
    <m/>
    <m/>
    <m/>
    <m/>
    <m/>
    <x v="0"/>
    <s v="Groupe Mutuel"/>
    <x v="1"/>
    <x v="38"/>
  </r>
  <r>
    <s v="neu_ohne Fusionsberechnungen_DJ_Daten_OKP.xlsx"/>
    <x v="2"/>
    <s v="Jahresrechnung definitiv"/>
    <n v="829"/>
    <x v="39"/>
    <s v="CH"/>
    <s v="OKP CH"/>
    <n v="9025.14"/>
    <n v="25845"/>
    <m/>
    <m/>
    <m/>
    <m/>
    <m/>
    <m/>
    <m/>
    <m/>
    <m/>
    <m/>
    <m/>
    <m/>
    <m/>
    <m/>
    <m/>
    <m/>
    <m/>
    <m/>
    <m/>
    <m/>
    <m/>
    <m/>
    <m/>
    <m/>
    <m/>
    <m/>
    <m/>
    <m/>
    <m/>
    <m/>
    <m/>
    <m/>
    <m/>
    <m/>
    <m/>
    <n v="27766707.309999999"/>
    <n v="-39596.5"/>
    <n v="-134568.14000000001"/>
    <n v="3696022.5"/>
    <n v="34271.08"/>
    <n v="0"/>
    <n v="-42960"/>
    <n v="-1626"/>
    <n v="-3696022.5"/>
    <n v="-35549048.75"/>
    <n v="4616333.3499999996"/>
    <n v="0"/>
    <n v="0"/>
    <n v="0"/>
    <n v="0"/>
    <n v="-740000"/>
    <n v="0"/>
    <m/>
    <n v="0"/>
    <n v="6538966"/>
    <n v="0"/>
    <n v="-972270"/>
    <n v="0"/>
    <n v="0"/>
    <n v="-237033.92"/>
    <n v="11164.85"/>
    <m/>
    <n v="-1328775.3400000001"/>
    <n v="0"/>
    <n v="-127699.61"/>
    <n v="-30722.400000000001"/>
    <n v="0"/>
    <n v="-67230.05"/>
    <n v="0"/>
    <n v="0"/>
    <n v="0"/>
    <n v="-2930916.84"/>
    <n v="0"/>
    <n v="0"/>
    <m/>
    <m/>
    <m/>
    <n v="16925873.390000001"/>
    <n v="7787478.2216051668"/>
    <n v="4862724.8055449994"/>
    <n v="20807915.48"/>
    <m/>
    <m/>
    <m/>
    <m/>
    <m/>
    <m/>
    <m/>
    <m/>
    <m/>
    <m/>
    <m/>
    <m/>
    <m/>
    <m/>
    <n v="12910248.289999999"/>
    <m/>
    <m/>
    <m/>
    <m/>
    <m/>
    <m/>
    <m/>
    <m/>
    <n v="5790000"/>
    <m/>
    <m/>
    <m/>
    <m/>
    <m/>
    <m/>
    <m/>
    <m/>
    <m/>
    <m/>
    <m/>
    <m/>
    <m/>
    <m/>
    <m/>
    <m/>
    <m/>
    <m/>
    <m/>
    <m/>
    <m/>
    <m/>
    <m/>
    <x v="0"/>
    <m/>
    <x v="0"/>
    <x v="39"/>
  </r>
  <r>
    <s v="neu_ohne Fusionsberechnungen_DJ_Daten_OKP.xlsx"/>
    <x v="2"/>
    <s v="Jahresrechnung definitiv"/>
    <n v="246"/>
    <x v="40"/>
    <s v="CH"/>
    <s v="OKP CH"/>
    <n v="5844"/>
    <n v="9583"/>
    <m/>
    <m/>
    <m/>
    <m/>
    <m/>
    <m/>
    <m/>
    <m/>
    <m/>
    <m/>
    <m/>
    <m/>
    <m/>
    <m/>
    <m/>
    <m/>
    <m/>
    <m/>
    <m/>
    <m/>
    <m/>
    <m/>
    <m/>
    <m/>
    <m/>
    <m/>
    <m/>
    <m/>
    <m/>
    <m/>
    <m/>
    <m/>
    <m/>
    <m/>
    <m/>
    <n v="22125727.149999999"/>
    <n v="-36829.57"/>
    <n v="-104043.81"/>
    <n v="3006911.75"/>
    <n v="0"/>
    <n v="0"/>
    <n v="-21139.200000000001"/>
    <n v="-1440"/>
    <n v="-3006911.75"/>
    <n v="-23643031.449999999"/>
    <n v="3464080.9"/>
    <n v="0"/>
    <n v="0"/>
    <n v="0"/>
    <n v="-5559.4"/>
    <n v="-160000"/>
    <n v="0"/>
    <m/>
    <n v="0"/>
    <n v="-395174"/>
    <n v="0"/>
    <n v="150000"/>
    <n v="-72285.25"/>
    <n v="-38471.4"/>
    <n v="-269091.03000000003"/>
    <n v="62751.8"/>
    <m/>
    <n v="-978744.85"/>
    <n v="-505"/>
    <n v="-404538.27"/>
    <n v="-8545.1"/>
    <n v="-186610.95"/>
    <n v="-12052.05"/>
    <n v="0"/>
    <n v="-7368.33"/>
    <n v="0"/>
    <n v="207514.44"/>
    <n v="0.97"/>
    <n v="-0.12"/>
    <m/>
    <m/>
    <m/>
    <n v="8265369"/>
    <n v="5970543.3212378146"/>
    <n v="-481273.71552700002"/>
    <n v="13480336.4"/>
    <m/>
    <m/>
    <m/>
    <m/>
    <m/>
    <m/>
    <m/>
    <m/>
    <m/>
    <m/>
    <m/>
    <m/>
    <m/>
    <m/>
    <n v="7834660.9000000004"/>
    <m/>
    <m/>
    <m/>
    <m/>
    <m/>
    <m/>
    <m/>
    <m/>
    <n v="6090000"/>
    <m/>
    <m/>
    <m/>
    <m/>
    <m/>
    <m/>
    <m/>
    <m/>
    <m/>
    <m/>
    <m/>
    <m/>
    <m/>
    <m/>
    <m/>
    <m/>
    <m/>
    <m/>
    <m/>
    <m/>
    <m/>
    <m/>
    <m/>
    <x v="0"/>
    <m/>
    <x v="0"/>
    <x v="40"/>
  </r>
  <r>
    <s v="neu_ohne Fusionsberechnungen_DJ_Daten_OKP.xlsx"/>
    <x v="2"/>
    <s v="Jahresrechnung definitiv"/>
    <n v="134"/>
    <x v="41"/>
    <s v="CH"/>
    <s v="OKP CH"/>
    <n v="4453.92"/>
    <n v="5519"/>
    <m/>
    <m/>
    <m/>
    <m/>
    <m/>
    <m/>
    <m/>
    <m/>
    <m/>
    <m/>
    <m/>
    <m/>
    <m/>
    <m/>
    <m/>
    <m/>
    <m/>
    <m/>
    <m/>
    <m/>
    <m/>
    <m/>
    <m/>
    <m/>
    <m/>
    <m/>
    <m/>
    <m/>
    <m/>
    <m/>
    <m/>
    <m/>
    <m/>
    <m/>
    <m/>
    <n v="15163405.550000001"/>
    <n v="-114005.3"/>
    <n v="-227451.1"/>
    <n v="2105576.7000000002"/>
    <n v="0"/>
    <n v="0"/>
    <n v="-27444.99"/>
    <n v="-1074"/>
    <n v="-2105576.7000000002"/>
    <n v="-16240784.1"/>
    <n v="2430759.25"/>
    <n v="0"/>
    <n v="0"/>
    <n v="0"/>
    <n v="-4107.6899999999996"/>
    <n v="420444"/>
    <n v="-28170"/>
    <m/>
    <n v="0"/>
    <n v="1246928"/>
    <n v="0"/>
    <n v="112660"/>
    <n v="0"/>
    <n v="0"/>
    <n v="-126593.76"/>
    <n v="178752.2"/>
    <m/>
    <n v="-602511.35"/>
    <n v="0"/>
    <n v="-392592.24"/>
    <n v="-74545.27"/>
    <n v="0"/>
    <n v="-35340.050000000003"/>
    <n v="36868.61"/>
    <n v="0"/>
    <n v="0"/>
    <n v="-1497244.93"/>
    <n v="0"/>
    <n v="0"/>
    <m/>
    <m/>
    <m/>
    <n v="11798833.200000005"/>
    <n v="6222910.3931083437"/>
    <n v="884461.12313700002"/>
    <n v="14282947.560000002"/>
    <m/>
    <m/>
    <m/>
    <m/>
    <m/>
    <m/>
    <m/>
    <m/>
    <m/>
    <m/>
    <m/>
    <m/>
    <m/>
    <m/>
    <n v="11404884.789999999"/>
    <m/>
    <m/>
    <m/>
    <m/>
    <m/>
    <m/>
    <m/>
    <m/>
    <n v="2594744"/>
    <m/>
    <m/>
    <m/>
    <m/>
    <m/>
    <m/>
    <m/>
    <m/>
    <m/>
    <m/>
    <m/>
    <m/>
    <m/>
    <m/>
    <m/>
    <m/>
    <m/>
    <m/>
    <m/>
    <m/>
    <m/>
    <m/>
    <s v="Einsiedler (fus)"/>
    <x v="1"/>
    <m/>
    <x v="0"/>
    <x v="41"/>
  </r>
  <r>
    <s v="neu_ohne Fusionsberechnungen_DJ_Daten_OKP.xlsx"/>
    <x v="2"/>
    <s v="Jahresrechnung definitiv"/>
    <n v="1113"/>
    <x v="42"/>
    <s v="CH"/>
    <s v="OKP CH"/>
    <n v="4729.38"/>
    <n v="6549"/>
    <m/>
    <m/>
    <m/>
    <m/>
    <m/>
    <m/>
    <m/>
    <m/>
    <m/>
    <m/>
    <m/>
    <m/>
    <m/>
    <m/>
    <m/>
    <m/>
    <m/>
    <m/>
    <m/>
    <m/>
    <m/>
    <m/>
    <m/>
    <m/>
    <m/>
    <m/>
    <m/>
    <m/>
    <m/>
    <m/>
    <m/>
    <m/>
    <m/>
    <m/>
    <m/>
    <n v="16697441.9"/>
    <n v="-68295.199999999997"/>
    <n v="-250461.65"/>
    <n v="2840605.15"/>
    <n v="0"/>
    <n v="0"/>
    <n v="-22699.200000000001"/>
    <n v="-1058"/>
    <n v="-2840605.15"/>
    <n v="-17620042.800000001"/>
    <n v="2546894.86"/>
    <n v="0"/>
    <n v="0"/>
    <n v="0"/>
    <n v="-1552.67"/>
    <n v="-421759.58"/>
    <n v="0"/>
    <m/>
    <n v="0"/>
    <n v="469440"/>
    <n v="0"/>
    <n v="-644783"/>
    <n v="0"/>
    <n v="-72660.399999999994"/>
    <n v="-80280.44"/>
    <n v="128910.6"/>
    <m/>
    <n v="-39301.599999999999"/>
    <n v="0"/>
    <n v="-1048419.74"/>
    <n v="-16877"/>
    <n v="0"/>
    <n v="0"/>
    <n v="118526.82"/>
    <n v="-37981.25"/>
    <n v="-1445223.65"/>
    <n v="-570852.82999999996"/>
    <n v="0"/>
    <n v="0"/>
    <m/>
    <m/>
    <m/>
    <n v="7956559.998856619"/>
    <n v="3835014.965625478"/>
    <n v="-324803.76329999999"/>
    <n v="5983237.0300000003"/>
    <m/>
    <m/>
    <m/>
    <m/>
    <m/>
    <m/>
    <m/>
    <m/>
    <m/>
    <m/>
    <m/>
    <m/>
    <m/>
    <m/>
    <n v="5575299.0700000003"/>
    <m/>
    <m/>
    <m/>
    <m/>
    <m/>
    <m/>
    <m/>
    <m/>
    <n v="3770776.59"/>
    <m/>
    <m/>
    <m/>
    <m/>
    <m/>
    <m/>
    <m/>
    <m/>
    <m/>
    <m/>
    <m/>
    <m/>
    <m/>
    <m/>
    <m/>
    <m/>
    <m/>
    <m/>
    <m/>
    <m/>
    <m/>
    <m/>
    <m/>
    <x v="0"/>
    <m/>
    <x v="0"/>
    <x v="42"/>
  </r>
  <r>
    <s v="neu_ohne Fusionsberechnungen_DJ_Daten_OKP.xlsx"/>
    <x v="2"/>
    <s v="Jahresrechnung definitiv"/>
    <n v="1040"/>
    <x v="43"/>
    <s v="CH"/>
    <s v="OKP CH"/>
    <n v="4149.41"/>
    <n v="4280"/>
    <m/>
    <m/>
    <m/>
    <m/>
    <m/>
    <m/>
    <m/>
    <m/>
    <m/>
    <m/>
    <m/>
    <m/>
    <m/>
    <m/>
    <m/>
    <m/>
    <m/>
    <m/>
    <m/>
    <m/>
    <m/>
    <m/>
    <m/>
    <m/>
    <m/>
    <m/>
    <m/>
    <m/>
    <m/>
    <m/>
    <m/>
    <m/>
    <m/>
    <m/>
    <m/>
    <n v="13427151.1"/>
    <n v="-1058.2"/>
    <n v="-119123.22"/>
    <n v="1046184.55"/>
    <n v="0"/>
    <n v="0"/>
    <n v="-18816"/>
    <n v="-1049"/>
    <n v="-1046184.55"/>
    <n v="-12278953.050000001"/>
    <n v="2005170.6"/>
    <n v="0"/>
    <n v="0"/>
    <n v="0"/>
    <n v="-159.51"/>
    <n v="320564"/>
    <n v="0"/>
    <m/>
    <n v="0"/>
    <n v="-1100638"/>
    <n v="0"/>
    <n v="-64328"/>
    <n v="0"/>
    <n v="-56109.9"/>
    <n v="-121539.95"/>
    <n v="7554.65"/>
    <m/>
    <n v="-568088"/>
    <n v="0"/>
    <n v="-343733"/>
    <n v="-10299.9"/>
    <n v="0"/>
    <n v="0"/>
    <n v="3428.1"/>
    <n v="-12103.3"/>
    <n v="0"/>
    <n v="-1175462"/>
    <n v="135207.79999999999"/>
    <n v="-5520.7"/>
    <m/>
    <m/>
    <m/>
    <n v="13677624.729999997"/>
    <n v="3888979.4592939639"/>
    <n v="-846826.26060000004"/>
    <n v="14319326.75"/>
    <m/>
    <m/>
    <m/>
    <m/>
    <m/>
    <m/>
    <m/>
    <m/>
    <m/>
    <m/>
    <m/>
    <m/>
    <m/>
    <m/>
    <n v="12765442.75"/>
    <m/>
    <m/>
    <m/>
    <m/>
    <m/>
    <m/>
    <m/>
    <m/>
    <n v="2553184"/>
    <m/>
    <m/>
    <m/>
    <m/>
    <m/>
    <m/>
    <m/>
    <m/>
    <m/>
    <m/>
    <m/>
    <m/>
    <m/>
    <m/>
    <m/>
    <m/>
    <m/>
    <m/>
    <m/>
    <m/>
    <m/>
    <m/>
    <s v="Visper (fus)"/>
    <x v="1"/>
    <m/>
    <x v="0"/>
    <x v="43"/>
  </r>
  <r>
    <s v="neu_ohne Fusionsberechnungen_DJ_Daten_OKP.xlsx"/>
    <x v="2"/>
    <s v="Jahresrechnung definitiv"/>
    <n v="901"/>
    <x v="44"/>
    <s v="CH"/>
    <s v="OKP CH"/>
    <n v="3449.43"/>
    <n v="3429"/>
    <m/>
    <m/>
    <m/>
    <m/>
    <m/>
    <m/>
    <m/>
    <m/>
    <m/>
    <m/>
    <m/>
    <m/>
    <m/>
    <m/>
    <m/>
    <m/>
    <m/>
    <m/>
    <m/>
    <m/>
    <m/>
    <m/>
    <m/>
    <m/>
    <m/>
    <m/>
    <m/>
    <m/>
    <m/>
    <m/>
    <m/>
    <m/>
    <m/>
    <m/>
    <m/>
    <n v="10583780.35"/>
    <n v="0"/>
    <n v="-42335.1"/>
    <n v="1383157.25"/>
    <n v="0"/>
    <n v="0"/>
    <n v="-17217.599999999999"/>
    <n v="-876"/>
    <n v="-1383157.25"/>
    <n v="-11841811.449999999"/>
    <n v="1798464.9"/>
    <n v="0"/>
    <n v="0"/>
    <n v="0"/>
    <n v="0"/>
    <n v="-121000"/>
    <n v="0"/>
    <m/>
    <n v="0"/>
    <n v="-1028144"/>
    <n v="0"/>
    <n v="365000"/>
    <n v="-38705.300000000003"/>
    <n v="0"/>
    <n v="-119729.84"/>
    <n v="171983.4"/>
    <m/>
    <n v="-270305.05"/>
    <n v="0"/>
    <n v="-341723.59"/>
    <n v="-3592.75"/>
    <n v="0"/>
    <n v="-3946.4"/>
    <n v="208760.8"/>
    <n v="-606.63"/>
    <n v="0"/>
    <n v="-1563012.91"/>
    <n v="0"/>
    <n v="0"/>
    <m/>
    <m/>
    <m/>
    <n v="12543716.110000003"/>
    <n v="4456366.3348201914"/>
    <n v="-734479.97649999999"/>
    <n v="12668643.85"/>
    <m/>
    <m/>
    <m/>
    <m/>
    <m/>
    <m/>
    <m/>
    <m/>
    <m/>
    <m/>
    <m/>
    <m/>
    <m/>
    <m/>
    <n v="9043349.8599999994"/>
    <m/>
    <m/>
    <m/>
    <m/>
    <m/>
    <m/>
    <m/>
    <m/>
    <n v="2035000"/>
    <m/>
    <m/>
    <m/>
    <m/>
    <m/>
    <m/>
    <m/>
    <m/>
    <m/>
    <m/>
    <m/>
    <m/>
    <m/>
    <m/>
    <m/>
    <m/>
    <m/>
    <m/>
    <m/>
    <m/>
    <m/>
    <m/>
    <m/>
    <x v="0"/>
    <m/>
    <x v="0"/>
    <x v="44"/>
  </r>
  <r>
    <s v="neu_ohne Fusionsberechnungen_DJ_Daten_OKP.xlsx"/>
    <x v="2"/>
    <s v="Jahresrechnung definitiv"/>
    <n v="966"/>
    <x v="45"/>
    <s v="CH"/>
    <s v="OKP CH"/>
    <n v="3512.77"/>
    <n v="3885"/>
    <m/>
    <m/>
    <m/>
    <m/>
    <m/>
    <m/>
    <m/>
    <m/>
    <m/>
    <m/>
    <m/>
    <m/>
    <m/>
    <m/>
    <m/>
    <m/>
    <m/>
    <m/>
    <m/>
    <m/>
    <m/>
    <m/>
    <m/>
    <m/>
    <m/>
    <m/>
    <m/>
    <m/>
    <m/>
    <m/>
    <m/>
    <m/>
    <m/>
    <m/>
    <m/>
    <n v="11552563.449999999"/>
    <n v="-32152.95"/>
    <n v="-67004.850000000006"/>
    <n v="1649547.75"/>
    <n v="0"/>
    <n v="0"/>
    <n v="-17952"/>
    <n v="-859"/>
    <n v="-1649547.75"/>
    <n v="-12953504"/>
    <n v="1930881.45"/>
    <n v="0"/>
    <n v="0"/>
    <n v="0"/>
    <n v="-3463.4"/>
    <n v="0"/>
    <n v="0"/>
    <m/>
    <n v="0"/>
    <n v="723312"/>
    <n v="0"/>
    <n v="141000"/>
    <n v="-20896"/>
    <n v="0"/>
    <n v="-132571.41"/>
    <n v="0"/>
    <m/>
    <n v="-475727.47"/>
    <n v="0"/>
    <n v="-231533.7"/>
    <n v="-24120.84"/>
    <n v="0"/>
    <n v="0"/>
    <n v="41807.67"/>
    <n v="-9849.91"/>
    <n v="0"/>
    <n v="-938626.42"/>
    <n v="0"/>
    <n v="0"/>
    <m/>
    <m/>
    <m/>
    <n v="7798380.0000000019"/>
    <n v="4133920.4014095343"/>
    <n v="636810.87469999993"/>
    <n v="9874776.3800000027"/>
    <m/>
    <m/>
    <m/>
    <m/>
    <m/>
    <m/>
    <m/>
    <m/>
    <m/>
    <m/>
    <m/>
    <m/>
    <m/>
    <m/>
    <n v="7558384.1699999999"/>
    <m/>
    <m/>
    <m/>
    <m/>
    <m/>
    <m/>
    <m/>
    <m/>
    <n v="2200000"/>
    <m/>
    <m/>
    <m/>
    <m/>
    <m/>
    <m/>
    <m/>
    <m/>
    <m/>
    <m/>
    <m/>
    <m/>
    <m/>
    <m/>
    <m/>
    <m/>
    <m/>
    <m/>
    <m/>
    <m/>
    <m/>
    <m/>
    <m/>
    <x v="0"/>
    <m/>
    <x v="0"/>
    <x v="45"/>
  </r>
  <r>
    <s v="neu_ohne Fusionsberechnungen_DJ_Daten_OKP.xlsx"/>
    <x v="2"/>
    <s v="Jahresrechnung definitiv"/>
    <n v="1322"/>
    <x v="46"/>
    <s v="CH"/>
    <s v="OKP CH"/>
    <n v="3061.79"/>
    <n v="2859"/>
    <m/>
    <m/>
    <m/>
    <m/>
    <m/>
    <m/>
    <m/>
    <m/>
    <m/>
    <m/>
    <m/>
    <m/>
    <m/>
    <m/>
    <m/>
    <m/>
    <m/>
    <m/>
    <m/>
    <m/>
    <m/>
    <m/>
    <m/>
    <m/>
    <m/>
    <m/>
    <m/>
    <m/>
    <m/>
    <m/>
    <m/>
    <m/>
    <m/>
    <m/>
    <m/>
    <n v="12806094.449999999"/>
    <n v="-74373.179999999993"/>
    <n v="-203514.14"/>
    <n v="1555327.45"/>
    <n v="0"/>
    <n v="0"/>
    <n v="-14497.6"/>
    <n v="-824"/>
    <n v="-1555327.45"/>
    <n v="-17683581.449999999"/>
    <n v="2093440"/>
    <n v="0"/>
    <n v="0"/>
    <n v="0"/>
    <n v="-5252.22"/>
    <n v="500000"/>
    <n v="0"/>
    <m/>
    <n v="0"/>
    <n v="4367886.9000000004"/>
    <n v="0"/>
    <n v="81470"/>
    <n v="-72984.800000000003"/>
    <n v="-14804.65"/>
    <n v="-169243.79"/>
    <n v="86180.6"/>
    <m/>
    <n v="-937670.72"/>
    <n v="0"/>
    <n v="-426966.53"/>
    <n v="-37740.01"/>
    <n v="0"/>
    <n v="-13250.38"/>
    <n v="96505.11"/>
    <n v="-7467.72"/>
    <n v="0"/>
    <n v="-735747.14"/>
    <n v="0"/>
    <n v="0"/>
    <m/>
    <m/>
    <m/>
    <n v="10131044.91"/>
    <n v="5610117.497806211"/>
    <n v="4362236.3797200006"/>
    <n v="9297182.2500000019"/>
    <m/>
    <m/>
    <m/>
    <m/>
    <m/>
    <m/>
    <m/>
    <m/>
    <m/>
    <m/>
    <m/>
    <m/>
    <m/>
    <m/>
    <n v="9304264.0899999999"/>
    <m/>
    <m/>
    <m/>
    <m/>
    <m/>
    <m/>
    <m/>
    <m/>
    <n v="3150000"/>
    <m/>
    <m/>
    <m/>
    <m/>
    <m/>
    <m/>
    <m/>
    <m/>
    <m/>
    <m/>
    <m/>
    <m/>
    <m/>
    <m/>
    <m/>
    <m/>
    <m/>
    <m/>
    <m/>
    <m/>
    <m/>
    <m/>
    <m/>
    <x v="0"/>
    <m/>
    <x v="0"/>
    <x v="46"/>
  </r>
  <r>
    <s v="neu_ohne Fusionsberechnungen_DJ_Daten_OKP.xlsx"/>
    <x v="2"/>
    <s v="Jahresrechnung definitiv"/>
    <n v="820"/>
    <x v="47"/>
    <s v="CH"/>
    <s v="OKP CH"/>
    <n v="2558.63"/>
    <n v="2561"/>
    <m/>
    <m/>
    <m/>
    <m/>
    <m/>
    <m/>
    <m/>
    <m/>
    <m/>
    <m/>
    <m/>
    <m/>
    <m/>
    <m/>
    <m/>
    <m/>
    <m/>
    <m/>
    <m/>
    <m/>
    <m/>
    <m/>
    <m/>
    <m/>
    <m/>
    <m/>
    <m/>
    <m/>
    <m/>
    <m/>
    <m/>
    <m/>
    <m/>
    <m/>
    <m/>
    <n v="8383942.1500000004"/>
    <n v="2140.67"/>
    <n v="-36889.35"/>
    <n v="1148702.1000000001"/>
    <n v="0"/>
    <n v="0"/>
    <n v="-13065.6"/>
    <n v="-635"/>
    <n v="-1148702.1000000001"/>
    <n v="-10040323.4"/>
    <n v="1315827.95"/>
    <n v="0"/>
    <n v="0"/>
    <n v="0"/>
    <n v="-1.56"/>
    <n v="-95000"/>
    <n v="0"/>
    <m/>
    <n v="0"/>
    <n v="1083757"/>
    <n v="0"/>
    <n v="-200000"/>
    <n v="-11792.95"/>
    <n v="0"/>
    <n v="-81821.94"/>
    <n v="5740.65"/>
    <m/>
    <n v="-190672.7"/>
    <n v="0"/>
    <n v="-284598.7"/>
    <n v="-1951.2"/>
    <n v="0"/>
    <n v="0"/>
    <n v="83642.05"/>
    <n v="-54157.55"/>
    <n v="0"/>
    <n v="-910109.95"/>
    <n v="0"/>
    <n v="0"/>
    <m/>
    <m/>
    <m/>
    <n v="7217538.2000000002"/>
    <n v="3369707.5300809471"/>
    <n v="609505.12620000006"/>
    <n v="6976628.8799999999"/>
    <m/>
    <m/>
    <m/>
    <m/>
    <m/>
    <m/>
    <m/>
    <m/>
    <m/>
    <m/>
    <m/>
    <m/>
    <m/>
    <m/>
    <n v="5519720.04"/>
    <m/>
    <m/>
    <m/>
    <m/>
    <m/>
    <m/>
    <m/>
    <m/>
    <n v="1335000"/>
    <m/>
    <m/>
    <m/>
    <m/>
    <m/>
    <m/>
    <m/>
    <m/>
    <m/>
    <m/>
    <m/>
    <m/>
    <m/>
    <m/>
    <m/>
    <m/>
    <m/>
    <m/>
    <m/>
    <m/>
    <m/>
    <m/>
    <m/>
    <x v="0"/>
    <m/>
    <x v="0"/>
    <x v="47"/>
  </r>
  <r>
    <s v="neu_ohne Fusionsberechnungen_DJ_Daten_OKP.xlsx"/>
    <x v="2"/>
    <s v="Jahresrechnung definitiv"/>
    <n v="1331"/>
    <x v="48"/>
    <s v="CH"/>
    <s v="OKP CH"/>
    <n v="962.48"/>
    <n v="1369"/>
    <m/>
    <m/>
    <m/>
    <m/>
    <m/>
    <m/>
    <m/>
    <m/>
    <m/>
    <m/>
    <m/>
    <m/>
    <m/>
    <m/>
    <m/>
    <m/>
    <m/>
    <m/>
    <m/>
    <m/>
    <m/>
    <m/>
    <m/>
    <m/>
    <m/>
    <m/>
    <m/>
    <m/>
    <m/>
    <m/>
    <m/>
    <m/>
    <m/>
    <m/>
    <m/>
    <n v="3442029"/>
    <n v="-70000"/>
    <n v="-320109"/>
    <n v="459139"/>
    <n v="0"/>
    <n v="0"/>
    <n v="-4469"/>
    <n v="-244"/>
    <n v="-459138"/>
    <n v="-3622569"/>
    <n v="516008"/>
    <n v="0"/>
    <n v="0"/>
    <n v="0"/>
    <n v="-15267"/>
    <n v="133000"/>
    <n v="0"/>
    <m/>
    <n v="0"/>
    <n v="181817"/>
    <n v="0"/>
    <n v="94000"/>
    <n v="-40725"/>
    <n v="0"/>
    <n v="-43888"/>
    <n v="146115"/>
    <m/>
    <n v="-136642"/>
    <n v="0"/>
    <n v="-258693"/>
    <n v="0"/>
    <n v="0"/>
    <n v="0"/>
    <n v="2335"/>
    <n v="-12248"/>
    <n v="0"/>
    <n v="-64319"/>
    <n v="36711"/>
    <n v="0"/>
    <m/>
    <m/>
    <m/>
    <n v="2799590.3800000004"/>
    <n v="1086326.803456163"/>
    <n v="244145.33398"/>
    <n v="2617583"/>
    <m/>
    <m/>
    <m/>
    <m/>
    <m/>
    <m/>
    <m/>
    <m/>
    <m/>
    <m/>
    <m/>
    <m/>
    <m/>
    <m/>
    <n v="2197304"/>
    <m/>
    <m/>
    <m/>
    <m/>
    <m/>
    <m/>
    <m/>
    <m/>
    <n v="452000"/>
    <m/>
    <m/>
    <m/>
    <m/>
    <m/>
    <m/>
    <m/>
    <m/>
    <m/>
    <m/>
    <m/>
    <m/>
    <m/>
    <m/>
    <m/>
    <m/>
    <m/>
    <m/>
    <m/>
    <m/>
    <m/>
    <m/>
    <s v="rhenu (fus)"/>
    <x v="1"/>
    <m/>
    <x v="0"/>
    <x v="48"/>
  </r>
  <r>
    <s v="neu_ohne Fusionsberechnungen_DJ_Daten_OKP.xlsx"/>
    <x v="2"/>
    <s v="Jahresrechnung definitiv"/>
    <n v="1142"/>
    <x v="49"/>
    <s v="CH"/>
    <s v="OKP CH"/>
    <n v="425.14"/>
    <n v="333"/>
    <m/>
    <m/>
    <m/>
    <m/>
    <m/>
    <m/>
    <m/>
    <m/>
    <m/>
    <m/>
    <m/>
    <m/>
    <m/>
    <m/>
    <m/>
    <m/>
    <m/>
    <m/>
    <m/>
    <m/>
    <m/>
    <m/>
    <m/>
    <m/>
    <m/>
    <m/>
    <m/>
    <m/>
    <m/>
    <m/>
    <m/>
    <m/>
    <m/>
    <m/>
    <m/>
    <n v="2150101.7000000002"/>
    <n v="-42714.6"/>
    <n v="-34186.6"/>
    <n v="1012357.3"/>
    <n v="0"/>
    <n v="0"/>
    <n v="-12706.35"/>
    <n v="-125"/>
    <n v="-1012357.3"/>
    <n v="-4665999.8"/>
    <n v="343337.9"/>
    <n v="0"/>
    <n v="0"/>
    <n v="0"/>
    <n v="0"/>
    <n v="297654"/>
    <n v="0"/>
    <m/>
    <n v="0"/>
    <n v="3634378"/>
    <n v="0"/>
    <n v="-360439"/>
    <n v="0"/>
    <n v="0"/>
    <n v="-4393.2299999999996"/>
    <n v="0"/>
    <m/>
    <n v="0"/>
    <n v="0"/>
    <n v="-403609.77"/>
    <n v="0"/>
    <n v="0"/>
    <n v="0"/>
    <n v="7285.36"/>
    <n v="-3518.03"/>
    <n v="0"/>
    <n v="-2363396.8199999998"/>
    <n v="0"/>
    <n v="0"/>
    <m/>
    <m/>
    <m/>
    <n v="24448356.52"/>
    <n v="6116774.8069849806"/>
    <n v="3044059.9991720007"/>
    <n v="22240544.09"/>
    <m/>
    <m/>
    <m/>
    <m/>
    <m/>
    <m/>
    <m/>
    <m/>
    <m/>
    <m/>
    <m/>
    <m/>
    <m/>
    <m/>
    <n v="22990024.43"/>
    <m/>
    <m/>
    <m/>
    <m/>
    <m/>
    <m/>
    <m/>
    <m/>
    <n v="775039"/>
    <m/>
    <m/>
    <m/>
    <m/>
    <m/>
    <m/>
    <m/>
    <m/>
    <m/>
    <m/>
    <m/>
    <m/>
    <m/>
    <m/>
    <m/>
    <m/>
    <m/>
    <m/>
    <m/>
    <m/>
    <m/>
    <m/>
    <s v="Einsiedler (fus)"/>
    <x v="1"/>
    <m/>
    <x v="0"/>
    <x v="49"/>
  </r>
  <r>
    <s v="neu_ohne Fusionsberechnungen_DJ_Daten_OKP.xlsx"/>
    <x v="2"/>
    <s v="Jahresrechnung definitiv"/>
    <n v="1362"/>
    <x v="50"/>
    <s v="CH"/>
    <s v="OKP CH"/>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Sodalis (fus)"/>
    <x v="1"/>
    <m/>
    <x v="0"/>
    <x v="50"/>
  </r>
  <r>
    <s v="neu_ohne Fusionsberechnungen_DJ_Daten_OKP.xlsx"/>
    <x v="3"/>
    <s v="Jahresrechnung definitiv"/>
    <n v="1542"/>
    <x v="0"/>
    <s v="CH"/>
    <s v="OKP CH"/>
    <n v="804063.84"/>
    <n v="685462"/>
    <m/>
    <m/>
    <m/>
    <m/>
    <m/>
    <m/>
    <m/>
    <m/>
    <m/>
    <m/>
    <m/>
    <m/>
    <m/>
    <m/>
    <m/>
    <m/>
    <m/>
    <m/>
    <m/>
    <m/>
    <m/>
    <m/>
    <m/>
    <m/>
    <m/>
    <m/>
    <m/>
    <m/>
    <m/>
    <m/>
    <m/>
    <m/>
    <m/>
    <m/>
    <m/>
    <n v="3281828427.3499999"/>
    <n v="-24003941.399999999"/>
    <n v="0"/>
    <n v="490660262.05000001"/>
    <n v="0"/>
    <n v="0"/>
    <n v="-3841444.27"/>
    <n v="-269786"/>
    <n v="-490660262.05000001"/>
    <n v="-3097839902.3099999"/>
    <n v="467465928.35000002"/>
    <n v="0"/>
    <n v="0"/>
    <n v="0"/>
    <n v="-3164697.73"/>
    <n v="97599351"/>
    <n v="0"/>
    <m/>
    <n v="0"/>
    <n v="-867707551"/>
    <n v="0"/>
    <n v="130898737"/>
    <n v="-400310"/>
    <n v="-308305.75"/>
    <n v="-6237106.6399999997"/>
    <n v="0"/>
    <m/>
    <n v="0"/>
    <n v="0"/>
    <n v="-169673203.81999999"/>
    <n v="-3492327.3"/>
    <n v="-1765672.81"/>
    <n v="0"/>
    <n v="441115.22"/>
    <n v="-1321815.8500000001"/>
    <n v="0"/>
    <n v="65256192.039999999"/>
    <n v="0"/>
    <n v="0"/>
    <m/>
    <m/>
    <m/>
    <n v="758667184.16999996"/>
    <n v="581446087.81284082"/>
    <n v="-909753863.90326011"/>
    <n v="1169417282.1600001"/>
    <m/>
    <m/>
    <m/>
    <m/>
    <m/>
    <m/>
    <m/>
    <m/>
    <m/>
    <m/>
    <m/>
    <m/>
    <m/>
    <m/>
    <n v="231726175.69"/>
    <m/>
    <m/>
    <m/>
    <m/>
    <m/>
    <m/>
    <m/>
    <m/>
    <n v="612684036"/>
    <m/>
    <m/>
    <m/>
    <m/>
    <m/>
    <m/>
    <m/>
    <m/>
    <m/>
    <m/>
    <m/>
    <m/>
    <m/>
    <m/>
    <m/>
    <m/>
    <m/>
    <m/>
    <m/>
    <m/>
    <m/>
    <m/>
    <m/>
    <x v="0"/>
    <m/>
    <x v="0"/>
    <x v="0"/>
  </r>
  <r>
    <s v="neu_ohne Fusionsberechnungen_DJ_Daten_OKP.xlsx"/>
    <x v="3"/>
    <s v="Jahresrechnung definitiv"/>
    <n v="1562"/>
    <x v="1"/>
    <s v="CH"/>
    <s v="OKP CH"/>
    <n v="1305102.8400000001"/>
    <n v="1286077"/>
    <m/>
    <m/>
    <m/>
    <m/>
    <m/>
    <m/>
    <m/>
    <m/>
    <m/>
    <m/>
    <m/>
    <m/>
    <m/>
    <m/>
    <m/>
    <m/>
    <m/>
    <m/>
    <m/>
    <m/>
    <m/>
    <m/>
    <m/>
    <m/>
    <m/>
    <m/>
    <m/>
    <m/>
    <m/>
    <m/>
    <m/>
    <m/>
    <m/>
    <m/>
    <m/>
    <n v="5426705080.8000002"/>
    <n v="23005847.469999999"/>
    <n v="0"/>
    <n v="918399433.59000003"/>
    <n v="0"/>
    <n v="0"/>
    <n v="-7372319.6500000004"/>
    <n v="-458847"/>
    <n v="-918399433.54999995"/>
    <n v="-6486202674.9399996"/>
    <n v="809291591"/>
    <n v="0"/>
    <n v="0"/>
    <n v="0"/>
    <n v="-1962082.56"/>
    <n v="-40090221.850000001"/>
    <n v="0"/>
    <m/>
    <n v="0"/>
    <n v="108472048"/>
    <n v="0"/>
    <n v="240069634"/>
    <n v="-28962622.32"/>
    <n v="-718324.83"/>
    <n v="-21594914.23"/>
    <n v="0"/>
    <m/>
    <n v="-368353037.75"/>
    <n v="-1820242.17"/>
    <n v="151323260.62"/>
    <n v="-11368038.82"/>
    <n v="-1667190.93"/>
    <n v="-527191.43999999994"/>
    <n v="9521557.1899999995"/>
    <n v="-9198732"/>
    <n v="0"/>
    <n v="130475753.22"/>
    <n v="948754"/>
    <n v="-40530.25"/>
    <m/>
    <m/>
    <m/>
    <n v="2085500490"/>
    <n v="1320511424.3871574"/>
    <n v="164333398.25229999"/>
    <n v="2458828432.0900006"/>
    <m/>
    <m/>
    <m/>
    <m/>
    <m/>
    <m/>
    <m/>
    <m/>
    <m/>
    <m/>
    <m/>
    <m/>
    <m/>
    <m/>
    <n v="512746147.75999999"/>
    <m/>
    <m/>
    <m/>
    <m/>
    <m/>
    <m/>
    <m/>
    <m/>
    <n v="856924679.20000005"/>
    <m/>
    <m/>
    <m/>
    <m/>
    <m/>
    <m/>
    <m/>
    <m/>
    <m/>
    <m/>
    <m/>
    <m/>
    <m/>
    <m/>
    <m/>
    <m/>
    <m/>
    <m/>
    <m/>
    <m/>
    <m/>
    <m/>
    <s v="Helsana (fus)"/>
    <x v="1"/>
    <m/>
    <x v="0"/>
    <x v="1"/>
  </r>
  <r>
    <s v="neu_ohne Fusionsberechnungen_DJ_Daten_OKP.xlsx"/>
    <x v="3"/>
    <s v="Jahresrechnung definitiv"/>
    <n v="8"/>
    <x v="2"/>
    <s v="CH"/>
    <s v="OKP CH"/>
    <n v="1501294"/>
    <n v="1526671"/>
    <m/>
    <m/>
    <m/>
    <m/>
    <m/>
    <m/>
    <m/>
    <m/>
    <m/>
    <m/>
    <m/>
    <m/>
    <m/>
    <m/>
    <m/>
    <m/>
    <m/>
    <m/>
    <m/>
    <m/>
    <m/>
    <m/>
    <m/>
    <m/>
    <m/>
    <m/>
    <m/>
    <m/>
    <m/>
    <m/>
    <m/>
    <m/>
    <m/>
    <m/>
    <m/>
    <n v="5658348949.8000002"/>
    <n v="-19300968.960000001"/>
    <n v="0"/>
    <n v="963994643.35000002"/>
    <n v="37280"/>
    <n v="0"/>
    <n v="-7235699.2000000002"/>
    <n v="-500865"/>
    <n v="-964031923.35000002"/>
    <n v="-6383854404.1499996"/>
    <n v="869028017.54999995"/>
    <n v="0"/>
    <n v="0"/>
    <n v="0"/>
    <n v="-713323.31"/>
    <n v="-359000000"/>
    <n v="0"/>
    <m/>
    <n v="0"/>
    <n v="-60186379"/>
    <n v="0"/>
    <n v="142776574"/>
    <n v="-25311045.449999999"/>
    <n v="-5331973.5599999996"/>
    <n v="56206572.009999998"/>
    <n v="0"/>
    <m/>
    <n v="-344710224.63"/>
    <n v="-5456597.6900000004"/>
    <n v="133506001.27"/>
    <n v="-10177553.689999999"/>
    <n v="-760489.95"/>
    <n v="-4173833.93"/>
    <n v="4175662.37"/>
    <n v="-2639823.02"/>
    <n v="0"/>
    <n v="88772029.659999996"/>
    <n v="656596.25"/>
    <n v="0"/>
    <m/>
    <m/>
    <m/>
    <n v="1279174494.5999999"/>
    <n v="602466864.97101581"/>
    <n v="369583878.8326"/>
    <n v="2130638181.74"/>
    <m/>
    <m/>
    <m/>
    <m/>
    <m/>
    <m/>
    <m/>
    <m/>
    <m/>
    <m/>
    <m/>
    <m/>
    <m/>
    <m/>
    <n v="747477570.82000005"/>
    <m/>
    <m/>
    <m/>
    <m/>
    <m/>
    <m/>
    <m/>
    <m/>
    <n v="1430300000"/>
    <m/>
    <m/>
    <m/>
    <m/>
    <m/>
    <m/>
    <m/>
    <m/>
    <m/>
    <m/>
    <m/>
    <m/>
    <m/>
    <m/>
    <m/>
    <m/>
    <m/>
    <m/>
    <m/>
    <m/>
    <m/>
    <m/>
    <s v="CSS (fus)"/>
    <x v="1"/>
    <m/>
    <x v="0"/>
    <x v="2"/>
  </r>
  <r>
    <s v="neu_ohne Fusionsberechnungen_DJ_Daten_OKP.xlsx"/>
    <x v="3"/>
    <s v="Jahresrechnung definitiv"/>
    <n v="1384"/>
    <x v="3"/>
    <s v="CH"/>
    <s v="OKP CH"/>
    <n v="727810"/>
    <n v="815946"/>
    <m/>
    <m/>
    <m/>
    <m/>
    <m/>
    <m/>
    <m/>
    <m/>
    <m/>
    <m/>
    <m/>
    <m/>
    <m/>
    <m/>
    <m/>
    <m/>
    <m/>
    <m/>
    <m/>
    <m/>
    <m/>
    <m/>
    <m/>
    <m/>
    <m/>
    <m/>
    <m/>
    <m/>
    <m/>
    <m/>
    <m/>
    <m/>
    <m/>
    <m/>
    <m/>
    <n v="2975870039.8699999"/>
    <n v="-5914362.3799999999"/>
    <n v="0"/>
    <n v="362079012.30000001"/>
    <n v="0"/>
    <n v="0"/>
    <n v="-3690838.8"/>
    <n v="-237944"/>
    <n v="-362079012.30000001"/>
    <n v="-3211726409.2600002"/>
    <n v="463645648.30000001"/>
    <n v="0"/>
    <n v="0"/>
    <n v="0"/>
    <n v="-1417633.31"/>
    <n v="-6191075.9500000002"/>
    <n v="0"/>
    <m/>
    <n v="0"/>
    <n v="-145751320"/>
    <n v="0"/>
    <n v="-19087774.57"/>
    <n v="-19485337.82"/>
    <n v="-11148524.949999999"/>
    <n v="-2468116.4300000002"/>
    <n v="0"/>
    <m/>
    <n v="-74669627.75"/>
    <n v="-1004813.98"/>
    <n v="-62376345.670000002"/>
    <n v="-7418806.6100000003"/>
    <n v="-1290813.6599999999"/>
    <n v="-2331726.9500000002"/>
    <n v="1507143.19"/>
    <n v="-477813.37"/>
    <n v="0"/>
    <n v="31202622.719999999"/>
    <n v="174210.75"/>
    <n v="0"/>
    <m/>
    <m/>
    <m/>
    <n v="738299785.94999957"/>
    <n v="544872893.21038222"/>
    <n v="-147410211.42134002"/>
    <n v="1095838810.75"/>
    <m/>
    <m/>
    <m/>
    <m/>
    <m/>
    <m/>
    <m/>
    <m/>
    <m/>
    <m/>
    <m/>
    <m/>
    <m/>
    <m/>
    <n v="373873515.19"/>
    <m/>
    <m/>
    <m/>
    <m/>
    <m/>
    <m/>
    <m/>
    <m/>
    <n v="418063699.75"/>
    <m/>
    <m/>
    <m/>
    <m/>
    <m/>
    <m/>
    <m/>
    <m/>
    <m/>
    <m/>
    <m/>
    <m/>
    <m/>
    <m/>
    <m/>
    <m/>
    <m/>
    <m/>
    <m/>
    <m/>
    <m/>
    <m/>
    <s v="SWICA (fus)"/>
    <x v="1"/>
    <m/>
    <x v="0"/>
    <x v="3"/>
  </r>
  <r>
    <s v="neu_ohne Fusionsberechnungen_DJ_Daten_OKP.xlsx"/>
    <x v="3"/>
    <s v="Jahresrechnung definitiv"/>
    <n v="290"/>
    <x v="4"/>
    <s v="CH"/>
    <s v="OKP CH"/>
    <n v="600591"/>
    <n v="670697"/>
    <m/>
    <m/>
    <m/>
    <m/>
    <m/>
    <m/>
    <m/>
    <m/>
    <m/>
    <m/>
    <m/>
    <m/>
    <m/>
    <m/>
    <m/>
    <m/>
    <m/>
    <m/>
    <m/>
    <m/>
    <m/>
    <m/>
    <m/>
    <m/>
    <m/>
    <m/>
    <m/>
    <m/>
    <m/>
    <m/>
    <m/>
    <m/>
    <m/>
    <m/>
    <m/>
    <n v="2191636651.4000001"/>
    <n v="-3421843.86"/>
    <n v="0"/>
    <n v="358090762.73000002"/>
    <n v="0"/>
    <n v="0"/>
    <n v="-2884293.28"/>
    <n v="-185856"/>
    <n v="-358106652.73000002"/>
    <n v="-2647192550.0799999"/>
    <n v="342985746.55000001"/>
    <n v="0"/>
    <n v="0"/>
    <n v="0"/>
    <n v="-1297335.67"/>
    <n v="-45729819"/>
    <n v="0"/>
    <m/>
    <n v="0"/>
    <n v="171382417"/>
    <n v="0"/>
    <n v="4059477"/>
    <n v="-9066144.9499999993"/>
    <n v="-1458224.74"/>
    <n v="4207869.3600000003"/>
    <n v="0"/>
    <m/>
    <n v="-69847769.549999997"/>
    <n v="0"/>
    <n v="-23955600.469999999"/>
    <n v="-6575513.7999999998"/>
    <n v="-1466236.02"/>
    <n v="0"/>
    <n v="3059446.33"/>
    <n v="-45721.79"/>
    <n v="0"/>
    <n v="50498864.100000001"/>
    <n v="0"/>
    <n v="0"/>
    <m/>
    <m/>
    <m/>
    <n v="990679140.92999995"/>
    <n v="560799814.95434427"/>
    <n v="160441894.50480002"/>
    <n v="1118345481.9299998"/>
    <m/>
    <m/>
    <m/>
    <m/>
    <m/>
    <m/>
    <m/>
    <m/>
    <m/>
    <m/>
    <m/>
    <m/>
    <m/>
    <m/>
    <n v="823254482.62"/>
    <m/>
    <m/>
    <m/>
    <m/>
    <m/>
    <m/>
    <m/>
    <m/>
    <n v="418387194"/>
    <m/>
    <m/>
    <m/>
    <m/>
    <m/>
    <m/>
    <m/>
    <m/>
    <m/>
    <m/>
    <m/>
    <m/>
    <m/>
    <m/>
    <m/>
    <m/>
    <m/>
    <m/>
    <m/>
    <m/>
    <m/>
    <m/>
    <m/>
    <x v="0"/>
    <m/>
    <x v="0"/>
    <x v="4"/>
  </r>
  <r>
    <s v="neu_ohne Fusionsberechnungen_DJ_Daten_OKP.xlsx"/>
    <x v="3"/>
    <s v="Jahresrechnung definitiv"/>
    <n v="1509"/>
    <x v="5"/>
    <s v="CH"/>
    <s v="OKP CH"/>
    <n v="594893.94999999995"/>
    <n v="632436"/>
    <m/>
    <m/>
    <m/>
    <m/>
    <m/>
    <m/>
    <m/>
    <m/>
    <m/>
    <m/>
    <m/>
    <m/>
    <m/>
    <m/>
    <m/>
    <m/>
    <m/>
    <m/>
    <m/>
    <m/>
    <m/>
    <m/>
    <m/>
    <m/>
    <m/>
    <m/>
    <m/>
    <m/>
    <m/>
    <m/>
    <m/>
    <m/>
    <m/>
    <m/>
    <m/>
    <n v="2397008948.5999999"/>
    <n v="-8257338.2300000004"/>
    <n v="0"/>
    <n v="316625393.85000002"/>
    <n v="4962798.1500000004"/>
    <n v="0"/>
    <n v="-2915740.8"/>
    <n v="-185446"/>
    <n v="-321588192"/>
    <n v="-2834864041.1500001"/>
    <n v="382987932.25999999"/>
    <n v="0"/>
    <n v="0"/>
    <n v="0"/>
    <n v="-1039588.87"/>
    <n v="-83799671"/>
    <n v="0"/>
    <m/>
    <n v="0"/>
    <n v="112921294.05"/>
    <n v="0"/>
    <n v="4773542"/>
    <n v="-6121977.96"/>
    <n v="-7803815.04"/>
    <n v="30983133.5"/>
    <n v="0"/>
    <m/>
    <n v="-64811431.210000001"/>
    <n v="-180162.5"/>
    <n v="-49638988.600000001"/>
    <n v="-5479526.4500000002"/>
    <n v="-4289847.58"/>
    <n v="-9277960.3699999992"/>
    <n v="2789823.09"/>
    <n v="-1309092.3799999999"/>
    <n v="0"/>
    <n v="34352160.649999999"/>
    <n v="37710"/>
    <n v="-2883.9"/>
    <m/>
    <m/>
    <m/>
    <n v="720343071.13795078"/>
    <n v="449226303.63904142"/>
    <n v="111569316.0148"/>
    <n v="946092900.96000004"/>
    <m/>
    <m/>
    <m/>
    <m/>
    <m/>
    <m/>
    <m/>
    <m/>
    <m/>
    <m/>
    <m/>
    <m/>
    <m/>
    <m/>
    <n v="386484002.44999999"/>
    <m/>
    <m/>
    <m/>
    <m/>
    <m/>
    <m/>
    <m/>
    <m/>
    <n v="444829983"/>
    <m/>
    <m/>
    <m/>
    <m/>
    <m/>
    <m/>
    <m/>
    <m/>
    <m/>
    <m/>
    <m/>
    <m/>
    <m/>
    <m/>
    <m/>
    <m/>
    <m/>
    <m/>
    <m/>
    <m/>
    <m/>
    <m/>
    <s v="Sanitas (fus)"/>
    <x v="1"/>
    <m/>
    <x v="0"/>
    <x v="5"/>
  </r>
  <r>
    <s v="neu_ohne Fusionsberechnungen_DJ_Daten_OKP.xlsx"/>
    <x v="3"/>
    <s v="Jahresrechnung definitiv"/>
    <n v="1555"/>
    <x v="6"/>
    <s v="CH"/>
    <s v="OKP CH"/>
    <n v="493959.92"/>
    <n v="506192"/>
    <m/>
    <m/>
    <m/>
    <m/>
    <m/>
    <m/>
    <m/>
    <m/>
    <m/>
    <m/>
    <m/>
    <m/>
    <m/>
    <m/>
    <m/>
    <m/>
    <m/>
    <m/>
    <m/>
    <m/>
    <m/>
    <m/>
    <m/>
    <m/>
    <m/>
    <m/>
    <m/>
    <m/>
    <m/>
    <m/>
    <m/>
    <m/>
    <m/>
    <m/>
    <m/>
    <n v="1914883688.9200001"/>
    <n v="-22980163.600000001"/>
    <n v="0"/>
    <n v="316824529.98000002"/>
    <n v="18233202.359999999"/>
    <n v="0"/>
    <n v="-2391392.5499999998"/>
    <n v="-150926"/>
    <n v="-316824529.98000002"/>
    <n v="-2503991254.48"/>
    <n v="281621187.69999999"/>
    <n v="0"/>
    <n v="0"/>
    <n v="0"/>
    <n v="-3934773.25"/>
    <n v="-29940000"/>
    <n v="0"/>
    <m/>
    <n v="0"/>
    <n v="367041700"/>
    <n v="0"/>
    <n v="-19986647"/>
    <n v="0"/>
    <n v="-1974762.68"/>
    <n v="19297530.199999999"/>
    <n v="0"/>
    <m/>
    <n v="-58590773.82"/>
    <n v="-1153524.42"/>
    <n v="-33982985.189999998"/>
    <n v="-4263987.3499999996"/>
    <n v="-1438224.54"/>
    <n v="-330004.89"/>
    <n v="5682561.6699999999"/>
    <n v="-710242.21"/>
    <n v="27345.32"/>
    <n v="74061458.430000007"/>
    <n v="0"/>
    <n v="0"/>
    <m/>
    <m/>
    <m/>
    <n v="1262679360.04"/>
    <n v="564458016.92496383"/>
    <n v="358162783.10387808"/>
    <n v="1395926969.8699999"/>
    <m/>
    <m/>
    <m/>
    <m/>
    <m/>
    <m/>
    <m/>
    <m/>
    <m/>
    <m/>
    <m/>
    <m/>
    <m/>
    <m/>
    <n v="1010043033"/>
    <m/>
    <m/>
    <m/>
    <m/>
    <m/>
    <m/>
    <m/>
    <m/>
    <n v="434990000"/>
    <m/>
    <m/>
    <m/>
    <m/>
    <m/>
    <m/>
    <m/>
    <m/>
    <m/>
    <m/>
    <m/>
    <m/>
    <m/>
    <m/>
    <m/>
    <m/>
    <m/>
    <m/>
    <m/>
    <m/>
    <m/>
    <m/>
    <m/>
    <x v="0"/>
    <s v="Visana Gruppe"/>
    <x v="1"/>
    <x v="6"/>
  </r>
  <r>
    <s v="neu_ohne Fusionsberechnungen_DJ_Daten_OKP.xlsx"/>
    <x v="3"/>
    <s v="Jahresrechnung definitiv"/>
    <n v="994"/>
    <x v="7"/>
    <s v="CH"/>
    <s v="OKP CH"/>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Helsana (fus)"/>
    <x v="1"/>
    <m/>
    <x v="0"/>
    <x v="7"/>
  </r>
  <r>
    <s v="neu_ohne Fusionsberechnungen_DJ_Daten_OKP.xlsx"/>
    <x v="3"/>
    <s v="Jahresrechnung definitiv"/>
    <n v="376"/>
    <x v="8"/>
    <s v="CH"/>
    <s v="OKP CH"/>
    <n v="556871"/>
    <n v="544310"/>
    <m/>
    <m/>
    <m/>
    <m/>
    <m/>
    <m/>
    <m/>
    <m/>
    <m/>
    <m/>
    <m/>
    <m/>
    <m/>
    <m/>
    <m/>
    <m/>
    <m/>
    <m/>
    <m/>
    <m/>
    <m/>
    <m/>
    <m/>
    <m/>
    <m/>
    <m/>
    <m/>
    <m/>
    <m/>
    <m/>
    <m/>
    <m/>
    <m/>
    <m/>
    <m/>
    <n v="2150459706"/>
    <n v="-10986260"/>
    <n v="0"/>
    <n v="234563096"/>
    <n v="643570"/>
    <n v="0"/>
    <n v="-1464149"/>
    <n v="-117906"/>
    <n v="-234563096"/>
    <n v="-2348267160"/>
    <n v="327925815"/>
    <n v="0"/>
    <n v="0"/>
    <n v="0"/>
    <n v="-332187"/>
    <n v="-84900000"/>
    <n v="0"/>
    <m/>
    <n v="0"/>
    <n v="249851951"/>
    <n v="0"/>
    <n v="-236771335"/>
    <n v="-1226873"/>
    <n v="-3063405"/>
    <n v="14863999"/>
    <n v="0"/>
    <m/>
    <n v="-52020047"/>
    <n v="-1237120"/>
    <n v="-39178140"/>
    <n v="-3152977"/>
    <n v="-3103333"/>
    <n v="-3515462"/>
    <n v="8613951"/>
    <n v="-1100163"/>
    <n v="0"/>
    <n v="26792340"/>
    <n v="26925"/>
    <n v="-103726"/>
    <m/>
    <m/>
    <m/>
    <n v="503713804.72000009"/>
    <n v="336642152.99635339"/>
    <n v="230646451.39184001"/>
    <n v="734164884"/>
    <m/>
    <m/>
    <m/>
    <m/>
    <m/>
    <m/>
    <m/>
    <m/>
    <m/>
    <m/>
    <m/>
    <m/>
    <m/>
    <m/>
    <n v="338556415"/>
    <m/>
    <m/>
    <m/>
    <m/>
    <m/>
    <m/>
    <m/>
    <m/>
    <n v="483100000"/>
    <m/>
    <m/>
    <m/>
    <m/>
    <m/>
    <m/>
    <m/>
    <m/>
    <m/>
    <m/>
    <m/>
    <m/>
    <m/>
    <m/>
    <m/>
    <m/>
    <m/>
    <m/>
    <m/>
    <m/>
    <m/>
    <m/>
    <s v="KPT (fus)"/>
    <x v="1"/>
    <m/>
    <x v="0"/>
    <x v="8"/>
  </r>
  <r>
    <s v="neu_ohne Fusionsberechnungen_DJ_Daten_OKP.xlsx"/>
    <x v="3"/>
    <s v="Jahresrechnung definitiv"/>
    <n v="1569"/>
    <x v="9"/>
    <s v="CH"/>
    <s v="OKP CH"/>
    <n v="0"/>
    <n v="0"/>
    <m/>
    <m/>
    <m/>
    <m/>
    <m/>
    <m/>
    <m/>
    <m/>
    <m/>
    <m/>
    <m/>
    <m/>
    <m/>
    <m/>
    <m/>
    <m/>
    <m/>
    <m/>
    <m/>
    <m/>
    <m/>
    <m/>
    <m/>
    <m/>
    <m/>
    <m/>
    <m/>
    <m/>
    <m/>
    <m/>
    <m/>
    <m/>
    <m/>
    <m/>
    <m/>
    <n v="0"/>
    <n v="0"/>
    <n v="0"/>
    <n v="0"/>
    <n v="0"/>
    <n v="0"/>
    <n v="0"/>
    <n v="0"/>
    <n v="0"/>
    <n v="0"/>
    <n v="0"/>
    <n v="0"/>
    <n v="0"/>
    <n v="0"/>
    <n v="0"/>
    <n v="0"/>
    <n v="0"/>
    <m/>
    <n v="0"/>
    <n v="0"/>
    <n v="0"/>
    <n v="0"/>
    <n v="0"/>
    <n v="0"/>
    <n v="0"/>
    <n v="0"/>
    <m/>
    <n v="0"/>
    <n v="0"/>
    <n v="0"/>
    <n v="0"/>
    <n v="0"/>
    <n v="0"/>
    <n v="0"/>
    <n v="0"/>
    <n v="0"/>
    <n v="0"/>
    <n v="0"/>
    <n v="0"/>
    <m/>
    <m/>
    <m/>
    <n v="405817018.39999962"/>
    <n v="356961788.00161153"/>
    <n v="0"/>
    <n v="0"/>
    <m/>
    <m/>
    <m/>
    <m/>
    <m/>
    <m/>
    <m/>
    <m/>
    <m/>
    <m/>
    <m/>
    <m/>
    <m/>
    <m/>
    <n v="0"/>
    <m/>
    <m/>
    <m/>
    <m/>
    <m/>
    <m/>
    <m/>
    <m/>
    <n v="0"/>
    <m/>
    <m/>
    <m/>
    <m/>
    <m/>
    <m/>
    <m/>
    <m/>
    <m/>
    <m/>
    <m/>
    <m/>
    <m/>
    <m/>
    <m/>
    <m/>
    <m/>
    <m/>
    <m/>
    <m/>
    <m/>
    <m/>
    <s v="CSS (fus)"/>
    <x v="1"/>
    <m/>
    <x v="0"/>
    <x v="9"/>
  </r>
  <r>
    <s v="neu_ohne Fusionsberechnungen_DJ_Daten_OKP.xlsx"/>
    <x v="3"/>
    <s v="Jahresrechnung definitiv"/>
    <n v="1479"/>
    <x v="10"/>
    <s v="CH"/>
    <s v="OKP CH"/>
    <n v="296990.58"/>
    <n v="335285"/>
    <m/>
    <m/>
    <m/>
    <m/>
    <m/>
    <m/>
    <m/>
    <m/>
    <m/>
    <m/>
    <m/>
    <m/>
    <m/>
    <m/>
    <m/>
    <m/>
    <m/>
    <m/>
    <m/>
    <m/>
    <m/>
    <m/>
    <m/>
    <m/>
    <m/>
    <m/>
    <m/>
    <m/>
    <m/>
    <m/>
    <m/>
    <m/>
    <m/>
    <m/>
    <m/>
    <n v="1375758117.95"/>
    <n v="-18680025.84"/>
    <n v="0"/>
    <n v="322283169.25"/>
    <n v="0"/>
    <n v="0"/>
    <n v="-1425555.33"/>
    <n v="-101590"/>
    <n v="-322283169.25"/>
    <n v="-1674339295.1900001"/>
    <n v="206224131.38"/>
    <n v="0"/>
    <n v="0"/>
    <n v="0"/>
    <n v="0"/>
    <n v="14998955.369999999"/>
    <n v="0"/>
    <m/>
    <n v="0"/>
    <n v="98965027"/>
    <n v="0"/>
    <n v="10906554"/>
    <n v="-789468.11"/>
    <n v="-4018149.71"/>
    <n v="-2132455.48"/>
    <n v="0"/>
    <m/>
    <n v="0"/>
    <n v="0"/>
    <n v="-59106615.609999999"/>
    <n v="-5175554.26"/>
    <n v="-4021192.63"/>
    <n v="0"/>
    <n v="1776395.38"/>
    <n v="-630765.35"/>
    <n v="0"/>
    <n v="19521010.039999999"/>
    <n v="69896.17"/>
    <n v="0"/>
    <m/>
    <m/>
    <m/>
    <n v="394068655.339064"/>
    <n v="306792520.46021163"/>
    <n v="102410744.015279"/>
    <n v="414605967.58999997"/>
    <m/>
    <m/>
    <m/>
    <m/>
    <m/>
    <m/>
    <m/>
    <m/>
    <m/>
    <m/>
    <m/>
    <m/>
    <m/>
    <m/>
    <n v="140387996.36000001"/>
    <m/>
    <m/>
    <m/>
    <m/>
    <m/>
    <m/>
    <m/>
    <m/>
    <n v="316864936.38999999"/>
    <m/>
    <m/>
    <m/>
    <m/>
    <m/>
    <m/>
    <m/>
    <m/>
    <m/>
    <m/>
    <m/>
    <m/>
    <m/>
    <m/>
    <m/>
    <m/>
    <m/>
    <m/>
    <m/>
    <m/>
    <m/>
    <m/>
    <m/>
    <x v="0"/>
    <s v="Groupe Mutuel"/>
    <x v="1"/>
    <x v="10"/>
  </r>
  <r>
    <s v="neu_ohne Fusionsberechnungen_DJ_Daten_OKP.xlsx"/>
    <x v="3"/>
    <s v="Jahresrechnung definitiv"/>
    <n v="1535"/>
    <x v="11"/>
    <s v="CH"/>
    <s v="OKP CH"/>
    <n v="202217.08"/>
    <n v="202249"/>
    <m/>
    <m/>
    <m/>
    <m/>
    <m/>
    <m/>
    <m/>
    <m/>
    <m/>
    <m/>
    <m/>
    <m/>
    <m/>
    <m/>
    <m/>
    <m/>
    <m/>
    <m/>
    <m/>
    <m/>
    <m/>
    <m/>
    <m/>
    <m/>
    <m/>
    <m/>
    <m/>
    <m/>
    <m/>
    <m/>
    <m/>
    <m/>
    <m/>
    <m/>
    <m/>
    <n v="851659346.14999998"/>
    <n v="-11171704.220000001"/>
    <n v="0"/>
    <n v="189328970.90000001"/>
    <n v="0"/>
    <n v="0"/>
    <n v="-970641.66"/>
    <n v="-59203"/>
    <n v="-189328970.90000001"/>
    <n v="-1065586929.01"/>
    <n v="128049931.59"/>
    <n v="0"/>
    <n v="0"/>
    <n v="0"/>
    <n v="0"/>
    <n v="2883670.22"/>
    <n v="0"/>
    <m/>
    <n v="0"/>
    <n v="105350746"/>
    <n v="0"/>
    <n v="-20985802"/>
    <n v="-854341.4"/>
    <n v="-2573540.62"/>
    <n v="-1353766.61"/>
    <n v="0"/>
    <m/>
    <n v="0"/>
    <n v="0"/>
    <n v="-37487015.310000002"/>
    <n v="-3401329.33"/>
    <n v="-3014109.75"/>
    <n v="0"/>
    <n v="1107890.1599999999"/>
    <n v="-340554.44"/>
    <n v="0"/>
    <n v="10499896.619999999"/>
    <n v="27766.35"/>
    <n v="0"/>
    <m/>
    <m/>
    <m/>
    <n v="233268451.78562057"/>
    <n v="183619276.34034976"/>
    <n v="95954424.587613001"/>
    <n v="223152856.94"/>
    <m/>
    <m/>
    <m/>
    <m/>
    <m/>
    <m/>
    <m/>
    <m/>
    <m/>
    <m/>
    <m/>
    <m/>
    <m/>
    <m/>
    <n v="50699319.25"/>
    <m/>
    <m/>
    <m/>
    <m/>
    <m/>
    <m/>
    <m/>
    <m/>
    <n v="200612470.62"/>
    <m/>
    <m/>
    <m/>
    <m/>
    <m/>
    <m/>
    <m/>
    <m/>
    <m/>
    <m/>
    <m/>
    <m/>
    <m/>
    <m/>
    <m/>
    <m/>
    <m/>
    <m/>
    <m/>
    <m/>
    <m/>
    <m/>
    <m/>
    <x v="0"/>
    <s v="Groupe Mutuel"/>
    <x v="1"/>
    <x v="11"/>
  </r>
  <r>
    <s v="neu_ohne Fusionsberechnungen_DJ_Daten_OKP.xlsx"/>
    <x v="3"/>
    <s v="Jahresrechnung definitiv"/>
    <n v="312"/>
    <x v="12"/>
    <s v="CH"/>
    <s v="OKP CH"/>
    <n v="151750"/>
    <n v="150603"/>
    <m/>
    <m/>
    <m/>
    <m/>
    <m/>
    <m/>
    <m/>
    <m/>
    <m/>
    <m/>
    <m/>
    <m/>
    <m/>
    <m/>
    <m/>
    <m/>
    <m/>
    <m/>
    <m/>
    <m/>
    <m/>
    <m/>
    <m/>
    <m/>
    <m/>
    <m/>
    <m/>
    <m/>
    <m/>
    <m/>
    <m/>
    <m/>
    <m/>
    <m/>
    <m/>
    <n v="641138465.01999998"/>
    <n v="-2214802.16"/>
    <n v="0"/>
    <n v="89109164.900000006"/>
    <n v="0"/>
    <n v="0"/>
    <n v="-822220.80000000005"/>
    <n v="-60308"/>
    <n v="-89109164.900000006"/>
    <n v="-747140000.25"/>
    <n v="101384712.59999999"/>
    <n v="0"/>
    <n v="0"/>
    <n v="0"/>
    <n v="-155691.34"/>
    <n v="200000"/>
    <n v="0"/>
    <m/>
    <n v="0"/>
    <n v="-77105163"/>
    <n v="0"/>
    <n v="85881940"/>
    <n v="-5367676.47"/>
    <n v="-961891.75"/>
    <n v="-538445.73"/>
    <n v="0"/>
    <m/>
    <n v="-19135457.399999999"/>
    <n v="0"/>
    <n v="-14014020.300000001"/>
    <n v="-3153483.96"/>
    <n v="-415450.2"/>
    <n v="-1724339.24"/>
    <n v="1255748.08"/>
    <n v="-2075615.24"/>
    <n v="0"/>
    <n v="11603286.050000001"/>
    <n v="0"/>
    <n v="0"/>
    <m/>
    <m/>
    <m/>
    <n v="247704023.68499991"/>
    <n v="154550992.02952904"/>
    <n v="-62316822.957392998"/>
    <n v="232244666.97999999"/>
    <m/>
    <m/>
    <m/>
    <m/>
    <m/>
    <m/>
    <m/>
    <m/>
    <m/>
    <m/>
    <m/>
    <m/>
    <m/>
    <m/>
    <n v="111895340.18000001"/>
    <m/>
    <m/>
    <m/>
    <m/>
    <m/>
    <m/>
    <m/>
    <m/>
    <n v="124800000"/>
    <m/>
    <m/>
    <m/>
    <m/>
    <m/>
    <m/>
    <m/>
    <m/>
    <m/>
    <m/>
    <m/>
    <m/>
    <m/>
    <m/>
    <m/>
    <m/>
    <m/>
    <m/>
    <m/>
    <m/>
    <m/>
    <m/>
    <m/>
    <x v="0"/>
    <m/>
    <x v="0"/>
    <x v="12"/>
  </r>
  <r>
    <s v="neu_ohne Fusionsberechnungen_DJ_Daten_OKP.xlsx"/>
    <x v="3"/>
    <s v="Jahresrechnung definitiv"/>
    <n v="343"/>
    <x v="13"/>
    <s v="CH"/>
    <s v="OKP CH"/>
    <n v="156324.97"/>
    <n v="179654"/>
    <m/>
    <m/>
    <m/>
    <m/>
    <m/>
    <m/>
    <m/>
    <m/>
    <m/>
    <m/>
    <m/>
    <m/>
    <m/>
    <m/>
    <m/>
    <m/>
    <m/>
    <m/>
    <m/>
    <m/>
    <m/>
    <m/>
    <m/>
    <m/>
    <m/>
    <m/>
    <m/>
    <m/>
    <m/>
    <m/>
    <m/>
    <m/>
    <m/>
    <m/>
    <m/>
    <n v="685016870.04999995"/>
    <n v="-9385092.0399999991"/>
    <n v="0"/>
    <n v="158354731.09999999"/>
    <n v="0"/>
    <n v="0"/>
    <n v="-750361.61"/>
    <n v="-55040"/>
    <n v="-158354731.09999999"/>
    <n v="-839368658.58000004"/>
    <n v="103698819.55"/>
    <n v="0"/>
    <n v="0"/>
    <n v="0"/>
    <n v="0"/>
    <n v="18921139.100000001"/>
    <n v="0"/>
    <m/>
    <n v="0"/>
    <n v="36152426"/>
    <n v="0"/>
    <n v="16746810"/>
    <n v="-1165921.24"/>
    <n v="-1396651.65"/>
    <n v="-1059667.3899999999"/>
    <n v="0"/>
    <m/>
    <n v="0"/>
    <n v="0"/>
    <n v="-28370454.829999998"/>
    <n v="-2763814.84"/>
    <n v="-2355403.5"/>
    <n v="0"/>
    <n v="1080086.75"/>
    <n v="-298210.52"/>
    <n v="0"/>
    <n v="9096115.2799999993"/>
    <n v="29692.75"/>
    <n v="0"/>
    <m/>
    <m/>
    <m/>
    <n v="202520880.50577396"/>
    <n v="159928175.89320314"/>
    <n v="32467973.741409998"/>
    <n v="194862795.81"/>
    <m/>
    <m/>
    <m/>
    <m/>
    <m/>
    <m/>
    <m/>
    <m/>
    <m/>
    <m/>
    <m/>
    <m/>
    <m/>
    <m/>
    <n v="80677559.870000005"/>
    <m/>
    <m/>
    <m/>
    <m/>
    <m/>
    <m/>
    <m/>
    <m/>
    <n v="151736921.06999999"/>
    <m/>
    <m/>
    <m/>
    <m/>
    <m/>
    <m/>
    <m/>
    <m/>
    <m/>
    <m/>
    <m/>
    <m/>
    <m/>
    <m/>
    <m/>
    <m/>
    <m/>
    <m/>
    <m/>
    <m/>
    <m/>
    <m/>
    <m/>
    <x v="0"/>
    <s v="Groupe Mutuel"/>
    <x v="1"/>
    <x v="13"/>
  </r>
  <r>
    <s v="neu_ohne Fusionsberechnungen_DJ_Daten_OKP.xlsx"/>
    <x v="3"/>
    <s v="Jahresrechnung definitiv"/>
    <n v="1529"/>
    <x v="14"/>
    <s v="CH"/>
    <s v="OKP CH"/>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CSS (fus)"/>
    <x v="1"/>
    <m/>
    <x v="0"/>
    <x v="14"/>
  </r>
  <r>
    <s v="neu_ohne Fusionsberechnungen_DJ_Daten_OKP.xlsx"/>
    <x v="3"/>
    <s v="Jahresrechnung definitiv"/>
    <n v="774"/>
    <x v="15"/>
    <s v="CH"/>
    <s v="OKP CH"/>
    <n v="197491.84"/>
    <n v="166364"/>
    <m/>
    <m/>
    <m/>
    <m/>
    <m/>
    <m/>
    <m/>
    <m/>
    <m/>
    <m/>
    <m/>
    <m/>
    <m/>
    <m/>
    <m/>
    <m/>
    <m/>
    <m/>
    <m/>
    <m/>
    <m/>
    <m/>
    <m/>
    <m/>
    <m/>
    <m/>
    <m/>
    <m/>
    <m/>
    <m/>
    <m/>
    <m/>
    <m/>
    <m/>
    <m/>
    <n v="859631862.35000002"/>
    <n v="-9530850.9299999997"/>
    <n v="0"/>
    <n v="172953470.55000001"/>
    <n v="0"/>
    <n v="0"/>
    <n v="-947960.26"/>
    <n v="-44168"/>
    <n v="-172953470.55000001"/>
    <n v="-929921305.77999997"/>
    <n v="124977049.70999999"/>
    <n v="0"/>
    <n v="0"/>
    <n v="0"/>
    <n v="0"/>
    <n v="-35092371.049999997"/>
    <n v="0"/>
    <m/>
    <n v="0"/>
    <n v="32387954"/>
    <n v="0"/>
    <n v="-61196612"/>
    <n v="-733092.77"/>
    <n v="-2394723.2200000002"/>
    <n v="-1052784.72"/>
    <n v="0"/>
    <m/>
    <n v="0"/>
    <n v="0"/>
    <n v="-37278713.100000001"/>
    <n v="-3334264.5"/>
    <n v="-5326059.95"/>
    <n v="0"/>
    <n v="819606.48"/>
    <n v="-652081.92000000004"/>
    <n v="0"/>
    <n v="9249752.0299999993"/>
    <n v="22459.200000000001"/>
    <n v="0"/>
    <m/>
    <m/>
    <m/>
    <n v="160311588.2934472"/>
    <n v="136985465.67005202"/>
    <n v="25640776.942031998"/>
    <n v="182675138.08000001"/>
    <m/>
    <m/>
    <m/>
    <m/>
    <m/>
    <m/>
    <m/>
    <m/>
    <m/>
    <m/>
    <m/>
    <m/>
    <m/>
    <m/>
    <n v="41681482.789999999"/>
    <m/>
    <m/>
    <m/>
    <m/>
    <m/>
    <m/>
    <m/>
    <m/>
    <n v="179916588.13999999"/>
    <m/>
    <m/>
    <m/>
    <m/>
    <m/>
    <m/>
    <m/>
    <m/>
    <m/>
    <m/>
    <m/>
    <m/>
    <m/>
    <m/>
    <m/>
    <m/>
    <m/>
    <m/>
    <m/>
    <m/>
    <m/>
    <m/>
    <m/>
    <x v="0"/>
    <s v="Groupe Mutuel"/>
    <x v="1"/>
    <x v="15"/>
  </r>
  <r>
    <s v="neu_ohne Fusionsberechnungen_DJ_Daten_OKP.xlsx"/>
    <x v="3"/>
    <s v="Jahresrechnung definitiv"/>
    <n v="455"/>
    <x v="16"/>
    <s v="CH"/>
    <s v="OKP CH"/>
    <n v="174602"/>
    <n v="175978"/>
    <m/>
    <m/>
    <m/>
    <m/>
    <m/>
    <m/>
    <m/>
    <m/>
    <m/>
    <m/>
    <m/>
    <m/>
    <m/>
    <m/>
    <m/>
    <m/>
    <m/>
    <m/>
    <m/>
    <m/>
    <m/>
    <m/>
    <m/>
    <m/>
    <m/>
    <m/>
    <m/>
    <m/>
    <m/>
    <m/>
    <m/>
    <m/>
    <m/>
    <m/>
    <m/>
    <n v="612003758.60000002"/>
    <n v="-1599884.3"/>
    <n v="0"/>
    <n v="99516281.599999994"/>
    <n v="0"/>
    <n v="0"/>
    <n v="-700846.16"/>
    <n v="-57338"/>
    <n v="-99516281.599999994"/>
    <n v="-670224858.5"/>
    <n v="93706576.950000003"/>
    <n v="0"/>
    <n v="0"/>
    <n v="0"/>
    <n v="-870153.2"/>
    <n v="-21109000"/>
    <n v="0"/>
    <m/>
    <n v="0"/>
    <n v="-16970348"/>
    <n v="0"/>
    <n v="-7596656"/>
    <n v="-6593409.2000000002"/>
    <n v="-440748.85"/>
    <n v="-1103852.06"/>
    <n v="0"/>
    <m/>
    <n v="-23558505.100000001"/>
    <n v="-439396.6"/>
    <n v="-9631280.6500000004"/>
    <n v="-1972773.14"/>
    <n v="-1352259.71"/>
    <n v="-978696.33"/>
    <n v="3394504.17"/>
    <n v="-441870.52"/>
    <n v="0"/>
    <n v="12202305.939999999"/>
    <n v="310599.25"/>
    <n v="0"/>
    <m/>
    <m/>
    <m/>
    <n v="288983951.00000006"/>
    <n v="159791007.03168213"/>
    <n v="-18507448.896780007"/>
    <n v="322073134.39999998"/>
    <m/>
    <m/>
    <m/>
    <m/>
    <m/>
    <m/>
    <m/>
    <m/>
    <m/>
    <m/>
    <m/>
    <m/>
    <m/>
    <m/>
    <n v="113272015.29000001"/>
    <m/>
    <m/>
    <m/>
    <m/>
    <m/>
    <m/>
    <m/>
    <m/>
    <n v="120585000"/>
    <m/>
    <m/>
    <m/>
    <m/>
    <m/>
    <m/>
    <m/>
    <m/>
    <m/>
    <m/>
    <m/>
    <m/>
    <m/>
    <m/>
    <m/>
    <m/>
    <m/>
    <m/>
    <m/>
    <m/>
    <m/>
    <m/>
    <s v="öKK (fus)"/>
    <x v="1"/>
    <m/>
    <x v="0"/>
    <x v="16"/>
  </r>
  <r>
    <s v="neu_ohne Fusionsberechnungen_DJ_Daten_OKP.xlsx"/>
    <x v="3"/>
    <s v="Jahresrechnung definitiv"/>
    <n v="509"/>
    <x v="17"/>
    <s v="CH"/>
    <s v="OKP CH"/>
    <n v="177466.31"/>
    <n v="211134"/>
    <m/>
    <m/>
    <m/>
    <m/>
    <m/>
    <m/>
    <m/>
    <m/>
    <m/>
    <m/>
    <m/>
    <m/>
    <m/>
    <m/>
    <m/>
    <m/>
    <m/>
    <m/>
    <m/>
    <m/>
    <m/>
    <m/>
    <m/>
    <m/>
    <m/>
    <m/>
    <m/>
    <m/>
    <m/>
    <m/>
    <m/>
    <m/>
    <m/>
    <m/>
    <m/>
    <n v="721979412.46000004"/>
    <n v="24429.64"/>
    <n v="0"/>
    <n v="122015243.29000001"/>
    <n v="0"/>
    <n v="0"/>
    <n v="-851834.22"/>
    <n v="-48174"/>
    <n v="-122015243.29000001"/>
    <n v="-803443706.36000001"/>
    <n v="103157970.90000001"/>
    <n v="0"/>
    <n v="0"/>
    <n v="0"/>
    <n v="-2178440.92"/>
    <n v="-12664738.75"/>
    <n v="90"/>
    <m/>
    <n v="0"/>
    <n v="42091404"/>
    <n v="0"/>
    <n v="-56977640.450000003"/>
    <n v="0"/>
    <n v="0"/>
    <n v="-2012795.03"/>
    <n v="0"/>
    <m/>
    <n v="0"/>
    <n v="0"/>
    <n v="-41531565.210000001"/>
    <n v="-1202171.82"/>
    <n v="-961557.22"/>
    <n v="0"/>
    <n v="354012.23"/>
    <n v="-4610.24"/>
    <n v="71276.58"/>
    <n v="12999657.18"/>
    <n v="526.58000000000004"/>
    <n v="0"/>
    <m/>
    <m/>
    <m/>
    <n v="339091069.92000002"/>
    <n v="160909512.62990066"/>
    <n v="34701304.841411009"/>
    <n v="377740662.81999999"/>
    <m/>
    <m/>
    <m/>
    <m/>
    <m/>
    <m/>
    <m/>
    <m/>
    <m/>
    <m/>
    <m/>
    <m/>
    <m/>
    <m/>
    <n v="108666376.7"/>
    <m/>
    <m/>
    <m/>
    <m/>
    <m/>
    <m/>
    <m/>
    <m/>
    <n v="122511978.73999999"/>
    <m/>
    <m/>
    <m/>
    <m/>
    <m/>
    <m/>
    <m/>
    <m/>
    <m/>
    <m/>
    <m/>
    <m/>
    <m/>
    <m/>
    <m/>
    <m/>
    <m/>
    <m/>
    <m/>
    <m/>
    <m/>
    <m/>
    <s v="Vivao (fus)"/>
    <x v="1"/>
    <m/>
    <x v="0"/>
    <x v="17"/>
  </r>
  <r>
    <s v="neu_ohne Fusionsberechnungen_DJ_Daten_OKP.xlsx"/>
    <x v="3"/>
    <s v="Jahresrechnung definitiv"/>
    <n v="1560"/>
    <x v="18"/>
    <s v="CH"/>
    <s v="OKP CH"/>
    <n v="136928.06"/>
    <n v="147565"/>
    <m/>
    <m/>
    <m/>
    <m/>
    <m/>
    <m/>
    <m/>
    <m/>
    <m/>
    <m/>
    <m/>
    <m/>
    <m/>
    <m/>
    <m/>
    <m/>
    <m/>
    <m/>
    <m/>
    <m/>
    <m/>
    <m/>
    <m/>
    <m/>
    <m/>
    <m/>
    <m/>
    <m/>
    <m/>
    <m/>
    <m/>
    <m/>
    <m/>
    <m/>
    <m/>
    <n v="469903675.10000002"/>
    <n v="-5627253.7999999998"/>
    <n v="0"/>
    <n v="71780683.099999994"/>
    <n v="-182581.79"/>
    <n v="0"/>
    <n v="-620656"/>
    <n v="-41787"/>
    <n v="-71780683.099999994"/>
    <n v="-478677634.88999999"/>
    <n v="69128426.549999997"/>
    <n v="0"/>
    <n v="0"/>
    <n v="0"/>
    <n v="0"/>
    <n v="-6504995"/>
    <n v="0"/>
    <m/>
    <n v="0"/>
    <n v="-40564695"/>
    <n v="0"/>
    <n v="7632950"/>
    <n v="0"/>
    <n v="-536725.75"/>
    <n v="-3555703.47"/>
    <n v="0"/>
    <m/>
    <n v="-10792551.050000001"/>
    <n v="0"/>
    <n v="-2489879.19"/>
    <n v="-719047.9"/>
    <n v="-6697345.7999999998"/>
    <n v="-316595.27"/>
    <n v="422765.86"/>
    <n v="-179729.36"/>
    <n v="0"/>
    <n v="9010420.1500000004"/>
    <n v="0"/>
    <n v="0"/>
    <m/>
    <m/>
    <m/>
    <n v="260108010.17399991"/>
    <n v="161165847.11224279"/>
    <n v="-41737864.681123003"/>
    <n v="459733655.89999998"/>
    <m/>
    <m/>
    <m/>
    <m/>
    <m/>
    <m/>
    <m/>
    <m/>
    <m/>
    <m/>
    <m/>
    <m/>
    <m/>
    <m/>
    <n v="194426090.61000001"/>
    <m/>
    <m/>
    <m/>
    <m/>
    <m/>
    <m/>
    <m/>
    <m/>
    <n v="101129813"/>
    <m/>
    <m/>
    <m/>
    <m/>
    <m/>
    <m/>
    <m/>
    <m/>
    <m/>
    <m/>
    <m/>
    <m/>
    <m/>
    <m/>
    <m/>
    <m/>
    <m/>
    <m/>
    <m/>
    <m/>
    <m/>
    <m/>
    <m/>
    <x v="0"/>
    <m/>
    <x v="0"/>
    <x v="18"/>
  </r>
  <r>
    <s v="neu_ohne Fusionsberechnungen_DJ_Daten_OKP.xlsx"/>
    <x v="3"/>
    <s v="Jahresrechnung definitiv"/>
    <n v="62"/>
    <x v="19"/>
    <s v="CH"/>
    <s v="OKP CH"/>
    <n v="136588.42000000001"/>
    <n v="164857"/>
    <m/>
    <m/>
    <m/>
    <m/>
    <m/>
    <m/>
    <m/>
    <m/>
    <m/>
    <m/>
    <m/>
    <m/>
    <m/>
    <m/>
    <m/>
    <m/>
    <m/>
    <m/>
    <m/>
    <m/>
    <m/>
    <m/>
    <m/>
    <m/>
    <m/>
    <m/>
    <m/>
    <m/>
    <m/>
    <m/>
    <m/>
    <m/>
    <m/>
    <m/>
    <m/>
    <n v="504500599.85000002"/>
    <n v="-5156824.8499999996"/>
    <n v="0"/>
    <n v="93048525.150000006"/>
    <n v="0"/>
    <n v="0"/>
    <n v="-655622.40000000002"/>
    <n v="-26566"/>
    <n v="-93048525.150000006"/>
    <n v="-526471773.13999999"/>
    <n v="73803059.930000007"/>
    <n v="0"/>
    <n v="0"/>
    <n v="0"/>
    <n v="0"/>
    <n v="-20060052.289999999"/>
    <n v="0"/>
    <m/>
    <n v="0"/>
    <n v="-11933483"/>
    <n v="0"/>
    <n v="-38740979"/>
    <n v="0"/>
    <n v="-336997.62"/>
    <n v="-752456.68"/>
    <n v="0"/>
    <m/>
    <n v="0"/>
    <n v="0"/>
    <n v="-25150635.550000001"/>
    <n v="-2261211.16"/>
    <n v="-5017791.63"/>
    <n v="0"/>
    <n v="440178.82"/>
    <n v="-590309.01"/>
    <n v="-178435.77"/>
    <n v="11349524.039999999"/>
    <n v="0"/>
    <n v="0"/>
    <m/>
    <m/>
    <m/>
    <n v="183741460.72237855"/>
    <n v="92005742.209982678"/>
    <n v="-20936676.771209992"/>
    <n v="204498189.40000001"/>
    <m/>
    <m/>
    <m/>
    <m/>
    <m/>
    <m/>
    <m/>
    <m/>
    <m/>
    <m/>
    <m/>
    <m/>
    <m/>
    <m/>
    <n v="84626744.430000007"/>
    <m/>
    <m/>
    <m/>
    <m/>
    <m/>
    <m/>
    <m/>
    <m/>
    <n v="105370498.33"/>
    <m/>
    <m/>
    <m/>
    <m/>
    <m/>
    <m/>
    <m/>
    <m/>
    <m/>
    <m/>
    <m/>
    <m/>
    <m/>
    <m/>
    <m/>
    <m/>
    <m/>
    <m/>
    <m/>
    <m/>
    <m/>
    <m/>
    <m/>
    <x v="0"/>
    <s v="Groupe Mutuel"/>
    <x v="1"/>
    <x v="19"/>
  </r>
  <r>
    <s v="neu_ohne Fusionsberechnungen_DJ_Daten_OKP.xlsx"/>
    <x v="3"/>
    <s v="Jahresrechnung definitiv"/>
    <n v="1577"/>
    <x v="20"/>
    <s v="CH"/>
    <s v="OKP CH"/>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CSS (fus)"/>
    <x v="1"/>
    <m/>
    <x v="0"/>
    <x v="20"/>
  </r>
  <r>
    <s v="neu_ohne Fusionsberechnungen_DJ_Daten_OKP.xlsx"/>
    <x v="3"/>
    <s v="Jahresrechnung definitiv"/>
    <n v="881"/>
    <x v="21"/>
    <s v="CH"/>
    <s v="OKP CH"/>
    <n v="96136.5"/>
    <n v="120100"/>
    <m/>
    <m/>
    <m/>
    <m/>
    <m/>
    <m/>
    <m/>
    <m/>
    <m/>
    <m/>
    <m/>
    <m/>
    <m/>
    <m/>
    <m/>
    <m/>
    <m/>
    <m/>
    <m/>
    <m/>
    <m/>
    <m/>
    <m/>
    <m/>
    <m/>
    <m/>
    <m/>
    <m/>
    <m/>
    <m/>
    <m/>
    <m/>
    <m/>
    <m/>
    <m/>
    <n v="368516389.5"/>
    <n v="118185.76"/>
    <n v="0"/>
    <n v="55681082.049999997"/>
    <n v="5895216.0999999996"/>
    <n v="0"/>
    <n v="-461496"/>
    <n v="-27555"/>
    <n v="-61576298.149999999"/>
    <n v="-449214811.30000001"/>
    <n v="61466815"/>
    <n v="0"/>
    <n v="0"/>
    <n v="0"/>
    <n v="-17276.099999999999"/>
    <n v="1728739.8"/>
    <n v="0"/>
    <m/>
    <n v="0"/>
    <n v="27434569"/>
    <n v="0"/>
    <n v="-19548000"/>
    <n v="-1125234.5"/>
    <n v="-1723157.2"/>
    <n v="-729449.56"/>
    <n v="0"/>
    <m/>
    <n v="-10709645.810000001"/>
    <n v="-447615.2"/>
    <n v="-5877183.1500000004"/>
    <n v="0"/>
    <n v="-121362.67"/>
    <n v="-711935.95"/>
    <n v="381699.69"/>
    <n v="-254640.24"/>
    <n v="0"/>
    <n v="5055875.5599999996"/>
    <n v="0"/>
    <n v="0"/>
    <m/>
    <m/>
    <m/>
    <n v="108634728.66999996"/>
    <n v="89474858.382174075"/>
    <n v="26325149.566472001"/>
    <n v="132935465.59"/>
    <m/>
    <m/>
    <m/>
    <m/>
    <m/>
    <m/>
    <m/>
    <m/>
    <m/>
    <m/>
    <m/>
    <m/>
    <m/>
    <m/>
    <n v="54920258.630000003"/>
    <m/>
    <m/>
    <m/>
    <m/>
    <m/>
    <m/>
    <m/>
    <m/>
    <n v="59730896.600000001"/>
    <m/>
    <m/>
    <m/>
    <m/>
    <m/>
    <m/>
    <m/>
    <m/>
    <m/>
    <m/>
    <m/>
    <m/>
    <m/>
    <m/>
    <m/>
    <m/>
    <m/>
    <m/>
    <m/>
    <m/>
    <m/>
    <m/>
    <m/>
    <x v="0"/>
    <m/>
    <x v="0"/>
    <x v="21"/>
  </r>
  <r>
    <s v="neu_ohne Fusionsberechnungen_DJ_Daten_OKP.xlsx"/>
    <x v="3"/>
    <s v="Jahresrechnung definitiv"/>
    <n v="182"/>
    <x v="22"/>
    <s v="CH"/>
    <s v="OKP CH"/>
    <n v="141958"/>
    <n v="0"/>
    <m/>
    <m/>
    <m/>
    <m/>
    <m/>
    <m/>
    <m/>
    <m/>
    <m/>
    <m/>
    <m/>
    <m/>
    <m/>
    <m/>
    <m/>
    <m/>
    <m/>
    <m/>
    <m/>
    <m/>
    <m/>
    <m/>
    <m/>
    <m/>
    <m/>
    <m/>
    <m/>
    <m/>
    <m/>
    <m/>
    <m/>
    <m/>
    <m/>
    <m/>
    <m/>
    <n v="502425795.55000001"/>
    <n v="-1545058.87"/>
    <n v="0"/>
    <n v="50659065.850000001"/>
    <n v="0"/>
    <n v="0"/>
    <n v="-431397"/>
    <n v="-27380"/>
    <n v="-50659065.850000001"/>
    <n v="-457716385.75"/>
    <n v="79258554.349999994"/>
    <n v="0"/>
    <n v="0"/>
    <n v="0"/>
    <n v="-157989.29999999999"/>
    <n v="-21719329.050000001"/>
    <n v="0"/>
    <m/>
    <n v="0"/>
    <n v="-33505245"/>
    <n v="0"/>
    <n v="-89818969.359999999"/>
    <n v="-2268236.2999999998"/>
    <n v="-2959673.3"/>
    <n v="-268857.81"/>
    <n v="0"/>
    <m/>
    <n v="-12191269.050000001"/>
    <n v="27050.63"/>
    <n v="-9804006.1899999995"/>
    <n v="-1441235.2"/>
    <n v="24698.51"/>
    <n v="-381734.5"/>
    <n v="211149.67"/>
    <n v="0"/>
    <n v="0"/>
    <n v="4532974.2300000004"/>
    <n v="0"/>
    <n v="0"/>
    <m/>
    <m/>
    <m/>
    <n v="94664660.649999961"/>
    <n v="70589686.794253364"/>
    <n v="-29338809.965482008"/>
    <n v="142245321.54000002"/>
    <m/>
    <m/>
    <m/>
    <m/>
    <m/>
    <m/>
    <m/>
    <m/>
    <m/>
    <m/>
    <m/>
    <m/>
    <m/>
    <m/>
    <n v="-39720023.109999999"/>
    <m/>
    <m/>
    <m/>
    <m/>
    <m/>
    <m/>
    <m/>
    <m/>
    <n v="62834280.100000001"/>
    <m/>
    <m/>
    <m/>
    <m/>
    <m/>
    <m/>
    <m/>
    <m/>
    <m/>
    <m/>
    <m/>
    <m/>
    <m/>
    <m/>
    <m/>
    <m/>
    <m/>
    <m/>
    <m/>
    <m/>
    <m/>
    <m/>
    <s v="SWICA (fus)"/>
    <x v="1"/>
    <m/>
    <x v="0"/>
    <x v="22"/>
  </r>
  <r>
    <s v="neu_ohne Fusionsberechnungen_DJ_Daten_OKP.xlsx"/>
    <x v="3"/>
    <s v="Jahresrechnung definitiv"/>
    <n v="1568"/>
    <x v="23"/>
    <s v="CH"/>
    <s v="OKP CH"/>
    <n v="75827.039999999994"/>
    <n v="88866"/>
    <m/>
    <m/>
    <m/>
    <m/>
    <m/>
    <m/>
    <m/>
    <m/>
    <m/>
    <m/>
    <m/>
    <m/>
    <m/>
    <m/>
    <m/>
    <m/>
    <m/>
    <m/>
    <m/>
    <m/>
    <m/>
    <m/>
    <m/>
    <m/>
    <m/>
    <m/>
    <m/>
    <m/>
    <m/>
    <m/>
    <m/>
    <m/>
    <m/>
    <m/>
    <m/>
    <n v="333399926.22000003"/>
    <n v="-6488905.2400000002"/>
    <n v="-66179629"/>
    <n v="63111848.200000003"/>
    <n v="4377818.6500000004"/>
    <n v="0"/>
    <n v="-367830.61"/>
    <n v="-22865"/>
    <n v="-63111848.200000003"/>
    <n v="-282219582.68000001"/>
    <n v="47515957.850000001"/>
    <n v="0"/>
    <n v="0"/>
    <n v="0"/>
    <n v="-1060599.94"/>
    <n v="-6320000"/>
    <n v="0"/>
    <m/>
    <n v="0"/>
    <n v="-67226567"/>
    <n v="0"/>
    <n v="-11621261"/>
    <n v="0"/>
    <n v="-1023969.2"/>
    <n v="1786040.18"/>
    <n v="65839872"/>
    <m/>
    <n v="-8323561.04"/>
    <n v="-556735.93999999994"/>
    <n v="-4922302.72"/>
    <n v="-605753.37"/>
    <n v="-694143.34"/>
    <n v="-46881.37"/>
    <n v="1183096.28"/>
    <n v="-10189.11"/>
    <n v="5146.1000000000004"/>
    <n v="7773542.5499999998"/>
    <n v="0"/>
    <n v="0"/>
    <m/>
    <m/>
    <m/>
    <n v="87655788.589999989"/>
    <n v="68983712.373233348"/>
    <n v="-68841070.881530017"/>
    <n v="127602980.84999999"/>
    <m/>
    <m/>
    <m/>
    <m/>
    <m/>
    <m/>
    <m/>
    <m/>
    <m/>
    <m/>
    <m/>
    <m/>
    <m/>
    <m/>
    <n v="69610594.920000002"/>
    <m/>
    <m/>
    <m/>
    <m/>
    <m/>
    <m/>
    <m/>
    <m/>
    <n v="51310000"/>
    <m/>
    <m/>
    <m/>
    <m/>
    <m/>
    <m/>
    <m/>
    <m/>
    <m/>
    <m/>
    <m/>
    <m/>
    <m/>
    <m/>
    <m/>
    <m/>
    <m/>
    <m/>
    <m/>
    <m/>
    <m/>
    <m/>
    <m/>
    <x v="0"/>
    <s v="Visana Gruppe"/>
    <x v="1"/>
    <x v="23"/>
  </r>
  <r>
    <s v="neu_ohne Fusionsberechnungen_DJ_Daten_OKP.xlsx"/>
    <x v="3"/>
    <s v="Jahresrechnung definitiv"/>
    <n v="1570"/>
    <x v="24"/>
    <s v="CH"/>
    <s v="OKP CH"/>
    <n v="59774"/>
    <n v="48694"/>
    <m/>
    <m/>
    <m/>
    <m/>
    <m/>
    <m/>
    <m/>
    <m/>
    <m/>
    <m/>
    <m/>
    <m/>
    <m/>
    <m/>
    <m/>
    <m/>
    <m/>
    <m/>
    <m/>
    <m/>
    <m/>
    <m/>
    <m/>
    <m/>
    <m/>
    <m/>
    <m/>
    <m/>
    <m/>
    <m/>
    <m/>
    <m/>
    <m/>
    <m/>
    <m/>
    <n v="269507682.60000002"/>
    <n v="-3975403.68"/>
    <n v="0"/>
    <n v="44393827.600000001"/>
    <n v="2819995.51"/>
    <n v="0"/>
    <n v="-288744.2"/>
    <n v="-19642"/>
    <n v="-44393827.600000001"/>
    <n v="-243874325.69"/>
    <n v="38959923.549999997"/>
    <n v="0"/>
    <n v="0"/>
    <n v="0"/>
    <n v="-563527.5"/>
    <n v="-5210000"/>
    <n v="0"/>
    <m/>
    <n v="0"/>
    <n v="-49558220"/>
    <n v="0"/>
    <n v="-6416718"/>
    <n v="0"/>
    <n v="-888663.85"/>
    <n v="1390931.25"/>
    <n v="0"/>
    <m/>
    <n v="-6920227.6399999997"/>
    <n v="-164393.03"/>
    <n v="-4053759.18"/>
    <n v="-503624.74"/>
    <n v="-204966.69"/>
    <n v="-38977.279999999999"/>
    <n v="1126489.45"/>
    <n v="-30798.82"/>
    <n v="5154.1499999999996"/>
    <n v="5492447.3899999997"/>
    <n v="0"/>
    <n v="0"/>
    <m/>
    <m/>
    <m/>
    <n v="87450402.049999967"/>
    <n v="54782135.47045888"/>
    <n v="-47102633.562090002"/>
    <n v="89344571.550000012"/>
    <m/>
    <m/>
    <m/>
    <m/>
    <m/>
    <m/>
    <m/>
    <m/>
    <m/>
    <m/>
    <m/>
    <m/>
    <m/>
    <m/>
    <n v="57519380.479999997"/>
    <m/>
    <m/>
    <m/>
    <m/>
    <m/>
    <m/>
    <m/>
    <m/>
    <n v="43460000"/>
    <m/>
    <m/>
    <m/>
    <m/>
    <m/>
    <m/>
    <m/>
    <m/>
    <m/>
    <m/>
    <m/>
    <m/>
    <m/>
    <m/>
    <m/>
    <m/>
    <m/>
    <m/>
    <m/>
    <m/>
    <m/>
    <m/>
    <m/>
    <x v="0"/>
    <s v="Visana Gruppe"/>
    <x v="1"/>
    <x v="24"/>
  </r>
  <r>
    <s v="neu_ohne Fusionsberechnungen_DJ_Daten_OKP.xlsx"/>
    <x v="3"/>
    <s v="Jahresrechnung definitiv"/>
    <n v="1575"/>
    <x v="25"/>
    <s v="CH"/>
    <s v="OKP CH"/>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Sanitas (fus)"/>
    <x v="1"/>
    <m/>
    <x v="0"/>
    <x v="25"/>
  </r>
  <r>
    <s v="neu_ohne Fusionsberechnungen_DJ_Daten_OKP.xlsx"/>
    <x v="3"/>
    <s v="Jahresrechnung definitiv"/>
    <n v="32"/>
    <x v="26"/>
    <s v="CH"/>
    <s v="OKP CH"/>
    <n v="70243"/>
    <n v="88864"/>
    <m/>
    <m/>
    <m/>
    <m/>
    <m/>
    <m/>
    <m/>
    <m/>
    <m/>
    <m/>
    <m/>
    <m/>
    <m/>
    <m/>
    <m/>
    <m/>
    <m/>
    <m/>
    <m/>
    <m/>
    <m/>
    <m/>
    <m/>
    <m/>
    <m/>
    <m/>
    <m/>
    <m/>
    <m/>
    <m/>
    <m/>
    <m/>
    <m/>
    <m/>
    <m/>
    <n v="239595632.40000001"/>
    <n v="-197832.86"/>
    <n v="-1026876.24"/>
    <n v="27977421.949999999"/>
    <n v="0"/>
    <n v="0"/>
    <n v="-414846.85"/>
    <n v="-12387"/>
    <n v="-27977421.949999999"/>
    <n v="-267365753.09999999"/>
    <n v="43850092.950000003"/>
    <n v="0"/>
    <n v="0"/>
    <n v="0"/>
    <n v="-123743.25"/>
    <n v="-12836000"/>
    <n v="0"/>
    <m/>
    <n v="0"/>
    <n v="16033132.220000001"/>
    <n v="0"/>
    <n v="-37941370.210000001"/>
    <n v="-627124.28"/>
    <n v="-226398.45"/>
    <n v="-410401.58"/>
    <n v="1202131.7"/>
    <m/>
    <n v="-4581149.3600000003"/>
    <n v="0"/>
    <n v="-6304718.3099999996"/>
    <n v="-510369.06"/>
    <n v="-63357.7"/>
    <n v="-413804.92"/>
    <n v="248791.08"/>
    <n v="0"/>
    <n v="0"/>
    <n v="6516555.3099999996"/>
    <n v="0"/>
    <n v="0"/>
    <m/>
    <m/>
    <m/>
    <n v="109823468"/>
    <n v="63744542.960314207"/>
    <n v="14476437.454949001"/>
    <n v="134233209"/>
    <m/>
    <m/>
    <m/>
    <m/>
    <m/>
    <m/>
    <m/>
    <m/>
    <m/>
    <m/>
    <m/>
    <m/>
    <m/>
    <m/>
    <n v="47282738.630000003"/>
    <m/>
    <m/>
    <m/>
    <m/>
    <m/>
    <m/>
    <m/>
    <m/>
    <n v="38139000"/>
    <m/>
    <m/>
    <m/>
    <m/>
    <m/>
    <m/>
    <m/>
    <m/>
    <m/>
    <m/>
    <m/>
    <m/>
    <m/>
    <m/>
    <m/>
    <m/>
    <m/>
    <m/>
    <m/>
    <m/>
    <m/>
    <m/>
    <m/>
    <x v="0"/>
    <m/>
    <x v="0"/>
    <x v="26"/>
  </r>
  <r>
    <s v="neu_ohne Fusionsberechnungen_DJ_Daten_OKP.xlsx"/>
    <x v="3"/>
    <s v="Jahresrechnung definitiv"/>
    <n v="941"/>
    <x v="27"/>
    <s v="CH"/>
    <s v="OKP CH"/>
    <n v="37733.440000000002"/>
    <n v="41440"/>
    <m/>
    <m/>
    <m/>
    <m/>
    <m/>
    <m/>
    <m/>
    <m/>
    <m/>
    <m/>
    <m/>
    <m/>
    <m/>
    <m/>
    <m/>
    <m/>
    <m/>
    <m/>
    <m/>
    <m/>
    <m/>
    <m/>
    <m/>
    <m/>
    <m/>
    <m/>
    <m/>
    <m/>
    <m/>
    <m/>
    <m/>
    <m/>
    <m/>
    <m/>
    <m/>
    <n v="131283618.79000001"/>
    <n v="-363218.41"/>
    <n v="-393978"/>
    <n v="14361218.300000001"/>
    <n v="0"/>
    <n v="0"/>
    <n v="0"/>
    <n v="-12018"/>
    <n v="-14361218.300000001"/>
    <n v="-148573289.34999999"/>
    <n v="20776544.649999999"/>
    <n v="0"/>
    <n v="0"/>
    <n v="0"/>
    <n v="-41876.14"/>
    <n v="-2374579.56"/>
    <n v="0"/>
    <m/>
    <n v="0"/>
    <n v="-2714907"/>
    <n v="0"/>
    <n v="417877.49"/>
    <n v="0"/>
    <n v="-305004.40999999997"/>
    <n v="-818584.53"/>
    <n v="82598.7"/>
    <m/>
    <n v="-2891971.53"/>
    <n v="-15515.65"/>
    <n v="-1689719.18"/>
    <n v="-145501.23000000001"/>
    <n v="-299610.21999999997"/>
    <n v="-81902.19"/>
    <n v="52064.59"/>
    <n v="-62140.09"/>
    <n v="0"/>
    <n v="5128473.79"/>
    <n v="0"/>
    <n v="0"/>
    <m/>
    <m/>
    <m/>
    <n v="76001024.315455347"/>
    <n v="38416722.682465546"/>
    <n v="-2250325.7587000001"/>
    <n v="108969771.62"/>
    <m/>
    <m/>
    <m/>
    <m/>
    <m/>
    <m/>
    <m/>
    <m/>
    <m/>
    <m/>
    <m/>
    <m/>
    <m/>
    <m/>
    <n v="54859664.299999997"/>
    <m/>
    <m/>
    <m/>
    <m/>
    <m/>
    <m/>
    <m/>
    <m/>
    <n v="35870173.439999998"/>
    <m/>
    <m/>
    <m/>
    <m/>
    <m/>
    <m/>
    <m/>
    <m/>
    <m/>
    <m/>
    <m/>
    <m/>
    <m/>
    <m/>
    <m/>
    <m/>
    <m/>
    <m/>
    <m/>
    <m/>
    <m/>
    <m/>
    <s v="Sodalis (fus)"/>
    <x v="1"/>
    <m/>
    <x v="0"/>
    <x v="27"/>
  </r>
  <r>
    <s v="neu_ohne Fusionsberechnungen_DJ_Daten_OKP.xlsx"/>
    <x v="3"/>
    <s v="Jahresrechnung definitiv"/>
    <n v="360"/>
    <x v="28"/>
    <s v="CH"/>
    <s v="OKP CH"/>
    <n v="23233.27"/>
    <n v="25617"/>
    <m/>
    <m/>
    <m/>
    <m/>
    <m/>
    <m/>
    <m/>
    <m/>
    <m/>
    <m/>
    <m/>
    <m/>
    <m/>
    <m/>
    <m/>
    <m/>
    <m/>
    <m/>
    <m/>
    <m/>
    <m/>
    <m/>
    <m/>
    <m/>
    <m/>
    <m/>
    <m/>
    <m/>
    <m/>
    <m/>
    <m/>
    <m/>
    <m/>
    <m/>
    <m/>
    <n v="82536823.400000006"/>
    <n v="33873.800000000003"/>
    <n v="-965622.3"/>
    <n v="11684540.800000001"/>
    <n v="0"/>
    <n v="0"/>
    <n v="-84772.800000000003"/>
    <n v="-6042"/>
    <n v="-11684540.800000001"/>
    <n v="-101663270.75"/>
    <n v="13252085.75"/>
    <n v="0"/>
    <n v="0"/>
    <n v="0"/>
    <n v="-9395.57"/>
    <n v="-2710000"/>
    <n v="0"/>
    <m/>
    <n v="0"/>
    <n v="8335245"/>
    <n v="0"/>
    <n v="-1663710"/>
    <n v="-201838.15"/>
    <n v="-199940.2"/>
    <n v="712953.28"/>
    <n v="945532.75"/>
    <m/>
    <n v="-1131976.7"/>
    <n v="0"/>
    <n v="-917666.25"/>
    <n v="-12121.65"/>
    <n v="-649.9"/>
    <n v="-882279.1"/>
    <n v="36895.019999999997"/>
    <n v="-38000"/>
    <n v="0"/>
    <n v="2011130.39"/>
    <n v="0"/>
    <n v="0"/>
    <m/>
    <m/>
    <m/>
    <n v="51683407"/>
    <n v="22139104.291585468"/>
    <n v="8122928.6232599998"/>
    <n v="70478807.569999993"/>
    <m/>
    <m/>
    <m/>
    <m/>
    <m/>
    <m/>
    <m/>
    <m/>
    <m/>
    <m/>
    <m/>
    <m/>
    <m/>
    <m/>
    <n v="40954341.170000002"/>
    <m/>
    <m/>
    <m/>
    <m/>
    <m/>
    <m/>
    <m/>
    <m/>
    <n v="18460000"/>
    <m/>
    <m/>
    <m/>
    <m/>
    <m/>
    <m/>
    <m/>
    <m/>
    <m/>
    <m/>
    <m/>
    <m/>
    <m/>
    <m/>
    <m/>
    <m/>
    <m/>
    <m/>
    <m/>
    <m/>
    <m/>
    <m/>
    <m/>
    <x v="0"/>
    <m/>
    <x v="0"/>
    <x v="28"/>
  </r>
  <r>
    <s v="neu_ohne Fusionsberechnungen_DJ_Daten_OKP.xlsx"/>
    <x v="3"/>
    <s v="Jahresrechnung definitiv"/>
    <n v="194"/>
    <x v="29"/>
    <s v="CH"/>
    <s v="OKP CH"/>
    <n v="18858.189999999999"/>
    <n v="31613"/>
    <m/>
    <m/>
    <m/>
    <m/>
    <m/>
    <m/>
    <m/>
    <m/>
    <m/>
    <m/>
    <m/>
    <m/>
    <m/>
    <m/>
    <m/>
    <m/>
    <m/>
    <m/>
    <m/>
    <m/>
    <m/>
    <m/>
    <m/>
    <m/>
    <m/>
    <m/>
    <m/>
    <m/>
    <m/>
    <m/>
    <m/>
    <m/>
    <m/>
    <m/>
    <m/>
    <n v="69127326.549999997"/>
    <n v="-134557.04999999999"/>
    <n v="-677447.8"/>
    <n v="9256246.4499999993"/>
    <n v="0"/>
    <n v="0"/>
    <n v="-81628.800000000003"/>
    <n v="-5634"/>
    <n v="-9256246.4499999993"/>
    <n v="-81074733.299999997"/>
    <n v="11028797.1"/>
    <n v="0"/>
    <n v="0"/>
    <n v="0"/>
    <n v="-10308.33"/>
    <n v="600000"/>
    <n v="0"/>
    <m/>
    <n v="0"/>
    <n v="-1194423"/>
    <n v="0"/>
    <n v="-439307"/>
    <n v="-381121.35"/>
    <n v="-97471.9"/>
    <n v="-203205.19"/>
    <n v="920775.75"/>
    <m/>
    <n v="-1657265"/>
    <n v="-4900"/>
    <n v="-634403.16"/>
    <n v="-45871.76"/>
    <n v="-4600"/>
    <n v="-96650.8"/>
    <n v="171833.12"/>
    <n v="-44256.14"/>
    <n v="0"/>
    <n v="1853468.28"/>
    <n v="0"/>
    <n v="0"/>
    <m/>
    <m/>
    <m/>
    <n v="40749964.109999999"/>
    <n v="13854306.883553509"/>
    <n v="-834710.71443099994"/>
    <n v="51522037.469999999"/>
    <m/>
    <m/>
    <m/>
    <m/>
    <m/>
    <m/>
    <m/>
    <m/>
    <m/>
    <m/>
    <m/>
    <m/>
    <m/>
    <m/>
    <n v="34183175.460000001"/>
    <m/>
    <m/>
    <m/>
    <m/>
    <m/>
    <m/>
    <m/>
    <m/>
    <n v="11023142"/>
    <m/>
    <m/>
    <m/>
    <m/>
    <m/>
    <m/>
    <m/>
    <m/>
    <m/>
    <m/>
    <m/>
    <m/>
    <m/>
    <m/>
    <m/>
    <m/>
    <m/>
    <m/>
    <m/>
    <m/>
    <m/>
    <m/>
    <m/>
    <x v="0"/>
    <m/>
    <x v="0"/>
    <x v="29"/>
  </r>
  <r>
    <s v="neu_ohne Fusionsberechnungen_DJ_Daten_OKP.xlsx"/>
    <x v="3"/>
    <s v="Jahresrechnung definitiv"/>
    <n v="923"/>
    <x v="30"/>
    <s v="CH"/>
    <s v="OKP CH"/>
    <n v="13531"/>
    <n v="13444"/>
    <m/>
    <m/>
    <m/>
    <m/>
    <m/>
    <m/>
    <m/>
    <m/>
    <m/>
    <m/>
    <m/>
    <m/>
    <m/>
    <m/>
    <m/>
    <m/>
    <m/>
    <m/>
    <m/>
    <m/>
    <m/>
    <m/>
    <m/>
    <m/>
    <m/>
    <m/>
    <m/>
    <m/>
    <m/>
    <m/>
    <m/>
    <m/>
    <m/>
    <m/>
    <m/>
    <n v="52974069.149999999"/>
    <n v="-367386.91"/>
    <n v="-620045.31000000006"/>
    <n v="5826252.9000000004"/>
    <n v="0"/>
    <n v="0"/>
    <n v="-41822.400000000001"/>
    <n v="30577"/>
    <n v="-5826252.9000000004"/>
    <n v="-71063436.25"/>
    <n v="8652786.1500000004"/>
    <n v="0"/>
    <n v="0"/>
    <n v="0"/>
    <n v="-1748.99"/>
    <n v="700000"/>
    <n v="0"/>
    <m/>
    <n v="0"/>
    <n v="9207459"/>
    <n v="0"/>
    <n v="1105029.56"/>
    <n v="-160555.25"/>
    <n v="-198903.99"/>
    <n v="-220320.73"/>
    <n v="620097.94999999995"/>
    <m/>
    <n v="-1889592.94"/>
    <n v="0"/>
    <n v="-1060386.04"/>
    <n v="-31563.5"/>
    <n v="0"/>
    <n v="-912326.1"/>
    <n v="48104.36"/>
    <n v="-32065.49"/>
    <n v="0"/>
    <n v="2251045.81"/>
    <n v="17.100000000000001"/>
    <n v="0"/>
    <m/>
    <m/>
    <m/>
    <n v="32756998.040000007"/>
    <n v="18909380.927122016"/>
    <n v="6578758.0491300002"/>
    <n v="41169915.32"/>
    <m/>
    <m/>
    <m/>
    <m/>
    <m/>
    <m/>
    <m/>
    <m/>
    <m/>
    <m/>
    <m/>
    <m/>
    <m/>
    <m/>
    <n v="19427901.379999999"/>
    <m/>
    <m/>
    <m/>
    <m/>
    <m/>
    <m/>
    <m/>
    <m/>
    <n v="14100000"/>
    <m/>
    <m/>
    <m/>
    <m/>
    <m/>
    <m/>
    <m/>
    <m/>
    <m/>
    <m/>
    <m/>
    <m/>
    <m/>
    <m/>
    <m/>
    <m/>
    <m/>
    <m/>
    <m/>
    <m/>
    <m/>
    <m/>
    <m/>
    <x v="0"/>
    <m/>
    <x v="0"/>
    <x v="30"/>
  </r>
  <r>
    <s v="neu_ohne Fusionsberechnungen_DJ_Daten_OKP.xlsx"/>
    <x v="3"/>
    <s v="Jahresrechnung definitiv"/>
    <n v="762"/>
    <x v="31"/>
    <s v="CH"/>
    <s v="OKP CH"/>
    <n v="12935.85"/>
    <n v="0"/>
    <m/>
    <m/>
    <m/>
    <m/>
    <m/>
    <m/>
    <m/>
    <m/>
    <m/>
    <m/>
    <m/>
    <m/>
    <m/>
    <m/>
    <m/>
    <m/>
    <m/>
    <m/>
    <m/>
    <m/>
    <m/>
    <m/>
    <m/>
    <m/>
    <m/>
    <m/>
    <m/>
    <m/>
    <m/>
    <m/>
    <m/>
    <m/>
    <m/>
    <m/>
    <m/>
    <n v="45500873.329999998"/>
    <n v="-63345.93"/>
    <n v="0"/>
    <n v="7778760.21"/>
    <n v="0"/>
    <n v="0"/>
    <n v="-62083.43"/>
    <n v="-3116"/>
    <n v="-7778760.21"/>
    <n v="-50682838.560000002"/>
    <n v="6863207.25"/>
    <n v="0"/>
    <n v="0"/>
    <n v="0"/>
    <n v="-217024.6"/>
    <n v="770509"/>
    <n v="0"/>
    <m/>
    <n v="0"/>
    <n v="-187952"/>
    <n v="0"/>
    <n v="-166539.01999999999"/>
    <n v="0"/>
    <n v="0"/>
    <n v="-127622.44"/>
    <n v="0"/>
    <m/>
    <n v="0"/>
    <n v="0"/>
    <n v="-2956533.41"/>
    <n v="0"/>
    <n v="0"/>
    <n v="0"/>
    <n v="0"/>
    <n v="0"/>
    <n v="0"/>
    <n v="1128407.75"/>
    <n v="45.1"/>
    <n v="0"/>
    <m/>
    <m/>
    <m/>
    <n v="21150543"/>
    <n v="11920712.825023796"/>
    <n v="-46780.734249999659"/>
    <n v="21290202.579999998"/>
    <m/>
    <m/>
    <m/>
    <m/>
    <m/>
    <m/>
    <m/>
    <m/>
    <m/>
    <m/>
    <m/>
    <m/>
    <m/>
    <m/>
    <n v="14794915.130000001"/>
    <m/>
    <m/>
    <m/>
    <m/>
    <m/>
    <m/>
    <m/>
    <m/>
    <n v="9049193"/>
    <m/>
    <m/>
    <m/>
    <m/>
    <m/>
    <m/>
    <m/>
    <m/>
    <m/>
    <m/>
    <m/>
    <m/>
    <m/>
    <m/>
    <m/>
    <m/>
    <m/>
    <m/>
    <m/>
    <m/>
    <m/>
    <m/>
    <s v="Vivao (fus)"/>
    <x v="1"/>
    <m/>
    <x v="0"/>
    <x v="31"/>
  </r>
  <r>
    <s v="neu_ohne Fusionsberechnungen_DJ_Daten_OKP.xlsx"/>
    <x v="3"/>
    <s v="Jahresrechnung definitiv"/>
    <n v="1386"/>
    <x v="32"/>
    <s v="CH"/>
    <s v="OKP CH"/>
    <n v="13977"/>
    <n v="13001"/>
    <m/>
    <m/>
    <m/>
    <m/>
    <m/>
    <m/>
    <m/>
    <m/>
    <m/>
    <m/>
    <m/>
    <m/>
    <m/>
    <m/>
    <m/>
    <m/>
    <m/>
    <m/>
    <m/>
    <m/>
    <m/>
    <m/>
    <m/>
    <m/>
    <m/>
    <m/>
    <m/>
    <m/>
    <m/>
    <m/>
    <m/>
    <m/>
    <m/>
    <m/>
    <m/>
    <n v="60981985.899999999"/>
    <n v="-802835.67"/>
    <n v="-18224233"/>
    <n v="8891825.1999999993"/>
    <n v="452889"/>
    <n v="0"/>
    <n v="-67974.8"/>
    <n v="-5620"/>
    <n v="-8891825.1999999993"/>
    <n v="-69806111.030000001"/>
    <n v="9055859.8000000007"/>
    <n v="0"/>
    <n v="0"/>
    <n v="0"/>
    <n v="-86143.32"/>
    <n v="-810000"/>
    <n v="0"/>
    <m/>
    <n v="0"/>
    <n v="-4399352"/>
    <n v="0"/>
    <n v="6336614"/>
    <n v="0"/>
    <n v="-11333.2"/>
    <n v="378989.38"/>
    <n v="18026060"/>
    <m/>
    <n v="-1744164.42"/>
    <n v="-54075.54"/>
    <n v="-1058666.1000000001"/>
    <n v="-126932.87"/>
    <n v="-67421.87"/>
    <n v="-9823.77"/>
    <n v="321706.05"/>
    <n v="-41631.71"/>
    <n v="0"/>
    <n v="1408580.71"/>
    <n v="0"/>
    <n v="0"/>
    <m/>
    <m/>
    <m/>
    <n v="22179093.480000004"/>
    <n v="17480748.106608924"/>
    <n v="692032.77165000094"/>
    <n v="25198154.539999999"/>
    <m/>
    <m/>
    <m/>
    <m/>
    <m/>
    <m/>
    <m/>
    <m/>
    <m/>
    <m/>
    <m/>
    <m/>
    <m/>
    <m/>
    <n v="18853963.390000001"/>
    <m/>
    <m/>
    <m/>
    <m/>
    <m/>
    <m/>
    <m/>
    <m/>
    <n v="13670000"/>
    <m/>
    <m/>
    <m/>
    <m/>
    <m/>
    <m/>
    <m/>
    <m/>
    <m/>
    <m/>
    <m/>
    <m/>
    <m/>
    <m/>
    <m/>
    <m/>
    <m/>
    <m/>
    <m/>
    <m/>
    <m/>
    <m/>
    <m/>
    <x v="0"/>
    <s v="Visana Gruppe"/>
    <x v="1"/>
    <x v="32"/>
  </r>
  <r>
    <s v="neu_ohne Fusionsberechnungen_DJ_Daten_OKP.xlsx"/>
    <x v="3"/>
    <s v="Jahresrechnung definitiv"/>
    <n v="57"/>
    <x v="33"/>
    <s v="CH"/>
    <s v="OKP CH"/>
    <n v="15972.46"/>
    <n v="0"/>
    <m/>
    <m/>
    <m/>
    <m/>
    <m/>
    <m/>
    <m/>
    <m/>
    <m/>
    <m/>
    <m/>
    <m/>
    <m/>
    <m/>
    <m/>
    <m/>
    <m/>
    <m/>
    <m/>
    <m/>
    <m/>
    <m/>
    <m/>
    <m/>
    <m/>
    <m/>
    <m/>
    <m/>
    <m/>
    <m/>
    <m/>
    <m/>
    <m/>
    <m/>
    <m/>
    <n v="71699562.799999997"/>
    <n v="41920.6"/>
    <n v="0"/>
    <n v="14251447.66"/>
    <n v="0"/>
    <n v="0"/>
    <n v="-76633.240000000005"/>
    <n v="-4487"/>
    <n v="-14251447.66"/>
    <n v="-70347828.290000007"/>
    <n v="9883247.0999999996"/>
    <n v="0"/>
    <n v="0"/>
    <n v="0"/>
    <n v="-239205.93"/>
    <n v="-348513.74"/>
    <n v="0"/>
    <m/>
    <n v="0"/>
    <n v="-11412929"/>
    <n v="0"/>
    <n v="1001154.6"/>
    <n v="0"/>
    <n v="0"/>
    <n v="-255682.61"/>
    <n v="0"/>
    <m/>
    <n v="0"/>
    <n v="0"/>
    <n v="-4435844.93"/>
    <n v="0"/>
    <n v="0"/>
    <n v="0"/>
    <n v="0"/>
    <n v="0"/>
    <n v="25951.31"/>
    <n v="688088.01"/>
    <n v="54.92"/>
    <n v="0"/>
    <m/>
    <m/>
    <m/>
    <n v="49489738.099999987"/>
    <n v="22181391.461218655"/>
    <n v="-9819261.7825840022"/>
    <n v="49670453.180000007"/>
    <m/>
    <m/>
    <m/>
    <m/>
    <m/>
    <m/>
    <m/>
    <m/>
    <m/>
    <m/>
    <m/>
    <m/>
    <m/>
    <m/>
    <n v="-4933412.05"/>
    <m/>
    <m/>
    <m/>
    <m/>
    <m/>
    <m/>
    <m/>
    <m/>
    <n v="12499243.74"/>
    <m/>
    <m/>
    <m/>
    <m/>
    <m/>
    <m/>
    <m/>
    <m/>
    <m/>
    <m/>
    <m/>
    <m/>
    <m/>
    <m/>
    <m/>
    <m/>
    <m/>
    <m/>
    <m/>
    <m/>
    <m/>
    <m/>
    <s v="Vivao (fus)"/>
    <x v="1"/>
    <m/>
    <x v="0"/>
    <x v="33"/>
  </r>
  <r>
    <s v="neu_ohne Fusionsberechnungen_DJ_Daten_OKP.xlsx"/>
    <x v="3"/>
    <s v="Jahresrechnung definitiv"/>
    <n v="1318"/>
    <x v="34"/>
    <s v="CH"/>
    <s v="OKP CH"/>
    <n v="13125"/>
    <n v="21129"/>
    <m/>
    <m/>
    <m/>
    <m/>
    <m/>
    <m/>
    <m/>
    <m/>
    <m/>
    <m/>
    <m/>
    <m/>
    <m/>
    <m/>
    <m/>
    <m/>
    <m/>
    <m/>
    <m/>
    <m/>
    <m/>
    <m/>
    <m/>
    <m/>
    <m/>
    <m/>
    <m/>
    <m/>
    <m/>
    <m/>
    <m/>
    <m/>
    <m/>
    <m/>
    <m/>
    <n v="47265970"/>
    <n v="-36125"/>
    <n v="-265895"/>
    <n v="4051143"/>
    <n v="0"/>
    <n v="0"/>
    <n v="-53885"/>
    <n v="-3188"/>
    <n v="-4051143"/>
    <n v="-54507903"/>
    <n v="8773040"/>
    <n v="0"/>
    <n v="0"/>
    <n v="0"/>
    <n v="-53450"/>
    <n v="-2650000"/>
    <n v="0"/>
    <m/>
    <n v="0"/>
    <n v="96113"/>
    <n v="0"/>
    <n v="1054804"/>
    <n v="-183733"/>
    <n v="0"/>
    <n v="-429470"/>
    <n v="52367"/>
    <m/>
    <n v="-1598505"/>
    <n v="0"/>
    <n v="-880236"/>
    <n v="-8853"/>
    <n v="0"/>
    <n v="0"/>
    <n v="41115"/>
    <n v="-21194"/>
    <n v="0"/>
    <n v="1863417"/>
    <n v="0"/>
    <n v="0"/>
    <m/>
    <m/>
    <m/>
    <n v="30635826"/>
    <n v="10650948.357027758"/>
    <n v="-114542.57518999996"/>
    <n v="42089781"/>
    <m/>
    <m/>
    <m/>
    <m/>
    <m/>
    <m/>
    <m/>
    <m/>
    <m/>
    <m/>
    <m/>
    <m/>
    <m/>
    <m/>
    <n v="28404746"/>
    <m/>
    <m/>
    <m/>
    <m/>
    <m/>
    <m/>
    <m/>
    <m/>
    <n v="11040000"/>
    <m/>
    <m/>
    <m/>
    <m/>
    <m/>
    <m/>
    <m/>
    <m/>
    <m/>
    <m/>
    <m/>
    <m/>
    <m/>
    <m/>
    <m/>
    <m/>
    <m/>
    <m/>
    <m/>
    <m/>
    <m/>
    <m/>
    <m/>
    <x v="0"/>
    <m/>
    <x v="0"/>
    <x v="34"/>
  </r>
  <r>
    <s v="neu_ohne Fusionsberechnungen_DJ_Daten_OKP.xlsx"/>
    <x v="3"/>
    <s v="Jahresrechnung definitiv"/>
    <n v="1401"/>
    <x v="35"/>
    <s v="CH"/>
    <s v="OKP CH"/>
    <n v="10357.030000000001"/>
    <n v="12163"/>
    <m/>
    <m/>
    <m/>
    <m/>
    <m/>
    <m/>
    <m/>
    <m/>
    <m/>
    <m/>
    <m/>
    <m/>
    <m/>
    <m/>
    <m/>
    <m/>
    <m/>
    <m/>
    <m/>
    <m/>
    <m/>
    <m/>
    <m/>
    <m/>
    <m/>
    <m/>
    <m/>
    <m/>
    <m/>
    <m/>
    <m/>
    <m/>
    <m/>
    <m/>
    <m/>
    <n v="36280095"/>
    <n v="-124635"/>
    <n v="-555085"/>
    <n v="3479060"/>
    <n v="0"/>
    <n v="0"/>
    <n v="-51163"/>
    <n v="-3009"/>
    <n v="-3479060"/>
    <n v="-40378643"/>
    <n v="6049598"/>
    <n v="0"/>
    <n v="0"/>
    <n v="0"/>
    <n v="0"/>
    <n v="-455000"/>
    <n v="0"/>
    <m/>
    <n v="0"/>
    <n v="389914"/>
    <n v="0"/>
    <n v="-609043"/>
    <n v="0"/>
    <n v="0"/>
    <n v="-469448"/>
    <n v="576971"/>
    <m/>
    <n v="-1142676"/>
    <n v="0"/>
    <n v="-887177"/>
    <n v="-159553"/>
    <n v="-85878"/>
    <n v="-46067"/>
    <n v="57621"/>
    <n v="-11494"/>
    <n v="0"/>
    <n v="894862"/>
    <n v="0"/>
    <n v="0"/>
    <m/>
    <m/>
    <m/>
    <n v="13782976.480000004"/>
    <n v="7275598.8374339491"/>
    <n v="274615.14650000015"/>
    <n v="17689657"/>
    <m/>
    <m/>
    <m/>
    <m/>
    <m/>
    <m/>
    <m/>
    <m/>
    <m/>
    <m/>
    <m/>
    <m/>
    <m/>
    <m/>
    <n v="9164016"/>
    <m/>
    <m/>
    <m/>
    <m/>
    <m/>
    <m/>
    <m/>
    <m/>
    <n v="5075000"/>
    <m/>
    <m/>
    <m/>
    <m/>
    <m/>
    <m/>
    <m/>
    <m/>
    <m/>
    <m/>
    <m/>
    <m/>
    <m/>
    <m/>
    <m/>
    <m/>
    <m/>
    <m/>
    <m/>
    <m/>
    <m/>
    <m/>
    <s v="rhenu (fus)"/>
    <x v="1"/>
    <m/>
    <x v="0"/>
    <x v="35"/>
  </r>
  <r>
    <s v="neu_ohne Fusionsberechnungen_DJ_Daten_OKP.xlsx"/>
    <x v="3"/>
    <s v="Jahresrechnung definitiv"/>
    <n v="558"/>
    <x v="36"/>
    <s v="CH"/>
    <s v="OKP CH"/>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öKK (fus)"/>
    <x v="1"/>
    <m/>
    <x v="0"/>
    <x v="36"/>
  </r>
  <r>
    <s v="neu_ohne Fusionsberechnungen_DJ_Daten_OKP.xlsx"/>
    <x v="3"/>
    <s v="Jahresrechnung definitiv"/>
    <n v="780"/>
    <x v="37"/>
    <s v="CH"/>
    <s v="OKP CH"/>
    <n v="9548.9"/>
    <n v="9798"/>
    <m/>
    <m/>
    <m/>
    <m/>
    <m/>
    <m/>
    <m/>
    <m/>
    <m/>
    <m/>
    <m/>
    <m/>
    <m/>
    <m/>
    <m/>
    <m/>
    <m/>
    <m/>
    <m/>
    <m/>
    <m/>
    <m/>
    <m/>
    <m/>
    <m/>
    <m/>
    <m/>
    <m/>
    <m/>
    <m/>
    <m/>
    <m/>
    <m/>
    <m/>
    <m/>
    <n v="29807981"/>
    <n v="47556.58"/>
    <n v="-196200.1"/>
    <n v="3581848.75"/>
    <n v="0"/>
    <n v="0"/>
    <n v="-41160"/>
    <n v="-2802"/>
    <n v="-3581848.75"/>
    <n v="-29938513.41"/>
    <n v="4972487"/>
    <n v="0"/>
    <n v="0"/>
    <n v="0"/>
    <n v="-16455.580000000002"/>
    <n v="-2052000"/>
    <n v="0"/>
    <m/>
    <n v="0"/>
    <n v="-3729984"/>
    <n v="0"/>
    <n v="-363221"/>
    <n v="0"/>
    <n v="-58028.7"/>
    <n v="-222204.47"/>
    <n v="67323.850000000006"/>
    <m/>
    <n v="-1746067.71"/>
    <n v="0"/>
    <n v="-703372.62"/>
    <n v="-154957.43"/>
    <n v="-1350"/>
    <n v="-91325.71"/>
    <n v="159932.70000000001"/>
    <n v="-15609.34"/>
    <n v="0"/>
    <n v="378023.82"/>
    <n v="41342.04"/>
    <n v="-26774.76"/>
    <m/>
    <m/>
    <m/>
    <n v="11889376.000000002"/>
    <n v="6940413.6025160961"/>
    <n v="-3628954.8567539998"/>
    <n v="15874569.34"/>
    <m/>
    <m/>
    <m/>
    <m/>
    <m/>
    <m/>
    <m/>
    <m/>
    <m/>
    <m/>
    <m/>
    <m/>
    <m/>
    <m/>
    <n v="6339953.8399999999"/>
    <m/>
    <m/>
    <m/>
    <m/>
    <m/>
    <m/>
    <m/>
    <m/>
    <n v="5905000"/>
    <m/>
    <m/>
    <m/>
    <m/>
    <m/>
    <m/>
    <m/>
    <m/>
    <m/>
    <m/>
    <m/>
    <m/>
    <m/>
    <m/>
    <m/>
    <m/>
    <m/>
    <m/>
    <m/>
    <m/>
    <m/>
    <m/>
    <m/>
    <x v="0"/>
    <m/>
    <x v="0"/>
    <x v="37"/>
  </r>
  <r>
    <s v="neu_ohne Fusionsberechnungen_DJ_Daten_OKP.xlsx"/>
    <x v="3"/>
    <s v="Jahresrechnung definitiv"/>
    <n v="1507"/>
    <x v="38"/>
    <s v="CH"/>
    <s v="OKP CH"/>
    <n v="10341.24"/>
    <n v="11399"/>
    <m/>
    <m/>
    <m/>
    <m/>
    <m/>
    <m/>
    <m/>
    <m/>
    <m/>
    <m/>
    <m/>
    <m/>
    <m/>
    <m/>
    <m/>
    <m/>
    <m/>
    <m/>
    <m/>
    <m/>
    <m/>
    <m/>
    <m/>
    <m/>
    <m/>
    <m/>
    <m/>
    <m/>
    <m/>
    <m/>
    <m/>
    <m/>
    <m/>
    <m/>
    <m/>
    <n v="40313965.100000001"/>
    <n v="-393863.33"/>
    <n v="0"/>
    <n v="6514845"/>
    <n v="0"/>
    <n v="0"/>
    <n v="-49636.800000000003"/>
    <n v="-3561"/>
    <n v="-6514845"/>
    <n v="-43695462.43"/>
    <n v="5963927.8099999996"/>
    <n v="0"/>
    <n v="0"/>
    <n v="0"/>
    <n v="0"/>
    <n v="-964674.4"/>
    <n v="0"/>
    <m/>
    <n v="0"/>
    <n v="-1021085"/>
    <n v="0"/>
    <n v="-133547"/>
    <n v="0"/>
    <n v="-151573"/>
    <n v="-56906.94"/>
    <n v="0"/>
    <m/>
    <n v="0"/>
    <n v="0"/>
    <n v="-2005580.64"/>
    <n v="-142953.25"/>
    <n v="-23415.88"/>
    <n v="0"/>
    <n v="6667.61"/>
    <n v="-26141.7"/>
    <n v="0"/>
    <n v="1030283.31"/>
    <n v="10249.299999999999"/>
    <n v="0"/>
    <m/>
    <m/>
    <m/>
    <n v="21157114.362250477"/>
    <n v="9205998.6220788676"/>
    <n v="-1193721.9481619999"/>
    <n v="24785979.390000001"/>
    <m/>
    <m/>
    <m/>
    <m/>
    <m/>
    <m/>
    <m/>
    <m/>
    <m/>
    <m/>
    <m/>
    <m/>
    <m/>
    <m/>
    <n v="11701065.32"/>
    <m/>
    <m/>
    <m/>
    <m/>
    <m/>
    <m/>
    <m/>
    <m/>
    <n v="8631990.1400000006"/>
    <m/>
    <m/>
    <m/>
    <m/>
    <m/>
    <m/>
    <m/>
    <m/>
    <m/>
    <m/>
    <m/>
    <m/>
    <m/>
    <m/>
    <m/>
    <m/>
    <m/>
    <m/>
    <m/>
    <m/>
    <m/>
    <m/>
    <m/>
    <x v="0"/>
    <s v="Groupe Mutuel"/>
    <x v="1"/>
    <x v="38"/>
  </r>
  <r>
    <s v="neu_ohne Fusionsberechnungen_DJ_Daten_OKP.xlsx"/>
    <x v="3"/>
    <s v="Jahresrechnung definitiv"/>
    <n v="829"/>
    <x v="39"/>
    <s v="CH"/>
    <s v="OKP CH"/>
    <n v="26157.53"/>
    <n v="13428"/>
    <m/>
    <m/>
    <m/>
    <m/>
    <m/>
    <m/>
    <m/>
    <m/>
    <m/>
    <m/>
    <m/>
    <m/>
    <m/>
    <m/>
    <m/>
    <m/>
    <m/>
    <m/>
    <m/>
    <m/>
    <m/>
    <m/>
    <m/>
    <m/>
    <m/>
    <m/>
    <m/>
    <m/>
    <m/>
    <m/>
    <m/>
    <m/>
    <m/>
    <m/>
    <m/>
    <n v="70824169.299999997"/>
    <n v="-136729.42000000001"/>
    <n v="-415846.33"/>
    <n v="7595073.2999999998"/>
    <n v="29260.22"/>
    <n v="0"/>
    <n v="-124641.60000000001"/>
    <n v="-3683"/>
    <n v="-7595073.2999999998"/>
    <n v="-64380615.25"/>
    <n v="11987093.65"/>
    <n v="0"/>
    <n v="0"/>
    <n v="0"/>
    <n v="0"/>
    <n v="-7390000"/>
    <n v="0"/>
    <m/>
    <n v="0"/>
    <n v="4612891"/>
    <n v="0"/>
    <n v="-23611177"/>
    <n v="0"/>
    <n v="0"/>
    <n v="-478458.52"/>
    <n v="135080.5"/>
    <m/>
    <n v="-1787411.91"/>
    <n v="0"/>
    <n v="-773960.69"/>
    <n v="-9725.4"/>
    <n v="0"/>
    <n v="-75821.27"/>
    <n v="0"/>
    <n v="0"/>
    <n v="0"/>
    <n v="874139.69"/>
    <n v="0"/>
    <n v="0"/>
    <m/>
    <m/>
    <m/>
    <n v="16925873.390000001"/>
    <n v="7787478.2216051668"/>
    <n v="4862724.8055449994"/>
    <n v="24919070.369999997"/>
    <m/>
    <m/>
    <m/>
    <m/>
    <m/>
    <m/>
    <m/>
    <m/>
    <m/>
    <m/>
    <m/>
    <m/>
    <m/>
    <m/>
    <n v="2184812.2599999998"/>
    <m/>
    <m/>
    <m/>
    <m/>
    <m/>
    <m/>
    <m/>
    <m/>
    <n v="13180000"/>
    <m/>
    <m/>
    <m/>
    <m/>
    <m/>
    <m/>
    <m/>
    <m/>
    <m/>
    <m/>
    <m/>
    <m/>
    <m/>
    <m/>
    <m/>
    <m/>
    <m/>
    <m/>
    <m/>
    <m/>
    <m/>
    <m/>
    <m/>
    <x v="0"/>
    <m/>
    <x v="0"/>
    <x v="39"/>
  </r>
  <r>
    <s v="neu_ohne Fusionsberechnungen_DJ_Daten_OKP.xlsx"/>
    <x v="3"/>
    <s v="Jahresrechnung definitiv"/>
    <n v="246"/>
    <x v="40"/>
    <s v="CH"/>
    <s v="OKP CH"/>
    <n v="9576.8700000000008"/>
    <n v="11441"/>
    <m/>
    <m/>
    <m/>
    <m/>
    <m/>
    <m/>
    <m/>
    <m/>
    <m/>
    <m/>
    <m/>
    <m/>
    <m/>
    <m/>
    <m/>
    <m/>
    <m/>
    <m/>
    <m/>
    <m/>
    <m/>
    <m/>
    <m/>
    <m/>
    <m/>
    <m/>
    <m/>
    <m/>
    <m/>
    <m/>
    <m/>
    <m/>
    <m/>
    <m/>
    <m/>
    <n v="31469806.699999999"/>
    <n v="-66597.320000000007"/>
    <n v="1174.0999999999999"/>
    <n v="4033248.05"/>
    <n v="0"/>
    <n v="0"/>
    <n v="-24206.400000000001"/>
    <n v="-1916"/>
    <n v="-4033248.05"/>
    <n v="-31560887.949999999"/>
    <n v="5214963.8"/>
    <n v="0"/>
    <n v="0"/>
    <n v="0"/>
    <n v="-6295.79"/>
    <n v="290000"/>
    <n v="0"/>
    <m/>
    <n v="0"/>
    <n v="-199976"/>
    <n v="0"/>
    <n v="-3350000"/>
    <n v="-81777.850000000006"/>
    <n v="-38165.699999999997"/>
    <n v="-226011.11"/>
    <n v="0"/>
    <m/>
    <n v="-1085078.8999999999"/>
    <n v="-245"/>
    <n v="-572805.31999999995"/>
    <n v="-10000"/>
    <n v="0"/>
    <n v="-2086.6999999999998"/>
    <n v="201167.61"/>
    <n v="-4728.05"/>
    <n v="0"/>
    <n v="786164.56"/>
    <n v="0"/>
    <n v="0"/>
    <m/>
    <m/>
    <m/>
    <n v="8265369"/>
    <n v="5970543.3212378146"/>
    <n v="-481273.71552700002"/>
    <n v="24966366.300000001"/>
    <m/>
    <m/>
    <m/>
    <m/>
    <m/>
    <m/>
    <m/>
    <m/>
    <m/>
    <m/>
    <m/>
    <m/>
    <m/>
    <m/>
    <n v="8567159.0800000001"/>
    <m/>
    <m/>
    <m/>
    <m/>
    <m/>
    <m/>
    <m/>
    <m/>
    <n v="5800000"/>
    <m/>
    <m/>
    <m/>
    <m/>
    <m/>
    <m/>
    <m/>
    <m/>
    <m/>
    <m/>
    <m/>
    <m/>
    <m/>
    <m/>
    <m/>
    <m/>
    <m/>
    <m/>
    <m/>
    <m/>
    <m/>
    <m/>
    <m/>
    <x v="0"/>
    <m/>
    <x v="0"/>
    <x v="40"/>
  </r>
  <r>
    <s v="neu_ohne Fusionsberechnungen_DJ_Daten_OKP.xlsx"/>
    <x v="3"/>
    <s v="Jahresrechnung definitiv"/>
    <n v="134"/>
    <x v="41"/>
    <s v="CH"/>
    <s v="OKP CH"/>
    <n v="5541.13"/>
    <n v="8430"/>
    <m/>
    <m/>
    <m/>
    <m/>
    <m/>
    <m/>
    <m/>
    <m/>
    <m/>
    <m/>
    <m/>
    <m/>
    <m/>
    <m/>
    <m/>
    <m/>
    <m/>
    <m/>
    <m/>
    <m/>
    <m/>
    <m/>
    <m/>
    <m/>
    <m/>
    <m/>
    <m/>
    <m/>
    <m/>
    <m/>
    <m/>
    <m/>
    <m/>
    <m/>
    <m/>
    <n v="18539410.649999999"/>
    <n v="-134003.60999999999"/>
    <n v="-302192.40000000002"/>
    <n v="2520927.2000000002"/>
    <n v="0"/>
    <n v="0"/>
    <n v="-26120.94"/>
    <n v="-1394"/>
    <n v="-2520927.2000000002"/>
    <n v="-19987439.75"/>
    <n v="3084183.8"/>
    <n v="0"/>
    <n v="0"/>
    <n v="0"/>
    <n v="-7788.87"/>
    <n v="-900306"/>
    <n v="0"/>
    <m/>
    <n v="0"/>
    <n v="1106043"/>
    <n v="0"/>
    <n v="-865000"/>
    <n v="0"/>
    <n v="0"/>
    <n v="-78579.34"/>
    <n v="162938.85"/>
    <m/>
    <n v="-703326.65"/>
    <n v="0"/>
    <n v="-509638.36"/>
    <n v="-92808.97"/>
    <n v="0"/>
    <n v="-21969.45"/>
    <n v="124678.11"/>
    <n v="0"/>
    <n v="0"/>
    <n v="631887.48"/>
    <n v="0"/>
    <n v="0"/>
    <m/>
    <m/>
    <m/>
    <n v="11798833.200000005"/>
    <n v="6222910.3931083437"/>
    <n v="884461.12313700002"/>
    <n v="14537964.560000001"/>
    <m/>
    <m/>
    <m/>
    <m/>
    <m/>
    <m/>
    <m/>
    <m/>
    <m/>
    <m/>
    <m/>
    <m/>
    <m/>
    <m/>
    <n v="11423457.99"/>
    <m/>
    <m/>
    <m/>
    <m/>
    <m/>
    <m/>
    <m/>
    <m/>
    <n v="3495050"/>
    <m/>
    <m/>
    <m/>
    <m/>
    <m/>
    <m/>
    <m/>
    <m/>
    <m/>
    <m/>
    <m/>
    <m/>
    <m/>
    <m/>
    <m/>
    <m/>
    <m/>
    <m/>
    <m/>
    <m/>
    <m/>
    <m/>
    <s v="Einsiedler (fus)"/>
    <x v="1"/>
    <m/>
    <x v="0"/>
    <x v="41"/>
  </r>
  <r>
    <s v="neu_ohne Fusionsberechnungen_DJ_Daten_OKP.xlsx"/>
    <x v="3"/>
    <s v="Jahresrechnung definitiv"/>
    <n v="1113"/>
    <x v="42"/>
    <s v="CH"/>
    <s v="OKP CH"/>
    <n v="6518.51"/>
    <n v="6101"/>
    <m/>
    <m/>
    <m/>
    <m/>
    <m/>
    <m/>
    <m/>
    <m/>
    <m/>
    <m/>
    <m/>
    <m/>
    <m/>
    <m/>
    <m/>
    <m/>
    <m/>
    <m/>
    <m/>
    <m/>
    <m/>
    <m/>
    <m/>
    <m/>
    <m/>
    <m/>
    <m/>
    <m/>
    <m/>
    <m/>
    <m/>
    <m/>
    <m/>
    <m/>
    <m/>
    <n v="23028403.899999999"/>
    <n v="-65315.199999999997"/>
    <n v="-345426.05"/>
    <n v="3734751.75"/>
    <n v="0"/>
    <n v="0"/>
    <n v="-31291.200000000001"/>
    <n v="-1606"/>
    <n v="-3734751.75"/>
    <n v="-23317536.329999998"/>
    <n v="3545493.49"/>
    <n v="0"/>
    <n v="0"/>
    <n v="0"/>
    <n v="-665.98"/>
    <n v="-518541.7"/>
    <n v="0"/>
    <m/>
    <n v="0"/>
    <n v="-482643"/>
    <n v="0"/>
    <n v="-2311433"/>
    <n v="0"/>
    <n v="-141808"/>
    <n v="-31805.47"/>
    <n v="322103.76"/>
    <m/>
    <n v="-41443.949999999997"/>
    <n v="0"/>
    <n v="-1439210.77"/>
    <n v="-27117.25"/>
    <n v="0"/>
    <n v="0"/>
    <n v="211117.45"/>
    <n v="-43864.5"/>
    <n v="0"/>
    <n v="283075.58"/>
    <n v="9423.15"/>
    <n v="0"/>
    <m/>
    <m/>
    <m/>
    <n v="7956559.998856619"/>
    <n v="3835014.965625478"/>
    <n v="-324803.76329999999"/>
    <n v="6338130.4500000002"/>
    <m/>
    <m/>
    <m/>
    <m/>
    <m/>
    <m/>
    <m/>
    <m/>
    <m/>
    <m/>
    <m/>
    <m/>
    <m/>
    <m/>
    <n v="4175207.75"/>
    <m/>
    <m/>
    <m/>
    <m/>
    <m/>
    <m/>
    <m/>
    <m/>
    <n v="4289318.29"/>
    <m/>
    <m/>
    <m/>
    <m/>
    <m/>
    <m/>
    <m/>
    <m/>
    <m/>
    <m/>
    <m/>
    <m/>
    <m/>
    <m/>
    <m/>
    <m/>
    <m/>
    <m/>
    <m/>
    <m/>
    <m/>
    <m/>
    <m/>
    <x v="0"/>
    <m/>
    <x v="0"/>
    <x v="42"/>
  </r>
  <r>
    <s v="neu_ohne Fusionsberechnungen_DJ_Daten_OKP.xlsx"/>
    <x v="3"/>
    <s v="Jahresrechnung definitiv"/>
    <n v="1040"/>
    <x v="43"/>
    <s v="CH"/>
    <s v="OKP CH"/>
    <n v="4271.18"/>
    <n v="4905"/>
    <m/>
    <m/>
    <m/>
    <m/>
    <m/>
    <m/>
    <m/>
    <m/>
    <m/>
    <m/>
    <m/>
    <m/>
    <m/>
    <m/>
    <m/>
    <m/>
    <m/>
    <m/>
    <m/>
    <m/>
    <m/>
    <m/>
    <m/>
    <m/>
    <m/>
    <m/>
    <m/>
    <m/>
    <m/>
    <m/>
    <m/>
    <m/>
    <m/>
    <m/>
    <m/>
    <n v="13530243.35"/>
    <n v="-1417.39"/>
    <n v="-120593.12"/>
    <n v="1171452.1000000001"/>
    <n v="0"/>
    <n v="0"/>
    <n v="-16459.2"/>
    <n v="-1267"/>
    <n v="-1171452.1000000001"/>
    <n v="-12983911.4"/>
    <n v="2087046.75"/>
    <n v="0"/>
    <n v="0"/>
    <n v="0"/>
    <n v="-544.12"/>
    <n v="115574"/>
    <n v="0"/>
    <m/>
    <n v="0"/>
    <n v="-506212"/>
    <n v="0"/>
    <n v="-440614"/>
    <n v="0"/>
    <n v="-64037.45"/>
    <n v="-82294.5"/>
    <n v="10119.200000000001"/>
    <m/>
    <n v="-590780"/>
    <n v="0"/>
    <n v="-207294"/>
    <n v="-3661.8"/>
    <n v="0"/>
    <n v="-5944"/>
    <n v="4985.3999999999996"/>
    <n v="-10518.9"/>
    <n v="0"/>
    <n v="447556.2"/>
    <n v="93402.1"/>
    <n v="-2769"/>
    <m/>
    <m/>
    <m/>
    <n v="13677624.729999997"/>
    <n v="3888979.4592939639"/>
    <n v="-846826.26060000004"/>
    <n v="14755642.050000001"/>
    <m/>
    <m/>
    <m/>
    <m/>
    <m/>
    <m/>
    <m/>
    <m/>
    <m/>
    <m/>
    <m/>
    <m/>
    <m/>
    <m/>
    <n v="14016052.27"/>
    <m/>
    <m/>
    <m/>
    <m/>
    <m/>
    <m/>
    <m/>
    <m/>
    <n v="2437610"/>
    <m/>
    <m/>
    <m/>
    <m/>
    <m/>
    <m/>
    <m/>
    <m/>
    <m/>
    <m/>
    <m/>
    <m/>
    <m/>
    <m/>
    <m/>
    <m/>
    <m/>
    <m/>
    <m/>
    <m/>
    <m/>
    <m/>
    <s v="Visper (fus)"/>
    <x v="1"/>
    <m/>
    <x v="0"/>
    <x v="43"/>
  </r>
  <r>
    <s v="neu_ohne Fusionsberechnungen_DJ_Daten_OKP.xlsx"/>
    <x v="3"/>
    <s v="Jahresrechnung definitiv"/>
    <n v="901"/>
    <x v="44"/>
    <s v="CH"/>
    <s v="OKP CH"/>
    <n v="3418.5"/>
    <n v="3596"/>
    <m/>
    <m/>
    <m/>
    <m/>
    <m/>
    <m/>
    <m/>
    <m/>
    <m/>
    <m/>
    <m/>
    <m/>
    <m/>
    <m/>
    <m/>
    <m/>
    <m/>
    <m/>
    <m/>
    <m/>
    <m/>
    <m/>
    <m/>
    <m/>
    <m/>
    <m/>
    <m/>
    <m/>
    <m/>
    <m/>
    <m/>
    <m/>
    <m/>
    <m/>
    <m/>
    <n v="10742092.050000001"/>
    <n v="0"/>
    <n v="-42968.35"/>
    <n v="1477194.45"/>
    <n v="0"/>
    <n v="0"/>
    <n v="-16934.400000000001"/>
    <n v="-1044"/>
    <n v="-1477194.45"/>
    <n v="-12985590.800000001"/>
    <n v="1920094"/>
    <n v="0"/>
    <n v="0"/>
    <n v="0"/>
    <n v="0"/>
    <n v="-385000"/>
    <n v="0"/>
    <m/>
    <n v="0"/>
    <n v="-519317"/>
    <n v="0"/>
    <n v="-385000"/>
    <n v="-38756.85"/>
    <n v="0"/>
    <n v="-71331.94"/>
    <n v="367426.15"/>
    <m/>
    <n v="-281876.65000000002"/>
    <n v="0"/>
    <n v="-307076.38"/>
    <n v="-1749.75"/>
    <n v="0"/>
    <n v="-3946.35"/>
    <n v="199125.94"/>
    <n v="-575.1"/>
    <n v="0"/>
    <n v="579100.89"/>
    <n v="0"/>
    <n v="0"/>
    <m/>
    <m/>
    <m/>
    <n v="12543716.110000003"/>
    <n v="4456366.3348201914"/>
    <n v="-734479.97649999999"/>
    <n v="11928728.17"/>
    <m/>
    <m/>
    <m/>
    <m/>
    <m/>
    <m/>
    <m/>
    <m/>
    <m/>
    <m/>
    <m/>
    <m/>
    <m/>
    <m/>
    <n v="7810021.6200000001"/>
    <m/>
    <m/>
    <m/>
    <m/>
    <m/>
    <m/>
    <m/>
    <m/>
    <n v="2420000"/>
    <m/>
    <m/>
    <m/>
    <m/>
    <m/>
    <m/>
    <m/>
    <m/>
    <m/>
    <m/>
    <m/>
    <m/>
    <m/>
    <m/>
    <m/>
    <m/>
    <m/>
    <m/>
    <m/>
    <m/>
    <m/>
    <m/>
    <m/>
    <x v="0"/>
    <m/>
    <x v="0"/>
    <x v="44"/>
  </r>
  <r>
    <s v="neu_ohne Fusionsberechnungen_DJ_Daten_OKP.xlsx"/>
    <x v="3"/>
    <s v="Jahresrechnung definitiv"/>
    <n v="966"/>
    <x v="45"/>
    <s v="CH"/>
    <s v="OKP CH"/>
    <n v="3918.13"/>
    <n v="4101"/>
    <m/>
    <m/>
    <m/>
    <m/>
    <m/>
    <m/>
    <m/>
    <m/>
    <m/>
    <m/>
    <m/>
    <m/>
    <m/>
    <m/>
    <m/>
    <m/>
    <m/>
    <m/>
    <m/>
    <m/>
    <m/>
    <m/>
    <m/>
    <m/>
    <m/>
    <m/>
    <m/>
    <m/>
    <m/>
    <m/>
    <m/>
    <m/>
    <m/>
    <m/>
    <m/>
    <n v="12945167.449999999"/>
    <n v="-24612.52"/>
    <n v="-75081.95"/>
    <n v="1916402.2"/>
    <n v="0"/>
    <n v="0"/>
    <n v="-18004.8"/>
    <n v="-1093"/>
    <n v="-1916402.2"/>
    <n v="-14878981.25"/>
    <n v="2261966.5"/>
    <n v="0"/>
    <n v="0"/>
    <n v="0"/>
    <n v="-722.95"/>
    <n v="-670000"/>
    <n v="0"/>
    <m/>
    <n v="0"/>
    <n v="973278"/>
    <n v="0"/>
    <n v="-1190000"/>
    <n v="-29049.1"/>
    <n v="0"/>
    <n v="-73550.03"/>
    <n v="0"/>
    <m/>
    <n v="-492953.39"/>
    <n v="0"/>
    <n v="-233717.86"/>
    <n v="-22266.02"/>
    <n v="0"/>
    <n v="0"/>
    <n v="8280.2099999999991"/>
    <n v="8565.24"/>
    <n v="0"/>
    <n v="313611.09999999998"/>
    <n v="0"/>
    <n v="0"/>
    <m/>
    <m/>
    <m/>
    <n v="7798380.0000000019"/>
    <n v="4133920.4014095343"/>
    <n v="636810.87469999993"/>
    <n v="10156611.050000001"/>
    <m/>
    <m/>
    <m/>
    <m/>
    <m/>
    <m/>
    <m/>
    <m/>
    <m/>
    <m/>
    <m/>
    <m/>
    <m/>
    <m/>
    <n v="6359220"/>
    <m/>
    <m/>
    <m/>
    <m/>
    <m/>
    <m/>
    <m/>
    <m/>
    <n v="2870000"/>
    <m/>
    <m/>
    <m/>
    <m/>
    <m/>
    <m/>
    <m/>
    <m/>
    <m/>
    <m/>
    <m/>
    <m/>
    <m/>
    <m/>
    <m/>
    <m/>
    <m/>
    <m/>
    <m/>
    <m/>
    <m/>
    <m/>
    <m/>
    <x v="0"/>
    <m/>
    <x v="0"/>
    <x v="45"/>
  </r>
  <r>
    <s v="neu_ohne Fusionsberechnungen_DJ_Daten_OKP.xlsx"/>
    <x v="3"/>
    <s v="Jahresrechnung definitiv"/>
    <n v="1322"/>
    <x v="46"/>
    <s v="CH"/>
    <s v="OKP CH"/>
    <n v="2832.13"/>
    <n v="2829"/>
    <m/>
    <m/>
    <m/>
    <m/>
    <m/>
    <m/>
    <m/>
    <m/>
    <m/>
    <m/>
    <m/>
    <m/>
    <m/>
    <m/>
    <m/>
    <m/>
    <m/>
    <m/>
    <m/>
    <m/>
    <m/>
    <m/>
    <m/>
    <m/>
    <m/>
    <m/>
    <m/>
    <m/>
    <m/>
    <m/>
    <m/>
    <m/>
    <m/>
    <m/>
    <m/>
    <n v="11938017.949999999"/>
    <n v="-65325.1"/>
    <n v="-166926.89000000001"/>
    <n v="1484974.15"/>
    <n v="0"/>
    <n v="0"/>
    <n v="-13569.6"/>
    <n v="-872"/>
    <n v="-1484974.15"/>
    <n v="-17716697.449999999"/>
    <n v="1985937.4"/>
    <n v="0"/>
    <n v="0"/>
    <n v="0"/>
    <n v="-2572.09"/>
    <n v="300000"/>
    <n v="0"/>
    <m/>
    <n v="0"/>
    <n v="4245899.5999999996"/>
    <n v="0"/>
    <n v="307054"/>
    <n v="-87520.05"/>
    <n v="-12605.25"/>
    <n v="-135926.97"/>
    <n v="13914.9"/>
    <m/>
    <n v="-980711.43"/>
    <n v="0"/>
    <n v="-397370.2"/>
    <n v="-37771.68"/>
    <n v="0"/>
    <n v="-3443.06"/>
    <n v="157798.79999999999"/>
    <n v="-9327.9599999999991"/>
    <n v="0"/>
    <n v="294209.44"/>
    <n v="0"/>
    <n v="0"/>
    <m/>
    <m/>
    <m/>
    <n v="10131044.91"/>
    <n v="5610117.497806211"/>
    <n v="4362236.3797200006"/>
    <n v="9540716.9399999995"/>
    <m/>
    <m/>
    <m/>
    <m/>
    <m/>
    <m/>
    <m/>
    <m/>
    <m/>
    <m/>
    <m/>
    <m/>
    <m/>
    <m/>
    <n v="8916456.9000000004"/>
    <m/>
    <m/>
    <m/>
    <m/>
    <m/>
    <m/>
    <m/>
    <m/>
    <n v="2850000"/>
    <m/>
    <m/>
    <m/>
    <m/>
    <m/>
    <m/>
    <m/>
    <m/>
    <m/>
    <m/>
    <m/>
    <m/>
    <m/>
    <m/>
    <m/>
    <m/>
    <m/>
    <m/>
    <m/>
    <m/>
    <m/>
    <m/>
    <m/>
    <x v="0"/>
    <m/>
    <x v="0"/>
    <x v="46"/>
  </r>
  <r>
    <s v="neu_ohne Fusionsberechnungen_DJ_Daten_OKP.xlsx"/>
    <x v="3"/>
    <s v="Jahresrechnung definitiv"/>
    <n v="820"/>
    <x v="47"/>
    <s v="CH"/>
    <s v="OKP CH"/>
    <n v="2570.16"/>
    <n v="2574"/>
    <m/>
    <m/>
    <m/>
    <m/>
    <m/>
    <m/>
    <m/>
    <m/>
    <m/>
    <m/>
    <m/>
    <m/>
    <m/>
    <m/>
    <m/>
    <m/>
    <m/>
    <m/>
    <m/>
    <m/>
    <m/>
    <m/>
    <m/>
    <m/>
    <m/>
    <m/>
    <m/>
    <m/>
    <m/>
    <m/>
    <m/>
    <m/>
    <m/>
    <m/>
    <m/>
    <n v="8433804.0500000007"/>
    <n v="2996.76"/>
    <n v="-37108.75"/>
    <n v="1238911.75"/>
    <n v="0"/>
    <n v="0"/>
    <n v="-12715.2"/>
    <n v="-789"/>
    <n v="-1238911.75"/>
    <n v="-11163326.050000001"/>
    <n v="1411920.1"/>
    <n v="0"/>
    <n v="0"/>
    <n v="0"/>
    <n v="-31.5"/>
    <n v="-405000"/>
    <n v="0"/>
    <m/>
    <n v="0"/>
    <n v="582993"/>
    <n v="0"/>
    <n v="194000"/>
    <n v="-12354.9"/>
    <n v="0"/>
    <n v="-51515.74"/>
    <n v="0"/>
    <m/>
    <n v="-197380.25"/>
    <n v="0"/>
    <n v="-249196.91"/>
    <n v="-614.85"/>
    <n v="0"/>
    <n v="0"/>
    <n v="77813.899999999994"/>
    <n v="-35100.85"/>
    <n v="0"/>
    <n v="317208.95"/>
    <n v="0"/>
    <n v="0"/>
    <m/>
    <m/>
    <m/>
    <n v="7217538.2000000002"/>
    <n v="3369707.5300809471"/>
    <n v="609505.12620000006"/>
    <n v="6444685.4100000001"/>
    <m/>
    <m/>
    <m/>
    <m/>
    <m/>
    <m/>
    <m/>
    <m/>
    <m/>
    <m/>
    <m/>
    <m/>
    <m/>
    <m/>
    <n v="4375323.1500000004"/>
    <m/>
    <m/>
    <m/>
    <m/>
    <m/>
    <m/>
    <m/>
    <m/>
    <n v="1740000"/>
    <m/>
    <m/>
    <m/>
    <m/>
    <m/>
    <m/>
    <m/>
    <m/>
    <m/>
    <m/>
    <m/>
    <m/>
    <m/>
    <m/>
    <m/>
    <m/>
    <m/>
    <m/>
    <m/>
    <m/>
    <m/>
    <m/>
    <m/>
    <x v="0"/>
    <m/>
    <x v="0"/>
    <x v="47"/>
  </r>
  <r>
    <s v="neu_ohne Fusionsberechnungen_DJ_Daten_OKP.xlsx"/>
    <x v="3"/>
    <s v="Jahresrechnung definitiv"/>
    <n v="1331"/>
    <x v="48"/>
    <s v="CH"/>
    <s v="OKP CH"/>
    <n v="1390.07"/>
    <n v="0"/>
    <m/>
    <m/>
    <m/>
    <m/>
    <m/>
    <m/>
    <m/>
    <m/>
    <m/>
    <m/>
    <m/>
    <m/>
    <m/>
    <m/>
    <m/>
    <m/>
    <m/>
    <m/>
    <m/>
    <m/>
    <m/>
    <m/>
    <m/>
    <m/>
    <m/>
    <m/>
    <m/>
    <m/>
    <m/>
    <m/>
    <m/>
    <m/>
    <m/>
    <m/>
    <m/>
    <n v="4923531"/>
    <n v="3824"/>
    <n v="-457887"/>
    <n v="599510"/>
    <n v="0"/>
    <n v="0"/>
    <n v="-4286"/>
    <n v="-294"/>
    <n v="-599510"/>
    <n v="-5354837"/>
    <n v="767674"/>
    <n v="0"/>
    <n v="0"/>
    <n v="0"/>
    <n v="-2089"/>
    <n v="-193000"/>
    <n v="0"/>
    <m/>
    <n v="0"/>
    <n v="282637"/>
    <n v="0"/>
    <n v="-225000"/>
    <n v="-80304"/>
    <n v="0"/>
    <n v="-20482"/>
    <n v="225106"/>
    <m/>
    <n v="-157757"/>
    <n v="0"/>
    <n v="-215916"/>
    <n v="-200"/>
    <n v="-400"/>
    <n v="-2"/>
    <n v="29694"/>
    <n v="-21753"/>
    <n v="0"/>
    <n v="35216"/>
    <n v="120192"/>
    <n v="-20790"/>
    <m/>
    <m/>
    <m/>
    <n v="2799590.3800000004"/>
    <n v="1086326.803456163"/>
    <n v="244145.33398"/>
    <n v="2650260"/>
    <m/>
    <m/>
    <m/>
    <m/>
    <m/>
    <m/>
    <m/>
    <m/>
    <m/>
    <m/>
    <m/>
    <m/>
    <m/>
    <m/>
    <n v="1830181"/>
    <m/>
    <m/>
    <m/>
    <m/>
    <m/>
    <m/>
    <m/>
    <m/>
    <n v="645000"/>
    <m/>
    <m/>
    <m/>
    <m/>
    <m/>
    <m/>
    <m/>
    <m/>
    <m/>
    <m/>
    <m/>
    <m/>
    <m/>
    <m/>
    <m/>
    <m/>
    <m/>
    <m/>
    <m/>
    <m/>
    <m/>
    <m/>
    <s v="rhenu (fus)"/>
    <x v="1"/>
    <m/>
    <x v="0"/>
    <x v="48"/>
  </r>
  <r>
    <s v="neu_ohne Fusionsberechnungen_DJ_Daten_OKP.xlsx"/>
    <x v="3"/>
    <s v="Jahresrechnung definitiv"/>
    <n v="1142"/>
    <x v="49"/>
    <s v="CH"/>
    <s v="OKP CH"/>
    <n v="323.88"/>
    <n v="0"/>
    <m/>
    <m/>
    <m/>
    <m/>
    <m/>
    <m/>
    <m/>
    <m/>
    <m/>
    <m/>
    <m/>
    <m/>
    <m/>
    <m/>
    <m/>
    <m/>
    <m/>
    <m/>
    <m/>
    <m/>
    <m/>
    <m/>
    <m/>
    <m/>
    <m/>
    <m/>
    <m/>
    <m/>
    <m/>
    <m/>
    <m/>
    <m/>
    <m/>
    <m/>
    <m/>
    <n v="1559194.65"/>
    <n v="-30960.15"/>
    <n v="-24791.200000000001"/>
    <n v="900347.15"/>
    <n v="0"/>
    <n v="0"/>
    <n v="363.85"/>
    <n v="-111"/>
    <n v="-900347.15"/>
    <n v="-3574493.7"/>
    <n v="260031.65"/>
    <n v="0"/>
    <n v="0"/>
    <n v="0"/>
    <n v="0"/>
    <n v="326357"/>
    <n v="0"/>
    <m/>
    <n v="0"/>
    <n v="2929616"/>
    <n v="0"/>
    <n v="-682178"/>
    <n v="0"/>
    <n v="0"/>
    <n v="-3851.35"/>
    <n v="0"/>
    <m/>
    <n v="0"/>
    <n v="0"/>
    <n v="-524488.18999999994"/>
    <n v="0"/>
    <n v="0"/>
    <n v="0"/>
    <n v="7408.76"/>
    <n v="0"/>
    <n v="0"/>
    <n v="887135.64"/>
    <n v="0"/>
    <n v="0"/>
    <m/>
    <m/>
    <m/>
    <n v="24448356.52"/>
    <n v="6116774.8069849806"/>
    <n v="3044059.9991720007"/>
    <n v="23235400.149999999"/>
    <m/>
    <m/>
    <m/>
    <m/>
    <m/>
    <m/>
    <m/>
    <m/>
    <m/>
    <m/>
    <m/>
    <m/>
    <m/>
    <m/>
    <n v="24119258.539999999"/>
    <m/>
    <m/>
    <m/>
    <m/>
    <m/>
    <m/>
    <m/>
    <m/>
    <n v="448682"/>
    <m/>
    <m/>
    <m/>
    <m/>
    <m/>
    <m/>
    <m/>
    <m/>
    <m/>
    <m/>
    <m/>
    <m/>
    <m/>
    <m/>
    <m/>
    <m/>
    <m/>
    <m/>
    <m/>
    <m/>
    <m/>
    <m/>
    <s v="Einsiedler (fus)"/>
    <x v="1"/>
    <m/>
    <x v="0"/>
    <x v="49"/>
  </r>
  <r>
    <s v="neu_ohne Fusionsberechnungen_DJ_Daten_OKP.xlsx"/>
    <x v="3"/>
    <s v="Jahresrechnung definitiv"/>
    <n v="1362"/>
    <x v="50"/>
    <s v="CH"/>
    <s v="OKP CH"/>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Sodalis (fus)"/>
    <x v="1"/>
    <m/>
    <x v="0"/>
    <x v="50"/>
  </r>
  <r>
    <m/>
    <x v="0"/>
    <m/>
    <m/>
    <x v="51"/>
    <m/>
    <s v="OKP CH"/>
    <n v="957852"/>
    <n v="947825"/>
    <n v="0"/>
    <n v="0"/>
    <n v="0"/>
    <n v="0"/>
    <n v="0"/>
    <n v="0"/>
    <n v="0"/>
    <n v="0"/>
    <n v="0"/>
    <n v="0"/>
    <n v="0"/>
    <n v="0"/>
    <n v="0"/>
    <n v="0"/>
    <n v="0"/>
    <n v="0"/>
    <n v="0"/>
    <n v="0"/>
    <n v="0"/>
    <n v="0"/>
    <n v="0"/>
    <n v="0"/>
    <n v="0"/>
    <n v="0"/>
    <n v="0"/>
    <n v="0"/>
    <n v="0"/>
    <n v="0"/>
    <n v="0"/>
    <n v="0"/>
    <n v="0"/>
    <n v="0"/>
    <n v="0"/>
    <n v="0"/>
    <n v="0"/>
    <n v="4036716553"/>
    <n v="-66524136.189999998"/>
    <n v="-583359.55000000005"/>
    <n v="851598161.0999999"/>
    <n v="0"/>
    <n v="0"/>
    <n v="-4597687.5299999993"/>
    <n v="0"/>
    <n v="-851598161.0999999"/>
    <n v="-4358173331.4599991"/>
    <n v="565716309.72000003"/>
    <n v="0"/>
    <n v="0"/>
    <n v="0"/>
    <n v="0"/>
    <n v="-54660279.669999994"/>
    <n v="-253244.53000000006"/>
    <n v="0"/>
    <n v="0"/>
    <n v="205305941"/>
    <n v="0"/>
    <n v="-94291506"/>
    <n v="-3369754.1799999997"/>
    <n v="-7305074.540000001"/>
    <n v="-8148796.2700000005"/>
    <n v="1242924.0900000001"/>
    <n v="0"/>
    <n v="0"/>
    <n v="0"/>
    <n v="-194543361.70000005"/>
    <n v="-14920416.35"/>
    <n v="-3697096.03"/>
    <n v="0"/>
    <n v="13312688.98"/>
    <n v="-2441458.25"/>
    <n v="0"/>
    <n v="23923237.040000003"/>
    <n v="0"/>
    <n v="0"/>
    <n v="0"/>
    <n v="0"/>
    <n v="0"/>
    <n v="1225717187.1684244"/>
    <n v="621411040.29341483"/>
    <n v="151472173.74435508"/>
    <n v="1436911778.0899999"/>
    <n v="0"/>
    <n v="0"/>
    <n v="0"/>
    <n v="0"/>
    <n v="0"/>
    <n v="0"/>
    <n v="0"/>
    <n v="0"/>
    <n v="0"/>
    <n v="0"/>
    <n v="0"/>
    <n v="0"/>
    <n v="0"/>
    <n v="0"/>
    <n v="995174240.00999999"/>
    <n v="0"/>
    <n v="0"/>
    <n v="0"/>
    <n v="0"/>
    <n v="0"/>
    <n v="0"/>
    <n v="0"/>
    <n v="0"/>
    <n v="977547393.53999996"/>
    <n v="0"/>
    <n v="0"/>
    <n v="0"/>
    <n v="0"/>
    <n v="0"/>
    <n v="0"/>
    <n v="0"/>
    <n v="0"/>
    <n v="0"/>
    <n v="0"/>
    <n v="0"/>
    <n v="0"/>
    <n v="0"/>
    <n v="0"/>
    <n v="0"/>
    <n v="0"/>
    <n v="0"/>
    <n v="0"/>
    <n v="0"/>
    <n v="0"/>
    <n v="0"/>
    <n v="0"/>
    <m/>
    <x v="0"/>
    <m/>
    <x v="2"/>
    <x v="51"/>
  </r>
  <r>
    <m/>
    <x v="1"/>
    <m/>
    <m/>
    <x v="51"/>
    <m/>
    <s v="OKP CH"/>
    <n v="937364"/>
    <n v="932170"/>
    <n v="0"/>
    <n v="0"/>
    <n v="0"/>
    <n v="0"/>
    <n v="0"/>
    <n v="0"/>
    <n v="0"/>
    <n v="0"/>
    <n v="0"/>
    <n v="0"/>
    <n v="0"/>
    <n v="0"/>
    <n v="0"/>
    <n v="0"/>
    <n v="0"/>
    <n v="0"/>
    <n v="0"/>
    <n v="0"/>
    <n v="0"/>
    <n v="0"/>
    <n v="0"/>
    <n v="0"/>
    <n v="0"/>
    <n v="0"/>
    <n v="0"/>
    <n v="0"/>
    <n v="0"/>
    <n v="0"/>
    <n v="0"/>
    <n v="0"/>
    <n v="0"/>
    <n v="0"/>
    <n v="0"/>
    <n v="0"/>
    <n v="0"/>
    <n v="4005933724.9499998"/>
    <n v="-65597918.980000004"/>
    <n v="-570106.1"/>
    <n v="852000173.10000002"/>
    <n v="0"/>
    <n v="0"/>
    <n v="-4499343.09"/>
    <n v="-152569"/>
    <n v="-852000173.10000002"/>
    <n v="-4516530978.8099995"/>
    <n v="578354304.30000007"/>
    <n v="0"/>
    <n v="0"/>
    <n v="0"/>
    <n v="0"/>
    <n v="1046477.7100000009"/>
    <n v="0"/>
    <n v="0"/>
    <n v="0"/>
    <n v="201980048"/>
    <n v="0"/>
    <n v="34024699"/>
    <n v="-3186223.9699999997"/>
    <n v="-6993237.0099999998"/>
    <n v="-35851570.210000001"/>
    <n v="863925.41"/>
    <n v="0"/>
    <n v="0"/>
    <n v="0"/>
    <n v="-206647615.63999999"/>
    <n v="-9671349.1799999997"/>
    <n v="-3364552.03"/>
    <n v="0"/>
    <n v="24652321.5"/>
    <n v="-2574484.5999999996"/>
    <n v="-110416582.50999999"/>
    <n v="55136232.57"/>
    <n v="0"/>
    <n v="0"/>
    <n v="0"/>
    <n v="0"/>
    <n v="0"/>
    <n v="1258059774.3713782"/>
    <n v="645035107.32351732"/>
    <n v="202460228.25860041"/>
    <n v="1568978801.1200001"/>
    <n v="0"/>
    <n v="0"/>
    <n v="0"/>
    <n v="0"/>
    <n v="0"/>
    <n v="0"/>
    <n v="0"/>
    <n v="0"/>
    <n v="0"/>
    <n v="0"/>
    <n v="0"/>
    <n v="0"/>
    <n v="0"/>
    <n v="0"/>
    <n v="931109442.32000005"/>
    <n v="0"/>
    <n v="0"/>
    <n v="0"/>
    <n v="0"/>
    <n v="0"/>
    <n v="0"/>
    <n v="0"/>
    <n v="0"/>
    <n v="976500915.82999992"/>
    <n v="0"/>
    <n v="0"/>
    <n v="0"/>
    <n v="0"/>
    <n v="0"/>
    <n v="0"/>
    <n v="0"/>
    <n v="0"/>
    <n v="0"/>
    <n v="0"/>
    <n v="0"/>
    <n v="0"/>
    <n v="0"/>
    <n v="0"/>
    <n v="0"/>
    <n v="0"/>
    <n v="0"/>
    <n v="0"/>
    <n v="0"/>
    <n v="0"/>
    <n v="0"/>
    <n v="0"/>
    <m/>
    <x v="0"/>
    <m/>
    <x v="2"/>
    <x v="51"/>
  </r>
  <r>
    <m/>
    <x v="2"/>
    <m/>
    <m/>
    <x v="51"/>
    <m/>
    <s v="OKP CH"/>
    <n v="931177"/>
    <n v="999129"/>
    <n v="0"/>
    <n v="0"/>
    <n v="0"/>
    <n v="0"/>
    <n v="0"/>
    <n v="0"/>
    <n v="0"/>
    <n v="0"/>
    <n v="0"/>
    <n v="0"/>
    <n v="0"/>
    <n v="0"/>
    <n v="0"/>
    <n v="0"/>
    <n v="0"/>
    <n v="0"/>
    <n v="0"/>
    <n v="0"/>
    <n v="0"/>
    <n v="0"/>
    <n v="0"/>
    <n v="0"/>
    <n v="0"/>
    <n v="0"/>
    <n v="0"/>
    <n v="0"/>
    <n v="0"/>
    <n v="0"/>
    <n v="0"/>
    <n v="0"/>
    <n v="0"/>
    <n v="0"/>
    <n v="0"/>
    <n v="0"/>
    <n v="0"/>
    <n v="3953495623.3499994"/>
    <n v="-51461470.360000007"/>
    <n v="0"/>
    <n v="837605292.79999995"/>
    <n v="0"/>
    <n v="0"/>
    <n v="-4469648.8600000003"/>
    <n v="-229766"/>
    <n v="-837605292.79999995"/>
    <n v="-4682386269.1800003"/>
    <n v="597315396.24000001"/>
    <n v="0"/>
    <n v="0"/>
    <n v="0"/>
    <n v="0"/>
    <n v="32680844.190000001"/>
    <n v="0"/>
    <n v="0"/>
    <n v="0"/>
    <n v="224522104"/>
    <n v="0"/>
    <n v="34630665"/>
    <n v="-4035447.8899999997"/>
    <n v="-7821903.8699999992"/>
    <n v="-17774489.130000003"/>
    <n v="622023.64"/>
    <n v="0"/>
    <n v="0"/>
    <n v="0"/>
    <n v="-209352897.77999997"/>
    <n v="-14368556.079999998"/>
    <n v="-8946293.8800000008"/>
    <n v="0"/>
    <n v="2279869.4699999997"/>
    <n v="-4363609.5999999996"/>
    <n v="-14711861.950000001"/>
    <n v="-131491156.38"/>
    <n v="178548.44999999998"/>
    <n v="0"/>
    <n v="0"/>
    <n v="0"/>
    <n v="0"/>
    <n v="1195068151.0085347"/>
    <n v="888537179.19587815"/>
    <n v="234343520.566962"/>
    <n v="1383287434.6300001"/>
    <n v="0"/>
    <n v="0"/>
    <n v="0"/>
    <n v="0"/>
    <n v="0"/>
    <n v="0"/>
    <n v="0"/>
    <n v="0"/>
    <n v="0"/>
    <n v="0"/>
    <n v="0"/>
    <n v="0"/>
    <n v="0"/>
    <n v="0"/>
    <n v="625421144.64999998"/>
    <n v="0"/>
    <n v="0"/>
    <n v="0"/>
    <n v="0"/>
    <n v="0"/>
    <n v="0"/>
    <n v="0"/>
    <n v="0"/>
    <n v="943820071.63999999"/>
    <n v="0"/>
    <n v="0"/>
    <n v="0"/>
    <n v="0"/>
    <n v="0"/>
    <n v="0"/>
    <n v="0"/>
    <n v="0"/>
    <n v="0"/>
    <n v="0"/>
    <n v="0"/>
    <n v="0"/>
    <n v="0"/>
    <n v="0"/>
    <n v="0"/>
    <n v="0"/>
    <n v="0"/>
    <n v="0"/>
    <n v="0"/>
    <n v="0"/>
    <n v="0"/>
    <n v="0"/>
    <m/>
    <x v="0"/>
    <m/>
    <x v="2"/>
    <x v="51"/>
  </r>
  <r>
    <m/>
    <x v="3"/>
    <m/>
    <m/>
    <x v="51"/>
    <m/>
    <s v="OKP CH"/>
    <n v="999954"/>
    <n v="1059808"/>
    <n v="0"/>
    <n v="0"/>
    <n v="0"/>
    <n v="0"/>
    <n v="0"/>
    <n v="0"/>
    <n v="0"/>
    <n v="0"/>
    <n v="0"/>
    <n v="0"/>
    <n v="0"/>
    <n v="0"/>
    <n v="0"/>
    <n v="0"/>
    <n v="0"/>
    <n v="0"/>
    <n v="0"/>
    <n v="0"/>
    <n v="0"/>
    <n v="0"/>
    <n v="0"/>
    <n v="0"/>
    <n v="0"/>
    <n v="0"/>
    <n v="0"/>
    <n v="0"/>
    <n v="0"/>
    <n v="0"/>
    <n v="0"/>
    <n v="0"/>
    <n v="0"/>
    <n v="0"/>
    <n v="0"/>
    <n v="0"/>
    <n v="0"/>
    <n v="4316880761.4499998"/>
    <n v="-54318361.209999993"/>
    <n v="0"/>
    <n v="942483711.94999993"/>
    <n v="0"/>
    <n v="0"/>
    <n v="-4799778.0599999996"/>
    <n v="-290128"/>
    <n v="-942483711.94999993"/>
    <n v="-5079383424.1300001"/>
    <n v="642716919.97000003"/>
    <n v="0"/>
    <n v="0"/>
    <n v="0"/>
    <n v="0"/>
    <n v="-19313333.049999997"/>
    <n v="0"/>
    <n v="0"/>
    <n v="0"/>
    <n v="259901585"/>
    <n v="0"/>
    <n v="-93403576"/>
    <n v="-3542823.52"/>
    <n v="-10871635.82"/>
    <n v="-6408037.8200000003"/>
    <n v="0"/>
    <n v="0"/>
    <n v="0"/>
    <n v="0"/>
    <n v="-189399015.03999996"/>
    <n v="-17079127.34"/>
    <n v="-19757973.340000004"/>
    <n v="0"/>
    <n v="5230825.1999999993"/>
    <n v="-2538062.9400000004"/>
    <n v="-178435.77"/>
    <n v="60746581.32"/>
    <n v="160063.76999999999"/>
    <n v="0"/>
    <n v="0"/>
    <n v="0"/>
    <n v="0"/>
    <n v="1195068151.0085347"/>
    <n v="888537179.19587815"/>
    <n v="234343520.566962"/>
    <n v="1244580927.2099998"/>
    <n v="0"/>
    <n v="0"/>
    <n v="0"/>
    <n v="0"/>
    <n v="0"/>
    <n v="0"/>
    <n v="0"/>
    <n v="0"/>
    <n v="0"/>
    <n v="0"/>
    <n v="0"/>
    <n v="0"/>
    <n v="0"/>
    <n v="0"/>
    <n v="409774168.02000004"/>
    <n v="0"/>
    <n v="0"/>
    <n v="0"/>
    <n v="0"/>
    <n v="0"/>
    <n v="0"/>
    <n v="0"/>
    <n v="0"/>
    <n v="963133404.68999994"/>
    <n v="0"/>
    <n v="0"/>
    <n v="0"/>
    <n v="0"/>
    <n v="0"/>
    <n v="0"/>
    <n v="0"/>
    <n v="0"/>
    <n v="0"/>
    <n v="0"/>
    <n v="0"/>
    <n v="0"/>
    <n v="0"/>
    <n v="0"/>
    <n v="0"/>
    <n v="0"/>
    <n v="0"/>
    <n v="0"/>
    <n v="0"/>
    <n v="0"/>
    <n v="0"/>
    <n v="0"/>
    <m/>
    <x v="0"/>
    <m/>
    <x v="2"/>
    <x v="51"/>
  </r>
  <r>
    <m/>
    <x v="0"/>
    <m/>
    <m/>
    <x v="52"/>
    <m/>
    <s v="OKP CH"/>
    <n v="631191"/>
    <n v="626971"/>
    <n v="0"/>
    <n v="0"/>
    <n v="0"/>
    <n v="0"/>
    <n v="0"/>
    <n v="0"/>
    <n v="0"/>
    <n v="0"/>
    <n v="0"/>
    <n v="0"/>
    <n v="0"/>
    <n v="0"/>
    <n v="0"/>
    <n v="0"/>
    <n v="0"/>
    <n v="0"/>
    <n v="0"/>
    <n v="0"/>
    <n v="0"/>
    <n v="0"/>
    <n v="0"/>
    <n v="0"/>
    <n v="0"/>
    <n v="0"/>
    <n v="0"/>
    <n v="0"/>
    <n v="0"/>
    <n v="0"/>
    <n v="0"/>
    <n v="0"/>
    <n v="0"/>
    <n v="0"/>
    <n v="0"/>
    <n v="0"/>
    <n v="0"/>
    <n v="2369551185.3099999"/>
    <n v="-15973325"/>
    <n v="-107000"/>
    <n v="409675701.24999994"/>
    <n v="775499.97"/>
    <n v="0"/>
    <n v="-3051332.49"/>
    <n v="0"/>
    <n v="-409675701.24999994"/>
    <n v="-2829382878.8600001"/>
    <n v="344546244.65000004"/>
    <n v="0"/>
    <n v="0"/>
    <n v="0"/>
    <n v="-191180.33"/>
    <n v="672351.27"/>
    <n v="0"/>
    <n v="0"/>
    <n v="0"/>
    <n v="213504398"/>
    <n v="0"/>
    <n v="48306906"/>
    <n v="0"/>
    <n v="-1144747.3500000001"/>
    <n v="16619279.710000003"/>
    <n v="250000"/>
    <n v="0"/>
    <n v="-61031010.859999992"/>
    <n v="-1312196.1299999999"/>
    <n v="-14417779.720000001"/>
    <n v="-4205178.22"/>
    <n v="-9588210.9000000004"/>
    <n v="-778150.71000000008"/>
    <n v="1343635.46"/>
    <n v="-2517060.9299999997"/>
    <n v="0"/>
    <n v="-5403978.5600000005"/>
    <n v="0"/>
    <n v="0"/>
    <n v="0"/>
    <n v="0"/>
    <n v="0"/>
    <n v="1433584023.3800004"/>
    <n v="560666701.22477138"/>
    <n v="258904683.65584821"/>
    <n v="1686733867.1200001"/>
    <n v="0"/>
    <n v="0"/>
    <n v="0"/>
    <n v="0"/>
    <n v="0"/>
    <n v="0"/>
    <n v="0"/>
    <n v="0"/>
    <n v="0"/>
    <n v="0"/>
    <n v="0"/>
    <n v="0"/>
    <n v="0"/>
    <n v="0"/>
    <n v="1428482317.5799999"/>
    <n v="0"/>
    <n v="0"/>
    <n v="0"/>
    <n v="0"/>
    <n v="0"/>
    <n v="0"/>
    <n v="0"/>
    <n v="0"/>
    <n v="488087153.19999999"/>
    <n v="0"/>
    <n v="0"/>
    <n v="0"/>
    <n v="0"/>
    <n v="0"/>
    <n v="0"/>
    <n v="0"/>
    <n v="0"/>
    <n v="0"/>
    <n v="0"/>
    <n v="0"/>
    <n v="0"/>
    <n v="0"/>
    <n v="0"/>
    <n v="0"/>
    <n v="0"/>
    <n v="0"/>
    <n v="0"/>
    <n v="0"/>
    <n v="0"/>
    <n v="0"/>
    <n v="0"/>
    <m/>
    <x v="0"/>
    <m/>
    <x v="2"/>
    <x v="52"/>
  </r>
  <r>
    <m/>
    <x v="1"/>
    <m/>
    <m/>
    <x v="52"/>
    <m/>
    <s v="OKP CH"/>
    <n v="628649"/>
    <n v="628700"/>
    <n v="0"/>
    <n v="0"/>
    <n v="0"/>
    <n v="0"/>
    <n v="0"/>
    <n v="0"/>
    <n v="0"/>
    <n v="0"/>
    <n v="0"/>
    <n v="0"/>
    <n v="0"/>
    <n v="0"/>
    <n v="0"/>
    <n v="0"/>
    <n v="0"/>
    <n v="0"/>
    <n v="0"/>
    <n v="0"/>
    <n v="0"/>
    <n v="0"/>
    <n v="0"/>
    <n v="0"/>
    <n v="0"/>
    <n v="0"/>
    <n v="0"/>
    <n v="0"/>
    <n v="0"/>
    <n v="0"/>
    <n v="0"/>
    <n v="0"/>
    <n v="0"/>
    <n v="0"/>
    <n v="0"/>
    <n v="0"/>
    <n v="0"/>
    <n v="2387623969.9100003"/>
    <n v="-24827057.390000001"/>
    <n v="-122000"/>
    <n v="408249968.38"/>
    <n v="17979357.989999998"/>
    <n v="0"/>
    <n v="-3003409.51"/>
    <n v="-100105"/>
    <n v="-408249968.38"/>
    <n v="-2880131988.98"/>
    <n v="351667869.87"/>
    <n v="0"/>
    <n v="0"/>
    <n v="0"/>
    <n v="-6429359.9399999995"/>
    <n v="-1332846.8"/>
    <n v="0"/>
    <n v="0"/>
    <n v="0"/>
    <n v="250812278"/>
    <n v="0"/>
    <n v="-30077933"/>
    <n v="0"/>
    <n v="-1595738.3000000003"/>
    <n v="-8278529.0800000001"/>
    <n v="62000"/>
    <n v="0"/>
    <n v="-65319588.910000004"/>
    <n v="-1664578.1600000001"/>
    <n v="-26127100.82"/>
    <n v="-5452409.6299999999"/>
    <n v="-1086234.95"/>
    <n v="-637018.70000000007"/>
    <n v="2554810.0099999998"/>
    <n v="-3198394.75"/>
    <n v="-26403327.399999999"/>
    <n v="56073958.860000007"/>
    <n v="0"/>
    <n v="0"/>
    <n v="0"/>
    <n v="0"/>
    <n v="0"/>
    <n v="1479866750.2099998"/>
    <n v="575293531.91574121"/>
    <n v="258428170.8134025"/>
    <n v="1736943308.0900002"/>
    <n v="0"/>
    <n v="0"/>
    <n v="0"/>
    <n v="0"/>
    <n v="0"/>
    <n v="0"/>
    <n v="0"/>
    <n v="0"/>
    <n v="0"/>
    <n v="0"/>
    <n v="0"/>
    <n v="0"/>
    <n v="0"/>
    <n v="0"/>
    <n v="1409468941.1399999"/>
    <n v="0"/>
    <n v="0"/>
    <n v="0"/>
    <n v="0"/>
    <n v="0"/>
    <n v="0"/>
    <n v="0"/>
    <n v="0"/>
    <n v="489420000"/>
    <n v="0"/>
    <n v="0"/>
    <n v="0"/>
    <n v="0"/>
    <n v="0"/>
    <n v="0"/>
    <n v="0"/>
    <n v="0"/>
    <n v="0"/>
    <n v="0"/>
    <n v="0"/>
    <n v="0"/>
    <n v="0"/>
    <n v="0"/>
    <n v="0"/>
    <n v="0"/>
    <n v="0"/>
    <n v="0"/>
    <n v="0"/>
    <n v="0"/>
    <n v="0"/>
    <n v="0"/>
    <m/>
    <x v="0"/>
    <m/>
    <x v="2"/>
    <x v="52"/>
  </r>
  <r>
    <m/>
    <x v="2"/>
    <m/>
    <m/>
    <x v="52"/>
    <m/>
    <s v="OKP CH"/>
    <n v="631585"/>
    <n v="643771"/>
    <n v="0"/>
    <n v="0"/>
    <n v="0"/>
    <n v="0"/>
    <n v="0"/>
    <n v="0"/>
    <n v="0"/>
    <n v="0"/>
    <n v="0"/>
    <n v="0"/>
    <n v="0"/>
    <n v="0"/>
    <n v="0"/>
    <n v="0"/>
    <n v="0"/>
    <n v="0"/>
    <n v="0"/>
    <n v="0"/>
    <n v="0"/>
    <n v="0"/>
    <n v="0"/>
    <n v="0"/>
    <n v="0"/>
    <n v="0"/>
    <n v="0"/>
    <n v="0"/>
    <n v="0"/>
    <n v="0"/>
    <n v="0"/>
    <n v="0"/>
    <n v="0"/>
    <n v="0"/>
    <n v="0"/>
    <n v="0"/>
    <n v="0"/>
    <n v="2427382054.6500001"/>
    <n v="-36248556.840000004"/>
    <n v="-128000"/>
    <n v="396522643.29999995"/>
    <n v="20849421.469999999"/>
    <n v="0"/>
    <n v="-3062429.84"/>
    <n v="-152884"/>
    <n v="-396522643.29999995"/>
    <n v="-3009263700.1299996"/>
    <n v="364594731.77999997"/>
    <n v="0"/>
    <n v="0"/>
    <n v="0"/>
    <n v="-4887490.95"/>
    <n v="-11730000"/>
    <n v="0"/>
    <n v="0"/>
    <n v="0"/>
    <n v="273049500"/>
    <n v="0"/>
    <n v="12066162"/>
    <n v="0"/>
    <n v="-2429876.14"/>
    <n v="1767511.02"/>
    <n v="40000"/>
    <n v="0"/>
    <n v="-66223048.339999996"/>
    <n v="-2150589.9300000002"/>
    <n v="-24133239.460000001"/>
    <n v="-6225150.0699999994"/>
    <n v="-4058586.8200000003"/>
    <n v="-533330.52"/>
    <n v="3234992.82"/>
    <n v="-1710312.84"/>
    <n v="-677168.09"/>
    <n v="-178268612.45999998"/>
    <n v="0"/>
    <n v="0"/>
    <n v="0"/>
    <n v="0"/>
    <n v="0"/>
    <n v="1459964644.1599998"/>
    <n v="705704612.87526488"/>
    <n v="242911111.43190804"/>
    <n v="1565386636.7299998"/>
    <n v="0"/>
    <n v="0"/>
    <n v="0"/>
    <n v="0"/>
    <n v="0"/>
    <n v="0"/>
    <n v="0"/>
    <n v="0"/>
    <n v="0"/>
    <n v="0"/>
    <n v="0"/>
    <n v="0"/>
    <n v="0"/>
    <n v="0"/>
    <n v="1160570338.28"/>
    <n v="0"/>
    <n v="0"/>
    <n v="0"/>
    <n v="0"/>
    <n v="0"/>
    <n v="0"/>
    <n v="0"/>
    <n v="0"/>
    <n v="501150000"/>
    <n v="0"/>
    <n v="0"/>
    <n v="0"/>
    <n v="0"/>
    <n v="0"/>
    <n v="0"/>
    <n v="0"/>
    <n v="0"/>
    <n v="0"/>
    <n v="0"/>
    <n v="0"/>
    <n v="0"/>
    <n v="0"/>
    <n v="0"/>
    <n v="0"/>
    <n v="0"/>
    <n v="0"/>
    <n v="0"/>
    <n v="0"/>
    <n v="0"/>
    <n v="0"/>
    <n v="0"/>
    <m/>
    <x v="0"/>
    <m/>
    <x v="2"/>
    <x v="52"/>
  </r>
  <r>
    <m/>
    <x v="3"/>
    <m/>
    <m/>
    <x v="52"/>
    <m/>
    <s v="OKP CH"/>
    <n v="643538"/>
    <n v="656753"/>
    <n v="0"/>
    <n v="0"/>
    <n v="0"/>
    <n v="0"/>
    <n v="0"/>
    <n v="0"/>
    <n v="0"/>
    <n v="0"/>
    <n v="0"/>
    <n v="0"/>
    <n v="0"/>
    <n v="0"/>
    <n v="0"/>
    <n v="0"/>
    <n v="0"/>
    <n v="0"/>
    <n v="0"/>
    <n v="0"/>
    <n v="0"/>
    <n v="0"/>
    <n v="0"/>
    <n v="0"/>
    <n v="0"/>
    <n v="0"/>
    <n v="0"/>
    <n v="0"/>
    <n v="0"/>
    <n v="0"/>
    <n v="0"/>
    <n v="0"/>
    <n v="0"/>
    <n v="0"/>
    <n v="0"/>
    <n v="0"/>
    <n v="0"/>
    <n v="2578773283.6399999"/>
    <n v="-34247308.190000005"/>
    <n v="-84403862"/>
    <n v="433222030.98000002"/>
    <n v="25883905.519999996"/>
    <n v="0"/>
    <n v="-3115942.1599999997"/>
    <n v="-199053"/>
    <n v="-433222030.98000002"/>
    <n v="-3099891273.8800001"/>
    <n v="377152928.90000004"/>
    <n v="0"/>
    <n v="0"/>
    <n v="0"/>
    <n v="-5645044.0099999998"/>
    <n v="-42280000"/>
    <n v="0"/>
    <n v="0"/>
    <n v="0"/>
    <n v="245857561"/>
    <n v="0"/>
    <n v="-31688012"/>
    <n v="0"/>
    <n v="-3898728.93"/>
    <n v="22853491.009999998"/>
    <n v="83865932"/>
    <n v="0"/>
    <n v="-75578726.920000002"/>
    <n v="-1928728.93"/>
    <n v="-44017713.189999998"/>
    <n v="-5500298.3300000001"/>
    <n v="-2404756.44"/>
    <n v="-425687.31000000006"/>
    <n v="8313853.4500000002"/>
    <n v="-792861.84999999986"/>
    <n v="37645.57"/>
    <n v="88736029.079999998"/>
    <n v="0"/>
    <n v="0"/>
    <n v="0"/>
    <n v="0"/>
    <n v="0"/>
    <n v="1459964644.1599998"/>
    <n v="705704612.87526488"/>
    <n v="242911111.43190804"/>
    <n v="1638072676.8099997"/>
    <n v="0"/>
    <n v="0"/>
    <n v="0"/>
    <n v="0"/>
    <n v="0"/>
    <n v="0"/>
    <n v="0"/>
    <n v="0"/>
    <n v="0"/>
    <n v="0"/>
    <n v="0"/>
    <n v="0"/>
    <n v="0"/>
    <n v="0"/>
    <n v="1156026971.79"/>
    <n v="0"/>
    <n v="0"/>
    <n v="0"/>
    <n v="0"/>
    <n v="0"/>
    <n v="0"/>
    <n v="0"/>
    <n v="0"/>
    <n v="543430000"/>
    <n v="0"/>
    <n v="0"/>
    <n v="0"/>
    <n v="0"/>
    <n v="0"/>
    <n v="0"/>
    <n v="0"/>
    <n v="0"/>
    <n v="0"/>
    <n v="0"/>
    <n v="0"/>
    <n v="0"/>
    <n v="0"/>
    <n v="0"/>
    <n v="0"/>
    <n v="0"/>
    <n v="0"/>
    <n v="0"/>
    <n v="0"/>
    <n v="0"/>
    <n v="0"/>
    <n v="0"/>
    <m/>
    <x v="0"/>
    <m/>
    <x v="2"/>
    <x v="52"/>
  </r>
  <r>
    <m/>
    <x v="0"/>
    <m/>
    <m/>
    <x v="53"/>
    <m/>
    <s v="OKP CH"/>
    <n v="1290595"/>
    <n v="1360963"/>
    <n v="0"/>
    <n v="0"/>
    <n v="0"/>
    <n v="0"/>
    <n v="0"/>
    <n v="0"/>
    <n v="0"/>
    <n v="0"/>
    <n v="0"/>
    <n v="0"/>
    <n v="0"/>
    <n v="0"/>
    <n v="0"/>
    <n v="0"/>
    <n v="0"/>
    <n v="0"/>
    <n v="0"/>
    <n v="0"/>
    <n v="0"/>
    <n v="0"/>
    <n v="0"/>
    <n v="0"/>
    <n v="0"/>
    <n v="0"/>
    <n v="0"/>
    <n v="0"/>
    <n v="0"/>
    <n v="0"/>
    <n v="0"/>
    <n v="0"/>
    <n v="0"/>
    <n v="0"/>
    <n v="0"/>
    <n v="0"/>
    <n v="0"/>
    <n v="4911516019.8999996"/>
    <n v="-15220098.52"/>
    <n v="0"/>
    <n v="831459711.41999996"/>
    <n v="0"/>
    <n v="0"/>
    <n v="-5301529.22"/>
    <n v="0"/>
    <n v="-831459711.41999996"/>
    <n v="-5629471162.0699997"/>
    <n v="723107431.88"/>
    <n v="0"/>
    <n v="0"/>
    <n v="0"/>
    <n v="-3592239.9699999997"/>
    <n v="-24702995.649999999"/>
    <n v="0"/>
    <n v="0"/>
    <n v="0"/>
    <n v="433068858"/>
    <n v="0"/>
    <n v="-93447458"/>
    <n v="-23539557.710000001"/>
    <n v="-984357.3"/>
    <n v="-4882369.3599999994"/>
    <n v="0"/>
    <n v="0"/>
    <n v="-439351844.58000004"/>
    <n v="-1818943.04"/>
    <n v="208048892.67000002"/>
    <n v="-9647571"/>
    <n v="-20380082.079999998"/>
    <n v="-9016392.129999999"/>
    <n v="8879794.6600000001"/>
    <n v="-4602915.0199999996"/>
    <n v="0"/>
    <n v="51643268.219999999"/>
    <n v="431705.85"/>
    <n v="-154665.29"/>
    <n v="0"/>
    <n v="0"/>
    <n v="0"/>
    <n v="2103651793.6600008"/>
    <n v="912215773.54261291"/>
    <n v="511769871.05952555"/>
    <n v="3126656852.5900002"/>
    <n v="0"/>
    <n v="0"/>
    <n v="0"/>
    <n v="0"/>
    <n v="0"/>
    <n v="0"/>
    <n v="0"/>
    <n v="0"/>
    <n v="0"/>
    <n v="0"/>
    <n v="0"/>
    <n v="0"/>
    <n v="0"/>
    <n v="0"/>
    <n v="1492086771.0999999"/>
    <n v="0"/>
    <n v="0"/>
    <n v="0"/>
    <n v="0"/>
    <n v="0"/>
    <n v="0"/>
    <n v="0"/>
    <n v="0"/>
    <n v="735197273.10000002"/>
    <n v="0"/>
    <n v="0"/>
    <n v="0"/>
    <n v="0"/>
    <n v="0"/>
    <n v="0"/>
    <n v="0"/>
    <n v="0"/>
    <n v="0"/>
    <n v="0"/>
    <n v="0"/>
    <n v="0"/>
    <n v="0"/>
    <n v="0"/>
    <n v="0"/>
    <n v="0"/>
    <n v="0"/>
    <n v="0"/>
    <n v="0"/>
    <n v="0"/>
    <n v="0"/>
    <n v="0"/>
    <m/>
    <x v="2"/>
    <m/>
    <x v="0"/>
    <x v="53"/>
  </r>
  <r>
    <m/>
    <x v="1"/>
    <m/>
    <m/>
    <x v="53"/>
    <m/>
    <s v="OKP CH"/>
    <n v="1363380"/>
    <n v="1403613"/>
    <n v="0"/>
    <n v="0"/>
    <n v="0"/>
    <n v="0"/>
    <n v="0"/>
    <n v="0"/>
    <n v="0"/>
    <n v="0"/>
    <n v="0"/>
    <n v="0"/>
    <n v="0"/>
    <n v="0"/>
    <n v="0"/>
    <n v="0"/>
    <n v="0"/>
    <n v="0"/>
    <n v="0"/>
    <n v="0"/>
    <n v="0"/>
    <n v="0"/>
    <n v="0"/>
    <n v="0"/>
    <n v="0"/>
    <n v="0"/>
    <n v="0"/>
    <n v="0"/>
    <n v="0"/>
    <n v="0"/>
    <n v="0"/>
    <n v="0"/>
    <n v="0"/>
    <n v="0"/>
    <n v="0"/>
    <n v="0"/>
    <n v="0"/>
    <n v="5174981768.75"/>
    <n v="-16990258.82"/>
    <n v="0"/>
    <n v="879781719.57999992"/>
    <n v="0"/>
    <n v="0"/>
    <n v="-6094316.6000000006"/>
    <n v="-204211"/>
    <n v="-879781719.57999992"/>
    <n v="-6077873033.0299997"/>
    <n v="787217965.31000006"/>
    <n v="0"/>
    <n v="0"/>
    <n v="0"/>
    <n v="-3849060.46"/>
    <n v="54416693.150000006"/>
    <n v="0"/>
    <n v="0"/>
    <n v="0"/>
    <n v="306679891"/>
    <n v="0"/>
    <n v="-35630448"/>
    <n v="-27992857.140000001"/>
    <n v="-993721.54999999993"/>
    <n v="-39791310.120000005"/>
    <n v="0"/>
    <n v="0"/>
    <n v="-448404552.94999999"/>
    <n v="-1316769.43"/>
    <n v="198746992.28"/>
    <n v="-11059069.029999999"/>
    <n v="-16490934.550000001"/>
    <n v="-5977125.7300000004"/>
    <n v="9038722.4699999988"/>
    <n v="-3566019.02"/>
    <n v="-70469000"/>
    <n v="108258360.47"/>
    <n v="223520.99"/>
    <n v="-16361.95"/>
    <n v="0"/>
    <n v="0"/>
    <n v="0"/>
    <n v="2199825094.1100001"/>
    <n v="940300575.47008777"/>
    <n v="424291141.97236377"/>
    <n v="3156162585.98"/>
    <n v="0"/>
    <n v="0"/>
    <n v="0"/>
    <n v="0"/>
    <n v="0"/>
    <n v="0"/>
    <n v="0"/>
    <n v="0"/>
    <n v="0"/>
    <n v="0"/>
    <n v="0"/>
    <n v="0"/>
    <n v="0"/>
    <n v="0"/>
    <n v="1364931636.1399999"/>
    <n v="0"/>
    <n v="0"/>
    <n v="0"/>
    <n v="0"/>
    <n v="0"/>
    <n v="0"/>
    <n v="0"/>
    <n v="0"/>
    <n v="680780579.95000005"/>
    <n v="0"/>
    <n v="0"/>
    <n v="0"/>
    <n v="0"/>
    <n v="0"/>
    <n v="0"/>
    <n v="0"/>
    <n v="0"/>
    <n v="0"/>
    <n v="0"/>
    <n v="0"/>
    <n v="0"/>
    <n v="0"/>
    <n v="0"/>
    <n v="0"/>
    <n v="0"/>
    <n v="0"/>
    <n v="0"/>
    <n v="0"/>
    <n v="0"/>
    <n v="0"/>
    <n v="0"/>
    <m/>
    <x v="2"/>
    <m/>
    <x v="0"/>
    <x v="53"/>
  </r>
  <r>
    <m/>
    <x v="2"/>
    <m/>
    <m/>
    <x v="53"/>
    <m/>
    <s v="OKP CH"/>
    <n v="1412755"/>
    <n v="1303916"/>
    <n v="0"/>
    <n v="0"/>
    <n v="0"/>
    <n v="0"/>
    <n v="0"/>
    <n v="0"/>
    <n v="0"/>
    <n v="0"/>
    <n v="0"/>
    <n v="0"/>
    <n v="0"/>
    <n v="0"/>
    <n v="0"/>
    <n v="0"/>
    <n v="0"/>
    <n v="0"/>
    <n v="0"/>
    <n v="0"/>
    <n v="0"/>
    <n v="0"/>
    <n v="0"/>
    <n v="0"/>
    <n v="0"/>
    <n v="0"/>
    <n v="0"/>
    <n v="0"/>
    <n v="0"/>
    <n v="0"/>
    <n v="0"/>
    <n v="0"/>
    <n v="0"/>
    <n v="0"/>
    <n v="0"/>
    <n v="0"/>
    <n v="0"/>
    <n v="5340364245.3199997"/>
    <n v="-11461123.119999999"/>
    <n v="0"/>
    <n v="877191427.60000002"/>
    <n v="0"/>
    <n v="0"/>
    <n v="-7003069.96"/>
    <n v="-332503"/>
    <n v="-877191427.60000002"/>
    <n v="-6379831765.6800003"/>
    <n v="831904022.14999998"/>
    <n v="0"/>
    <n v="0"/>
    <n v="0"/>
    <n v="-3286150.3"/>
    <n v="-136053877.40000001"/>
    <n v="0"/>
    <n v="0"/>
    <n v="0"/>
    <n v="188663484"/>
    <n v="0"/>
    <n v="-6000793"/>
    <n v="-30157940.359999999"/>
    <n v="-985022.45"/>
    <n v="-21917602.02"/>
    <n v="0"/>
    <n v="0"/>
    <n v="-366608767.01999998"/>
    <n v="-2124544.5299999998"/>
    <n v="143720226.53999999"/>
    <n v="-11117866.9"/>
    <n v="-5597072.2800000003"/>
    <n v="-7250642.46"/>
    <n v="7345578.4100000001"/>
    <n v="-3771034.62"/>
    <n v="0"/>
    <n v="-290702496.75"/>
    <n v="313419.87"/>
    <n v="-20748.22"/>
    <n v="0"/>
    <n v="0"/>
    <n v="0"/>
    <n v="2085500490.0000002"/>
    <n v="1320511424.3871574"/>
    <n v="164333398.25229999"/>
    <n v="2778096603.3700004"/>
    <n v="0"/>
    <n v="0"/>
    <n v="0"/>
    <n v="0"/>
    <n v="0"/>
    <n v="0"/>
    <n v="0"/>
    <n v="0"/>
    <n v="0"/>
    <n v="0"/>
    <n v="0"/>
    <n v="0"/>
    <n v="0"/>
    <n v="0"/>
    <n v="593269592.05999994"/>
    <n v="0"/>
    <n v="0"/>
    <n v="0"/>
    <n v="0"/>
    <n v="0"/>
    <n v="0"/>
    <n v="0"/>
    <n v="0"/>
    <n v="816834457.35000002"/>
    <n v="0"/>
    <n v="0"/>
    <n v="0"/>
    <n v="0"/>
    <n v="0"/>
    <n v="0"/>
    <n v="0"/>
    <n v="0"/>
    <n v="0"/>
    <n v="0"/>
    <n v="0"/>
    <n v="0"/>
    <n v="0"/>
    <n v="0"/>
    <n v="0"/>
    <n v="0"/>
    <n v="0"/>
    <n v="0"/>
    <n v="0"/>
    <n v="0"/>
    <n v="0"/>
    <n v="0"/>
    <m/>
    <x v="2"/>
    <m/>
    <x v="0"/>
    <x v="53"/>
  </r>
  <r>
    <m/>
    <x v="3"/>
    <m/>
    <m/>
    <x v="53"/>
    <m/>
    <s v="OKP CH"/>
    <n v="1305103"/>
    <n v="1286077"/>
    <n v="0"/>
    <n v="0"/>
    <n v="0"/>
    <n v="0"/>
    <n v="0"/>
    <n v="0"/>
    <n v="0"/>
    <n v="0"/>
    <n v="0"/>
    <n v="0"/>
    <n v="0"/>
    <n v="0"/>
    <n v="0"/>
    <n v="0"/>
    <n v="0"/>
    <n v="0"/>
    <n v="0"/>
    <n v="0"/>
    <n v="0"/>
    <n v="0"/>
    <n v="0"/>
    <n v="0"/>
    <n v="0"/>
    <n v="0"/>
    <n v="0"/>
    <n v="0"/>
    <n v="0"/>
    <n v="0"/>
    <n v="0"/>
    <n v="0"/>
    <n v="0"/>
    <n v="0"/>
    <n v="0"/>
    <n v="0"/>
    <n v="0"/>
    <n v="5426705080.8000002"/>
    <n v="23005847.469999999"/>
    <n v="0"/>
    <n v="918399433.59000003"/>
    <n v="0"/>
    <n v="0"/>
    <n v="-7372319.6500000004"/>
    <n v="-458847"/>
    <n v="-918399433.54999995"/>
    <n v="-6486202674.9399996"/>
    <n v="809291591"/>
    <n v="0"/>
    <n v="0"/>
    <n v="0"/>
    <n v="-1962082.56"/>
    <n v="-40090221.850000001"/>
    <n v="0"/>
    <n v="0"/>
    <n v="0"/>
    <n v="108472048"/>
    <n v="0"/>
    <n v="240069634"/>
    <n v="-28962622.32"/>
    <n v="-718324.83"/>
    <n v="-21594914.23"/>
    <n v="0"/>
    <n v="0"/>
    <n v="-368353037.75"/>
    <n v="-1820242.17"/>
    <n v="151323260.62"/>
    <n v="-11368038.82"/>
    <n v="-1667190.93"/>
    <n v="-527191.43999999994"/>
    <n v="9521557.1899999995"/>
    <n v="-9198732"/>
    <n v="0"/>
    <n v="130475753.22"/>
    <n v="948754"/>
    <n v="-40530.25"/>
    <n v="0"/>
    <n v="0"/>
    <n v="0"/>
    <n v="2085500490.0000002"/>
    <n v="1320511424.3871574"/>
    <n v="164333398.25229999"/>
    <n v="2458828432.0900006"/>
    <n v="0"/>
    <n v="0"/>
    <n v="0"/>
    <n v="0"/>
    <n v="0"/>
    <n v="0"/>
    <n v="0"/>
    <n v="0"/>
    <n v="0"/>
    <n v="0"/>
    <n v="0"/>
    <n v="0"/>
    <n v="0"/>
    <n v="0"/>
    <n v="512746147.75999999"/>
    <n v="0"/>
    <n v="0"/>
    <n v="0"/>
    <n v="0"/>
    <n v="0"/>
    <n v="0"/>
    <n v="0"/>
    <n v="0"/>
    <n v="856924679.20000005"/>
    <n v="0"/>
    <n v="0"/>
    <n v="0"/>
    <n v="0"/>
    <n v="0"/>
    <n v="0"/>
    <n v="0"/>
    <n v="0"/>
    <n v="0"/>
    <n v="0"/>
    <n v="0"/>
    <n v="0"/>
    <n v="0"/>
    <n v="0"/>
    <n v="0"/>
    <n v="0"/>
    <n v="0"/>
    <n v="0"/>
    <n v="0"/>
    <n v="0"/>
    <n v="0"/>
    <n v="0"/>
    <m/>
    <x v="2"/>
    <m/>
    <x v="0"/>
    <x v="53"/>
  </r>
  <r>
    <m/>
    <x v="0"/>
    <m/>
    <m/>
    <x v="54"/>
    <m/>
    <s v="OKP CH"/>
    <n v="355530"/>
    <n v="342259"/>
    <n v="0"/>
    <n v="0"/>
    <n v="0"/>
    <n v="0"/>
    <n v="0"/>
    <n v="0"/>
    <n v="0"/>
    <n v="0"/>
    <n v="0"/>
    <n v="0"/>
    <n v="0"/>
    <n v="0"/>
    <n v="0"/>
    <n v="0"/>
    <n v="0"/>
    <n v="0"/>
    <n v="0"/>
    <n v="0"/>
    <n v="0"/>
    <n v="0"/>
    <n v="0"/>
    <n v="0"/>
    <n v="0"/>
    <n v="0"/>
    <n v="0"/>
    <n v="0"/>
    <n v="0"/>
    <n v="0"/>
    <n v="0"/>
    <n v="0"/>
    <n v="0"/>
    <n v="0"/>
    <n v="0"/>
    <n v="0"/>
    <n v="0"/>
    <n v="1501433420"/>
    <n v="-5777896"/>
    <n v="0"/>
    <n v="178732869"/>
    <n v="73064"/>
    <n v="0"/>
    <n v="-1824883"/>
    <n v="0"/>
    <n v="-178732869"/>
    <n v="-1697120455"/>
    <n v="205472611"/>
    <n v="0"/>
    <n v="0"/>
    <n v="0"/>
    <n v="-539658"/>
    <n v="17600000"/>
    <n v="0"/>
    <n v="0"/>
    <n v="0"/>
    <n v="173686257"/>
    <n v="0"/>
    <n v="-29831123"/>
    <n v="-1502506"/>
    <n v="-1330610"/>
    <n v="5353800"/>
    <n v="0"/>
    <n v="0"/>
    <n v="-38858040"/>
    <n v="-747847"/>
    <n v="-50245830"/>
    <n v="-4190526"/>
    <n v="-253898"/>
    <n v="-3250399"/>
    <n v="1140852"/>
    <n v="-409576"/>
    <n v="0"/>
    <n v="18061958"/>
    <n v="231904"/>
    <n v="-517255"/>
    <n v="0"/>
    <n v="0"/>
    <n v="0"/>
    <n v="326954318.51999992"/>
    <n v="226392657.38119438"/>
    <n v="210792482.59946573"/>
    <n v="719451375"/>
    <n v="0"/>
    <n v="0"/>
    <n v="0"/>
    <n v="0"/>
    <n v="0"/>
    <n v="0"/>
    <n v="0"/>
    <n v="0"/>
    <n v="0"/>
    <n v="0"/>
    <n v="0"/>
    <n v="0"/>
    <n v="0"/>
    <n v="0"/>
    <n v="397137001"/>
    <n v="0"/>
    <n v="0"/>
    <n v="0"/>
    <n v="0"/>
    <n v="0"/>
    <n v="0"/>
    <n v="0"/>
    <n v="0"/>
    <n v="363500000"/>
    <n v="0"/>
    <n v="0"/>
    <n v="0"/>
    <n v="0"/>
    <n v="0"/>
    <n v="0"/>
    <n v="0"/>
    <n v="0"/>
    <n v="0"/>
    <n v="0"/>
    <n v="0"/>
    <n v="0"/>
    <n v="0"/>
    <n v="0"/>
    <n v="0"/>
    <n v="0"/>
    <n v="0"/>
    <n v="0"/>
    <n v="0"/>
    <n v="0"/>
    <n v="0"/>
    <n v="0"/>
    <m/>
    <x v="2"/>
    <m/>
    <x v="0"/>
    <x v="54"/>
  </r>
  <r>
    <m/>
    <x v="1"/>
    <m/>
    <m/>
    <x v="54"/>
    <m/>
    <s v="OKP CH"/>
    <n v="343088"/>
    <n v="354462"/>
    <n v="0"/>
    <n v="0"/>
    <n v="0"/>
    <n v="0"/>
    <n v="0"/>
    <n v="0"/>
    <n v="0"/>
    <n v="0"/>
    <n v="0"/>
    <n v="0"/>
    <n v="0"/>
    <n v="0"/>
    <n v="0"/>
    <n v="0"/>
    <n v="0"/>
    <n v="0"/>
    <n v="0"/>
    <n v="0"/>
    <n v="0"/>
    <n v="0"/>
    <n v="0"/>
    <n v="0"/>
    <n v="0"/>
    <n v="0"/>
    <n v="0"/>
    <n v="0"/>
    <n v="0"/>
    <n v="0"/>
    <n v="0"/>
    <n v="0"/>
    <n v="0"/>
    <n v="0"/>
    <n v="0"/>
    <n v="0"/>
    <n v="0"/>
    <n v="1444762250"/>
    <n v="-5878729"/>
    <n v="0"/>
    <n v="172542561"/>
    <n v="351607"/>
    <n v="0"/>
    <n v="-1880467"/>
    <n v="-56913"/>
    <n v="-172542561"/>
    <n v="-1781485256"/>
    <n v="209602134"/>
    <n v="0"/>
    <n v="0"/>
    <n v="0"/>
    <n v="-494321"/>
    <n v="21200000"/>
    <n v="0"/>
    <n v="0"/>
    <n v="0"/>
    <n v="211353522"/>
    <n v="0"/>
    <n v="76453240"/>
    <n v="-1363413"/>
    <n v="-1522124"/>
    <n v="-1298323"/>
    <n v="0"/>
    <n v="0"/>
    <n v="-40120661"/>
    <n v="-637327"/>
    <n v="-64939734"/>
    <n v="-6233857"/>
    <n v="-132860"/>
    <n v="-1021049"/>
    <n v="1164617"/>
    <n v="-648757"/>
    <n v="0"/>
    <n v="33681606"/>
    <n v="223716"/>
    <n v="-5949784"/>
    <n v="0"/>
    <n v="0"/>
    <n v="0"/>
    <n v="415526952.01999998"/>
    <n v="276650366.86535579"/>
    <n v="248969027.13883817"/>
    <n v="777623163"/>
    <n v="0"/>
    <n v="0"/>
    <n v="0"/>
    <n v="0"/>
    <n v="0"/>
    <n v="0"/>
    <n v="0"/>
    <n v="0"/>
    <n v="0"/>
    <n v="0"/>
    <n v="0"/>
    <n v="0"/>
    <n v="0"/>
    <n v="0"/>
    <n v="482266118"/>
    <n v="0"/>
    <n v="0"/>
    <n v="0"/>
    <n v="0"/>
    <n v="0"/>
    <n v="0"/>
    <n v="0"/>
    <n v="0"/>
    <n v="342300000"/>
    <n v="0"/>
    <n v="0"/>
    <n v="0"/>
    <n v="0"/>
    <n v="0"/>
    <n v="0"/>
    <n v="0"/>
    <n v="0"/>
    <n v="0"/>
    <n v="0"/>
    <n v="0"/>
    <n v="0"/>
    <n v="0"/>
    <n v="0"/>
    <n v="0"/>
    <n v="0"/>
    <n v="0"/>
    <n v="0"/>
    <n v="0"/>
    <n v="0"/>
    <n v="0"/>
    <n v="0"/>
    <m/>
    <x v="2"/>
    <m/>
    <x v="0"/>
    <x v="54"/>
  </r>
  <r>
    <m/>
    <x v="2"/>
    <m/>
    <m/>
    <x v="54"/>
    <m/>
    <s v="OKP CH"/>
    <n v="357888"/>
    <n v="552435"/>
    <n v="0"/>
    <n v="0"/>
    <n v="0"/>
    <n v="0"/>
    <n v="0"/>
    <n v="0"/>
    <n v="0"/>
    <n v="0"/>
    <n v="0"/>
    <n v="0"/>
    <n v="0"/>
    <n v="0"/>
    <n v="0"/>
    <n v="0"/>
    <n v="0"/>
    <n v="0"/>
    <n v="0"/>
    <n v="0"/>
    <n v="0"/>
    <n v="0"/>
    <n v="0"/>
    <n v="0"/>
    <n v="0"/>
    <n v="0"/>
    <n v="0"/>
    <n v="0"/>
    <n v="0"/>
    <n v="0"/>
    <n v="0"/>
    <n v="0"/>
    <n v="0"/>
    <n v="0"/>
    <n v="0"/>
    <n v="0"/>
    <n v="0"/>
    <n v="1450488816"/>
    <n v="-6222282"/>
    <n v="0"/>
    <n v="167167990"/>
    <n v="643521"/>
    <n v="0"/>
    <n v="-1582675"/>
    <n v="-83912"/>
    <n v="-167167990"/>
    <n v="-1869902336"/>
    <n v="222773933"/>
    <n v="0"/>
    <n v="0"/>
    <n v="0"/>
    <n v="-169466"/>
    <n v="-55900000"/>
    <n v="0"/>
    <n v="0"/>
    <n v="0"/>
    <n v="270349931"/>
    <n v="0"/>
    <n v="10965590"/>
    <n v="-1293103"/>
    <n v="-1757927"/>
    <n v="9530384"/>
    <n v="0"/>
    <n v="0"/>
    <n v="-41703859"/>
    <n v="-1561007"/>
    <n v="-35068908"/>
    <n v="-7177418"/>
    <n v="-1058387"/>
    <n v="-4588884"/>
    <n v="1565190"/>
    <n v="-518108"/>
    <n v="0"/>
    <n v="-69955053"/>
    <n v="19764"/>
    <n v="-141521"/>
    <n v="0"/>
    <n v="0"/>
    <n v="0"/>
    <n v="503713804.72000009"/>
    <n v="336642152.99635339"/>
    <n v="230646451.39184001"/>
    <n v="706855367"/>
    <n v="0"/>
    <n v="0"/>
    <n v="0"/>
    <n v="0"/>
    <n v="0"/>
    <n v="0"/>
    <n v="0"/>
    <n v="0"/>
    <n v="0"/>
    <n v="0"/>
    <n v="0"/>
    <n v="0"/>
    <n v="0"/>
    <n v="0"/>
    <n v="349918401"/>
    <n v="0"/>
    <n v="0"/>
    <n v="0"/>
    <n v="0"/>
    <n v="0"/>
    <n v="0"/>
    <n v="0"/>
    <n v="0"/>
    <n v="398200000"/>
    <n v="0"/>
    <n v="0"/>
    <n v="0"/>
    <n v="0"/>
    <n v="0"/>
    <n v="0"/>
    <n v="0"/>
    <n v="0"/>
    <n v="0"/>
    <n v="0"/>
    <n v="0"/>
    <n v="0"/>
    <n v="0"/>
    <n v="0"/>
    <n v="0"/>
    <n v="0"/>
    <n v="0"/>
    <n v="0"/>
    <n v="0"/>
    <n v="0"/>
    <n v="0"/>
    <n v="0"/>
    <m/>
    <x v="2"/>
    <m/>
    <x v="0"/>
    <x v="54"/>
  </r>
  <r>
    <m/>
    <x v="3"/>
    <m/>
    <m/>
    <x v="54"/>
    <m/>
    <s v="OKP CH"/>
    <n v="556871"/>
    <n v="544310"/>
    <n v="0"/>
    <n v="0"/>
    <n v="0"/>
    <n v="0"/>
    <n v="0"/>
    <n v="0"/>
    <n v="0"/>
    <n v="0"/>
    <n v="0"/>
    <n v="0"/>
    <n v="0"/>
    <n v="0"/>
    <n v="0"/>
    <n v="0"/>
    <n v="0"/>
    <n v="0"/>
    <n v="0"/>
    <n v="0"/>
    <n v="0"/>
    <n v="0"/>
    <n v="0"/>
    <n v="0"/>
    <n v="0"/>
    <n v="0"/>
    <n v="0"/>
    <n v="0"/>
    <n v="0"/>
    <n v="0"/>
    <n v="0"/>
    <n v="0"/>
    <n v="0"/>
    <n v="0"/>
    <n v="0"/>
    <n v="0"/>
    <n v="0"/>
    <n v="2150459706"/>
    <n v="-10986260"/>
    <n v="0"/>
    <n v="234563096"/>
    <n v="643570"/>
    <n v="0"/>
    <n v="-1464149"/>
    <n v="-117906"/>
    <n v="-234563096"/>
    <n v="-2348267160"/>
    <n v="327925815"/>
    <n v="0"/>
    <n v="0"/>
    <n v="0"/>
    <n v="-332187"/>
    <n v="-84900000"/>
    <n v="0"/>
    <n v="0"/>
    <n v="0"/>
    <n v="249851951"/>
    <n v="0"/>
    <n v="-236771335"/>
    <n v="-1226873"/>
    <n v="-3063405"/>
    <n v="14863999"/>
    <n v="0"/>
    <n v="0"/>
    <n v="-52020047"/>
    <n v="-1237120"/>
    <n v="-39178140"/>
    <n v="-3152977"/>
    <n v="-3103333"/>
    <n v="-3515462"/>
    <n v="8613951"/>
    <n v="-1100163"/>
    <n v="0"/>
    <n v="26792340"/>
    <n v="26925"/>
    <n v="-103726"/>
    <n v="0"/>
    <n v="0"/>
    <n v="0"/>
    <n v="503713804.72000009"/>
    <n v="336642152.99635339"/>
    <n v="230646451.39184001"/>
    <n v="734164884"/>
    <n v="0"/>
    <n v="0"/>
    <n v="0"/>
    <n v="0"/>
    <n v="0"/>
    <n v="0"/>
    <n v="0"/>
    <n v="0"/>
    <n v="0"/>
    <n v="0"/>
    <n v="0"/>
    <n v="0"/>
    <n v="0"/>
    <n v="0"/>
    <n v="338556415"/>
    <n v="0"/>
    <n v="0"/>
    <n v="0"/>
    <n v="0"/>
    <n v="0"/>
    <n v="0"/>
    <n v="0"/>
    <n v="0"/>
    <n v="483100000"/>
    <n v="0"/>
    <n v="0"/>
    <n v="0"/>
    <n v="0"/>
    <n v="0"/>
    <n v="0"/>
    <n v="0"/>
    <n v="0"/>
    <n v="0"/>
    <n v="0"/>
    <n v="0"/>
    <n v="0"/>
    <n v="0"/>
    <n v="0"/>
    <n v="0"/>
    <n v="0"/>
    <n v="0"/>
    <n v="0"/>
    <n v="0"/>
    <n v="0"/>
    <n v="0"/>
    <n v="0"/>
    <m/>
    <x v="2"/>
    <m/>
    <x v="0"/>
    <x v="54"/>
  </r>
  <r>
    <m/>
    <x v="0"/>
    <m/>
    <m/>
    <x v="55"/>
    <m/>
    <s v="OKP CH"/>
    <n v="589056"/>
    <n v="588780"/>
    <n v="0"/>
    <n v="0"/>
    <n v="0"/>
    <n v="0"/>
    <n v="0"/>
    <n v="0"/>
    <n v="0"/>
    <n v="0"/>
    <n v="0"/>
    <n v="0"/>
    <n v="0"/>
    <n v="0"/>
    <n v="0"/>
    <n v="0"/>
    <n v="0"/>
    <n v="0"/>
    <n v="0"/>
    <n v="0"/>
    <n v="0"/>
    <n v="0"/>
    <n v="0"/>
    <n v="0"/>
    <n v="0"/>
    <n v="0"/>
    <n v="0"/>
    <n v="0"/>
    <n v="0"/>
    <n v="0"/>
    <n v="0"/>
    <n v="0"/>
    <n v="0"/>
    <n v="0"/>
    <n v="0"/>
    <n v="0"/>
    <n v="0"/>
    <n v="2227660011.4000001"/>
    <n v="-5455639.6800000006"/>
    <n v="-40370377"/>
    <n v="299014753.56999999"/>
    <n v="4208563.1500000004"/>
    <n v="0"/>
    <n v="-2743324.8000000003"/>
    <n v="0"/>
    <n v="-303223316.72000003"/>
    <n v="-2477717041.6800003"/>
    <n v="344438414.54999995"/>
    <n v="0"/>
    <n v="0"/>
    <n v="0"/>
    <n v="-736981.12"/>
    <n v="-20158746"/>
    <n v="0"/>
    <n v="0"/>
    <n v="0"/>
    <n v="117371528"/>
    <n v="0"/>
    <n v="-14530288"/>
    <n v="-4309708.1500000004"/>
    <n v="-8816010.6400000006"/>
    <n v="-5303494.5999999996"/>
    <n v="40685668"/>
    <n v="0"/>
    <n v="-58697103.330000006"/>
    <n v="-47509.93"/>
    <n v="-42063286.07"/>
    <n v="-6420987.5199999996"/>
    <n v="-4918634.9399999995"/>
    <n v="-1463536.1400000001"/>
    <n v="2782277.49"/>
    <n v="-3920261.45"/>
    <n v="0"/>
    <n v="-856339.76"/>
    <n v="34562.89"/>
    <n v="-984.74"/>
    <n v="0"/>
    <n v="0"/>
    <n v="0"/>
    <n v="679842545.53500915"/>
    <n v="371374402.8419311"/>
    <n v="215204041.83088821"/>
    <n v="957640561.47000003"/>
    <n v="0"/>
    <n v="0"/>
    <n v="0"/>
    <n v="0"/>
    <n v="0"/>
    <n v="0"/>
    <n v="0"/>
    <n v="0"/>
    <n v="0"/>
    <n v="0"/>
    <n v="0"/>
    <n v="0"/>
    <n v="0"/>
    <n v="0"/>
    <n v="659084579.06000006"/>
    <n v="0"/>
    <n v="0"/>
    <n v="0"/>
    <n v="0"/>
    <n v="0"/>
    <n v="0"/>
    <n v="0"/>
    <n v="0"/>
    <n v="334415070"/>
    <n v="0"/>
    <n v="0"/>
    <n v="0"/>
    <n v="0"/>
    <n v="0"/>
    <n v="0"/>
    <n v="0"/>
    <n v="0"/>
    <n v="0"/>
    <n v="0"/>
    <n v="0"/>
    <n v="0"/>
    <n v="0"/>
    <n v="0"/>
    <n v="0"/>
    <n v="0"/>
    <n v="0"/>
    <n v="0"/>
    <n v="0"/>
    <n v="0"/>
    <n v="0"/>
    <n v="0"/>
    <m/>
    <x v="2"/>
    <m/>
    <x v="0"/>
    <x v="55"/>
  </r>
  <r>
    <m/>
    <x v="1"/>
    <m/>
    <m/>
    <x v="55"/>
    <m/>
    <s v="OKP CH"/>
    <n v="593047"/>
    <n v="589557"/>
    <n v="0"/>
    <n v="0"/>
    <n v="0"/>
    <n v="0"/>
    <n v="0"/>
    <n v="0"/>
    <n v="0"/>
    <n v="0"/>
    <n v="0"/>
    <n v="0"/>
    <n v="0"/>
    <n v="0"/>
    <n v="0"/>
    <n v="0"/>
    <n v="0"/>
    <n v="0"/>
    <n v="0"/>
    <n v="0"/>
    <n v="0"/>
    <n v="0"/>
    <n v="0"/>
    <n v="0"/>
    <n v="0"/>
    <n v="0"/>
    <n v="0"/>
    <n v="0"/>
    <n v="0"/>
    <n v="0"/>
    <n v="0"/>
    <n v="0"/>
    <n v="0"/>
    <n v="0"/>
    <n v="0"/>
    <n v="0"/>
    <n v="0"/>
    <n v="2274587418.5999999"/>
    <n v="-6488241.9100000001"/>
    <n v="-34199899"/>
    <n v="294886001.66000003"/>
    <n v="4329669.95"/>
    <n v="0"/>
    <n v="-2855433.6"/>
    <n v="-92544"/>
    <n v="-299215671.61000001"/>
    <n v="-2600746353.48"/>
    <n v="359170743.75"/>
    <n v="0"/>
    <n v="0"/>
    <n v="0"/>
    <n v="-971509.34"/>
    <n v="6503935"/>
    <n v="0"/>
    <n v="0"/>
    <n v="0"/>
    <n v="91692331.00999999"/>
    <n v="0"/>
    <n v="35571159"/>
    <n v="-5735442.8799999999"/>
    <n v="-8414139.5999999996"/>
    <n v="-23431888.140000001"/>
    <n v="35396174"/>
    <n v="0"/>
    <n v="-59258378.780000001"/>
    <n v="-44383.45"/>
    <n v="-48128113.82"/>
    <n v="-6040787.5999999996"/>
    <n v="-4530767.34"/>
    <n v="-4189456.6799999997"/>
    <n v="4010438.38"/>
    <n v="-1355227.21"/>
    <n v="0"/>
    <n v="4971751.16"/>
    <n v="34560.03"/>
    <n v="-1308.55"/>
    <n v="0"/>
    <n v="0"/>
    <n v="0"/>
    <n v="716216928.70180571"/>
    <n v="433230221.68030965"/>
    <n v="200385696.11929619"/>
    <n v="993597438.5999999"/>
    <n v="0"/>
    <n v="0"/>
    <n v="0"/>
    <n v="0"/>
    <n v="0"/>
    <n v="0"/>
    <n v="0"/>
    <n v="0"/>
    <n v="0"/>
    <n v="0"/>
    <n v="0"/>
    <n v="0"/>
    <n v="0"/>
    <n v="0"/>
    <n v="664539214.61000001"/>
    <n v="0"/>
    <n v="0"/>
    <n v="0"/>
    <n v="0"/>
    <n v="0"/>
    <n v="0"/>
    <n v="0"/>
    <n v="0"/>
    <n v="327911135"/>
    <n v="0"/>
    <n v="0"/>
    <n v="0"/>
    <n v="0"/>
    <n v="0"/>
    <n v="0"/>
    <n v="0"/>
    <n v="0"/>
    <n v="0"/>
    <n v="0"/>
    <n v="0"/>
    <n v="0"/>
    <n v="0"/>
    <n v="0"/>
    <n v="0"/>
    <n v="0"/>
    <n v="0"/>
    <n v="0"/>
    <n v="0"/>
    <n v="0"/>
    <n v="0"/>
    <n v="0"/>
    <m/>
    <x v="2"/>
    <m/>
    <x v="0"/>
    <x v="55"/>
  </r>
  <r>
    <m/>
    <x v="2"/>
    <m/>
    <m/>
    <x v="55"/>
    <m/>
    <s v="OKP CH"/>
    <n v="594478"/>
    <n v="594018"/>
    <n v="0"/>
    <n v="0"/>
    <n v="0"/>
    <n v="0"/>
    <n v="0"/>
    <n v="0"/>
    <n v="0"/>
    <n v="0"/>
    <n v="0"/>
    <n v="0"/>
    <n v="0"/>
    <n v="0"/>
    <n v="0"/>
    <n v="0"/>
    <n v="0"/>
    <n v="0"/>
    <n v="0"/>
    <n v="0"/>
    <n v="0"/>
    <n v="0"/>
    <n v="0"/>
    <n v="0"/>
    <n v="0"/>
    <n v="0"/>
    <n v="0"/>
    <n v="0"/>
    <n v="0"/>
    <n v="0"/>
    <n v="0"/>
    <n v="0"/>
    <n v="0"/>
    <n v="0"/>
    <n v="0"/>
    <n v="0"/>
    <n v="0"/>
    <n v="2307000549.1500001"/>
    <n v="-6898630.6900000004"/>
    <n v="0"/>
    <n v="285491473.39999998"/>
    <n v="4548017.7"/>
    <n v="0"/>
    <n v="-3011275.2"/>
    <n v="-143279"/>
    <n v="-290039491.10000002"/>
    <n v="-2703287348.5"/>
    <n v="370503858.85000002"/>
    <n v="0"/>
    <n v="0"/>
    <n v="0"/>
    <n v="-1135366.68"/>
    <n v="-33119177"/>
    <n v="0"/>
    <n v="0"/>
    <n v="0"/>
    <n v="113477337.33"/>
    <n v="0"/>
    <n v="-4089428.33"/>
    <n v="-6945360.8200000003"/>
    <n v="-11729128.32"/>
    <n v="15856570.210000001"/>
    <n v="0"/>
    <n v="0"/>
    <n v="-60156754.479999997"/>
    <n v="-144660.4"/>
    <n v="-52585335.93"/>
    <n v="-6573101.4500000002"/>
    <n v="-1684081.58"/>
    <n v="-5793286.5199999996"/>
    <n v="1502587.91"/>
    <n v="-753696.19"/>
    <n v="0"/>
    <n v="-74358883.019999996"/>
    <n v="36625.89"/>
    <n v="-980.05"/>
    <n v="0"/>
    <n v="0"/>
    <n v="0"/>
    <n v="720343071.13795078"/>
    <n v="449226303.63904148"/>
    <n v="111569316.0148"/>
    <n v="916247182.26999998"/>
    <n v="0"/>
    <n v="0"/>
    <n v="0"/>
    <n v="0"/>
    <n v="0"/>
    <n v="0"/>
    <n v="0"/>
    <n v="0"/>
    <n v="0"/>
    <n v="0"/>
    <n v="0"/>
    <n v="0"/>
    <n v="0"/>
    <n v="0"/>
    <n v="500606969.94"/>
    <n v="0"/>
    <n v="0"/>
    <n v="0"/>
    <n v="0"/>
    <n v="0"/>
    <n v="0"/>
    <n v="0"/>
    <n v="0"/>
    <n v="361030312"/>
    <n v="0"/>
    <n v="0"/>
    <n v="0"/>
    <n v="0"/>
    <n v="0"/>
    <n v="0"/>
    <n v="0"/>
    <n v="0"/>
    <n v="0"/>
    <n v="0"/>
    <n v="0"/>
    <n v="0"/>
    <n v="0"/>
    <n v="0"/>
    <n v="0"/>
    <n v="0"/>
    <n v="0"/>
    <n v="0"/>
    <n v="0"/>
    <n v="0"/>
    <n v="0"/>
    <n v="0"/>
    <m/>
    <x v="2"/>
    <m/>
    <x v="0"/>
    <x v="55"/>
  </r>
  <r>
    <m/>
    <x v="3"/>
    <m/>
    <m/>
    <x v="55"/>
    <m/>
    <s v="OKP CH"/>
    <n v="594894"/>
    <n v="632436"/>
    <n v="0"/>
    <n v="0"/>
    <n v="0"/>
    <n v="0"/>
    <n v="0"/>
    <n v="0"/>
    <n v="0"/>
    <n v="0"/>
    <n v="0"/>
    <n v="0"/>
    <n v="0"/>
    <n v="0"/>
    <n v="0"/>
    <n v="0"/>
    <n v="0"/>
    <n v="0"/>
    <n v="0"/>
    <n v="0"/>
    <n v="0"/>
    <n v="0"/>
    <n v="0"/>
    <n v="0"/>
    <n v="0"/>
    <n v="0"/>
    <n v="0"/>
    <n v="0"/>
    <n v="0"/>
    <n v="0"/>
    <n v="0"/>
    <n v="0"/>
    <n v="0"/>
    <n v="0"/>
    <n v="0"/>
    <n v="0"/>
    <n v="0"/>
    <n v="2397008948.5999999"/>
    <n v="-8257338.2300000004"/>
    <n v="0"/>
    <n v="316625393.85000002"/>
    <n v="4962798.1500000004"/>
    <n v="0"/>
    <n v="-2915740.8"/>
    <n v="-185446"/>
    <n v="-321588192"/>
    <n v="-2834864041.1500001"/>
    <n v="382987932.25999999"/>
    <n v="0"/>
    <n v="0"/>
    <n v="0"/>
    <n v="-1039588.87"/>
    <n v="-83799671"/>
    <n v="0"/>
    <n v="0"/>
    <n v="0"/>
    <n v="112921294.05"/>
    <n v="0"/>
    <n v="4773542"/>
    <n v="-6121977.96"/>
    <n v="-7803815.04"/>
    <n v="30983133.5"/>
    <n v="0"/>
    <n v="0"/>
    <n v="-64811431.210000001"/>
    <n v="-180162.5"/>
    <n v="-49638988.600000001"/>
    <n v="-5479526.4500000002"/>
    <n v="-4289847.58"/>
    <n v="-9277960.3699999992"/>
    <n v="2789823.09"/>
    <n v="-1309092.3799999999"/>
    <n v="0"/>
    <n v="34352160.649999999"/>
    <n v="37710"/>
    <n v="-2883.9"/>
    <n v="0"/>
    <n v="0"/>
    <n v="0"/>
    <n v="720343071.13795078"/>
    <n v="449226303.63904148"/>
    <n v="111569316.0148"/>
    <n v="946092900.96000004"/>
    <n v="0"/>
    <n v="0"/>
    <n v="0"/>
    <n v="0"/>
    <n v="0"/>
    <n v="0"/>
    <n v="0"/>
    <n v="0"/>
    <n v="0"/>
    <n v="0"/>
    <n v="0"/>
    <n v="0"/>
    <n v="0"/>
    <n v="0"/>
    <n v="386484002.44999999"/>
    <n v="0"/>
    <n v="0"/>
    <n v="0"/>
    <n v="0"/>
    <n v="0"/>
    <n v="0"/>
    <n v="0"/>
    <n v="0"/>
    <n v="444829983"/>
    <n v="0"/>
    <n v="0"/>
    <n v="0"/>
    <n v="0"/>
    <n v="0"/>
    <n v="0"/>
    <n v="0"/>
    <n v="0"/>
    <n v="0"/>
    <n v="0"/>
    <n v="0"/>
    <n v="0"/>
    <n v="0"/>
    <n v="0"/>
    <n v="0"/>
    <n v="0"/>
    <n v="0"/>
    <n v="0"/>
    <n v="0"/>
    <n v="0"/>
    <n v="0"/>
    <n v="0"/>
    <m/>
    <x v="2"/>
    <m/>
    <x v="0"/>
    <x v="55"/>
  </r>
  <r>
    <m/>
    <x v="0"/>
    <m/>
    <m/>
    <x v="56"/>
    <m/>
    <s v="OKP CH"/>
    <n v="157679"/>
    <n v="159048"/>
    <n v="0"/>
    <n v="0"/>
    <n v="0"/>
    <n v="0"/>
    <n v="0"/>
    <n v="0"/>
    <n v="0"/>
    <n v="0"/>
    <n v="0"/>
    <n v="0"/>
    <n v="0"/>
    <n v="0"/>
    <n v="0"/>
    <n v="0"/>
    <n v="0"/>
    <n v="0"/>
    <n v="0"/>
    <n v="0"/>
    <n v="0"/>
    <n v="0"/>
    <n v="0"/>
    <n v="0"/>
    <n v="0"/>
    <n v="0"/>
    <n v="0"/>
    <n v="0"/>
    <n v="0"/>
    <n v="0"/>
    <n v="0"/>
    <n v="0"/>
    <n v="0"/>
    <n v="0"/>
    <n v="0"/>
    <n v="0"/>
    <n v="0"/>
    <n v="552406209.79999995"/>
    <n v="-2131725.6799999997"/>
    <n v="0"/>
    <n v="90779609.349999994"/>
    <n v="0"/>
    <n v="0"/>
    <n v="-756028.45"/>
    <n v="0"/>
    <n v="-90779609.349999994"/>
    <n v="-547934530.63"/>
    <n v="78055219.650000006"/>
    <n v="0"/>
    <n v="0"/>
    <n v="0"/>
    <n v="-161489.01"/>
    <n v="-1346000"/>
    <n v="0"/>
    <n v="0"/>
    <n v="0"/>
    <n v="-8127135"/>
    <n v="0"/>
    <n v="4984740"/>
    <n v="-5735743.3799999999"/>
    <n v="-373203.94999999995"/>
    <n v="-296592.71000000002"/>
    <n v="0"/>
    <n v="0"/>
    <n v="-17133519.140000001"/>
    <n v="-69382.63"/>
    <n v="-13712338.970000001"/>
    <n v="-1120904.23"/>
    <n v="-615674.31000000006"/>
    <n v="-1164809.8400000001"/>
    <n v="3944850.04"/>
    <n v="-471526.72000000003"/>
    <n v="0"/>
    <n v="10753793.76"/>
    <n v="454396.23"/>
    <n v="-0.04"/>
    <n v="0"/>
    <n v="0"/>
    <n v="0"/>
    <n v="220048650"/>
    <n v="126377423.70943962"/>
    <n v="-955599.68199289963"/>
    <n v="395213195.40000004"/>
    <n v="0"/>
    <n v="0"/>
    <n v="0"/>
    <n v="0"/>
    <n v="0"/>
    <n v="0"/>
    <n v="0"/>
    <n v="0"/>
    <n v="0"/>
    <n v="0"/>
    <n v="0"/>
    <n v="0"/>
    <n v="0"/>
    <n v="0"/>
    <n v="228127079.99000001"/>
    <n v="0"/>
    <n v="0"/>
    <n v="0"/>
    <n v="0"/>
    <n v="0"/>
    <n v="0"/>
    <n v="0"/>
    <n v="0"/>
    <n v="88274000"/>
    <n v="0"/>
    <n v="0"/>
    <n v="0"/>
    <n v="0"/>
    <n v="0"/>
    <n v="0"/>
    <n v="0"/>
    <n v="0"/>
    <n v="0"/>
    <n v="0"/>
    <n v="0"/>
    <n v="0"/>
    <n v="0"/>
    <n v="0"/>
    <n v="0"/>
    <n v="0"/>
    <n v="0"/>
    <n v="0"/>
    <n v="0"/>
    <n v="0"/>
    <n v="0"/>
    <n v="0"/>
    <m/>
    <x v="2"/>
    <m/>
    <x v="0"/>
    <x v="56"/>
  </r>
  <r>
    <m/>
    <x v="1"/>
    <m/>
    <m/>
    <x v="56"/>
    <m/>
    <s v="OKP CH"/>
    <n v="158335"/>
    <n v="168417"/>
    <n v="0"/>
    <n v="0"/>
    <n v="0"/>
    <n v="0"/>
    <n v="0"/>
    <n v="0"/>
    <n v="0"/>
    <n v="0"/>
    <n v="0"/>
    <n v="0"/>
    <n v="0"/>
    <n v="0"/>
    <n v="0"/>
    <n v="0"/>
    <n v="0"/>
    <n v="0"/>
    <n v="0"/>
    <n v="0"/>
    <n v="0"/>
    <n v="0"/>
    <n v="0"/>
    <n v="0"/>
    <n v="0"/>
    <n v="0"/>
    <n v="0"/>
    <n v="0"/>
    <n v="0"/>
    <n v="0"/>
    <n v="0"/>
    <n v="0"/>
    <n v="0"/>
    <n v="0"/>
    <n v="0"/>
    <n v="0"/>
    <n v="0"/>
    <n v="552631194.10000002"/>
    <n v="-1378478.91"/>
    <n v="0"/>
    <n v="90122509.280000001"/>
    <n v="0"/>
    <n v="0"/>
    <n v="-759942.81"/>
    <n v="-25274"/>
    <n v="-90122509.280000001"/>
    <n v="-589947549.64999998"/>
    <n v="81007961.5"/>
    <n v="0"/>
    <n v="0"/>
    <n v="0"/>
    <n v="-270402.61"/>
    <n v="-12488000"/>
    <n v="0"/>
    <n v="0"/>
    <n v="0"/>
    <n v="-3463129"/>
    <n v="0"/>
    <n v="1006368"/>
    <n v="-5949009.4700000007"/>
    <n v="-347158.95"/>
    <n v="-435986.85000000003"/>
    <n v="0"/>
    <n v="0"/>
    <n v="-20095874.460000001"/>
    <n v="-46990.38"/>
    <n v="-9694052.379999999"/>
    <n v="-1036437.44"/>
    <n v="-843064.98"/>
    <n v="-717913.98"/>
    <n v="3867571.37"/>
    <n v="-524432.31000000006"/>
    <n v="0"/>
    <n v="23553208.969999999"/>
    <n v="1014209.14"/>
    <n v="-99.97"/>
    <n v="0"/>
    <n v="0"/>
    <n v="0"/>
    <n v="270765689"/>
    <n v="130262383.9988848"/>
    <n v="1164652.0177195966"/>
    <n v="428431240.84999996"/>
    <n v="0"/>
    <n v="0"/>
    <n v="0"/>
    <n v="0"/>
    <n v="0"/>
    <n v="0"/>
    <n v="0"/>
    <n v="0"/>
    <n v="0"/>
    <n v="0"/>
    <n v="0"/>
    <n v="0"/>
    <n v="0"/>
    <n v="0"/>
    <n v="243183795.16"/>
    <n v="0"/>
    <n v="0"/>
    <n v="0"/>
    <n v="0"/>
    <n v="0"/>
    <n v="0"/>
    <n v="0"/>
    <n v="0"/>
    <n v="100762000"/>
    <n v="0"/>
    <n v="0"/>
    <n v="0"/>
    <n v="0"/>
    <n v="0"/>
    <n v="0"/>
    <n v="0"/>
    <n v="0"/>
    <n v="0"/>
    <n v="0"/>
    <n v="0"/>
    <n v="0"/>
    <n v="0"/>
    <n v="0"/>
    <n v="0"/>
    <n v="0"/>
    <n v="0"/>
    <n v="0"/>
    <n v="0"/>
    <n v="0"/>
    <n v="0"/>
    <n v="0"/>
    <m/>
    <x v="2"/>
    <m/>
    <x v="0"/>
    <x v="56"/>
  </r>
  <r>
    <m/>
    <x v="2"/>
    <m/>
    <m/>
    <x v="56"/>
    <m/>
    <s v="OKP CH"/>
    <n v="170906"/>
    <n v="174413"/>
    <n v="0"/>
    <n v="0"/>
    <n v="0"/>
    <n v="0"/>
    <n v="0"/>
    <n v="0"/>
    <n v="0"/>
    <n v="0"/>
    <n v="0"/>
    <n v="0"/>
    <n v="0"/>
    <n v="0"/>
    <n v="0"/>
    <n v="0"/>
    <n v="0"/>
    <n v="0"/>
    <n v="0"/>
    <n v="0"/>
    <n v="0"/>
    <n v="0"/>
    <n v="0"/>
    <n v="0"/>
    <n v="0"/>
    <n v="0"/>
    <n v="0"/>
    <n v="0"/>
    <n v="0"/>
    <n v="0"/>
    <n v="0"/>
    <n v="0"/>
    <n v="0"/>
    <n v="0"/>
    <n v="0"/>
    <n v="0"/>
    <n v="0"/>
    <n v="562336257.10000002"/>
    <n v="-2211324.42"/>
    <n v="0"/>
    <n v="87593321.5"/>
    <n v="0"/>
    <n v="0"/>
    <n v="-816723.39"/>
    <n v="-38775"/>
    <n v="-87593321.5"/>
    <n v="-634366826.87"/>
    <n v="89119188.049999997"/>
    <n v="0"/>
    <n v="0"/>
    <n v="0"/>
    <n v="-274536.86"/>
    <n v="1286000"/>
    <n v="0"/>
    <n v="0"/>
    <n v="0"/>
    <n v="-2125279"/>
    <n v="0"/>
    <n v="-7777472"/>
    <n v="-6368879.9500000002"/>
    <n v="-494885.35"/>
    <n v="-3136624.96"/>
    <n v="0"/>
    <n v="0"/>
    <n v="-22481255.18"/>
    <n v="-509155.28"/>
    <n v="-16109383.939999999"/>
    <n v="-1933308.9"/>
    <n v="-1079648.96"/>
    <n v="-863204.79"/>
    <n v="4030352.97"/>
    <n v="-451721.78"/>
    <n v="0"/>
    <n v="-41979943.899999999"/>
    <n v="259504.27"/>
    <n v="0"/>
    <n v="0"/>
    <n v="0"/>
    <n v="0"/>
    <n v="288983951.00000006"/>
    <n v="159791007.03168213"/>
    <n v="-18507448.896780007"/>
    <n v="381921555.44999999"/>
    <n v="0"/>
    <n v="0"/>
    <n v="0"/>
    <n v="0"/>
    <n v="0"/>
    <n v="0"/>
    <n v="0"/>
    <n v="0"/>
    <n v="0"/>
    <n v="0"/>
    <n v="0"/>
    <n v="0"/>
    <n v="0"/>
    <n v="0"/>
    <n v="157296146.88"/>
    <n v="0"/>
    <n v="0"/>
    <n v="0"/>
    <n v="0"/>
    <n v="0"/>
    <n v="0"/>
    <n v="0"/>
    <n v="0"/>
    <n v="99476000"/>
    <n v="0"/>
    <n v="0"/>
    <n v="0"/>
    <n v="0"/>
    <n v="0"/>
    <n v="0"/>
    <n v="0"/>
    <n v="0"/>
    <n v="0"/>
    <n v="0"/>
    <n v="0"/>
    <n v="0"/>
    <n v="0"/>
    <n v="0"/>
    <n v="0"/>
    <n v="0"/>
    <n v="0"/>
    <n v="0"/>
    <n v="0"/>
    <n v="0"/>
    <n v="0"/>
    <n v="0"/>
    <m/>
    <x v="2"/>
    <m/>
    <x v="0"/>
    <x v="56"/>
  </r>
  <r>
    <m/>
    <x v="3"/>
    <m/>
    <m/>
    <x v="56"/>
    <m/>
    <s v="OKP CH"/>
    <n v="174602"/>
    <n v="175978"/>
    <n v="0"/>
    <n v="0"/>
    <n v="0"/>
    <n v="0"/>
    <n v="0"/>
    <n v="0"/>
    <n v="0"/>
    <n v="0"/>
    <n v="0"/>
    <n v="0"/>
    <n v="0"/>
    <n v="0"/>
    <n v="0"/>
    <n v="0"/>
    <n v="0"/>
    <n v="0"/>
    <n v="0"/>
    <n v="0"/>
    <n v="0"/>
    <n v="0"/>
    <n v="0"/>
    <n v="0"/>
    <n v="0"/>
    <n v="0"/>
    <n v="0"/>
    <n v="0"/>
    <n v="0"/>
    <n v="0"/>
    <n v="0"/>
    <n v="0"/>
    <n v="0"/>
    <n v="0"/>
    <n v="0"/>
    <n v="0"/>
    <n v="0"/>
    <n v="612003758.60000002"/>
    <n v="-1599884.3"/>
    <n v="0"/>
    <n v="99516281.599999994"/>
    <n v="0"/>
    <n v="0"/>
    <n v="-700846.16"/>
    <n v="-57338"/>
    <n v="-99516281.599999994"/>
    <n v="-670224858.5"/>
    <n v="93706576.950000003"/>
    <n v="0"/>
    <n v="0"/>
    <n v="0"/>
    <n v="-870153.2"/>
    <n v="-21109000"/>
    <n v="0"/>
    <n v="0"/>
    <n v="0"/>
    <n v="-16970348"/>
    <n v="0"/>
    <n v="-7596656"/>
    <n v="-6593409.2000000002"/>
    <n v="-440748.85"/>
    <n v="-1103852.06"/>
    <n v="0"/>
    <n v="0"/>
    <n v="-23558505.100000001"/>
    <n v="-439396.6"/>
    <n v="-9631280.6500000004"/>
    <n v="-1972773.14"/>
    <n v="-1352259.71"/>
    <n v="-978696.33"/>
    <n v="3394504.17"/>
    <n v="-441870.52"/>
    <n v="0"/>
    <n v="12202305.939999999"/>
    <n v="310599.25"/>
    <n v="0"/>
    <n v="0"/>
    <n v="0"/>
    <n v="0"/>
    <n v="288983951.00000006"/>
    <n v="159791007.03168213"/>
    <n v="-18507448.896780007"/>
    <n v="322073134.39999998"/>
    <n v="0"/>
    <n v="0"/>
    <n v="0"/>
    <n v="0"/>
    <n v="0"/>
    <n v="0"/>
    <n v="0"/>
    <n v="0"/>
    <n v="0"/>
    <n v="0"/>
    <n v="0"/>
    <n v="0"/>
    <n v="0"/>
    <n v="0"/>
    <n v="113272015.29000001"/>
    <n v="0"/>
    <n v="0"/>
    <n v="0"/>
    <n v="0"/>
    <n v="0"/>
    <n v="0"/>
    <n v="0"/>
    <n v="0"/>
    <n v="120585000"/>
    <n v="0"/>
    <n v="0"/>
    <n v="0"/>
    <n v="0"/>
    <n v="0"/>
    <n v="0"/>
    <n v="0"/>
    <n v="0"/>
    <n v="0"/>
    <n v="0"/>
    <n v="0"/>
    <n v="0"/>
    <n v="0"/>
    <n v="0"/>
    <n v="0"/>
    <n v="0"/>
    <n v="0"/>
    <n v="0"/>
    <n v="0"/>
    <n v="0"/>
    <n v="0"/>
    <n v="0"/>
    <m/>
    <x v="2"/>
    <m/>
    <x v="0"/>
    <x v="56"/>
  </r>
  <r>
    <m/>
    <x v="0"/>
    <m/>
    <m/>
    <x v="57"/>
    <m/>
    <s v="OKP CH"/>
    <n v="4533"/>
    <n v="4299"/>
    <n v="0"/>
    <n v="0"/>
    <n v="0"/>
    <n v="0"/>
    <n v="0"/>
    <n v="0"/>
    <n v="0"/>
    <n v="0"/>
    <n v="0"/>
    <n v="0"/>
    <n v="0"/>
    <n v="0"/>
    <n v="0"/>
    <n v="0"/>
    <n v="0"/>
    <n v="0"/>
    <n v="0"/>
    <n v="0"/>
    <n v="0"/>
    <n v="0"/>
    <n v="0"/>
    <n v="0"/>
    <n v="0"/>
    <n v="0"/>
    <n v="0"/>
    <n v="0"/>
    <n v="0"/>
    <n v="0"/>
    <n v="0"/>
    <n v="0"/>
    <n v="0"/>
    <n v="0"/>
    <n v="0"/>
    <n v="0"/>
    <n v="0"/>
    <n v="14513706.9"/>
    <n v="-1326.55"/>
    <n v="-182759.8"/>
    <n v="1264804.1000000001"/>
    <n v="0"/>
    <n v="0"/>
    <n v="-24700.799999999999"/>
    <n v="0"/>
    <n v="-1264804.1000000001"/>
    <n v="-13242889.449999999"/>
    <n v="2117184.1"/>
    <n v="0"/>
    <n v="0"/>
    <n v="0"/>
    <n v="-483.5"/>
    <n v="-318486"/>
    <n v="0"/>
    <n v="0"/>
    <n v="0"/>
    <n v="-2743861"/>
    <n v="0"/>
    <n v="589962"/>
    <n v="0"/>
    <n v="-55908.2"/>
    <n v="-52939.7"/>
    <n v="326859.8"/>
    <n v="0"/>
    <n v="-475036"/>
    <n v="0"/>
    <n v="-144759"/>
    <n v="-456"/>
    <n v="0"/>
    <n v="0"/>
    <n v="2565.48"/>
    <n v="-13685.6"/>
    <n v="0"/>
    <n v="399427.6"/>
    <n v="220877.7"/>
    <n v="-20776.900000000001"/>
    <n v="0"/>
    <n v="0"/>
    <n v="0"/>
    <n v="11267045.959999999"/>
    <n v="2264677.6335223364"/>
    <n v="-1925242.9649694001"/>
    <n v="15690688.52"/>
    <n v="0"/>
    <n v="0"/>
    <n v="0"/>
    <n v="0"/>
    <n v="0"/>
    <n v="0"/>
    <n v="0"/>
    <n v="0"/>
    <n v="0"/>
    <n v="0"/>
    <n v="0"/>
    <n v="0"/>
    <n v="0"/>
    <n v="0"/>
    <n v="11364979.98"/>
    <n v="0"/>
    <n v="0"/>
    <n v="0"/>
    <n v="0"/>
    <n v="0"/>
    <n v="0"/>
    <n v="0"/>
    <n v="0"/>
    <n v="2973486"/>
    <n v="0"/>
    <n v="0"/>
    <n v="0"/>
    <n v="0"/>
    <n v="0"/>
    <n v="0"/>
    <n v="0"/>
    <n v="0"/>
    <n v="0"/>
    <n v="0"/>
    <n v="0"/>
    <n v="0"/>
    <n v="0"/>
    <n v="0"/>
    <n v="0"/>
    <n v="0"/>
    <n v="0"/>
    <n v="0"/>
    <n v="0"/>
    <n v="0"/>
    <n v="0"/>
    <n v="0"/>
    <m/>
    <x v="2"/>
    <m/>
    <x v="0"/>
    <x v="57"/>
  </r>
  <r>
    <m/>
    <x v="1"/>
    <m/>
    <m/>
    <x v="57"/>
    <m/>
    <s v="OKP CH"/>
    <n v="4293"/>
    <n v="4170"/>
    <n v="0"/>
    <n v="0"/>
    <n v="0"/>
    <n v="0"/>
    <n v="0"/>
    <n v="0"/>
    <n v="0"/>
    <n v="0"/>
    <n v="0"/>
    <n v="0"/>
    <n v="0"/>
    <n v="0"/>
    <n v="0"/>
    <n v="0"/>
    <n v="0"/>
    <n v="0"/>
    <n v="0"/>
    <n v="0"/>
    <n v="0"/>
    <n v="0"/>
    <n v="0"/>
    <n v="0"/>
    <n v="0"/>
    <n v="0"/>
    <n v="0"/>
    <n v="0"/>
    <n v="0"/>
    <n v="0"/>
    <n v="0"/>
    <n v="0"/>
    <n v="0"/>
    <n v="0"/>
    <n v="0"/>
    <n v="0"/>
    <n v="0"/>
    <n v="14062879.5"/>
    <n v="-4383.3999999999996"/>
    <n v="-187247.97"/>
    <n v="1155726.7"/>
    <n v="0"/>
    <n v="0"/>
    <n v="-24763.200000000001"/>
    <n v="-723"/>
    <n v="-1155726.7"/>
    <n v="-13261785.050000001"/>
    <n v="2108346.6"/>
    <n v="0"/>
    <n v="0"/>
    <n v="0"/>
    <n v="-223.85"/>
    <n v="99738"/>
    <n v="0"/>
    <n v="0"/>
    <n v="0"/>
    <n v="-1504231"/>
    <n v="0"/>
    <n v="678988"/>
    <n v="0"/>
    <n v="-57170.45"/>
    <n v="-229200.93"/>
    <n v="60160.800000000003"/>
    <n v="0"/>
    <n v="-478865"/>
    <n v="0"/>
    <n v="-183756"/>
    <n v="0"/>
    <n v="0"/>
    <n v="0"/>
    <n v="2750.4"/>
    <n v="-9425.6"/>
    <n v="0"/>
    <n v="257468.1"/>
    <n v="55655.5"/>
    <n v="-5843.1"/>
    <n v="0"/>
    <n v="0"/>
    <n v="0"/>
    <n v="12298713.900000002"/>
    <n v="1622917.4040250131"/>
    <n v="-1244014.5802215999"/>
    <n v="15952672.859999999"/>
    <n v="0"/>
    <n v="0"/>
    <n v="0"/>
    <n v="0"/>
    <n v="0"/>
    <n v="0"/>
    <n v="0"/>
    <n v="0"/>
    <n v="0"/>
    <n v="0"/>
    <n v="0"/>
    <n v="0"/>
    <n v="0"/>
    <n v="0"/>
    <n v="12743348.33"/>
    <n v="0"/>
    <n v="0"/>
    <n v="0"/>
    <n v="0"/>
    <n v="0"/>
    <n v="0"/>
    <n v="0"/>
    <n v="0"/>
    <n v="2873748"/>
    <n v="0"/>
    <n v="0"/>
    <n v="0"/>
    <n v="0"/>
    <n v="0"/>
    <n v="0"/>
    <n v="0"/>
    <n v="0"/>
    <n v="0"/>
    <n v="0"/>
    <n v="0"/>
    <n v="0"/>
    <n v="0"/>
    <n v="0"/>
    <n v="0"/>
    <n v="0"/>
    <n v="0"/>
    <n v="0"/>
    <n v="0"/>
    <n v="0"/>
    <n v="0"/>
    <n v="0"/>
    <m/>
    <x v="2"/>
    <m/>
    <x v="0"/>
    <x v="57"/>
  </r>
  <r>
    <m/>
    <x v="2"/>
    <m/>
    <m/>
    <x v="57"/>
    <m/>
    <s v="OKP CH"/>
    <n v="4149"/>
    <n v="4280"/>
    <n v="0"/>
    <n v="0"/>
    <n v="0"/>
    <n v="0"/>
    <n v="0"/>
    <n v="0"/>
    <n v="0"/>
    <n v="0"/>
    <n v="0"/>
    <n v="0"/>
    <n v="0"/>
    <n v="0"/>
    <n v="0"/>
    <n v="0"/>
    <n v="0"/>
    <n v="0"/>
    <n v="0"/>
    <n v="0"/>
    <n v="0"/>
    <n v="0"/>
    <n v="0"/>
    <n v="0"/>
    <n v="0"/>
    <n v="0"/>
    <n v="0"/>
    <n v="0"/>
    <n v="0"/>
    <n v="0"/>
    <n v="0"/>
    <n v="0"/>
    <n v="0"/>
    <n v="0"/>
    <n v="0"/>
    <n v="0"/>
    <n v="0"/>
    <n v="13427151.1"/>
    <n v="-1058.2"/>
    <n v="-119123.22"/>
    <n v="1046184.55"/>
    <n v="0"/>
    <n v="0"/>
    <n v="-18816"/>
    <n v="-1049"/>
    <n v="-1046184.55"/>
    <n v="-12278953.050000001"/>
    <n v="2005170.6"/>
    <n v="0"/>
    <n v="0"/>
    <n v="0"/>
    <n v="-159.51"/>
    <n v="320564"/>
    <n v="0"/>
    <n v="0"/>
    <n v="0"/>
    <n v="-1100638"/>
    <n v="0"/>
    <n v="-64328"/>
    <n v="0"/>
    <n v="-56109.9"/>
    <n v="-121539.95"/>
    <n v="7554.65"/>
    <n v="0"/>
    <n v="-568088"/>
    <n v="0"/>
    <n v="-343733"/>
    <n v="-10299.9"/>
    <n v="0"/>
    <n v="0"/>
    <n v="3428.1"/>
    <n v="-12103.3"/>
    <n v="0"/>
    <n v="-1175462"/>
    <n v="135207.79999999999"/>
    <n v="-5520.7"/>
    <n v="0"/>
    <n v="0"/>
    <n v="0"/>
    <n v="13677624.729999997"/>
    <n v="3888979.4592939639"/>
    <n v="-846826.26060000004"/>
    <n v="14319326.75"/>
    <n v="0"/>
    <n v="0"/>
    <n v="0"/>
    <n v="0"/>
    <n v="0"/>
    <n v="0"/>
    <n v="0"/>
    <n v="0"/>
    <n v="0"/>
    <n v="0"/>
    <n v="0"/>
    <n v="0"/>
    <n v="0"/>
    <n v="0"/>
    <n v="12765442.75"/>
    <n v="0"/>
    <n v="0"/>
    <n v="0"/>
    <n v="0"/>
    <n v="0"/>
    <n v="0"/>
    <n v="0"/>
    <n v="0"/>
    <n v="2553184"/>
    <n v="0"/>
    <n v="0"/>
    <n v="0"/>
    <n v="0"/>
    <n v="0"/>
    <n v="0"/>
    <n v="0"/>
    <n v="0"/>
    <n v="0"/>
    <n v="0"/>
    <n v="0"/>
    <n v="0"/>
    <n v="0"/>
    <n v="0"/>
    <n v="0"/>
    <n v="0"/>
    <n v="0"/>
    <n v="0"/>
    <n v="0"/>
    <n v="0"/>
    <n v="0"/>
    <n v="0"/>
    <m/>
    <x v="2"/>
    <m/>
    <x v="0"/>
    <x v="57"/>
  </r>
  <r>
    <m/>
    <x v="3"/>
    <m/>
    <m/>
    <x v="57"/>
    <m/>
    <s v="OKP CH"/>
    <n v="4271"/>
    <n v="4905"/>
    <n v="0"/>
    <n v="0"/>
    <n v="0"/>
    <n v="0"/>
    <n v="0"/>
    <n v="0"/>
    <n v="0"/>
    <n v="0"/>
    <n v="0"/>
    <n v="0"/>
    <n v="0"/>
    <n v="0"/>
    <n v="0"/>
    <n v="0"/>
    <n v="0"/>
    <n v="0"/>
    <n v="0"/>
    <n v="0"/>
    <n v="0"/>
    <n v="0"/>
    <n v="0"/>
    <n v="0"/>
    <n v="0"/>
    <n v="0"/>
    <n v="0"/>
    <n v="0"/>
    <n v="0"/>
    <n v="0"/>
    <n v="0"/>
    <n v="0"/>
    <n v="0"/>
    <n v="0"/>
    <n v="0"/>
    <n v="0"/>
    <n v="0"/>
    <n v="13530243.35"/>
    <n v="-1417.39"/>
    <n v="-120593.12"/>
    <n v="1171452.1000000001"/>
    <n v="0"/>
    <n v="0"/>
    <n v="-16459.2"/>
    <n v="-1267"/>
    <n v="-1171452.1000000001"/>
    <n v="-12983911.4"/>
    <n v="2087046.75"/>
    <n v="0"/>
    <n v="0"/>
    <n v="0"/>
    <n v="-544.12"/>
    <n v="115574"/>
    <n v="0"/>
    <n v="0"/>
    <n v="0"/>
    <n v="-506212"/>
    <n v="0"/>
    <n v="-440614"/>
    <n v="0"/>
    <n v="-64037.45"/>
    <n v="-82294.5"/>
    <n v="10119.200000000001"/>
    <n v="0"/>
    <n v="-590780"/>
    <n v="0"/>
    <n v="-207294"/>
    <n v="-3661.8"/>
    <n v="0"/>
    <n v="-5944"/>
    <n v="4985.3999999999996"/>
    <n v="-10518.9"/>
    <n v="0"/>
    <n v="447556.2"/>
    <n v="93402.1"/>
    <n v="-2769"/>
    <n v="0"/>
    <n v="0"/>
    <n v="0"/>
    <n v="13677624.729999997"/>
    <n v="3888979.4592939639"/>
    <n v="-846826.26060000004"/>
    <n v="14755642.049999999"/>
    <n v="0"/>
    <n v="0"/>
    <n v="0"/>
    <n v="0"/>
    <n v="0"/>
    <n v="0"/>
    <n v="0"/>
    <n v="0"/>
    <n v="0"/>
    <n v="0"/>
    <n v="0"/>
    <n v="0"/>
    <n v="0"/>
    <n v="0"/>
    <n v="14016052.27"/>
    <n v="0"/>
    <n v="0"/>
    <n v="0"/>
    <n v="0"/>
    <n v="0"/>
    <n v="0"/>
    <n v="0"/>
    <n v="0"/>
    <n v="2437610"/>
    <n v="0"/>
    <n v="0"/>
    <n v="0"/>
    <n v="0"/>
    <n v="0"/>
    <n v="0"/>
    <n v="0"/>
    <n v="0"/>
    <n v="0"/>
    <n v="0"/>
    <n v="0"/>
    <n v="0"/>
    <n v="0"/>
    <n v="0"/>
    <n v="0"/>
    <n v="0"/>
    <n v="0"/>
    <n v="0"/>
    <n v="0"/>
    <n v="0"/>
    <n v="0"/>
    <n v="0"/>
    <m/>
    <x v="2"/>
    <m/>
    <x v="0"/>
    <x v="57"/>
  </r>
  <r>
    <m/>
    <x v="0"/>
    <m/>
    <m/>
    <x v="58"/>
    <m/>
    <s v="OKP CH"/>
    <n v="38773"/>
    <n v="36960"/>
    <n v="0"/>
    <n v="0"/>
    <n v="0"/>
    <n v="0"/>
    <n v="0"/>
    <n v="0"/>
    <n v="0"/>
    <n v="0"/>
    <n v="0"/>
    <n v="0"/>
    <n v="0"/>
    <n v="0"/>
    <n v="0"/>
    <n v="0"/>
    <n v="0"/>
    <n v="0"/>
    <n v="0"/>
    <n v="0"/>
    <n v="0"/>
    <n v="0"/>
    <n v="0"/>
    <n v="0"/>
    <n v="0"/>
    <n v="0"/>
    <n v="0"/>
    <n v="0"/>
    <n v="0"/>
    <n v="0"/>
    <n v="0"/>
    <n v="0"/>
    <n v="0"/>
    <n v="0"/>
    <n v="0"/>
    <n v="0"/>
    <n v="0"/>
    <n v="131207350.74000001"/>
    <n v="-258825.82"/>
    <n v="-401789.87"/>
    <n v="14374723.4"/>
    <n v="57160.4"/>
    <n v="0"/>
    <n v="-7540.8"/>
    <n v="0"/>
    <n v="-14429764.550000001"/>
    <n v="-133585097.69999999"/>
    <n v="18814034.5"/>
    <n v="0"/>
    <n v="0"/>
    <n v="0"/>
    <n v="-22845.059999999998"/>
    <n v="635731.01"/>
    <n v="0"/>
    <n v="0"/>
    <n v="0"/>
    <n v="-4031594"/>
    <n v="0"/>
    <n v="-298834.33999999997"/>
    <n v="0"/>
    <n v="-242252.19"/>
    <n v="-685134.15"/>
    <n v="231605.5"/>
    <n v="0"/>
    <n v="-2421063.6500000004"/>
    <n v="-13713.34"/>
    <n v="-1945965.56"/>
    <n v="-75016.45"/>
    <n v="-129759.56"/>
    <n v="-69115.53"/>
    <n v="40117.58"/>
    <n v="-91554.07"/>
    <n v="0"/>
    <n v="2149399.48"/>
    <n v="0"/>
    <n v="-2571"/>
    <n v="0"/>
    <n v="0"/>
    <n v="0"/>
    <n v="57325857.870000012"/>
    <n v="27544278.038680863"/>
    <n v="-1893373.8179723001"/>
    <n v="99987111.429999992"/>
    <n v="0"/>
    <n v="0"/>
    <n v="0"/>
    <n v="0"/>
    <n v="0"/>
    <n v="0"/>
    <n v="0"/>
    <n v="0"/>
    <n v="0"/>
    <n v="0"/>
    <n v="0"/>
    <n v="0"/>
    <n v="0"/>
    <n v="0"/>
    <n v="58370538.100000001"/>
    <n v="0"/>
    <n v="0"/>
    <n v="0"/>
    <n v="0"/>
    <n v="0"/>
    <n v="0"/>
    <n v="0"/>
    <n v="0"/>
    <n v="32288989.109999999"/>
    <n v="0"/>
    <n v="0"/>
    <n v="0"/>
    <n v="0"/>
    <n v="0"/>
    <n v="0"/>
    <n v="0"/>
    <n v="0"/>
    <n v="0"/>
    <n v="0"/>
    <n v="0"/>
    <n v="0"/>
    <n v="0"/>
    <n v="0"/>
    <n v="0"/>
    <n v="0"/>
    <n v="0"/>
    <n v="0"/>
    <n v="0"/>
    <n v="0"/>
    <n v="0"/>
    <n v="0"/>
    <m/>
    <x v="2"/>
    <m/>
    <x v="0"/>
    <x v="58"/>
  </r>
  <r>
    <m/>
    <x v="1"/>
    <m/>
    <m/>
    <x v="58"/>
    <m/>
    <s v="OKP CH"/>
    <n v="36915"/>
    <n v="37556"/>
    <n v="0"/>
    <n v="0"/>
    <n v="0"/>
    <n v="0"/>
    <n v="0"/>
    <n v="0"/>
    <n v="0"/>
    <n v="0"/>
    <n v="0"/>
    <n v="0"/>
    <n v="0"/>
    <n v="0"/>
    <n v="0"/>
    <n v="0"/>
    <n v="0"/>
    <n v="0"/>
    <n v="0"/>
    <n v="0"/>
    <n v="0"/>
    <n v="0"/>
    <n v="0"/>
    <n v="0"/>
    <n v="0"/>
    <n v="0"/>
    <n v="0"/>
    <n v="0"/>
    <n v="0"/>
    <n v="0"/>
    <n v="0"/>
    <n v="0"/>
    <n v="0"/>
    <n v="0"/>
    <n v="0"/>
    <n v="0"/>
    <n v="0"/>
    <n v="128665781.66"/>
    <n v="-408883.93"/>
    <n v="-401764.83"/>
    <n v="13933525.800000001"/>
    <n v="0"/>
    <n v="0"/>
    <n v="0"/>
    <n v="-6073"/>
    <n v="-13932926.4"/>
    <n v="-138101144.65000001"/>
    <n v="19366735.149999999"/>
    <n v="0"/>
    <n v="0"/>
    <n v="0"/>
    <n v="-44100.56"/>
    <n v="-1440582.47"/>
    <n v="0"/>
    <n v="0"/>
    <n v="0"/>
    <n v="-216461"/>
    <n v="0"/>
    <n v="1324266.82"/>
    <n v="0"/>
    <n v="-282296.26"/>
    <n v="-2010654.61"/>
    <n v="127157.8"/>
    <n v="0"/>
    <n v="-2457063.13"/>
    <n v="-14334.1"/>
    <n v="-1545515.18"/>
    <n v="-101481.95"/>
    <n v="-169281.13"/>
    <n v="-66476.31"/>
    <n v="0"/>
    <n v="-98149.18"/>
    <n v="0"/>
    <n v="5499558.8200000003"/>
    <n v="0"/>
    <n v="0"/>
    <n v="0"/>
    <n v="0"/>
    <n v="0"/>
    <n v="66384048.89231123"/>
    <n v="29686057.877830002"/>
    <n v="-3057964.7712678998"/>
    <n v="111317477.29999998"/>
    <n v="0"/>
    <n v="0"/>
    <n v="0"/>
    <n v="0"/>
    <n v="0"/>
    <n v="0"/>
    <n v="0"/>
    <n v="0"/>
    <n v="0"/>
    <n v="0"/>
    <n v="0"/>
    <n v="0"/>
    <n v="0"/>
    <n v="0"/>
    <n v="65990375.460000001"/>
    <n v="0"/>
    <n v="0"/>
    <n v="0"/>
    <n v="0"/>
    <n v="0"/>
    <n v="0"/>
    <n v="0"/>
    <n v="0"/>
    <n v="33729571.579999998"/>
    <n v="0"/>
    <n v="0"/>
    <n v="0"/>
    <n v="0"/>
    <n v="0"/>
    <n v="0"/>
    <n v="0"/>
    <n v="0"/>
    <n v="0"/>
    <n v="0"/>
    <n v="0"/>
    <n v="0"/>
    <n v="0"/>
    <n v="0"/>
    <n v="0"/>
    <n v="0"/>
    <n v="0"/>
    <n v="0"/>
    <n v="0"/>
    <n v="0"/>
    <n v="0"/>
    <n v="0"/>
    <m/>
    <x v="2"/>
    <m/>
    <x v="0"/>
    <x v="58"/>
  </r>
  <r>
    <m/>
    <x v="2"/>
    <m/>
    <m/>
    <x v="58"/>
    <m/>
    <s v="OKP CH"/>
    <n v="37301"/>
    <n v="37752"/>
    <n v="0"/>
    <n v="0"/>
    <n v="0"/>
    <n v="0"/>
    <n v="0"/>
    <n v="0"/>
    <n v="0"/>
    <n v="0"/>
    <n v="0"/>
    <n v="0"/>
    <n v="0"/>
    <n v="0"/>
    <n v="0"/>
    <n v="0"/>
    <n v="0"/>
    <n v="0"/>
    <n v="0"/>
    <n v="0"/>
    <n v="0"/>
    <n v="0"/>
    <n v="0"/>
    <n v="0"/>
    <n v="0"/>
    <n v="0"/>
    <n v="0"/>
    <n v="0"/>
    <n v="0"/>
    <n v="0"/>
    <n v="0"/>
    <n v="0"/>
    <n v="0"/>
    <n v="0"/>
    <n v="0"/>
    <n v="0"/>
    <n v="0"/>
    <n v="127039650.66"/>
    <n v="-349424.25"/>
    <n v="-381173.5"/>
    <n v="13110185.1"/>
    <n v="0"/>
    <n v="0"/>
    <n v="0"/>
    <n v="-9080"/>
    <n v="-13110185.1"/>
    <n v="-135909956.90000001"/>
    <n v="19504538.350000001"/>
    <n v="0"/>
    <n v="0"/>
    <n v="0"/>
    <n v="-46568.13"/>
    <n v="233977.7"/>
    <n v="0"/>
    <n v="0"/>
    <n v="0"/>
    <n v="-2160179"/>
    <n v="0"/>
    <n v="1851663.78"/>
    <n v="0"/>
    <n v="-290918.95"/>
    <n v="-1210001.2"/>
    <n v="230119.6"/>
    <n v="0"/>
    <n v="-2427857.2200000002"/>
    <n v="-14163.72"/>
    <n v="-1554346.82"/>
    <n v="-145952.19"/>
    <n v="-281410.92"/>
    <n v="-82233.539999999994"/>
    <n v="0"/>
    <n v="-82834.009999999995"/>
    <n v="0"/>
    <n v="-12001924.76"/>
    <n v="0"/>
    <n v="0"/>
    <n v="0"/>
    <n v="0"/>
    <n v="0"/>
    <n v="76001024.315455347"/>
    <n v="38416722.682465546"/>
    <n v="-2250325.7587000001"/>
    <n v="100149233.94"/>
    <n v="0"/>
    <n v="0"/>
    <n v="0"/>
    <n v="0"/>
    <n v="0"/>
    <n v="0"/>
    <n v="0"/>
    <n v="0"/>
    <n v="0"/>
    <n v="0"/>
    <n v="0"/>
    <n v="0"/>
    <n v="0"/>
    <n v="0"/>
    <n v="57902300.740000002"/>
    <n v="0"/>
    <n v="0"/>
    <n v="0"/>
    <n v="0"/>
    <n v="0"/>
    <n v="0"/>
    <n v="0"/>
    <n v="0"/>
    <n v="33495593.879999999"/>
    <n v="0"/>
    <n v="0"/>
    <n v="0"/>
    <n v="0"/>
    <n v="0"/>
    <n v="0"/>
    <n v="0"/>
    <n v="0"/>
    <n v="0"/>
    <n v="0"/>
    <n v="0"/>
    <n v="0"/>
    <n v="0"/>
    <n v="0"/>
    <n v="0"/>
    <n v="0"/>
    <n v="0"/>
    <n v="0"/>
    <n v="0"/>
    <n v="0"/>
    <n v="0"/>
    <n v="0"/>
    <m/>
    <x v="2"/>
    <m/>
    <x v="0"/>
    <x v="58"/>
  </r>
  <r>
    <m/>
    <x v="3"/>
    <m/>
    <m/>
    <x v="58"/>
    <m/>
    <s v="OKP CH"/>
    <n v="37733"/>
    <n v="41440"/>
    <n v="0"/>
    <n v="0"/>
    <n v="0"/>
    <n v="0"/>
    <n v="0"/>
    <n v="0"/>
    <n v="0"/>
    <n v="0"/>
    <n v="0"/>
    <n v="0"/>
    <n v="0"/>
    <n v="0"/>
    <n v="0"/>
    <n v="0"/>
    <n v="0"/>
    <n v="0"/>
    <n v="0"/>
    <n v="0"/>
    <n v="0"/>
    <n v="0"/>
    <n v="0"/>
    <n v="0"/>
    <n v="0"/>
    <n v="0"/>
    <n v="0"/>
    <n v="0"/>
    <n v="0"/>
    <n v="0"/>
    <n v="0"/>
    <n v="0"/>
    <n v="0"/>
    <n v="0"/>
    <n v="0"/>
    <n v="0"/>
    <n v="0"/>
    <n v="131283618.79000001"/>
    <n v="-363218.41"/>
    <n v="-393978"/>
    <n v="14361218.300000001"/>
    <n v="0"/>
    <n v="0"/>
    <n v="0"/>
    <n v="-12018"/>
    <n v="-14361218.300000001"/>
    <n v="-148573289.34999999"/>
    <n v="20776544.649999999"/>
    <n v="0"/>
    <n v="0"/>
    <n v="0"/>
    <n v="-41876.14"/>
    <n v="-2374579.56"/>
    <n v="0"/>
    <n v="0"/>
    <n v="0"/>
    <n v="-2714907"/>
    <n v="0"/>
    <n v="417877.49"/>
    <n v="0"/>
    <n v="-305004.40999999997"/>
    <n v="-818584.53"/>
    <n v="82598.7"/>
    <n v="0"/>
    <n v="-2891971.53"/>
    <n v="-15515.65"/>
    <n v="-1689719.18"/>
    <n v="-145501.23000000001"/>
    <n v="-299610.21999999997"/>
    <n v="-81902.19"/>
    <n v="52064.59"/>
    <n v="-62140.09"/>
    <n v="0"/>
    <n v="5128473.79"/>
    <n v="0"/>
    <n v="0"/>
    <n v="0"/>
    <n v="0"/>
    <n v="0"/>
    <n v="76001024.315455347"/>
    <n v="38416722.682465546"/>
    <n v="-2250325.7587000001"/>
    <n v="108969771.62"/>
    <n v="0"/>
    <n v="0"/>
    <n v="0"/>
    <n v="0"/>
    <n v="0"/>
    <n v="0"/>
    <n v="0"/>
    <n v="0"/>
    <n v="0"/>
    <n v="0"/>
    <n v="0"/>
    <n v="0"/>
    <n v="0"/>
    <n v="0"/>
    <n v="54859664.299999997"/>
    <n v="0"/>
    <n v="0"/>
    <n v="0"/>
    <n v="0"/>
    <n v="0"/>
    <n v="0"/>
    <n v="0"/>
    <n v="0"/>
    <n v="35870173.439999998"/>
    <n v="0"/>
    <n v="0"/>
    <n v="0"/>
    <n v="0"/>
    <n v="0"/>
    <n v="0"/>
    <n v="0"/>
    <n v="0"/>
    <n v="0"/>
    <n v="0"/>
    <n v="0"/>
    <n v="0"/>
    <n v="0"/>
    <n v="0"/>
    <n v="0"/>
    <n v="0"/>
    <n v="0"/>
    <n v="0"/>
    <n v="0"/>
    <n v="0"/>
    <n v="0"/>
    <n v="0"/>
    <m/>
    <x v="2"/>
    <m/>
    <x v="0"/>
    <x v="58"/>
  </r>
  <r>
    <m/>
    <x v="0"/>
    <m/>
    <m/>
    <x v="59"/>
    <m/>
    <s v="OKP CH"/>
    <n v="1388897"/>
    <n v="1445818"/>
    <n v="0"/>
    <n v="0"/>
    <n v="0"/>
    <n v="0"/>
    <n v="0"/>
    <n v="0"/>
    <n v="0"/>
    <n v="0"/>
    <n v="0"/>
    <n v="0"/>
    <n v="0"/>
    <n v="0"/>
    <n v="0"/>
    <n v="0"/>
    <n v="0"/>
    <n v="0"/>
    <n v="0"/>
    <n v="0"/>
    <n v="0"/>
    <n v="0"/>
    <n v="0"/>
    <n v="0"/>
    <n v="0"/>
    <n v="0"/>
    <n v="0"/>
    <n v="0"/>
    <n v="0"/>
    <n v="0"/>
    <n v="0"/>
    <n v="0"/>
    <n v="0"/>
    <n v="0"/>
    <n v="0"/>
    <n v="0"/>
    <n v="0"/>
    <n v="5115400567"/>
    <n v="-15122922.32"/>
    <n v="0"/>
    <n v="827703804.44999993"/>
    <n v="132335.26"/>
    <n v="0"/>
    <n v="-6677779.1999999993"/>
    <n v="0"/>
    <n v="-827810073.5"/>
    <n v="-5577800217.04"/>
    <n v="756054937.29000008"/>
    <n v="0"/>
    <n v="0"/>
    <n v="0"/>
    <n v="-562075.21"/>
    <n v="150099000"/>
    <n v="0"/>
    <n v="0"/>
    <n v="0"/>
    <n v="17830067"/>
    <n v="0"/>
    <n v="47831332"/>
    <n v="-18286825.5"/>
    <n v="-19304077.039999999"/>
    <n v="47658345.289999999"/>
    <n v="-490816.96"/>
    <n v="0"/>
    <n v="-309058018.93000001"/>
    <n v="-1029666.25"/>
    <n v="124277831.73999998"/>
    <n v="-787519.07000000007"/>
    <n v="-3776765.8"/>
    <n v="-10598996.35"/>
    <n v="2144502.02"/>
    <n v="-1046028.6300000001"/>
    <n v="0"/>
    <n v="52794170.969999999"/>
    <n v="0"/>
    <n v="0"/>
    <n v="0"/>
    <n v="0"/>
    <n v="0"/>
    <n v="1422574674.6399245"/>
    <n v="765211443.53469515"/>
    <n v="225612456.30675733"/>
    <n v="1969627927.3799996"/>
    <n v="0"/>
    <n v="0"/>
    <n v="0"/>
    <n v="0"/>
    <n v="0"/>
    <n v="0"/>
    <n v="0"/>
    <n v="0"/>
    <n v="0"/>
    <n v="0"/>
    <n v="0"/>
    <n v="0"/>
    <n v="0"/>
    <n v="0"/>
    <n v="1748073448.3"/>
    <n v="0"/>
    <n v="0"/>
    <n v="0"/>
    <n v="0"/>
    <n v="0"/>
    <n v="0"/>
    <n v="0"/>
    <n v="0"/>
    <n v="876300000"/>
    <n v="0"/>
    <n v="0"/>
    <n v="0"/>
    <n v="0"/>
    <n v="0"/>
    <n v="0"/>
    <n v="0"/>
    <n v="0"/>
    <n v="0"/>
    <n v="0"/>
    <n v="0"/>
    <n v="0"/>
    <n v="0"/>
    <n v="0"/>
    <n v="0"/>
    <n v="0"/>
    <n v="0"/>
    <n v="0"/>
    <n v="0"/>
    <n v="0"/>
    <n v="0"/>
    <n v="0"/>
    <m/>
    <x v="2"/>
    <m/>
    <x v="0"/>
    <x v="59"/>
  </r>
  <r>
    <m/>
    <x v="1"/>
    <m/>
    <m/>
    <x v="59"/>
    <m/>
    <s v="OKP CH"/>
    <n v="1457932"/>
    <n v="1510341"/>
    <n v="0"/>
    <n v="0"/>
    <n v="0"/>
    <n v="0"/>
    <n v="0"/>
    <n v="0"/>
    <n v="0"/>
    <n v="0"/>
    <n v="0"/>
    <n v="0"/>
    <n v="0"/>
    <n v="0"/>
    <n v="0"/>
    <n v="0"/>
    <n v="0"/>
    <n v="0"/>
    <n v="0"/>
    <n v="0"/>
    <n v="0"/>
    <n v="0"/>
    <n v="0"/>
    <n v="0"/>
    <n v="0"/>
    <n v="0"/>
    <n v="0"/>
    <n v="0"/>
    <n v="0"/>
    <n v="0"/>
    <n v="0"/>
    <n v="0"/>
    <n v="0"/>
    <n v="0"/>
    <n v="0"/>
    <n v="0"/>
    <n v="0"/>
    <n v="5251328876.6000004"/>
    <n v="-16488438.92"/>
    <n v="0"/>
    <n v="867275554.85000002"/>
    <n v="51810"/>
    <n v="0"/>
    <n v="-7011006.4000000004"/>
    <n v="-219441"/>
    <n v="-867327364.85000002"/>
    <n v="-5813812511.7000008"/>
    <n v="803358100.22000003"/>
    <n v="0"/>
    <n v="0"/>
    <n v="0"/>
    <n v="-1620239.52"/>
    <n v="-42300000"/>
    <n v="0"/>
    <n v="0"/>
    <n v="0"/>
    <n v="120919101"/>
    <n v="0"/>
    <n v="-77784430"/>
    <n v="-21815761.25"/>
    <n v="-21802973.73"/>
    <n v="-5411037.4800000004"/>
    <n v="-116713.05"/>
    <n v="0"/>
    <n v="-312950656.38999999"/>
    <n v="-2315228"/>
    <n v="102024780.91"/>
    <n v="-915049.1100000001"/>
    <n v="-3088521.3499999996"/>
    <n v="-9121177.2699999996"/>
    <n v="657944.42000000004"/>
    <n v="-1109488.6000000001"/>
    <n v="-90438082.599999994"/>
    <n v="73552626.920000002"/>
    <n v="0"/>
    <n v="-68522.25"/>
    <n v="0"/>
    <n v="0"/>
    <n v="0"/>
    <n v="1774660194.2068417"/>
    <n v="866766443.23497152"/>
    <n v="154876715.54645544"/>
    <n v="2210714863.1099997"/>
    <n v="0"/>
    <n v="0"/>
    <n v="0"/>
    <n v="0"/>
    <n v="0"/>
    <n v="0"/>
    <n v="0"/>
    <n v="0"/>
    <n v="0"/>
    <n v="0"/>
    <n v="0"/>
    <n v="0"/>
    <n v="0"/>
    <n v="0"/>
    <n v="1671525599.7500002"/>
    <n v="0"/>
    <n v="0"/>
    <n v="0"/>
    <n v="0"/>
    <n v="0"/>
    <n v="0"/>
    <n v="0"/>
    <n v="0"/>
    <n v="918600000"/>
    <n v="0"/>
    <n v="0"/>
    <n v="0"/>
    <n v="0"/>
    <n v="0"/>
    <n v="0"/>
    <n v="0"/>
    <n v="0"/>
    <n v="0"/>
    <n v="0"/>
    <n v="0"/>
    <n v="0"/>
    <n v="0"/>
    <n v="0"/>
    <n v="0"/>
    <n v="0"/>
    <n v="0"/>
    <n v="0"/>
    <n v="0"/>
    <n v="0"/>
    <n v="0"/>
    <n v="0"/>
    <m/>
    <x v="2"/>
    <m/>
    <x v="0"/>
    <x v="59"/>
  </r>
  <r>
    <m/>
    <x v="2"/>
    <m/>
    <m/>
    <x v="59"/>
    <m/>
    <s v="OKP CH"/>
    <n v="1535711"/>
    <n v="1499064"/>
    <n v="0"/>
    <n v="0"/>
    <n v="0"/>
    <n v="0"/>
    <n v="0"/>
    <n v="0"/>
    <n v="0"/>
    <n v="0"/>
    <n v="0"/>
    <n v="0"/>
    <n v="0"/>
    <n v="0"/>
    <n v="0"/>
    <n v="0"/>
    <n v="0"/>
    <n v="0"/>
    <n v="0"/>
    <n v="0"/>
    <n v="0"/>
    <n v="0"/>
    <n v="0"/>
    <n v="0"/>
    <n v="0"/>
    <n v="0"/>
    <n v="0"/>
    <n v="0"/>
    <n v="0"/>
    <n v="0"/>
    <n v="0"/>
    <n v="0"/>
    <n v="0"/>
    <n v="0"/>
    <n v="0"/>
    <n v="0"/>
    <n v="0"/>
    <n v="5430387370.1999998"/>
    <n v="-15316797.17"/>
    <n v="0"/>
    <n v="878903301.54999995"/>
    <n v="42220"/>
    <n v="0"/>
    <n v="-7385472"/>
    <n v="-353235"/>
    <n v="-878945521.54999995"/>
    <n v="-6321605479.25"/>
    <n v="878541008.60000002"/>
    <n v="0"/>
    <n v="0"/>
    <n v="0"/>
    <n v="-148086.85999999999"/>
    <n v="-152700000"/>
    <n v="0"/>
    <n v="0"/>
    <n v="0"/>
    <n v="69158136"/>
    <n v="0"/>
    <n v="-52569579"/>
    <n v="-24688633.710000001"/>
    <n v="-6923856.4800000004"/>
    <n v="33809217.859999999"/>
    <n v="0"/>
    <n v="0"/>
    <n v="-318943219.68000001"/>
    <n v="-2025628.1"/>
    <n v="94269268.429999992"/>
    <n v="-865387.16"/>
    <n v="-2661446.4699999997"/>
    <n v="-9277164.1600000001"/>
    <n v="552875.50999999989"/>
    <n v="-588059.39"/>
    <n v="-920495.07"/>
    <n v="-225738861.77999997"/>
    <n v="127182.45"/>
    <n v="0"/>
    <n v="0"/>
    <n v="0"/>
    <n v="0"/>
    <n v="1684991512.9999995"/>
    <n v="959428652.9726274"/>
    <n v="369583878.8326"/>
    <n v="2107613699.1200001"/>
    <n v="0"/>
    <n v="0"/>
    <n v="0"/>
    <n v="0"/>
    <n v="0"/>
    <n v="0"/>
    <n v="0"/>
    <n v="0"/>
    <n v="0"/>
    <n v="0"/>
    <n v="0"/>
    <n v="0"/>
    <n v="0"/>
    <n v="0"/>
    <n v="1023260530.76"/>
    <n v="0"/>
    <n v="0"/>
    <n v="0"/>
    <n v="0"/>
    <n v="0"/>
    <n v="0"/>
    <n v="0"/>
    <n v="0"/>
    <n v="1071300000"/>
    <n v="0"/>
    <n v="0"/>
    <n v="0"/>
    <n v="0"/>
    <n v="0"/>
    <n v="0"/>
    <n v="0"/>
    <n v="0"/>
    <n v="0"/>
    <n v="0"/>
    <n v="0"/>
    <n v="0"/>
    <n v="0"/>
    <n v="0"/>
    <n v="0"/>
    <n v="0"/>
    <n v="0"/>
    <n v="0"/>
    <n v="0"/>
    <n v="0"/>
    <n v="0"/>
    <n v="0"/>
    <m/>
    <x v="2"/>
    <m/>
    <x v="0"/>
    <x v="59"/>
  </r>
  <r>
    <m/>
    <x v="3"/>
    <m/>
    <m/>
    <x v="59"/>
    <m/>
    <s v="OKP CH"/>
    <n v="1501294"/>
    <n v="1526671"/>
    <n v="0"/>
    <n v="0"/>
    <n v="0"/>
    <n v="0"/>
    <n v="0"/>
    <n v="0"/>
    <n v="0"/>
    <n v="0"/>
    <n v="0"/>
    <n v="0"/>
    <n v="0"/>
    <n v="0"/>
    <n v="0"/>
    <n v="0"/>
    <n v="0"/>
    <n v="0"/>
    <n v="0"/>
    <n v="0"/>
    <n v="0"/>
    <n v="0"/>
    <n v="0"/>
    <n v="0"/>
    <n v="0"/>
    <n v="0"/>
    <n v="0"/>
    <n v="0"/>
    <n v="0"/>
    <n v="0"/>
    <n v="0"/>
    <n v="0"/>
    <n v="0"/>
    <n v="0"/>
    <n v="0"/>
    <n v="0"/>
    <n v="0"/>
    <n v="5658348949.8000002"/>
    <n v="-19300968.960000001"/>
    <n v="0"/>
    <n v="963994643.35000002"/>
    <n v="37280"/>
    <n v="0"/>
    <n v="-7235699.2000000002"/>
    <n v="-500865"/>
    <n v="-964031923.35000002"/>
    <n v="-6383854404.1499996"/>
    <n v="869028017.54999995"/>
    <n v="0"/>
    <n v="0"/>
    <n v="0"/>
    <n v="-713323.31"/>
    <n v="-359000000"/>
    <n v="0"/>
    <n v="0"/>
    <n v="0"/>
    <n v="-60186379"/>
    <n v="0"/>
    <n v="142776574"/>
    <n v="-25311045.449999999"/>
    <n v="-5331973.5599999996"/>
    <n v="56206572.009999998"/>
    <n v="0"/>
    <n v="0"/>
    <n v="-344710224.63"/>
    <n v="-5456597.6900000004"/>
    <n v="133506001.27"/>
    <n v="-10177553.689999999"/>
    <n v="-760489.95"/>
    <n v="-4173833.93"/>
    <n v="4175662.37"/>
    <n v="-2639823.02"/>
    <n v="0"/>
    <n v="88772029.659999996"/>
    <n v="656596.25"/>
    <n v="0"/>
    <n v="0"/>
    <n v="0"/>
    <n v="0"/>
    <n v="1684991512.9999995"/>
    <n v="959428652.9726274"/>
    <n v="369583878.8326"/>
    <n v="2130638181.7400002"/>
    <n v="0"/>
    <n v="0"/>
    <n v="0"/>
    <n v="0"/>
    <n v="0"/>
    <n v="0"/>
    <n v="0"/>
    <n v="0"/>
    <n v="0"/>
    <n v="0"/>
    <n v="0"/>
    <n v="0"/>
    <n v="0"/>
    <n v="0"/>
    <n v="747477570.82000005"/>
    <n v="0"/>
    <n v="0"/>
    <n v="0"/>
    <n v="0"/>
    <n v="0"/>
    <n v="0"/>
    <n v="0"/>
    <n v="0"/>
    <n v="1430300000"/>
    <n v="0"/>
    <n v="0"/>
    <n v="0"/>
    <n v="0"/>
    <n v="0"/>
    <n v="0"/>
    <n v="0"/>
    <n v="0"/>
    <n v="0"/>
    <n v="0"/>
    <n v="0"/>
    <n v="0"/>
    <n v="0"/>
    <n v="0"/>
    <n v="0"/>
    <n v="0"/>
    <n v="0"/>
    <n v="0"/>
    <n v="0"/>
    <n v="0"/>
    <n v="0"/>
    <n v="0"/>
    <m/>
    <x v="2"/>
    <m/>
    <x v="0"/>
    <x v="59"/>
  </r>
  <r>
    <m/>
    <x v="0"/>
    <m/>
    <m/>
    <x v="60"/>
    <m/>
    <s v="OKP CH"/>
    <n v="812471"/>
    <n v="820080"/>
    <n v="0"/>
    <n v="0"/>
    <n v="0"/>
    <n v="0"/>
    <n v="0"/>
    <n v="0"/>
    <n v="0"/>
    <n v="0"/>
    <n v="0"/>
    <n v="0"/>
    <n v="0"/>
    <n v="0"/>
    <n v="0"/>
    <n v="0"/>
    <n v="0"/>
    <n v="0"/>
    <n v="0"/>
    <n v="0"/>
    <n v="0"/>
    <n v="0"/>
    <n v="0"/>
    <n v="0"/>
    <n v="0"/>
    <n v="0"/>
    <n v="0"/>
    <n v="0"/>
    <n v="0"/>
    <n v="0"/>
    <n v="0"/>
    <n v="0"/>
    <n v="0"/>
    <n v="0"/>
    <n v="0"/>
    <n v="0"/>
    <n v="0"/>
    <n v="3034622908.6799998"/>
    <n v="-7495494.5800000001"/>
    <n v="0"/>
    <n v="354794910.99000001"/>
    <n v="0"/>
    <n v="0"/>
    <n v="-4134909.6"/>
    <n v="0"/>
    <n v="-354794910.99000001"/>
    <n v="-3073400057.2799997"/>
    <n v="463404930.29999995"/>
    <n v="0"/>
    <n v="0"/>
    <n v="0"/>
    <n v="-798621.79999999993"/>
    <n v="7401357"/>
    <n v="0"/>
    <n v="0"/>
    <n v="0"/>
    <n v="-209030987"/>
    <n v="0"/>
    <n v="21744478.82"/>
    <n v="-18912309.920000002"/>
    <n v="-5340360.8999999994"/>
    <n v="1283988.07"/>
    <n v="0"/>
    <n v="0"/>
    <n v="-71676525.150000006"/>
    <n v="-434609.89"/>
    <n v="-49352491.649999999"/>
    <n v="-7309320.5099999998"/>
    <n v="-810997.15999999992"/>
    <n v="-2362065.1999999997"/>
    <n v="387811.12"/>
    <n v="-735389.28"/>
    <n v="0"/>
    <n v="51407109.920000002"/>
    <n v="193860.29"/>
    <n v="-3058185.6999999997"/>
    <n v="0"/>
    <n v="0"/>
    <n v="0"/>
    <n v="708888896.20000005"/>
    <n v="408965187.74684477"/>
    <n v="-194114521.07015082"/>
    <n v="1421268925.0599999"/>
    <n v="0"/>
    <n v="0"/>
    <n v="0"/>
    <n v="0"/>
    <n v="0"/>
    <n v="0"/>
    <n v="0"/>
    <n v="0"/>
    <n v="0"/>
    <n v="0"/>
    <n v="0"/>
    <n v="0"/>
    <n v="0"/>
    <n v="0"/>
    <n v="788137067.95000005"/>
    <n v="0"/>
    <n v="0"/>
    <n v="0"/>
    <n v="0"/>
    <n v="0"/>
    <n v="0"/>
    <n v="0"/>
    <n v="0"/>
    <n v="424399981"/>
    <n v="0"/>
    <n v="0"/>
    <n v="0"/>
    <n v="0"/>
    <n v="0"/>
    <n v="0"/>
    <n v="0"/>
    <n v="0"/>
    <n v="0"/>
    <n v="0"/>
    <n v="0"/>
    <n v="0"/>
    <n v="0"/>
    <n v="0"/>
    <n v="0"/>
    <n v="0"/>
    <n v="0"/>
    <n v="0"/>
    <n v="0"/>
    <n v="0"/>
    <n v="0"/>
    <n v="0"/>
    <m/>
    <x v="2"/>
    <m/>
    <x v="0"/>
    <x v="60"/>
  </r>
  <r>
    <m/>
    <x v="1"/>
    <m/>
    <m/>
    <x v="60"/>
    <m/>
    <s v="OKP CH"/>
    <n v="830067"/>
    <n v="833371"/>
    <n v="0"/>
    <n v="0"/>
    <n v="0"/>
    <n v="0"/>
    <n v="0"/>
    <n v="0"/>
    <n v="0"/>
    <n v="0"/>
    <n v="0"/>
    <n v="0"/>
    <n v="0"/>
    <n v="0"/>
    <n v="0"/>
    <n v="0"/>
    <n v="0"/>
    <n v="0"/>
    <n v="0"/>
    <n v="0"/>
    <n v="0"/>
    <n v="0"/>
    <n v="0"/>
    <n v="0"/>
    <n v="0"/>
    <n v="0"/>
    <n v="0"/>
    <n v="0"/>
    <n v="0"/>
    <n v="0"/>
    <n v="0"/>
    <n v="0"/>
    <n v="0"/>
    <n v="0"/>
    <n v="0"/>
    <n v="0"/>
    <n v="0"/>
    <n v="3089512742.0100002"/>
    <n v="-5212745.18"/>
    <n v="0"/>
    <n v="348928263.84000003"/>
    <n v="0"/>
    <n v="0"/>
    <n v="-3617611.3"/>
    <n v="-128345"/>
    <n v="-348928263.84000003"/>
    <n v="-3260269662.2599998"/>
    <n v="492051128.10000002"/>
    <n v="0"/>
    <n v="0"/>
    <n v="0"/>
    <n v="-794022.87"/>
    <n v="39983189"/>
    <n v="0"/>
    <n v="0"/>
    <n v="0"/>
    <n v="-193425324"/>
    <n v="0"/>
    <n v="-3435640.1799999997"/>
    <n v="-23851661.5"/>
    <n v="-5759329.9500000002"/>
    <n v="-22988350.329999998"/>
    <n v="0"/>
    <n v="0"/>
    <n v="-77941742.549999997"/>
    <n v="-834561.52"/>
    <n v="-59367727.640000001"/>
    <n v="-8247020.9000000004"/>
    <n v="-393259.97"/>
    <n v="-2193623.7000000002"/>
    <n v="342847.83"/>
    <n v="-1015573.59"/>
    <n v="0"/>
    <n v="27743450.93"/>
    <n v="214443.81"/>
    <n v="-6579.6200000000008"/>
    <n v="0"/>
    <n v="0"/>
    <n v="0"/>
    <n v="851077845.15999961"/>
    <n v="451417879.17171848"/>
    <n v="-197270052.3063536"/>
    <n v="1463518595.3"/>
    <n v="0"/>
    <n v="0"/>
    <n v="0"/>
    <n v="0"/>
    <n v="0"/>
    <n v="0"/>
    <n v="0"/>
    <n v="0"/>
    <n v="0"/>
    <n v="0"/>
    <n v="0"/>
    <n v="0"/>
    <n v="0"/>
    <n v="0"/>
    <n v="768502087.56000006"/>
    <n v="0"/>
    <n v="0"/>
    <n v="0"/>
    <n v="0"/>
    <n v="0"/>
    <n v="0"/>
    <n v="0"/>
    <n v="0"/>
    <n v="384416791.99000001"/>
    <n v="0"/>
    <n v="0"/>
    <n v="0"/>
    <n v="0"/>
    <n v="0"/>
    <n v="0"/>
    <n v="0"/>
    <n v="0"/>
    <n v="0"/>
    <n v="0"/>
    <n v="0"/>
    <n v="0"/>
    <n v="0"/>
    <n v="0"/>
    <n v="0"/>
    <n v="0"/>
    <n v="0"/>
    <n v="0"/>
    <n v="0"/>
    <n v="0"/>
    <n v="0"/>
    <n v="0"/>
    <m/>
    <x v="2"/>
    <m/>
    <x v="0"/>
    <x v="60"/>
  </r>
  <r>
    <m/>
    <x v="2"/>
    <m/>
    <m/>
    <x v="60"/>
    <m/>
    <s v="OKP CH"/>
    <n v="838659"/>
    <n v="862007"/>
    <n v="0"/>
    <n v="0"/>
    <n v="0"/>
    <n v="0"/>
    <n v="0"/>
    <n v="0"/>
    <n v="0"/>
    <n v="0"/>
    <n v="0"/>
    <n v="0"/>
    <n v="0"/>
    <n v="0"/>
    <n v="0"/>
    <n v="0"/>
    <n v="0"/>
    <n v="0"/>
    <n v="0"/>
    <n v="0"/>
    <n v="0"/>
    <n v="0"/>
    <n v="0"/>
    <n v="0"/>
    <n v="0"/>
    <n v="0"/>
    <n v="0"/>
    <n v="0"/>
    <n v="0"/>
    <n v="0"/>
    <n v="0"/>
    <n v="0"/>
    <n v="0"/>
    <n v="0"/>
    <n v="0"/>
    <n v="0"/>
    <n v="0"/>
    <n v="3139812352.6800003"/>
    <n v="-7899265.8599999994"/>
    <n v="0"/>
    <n v="345007813.40000004"/>
    <n v="0"/>
    <n v="0"/>
    <n v="-4050447"/>
    <n v="-201864"/>
    <n v="-345007813.40000004"/>
    <n v="-3413556354.6400003"/>
    <n v="509787322"/>
    <n v="0"/>
    <n v="0"/>
    <n v="0"/>
    <n v="-746910.76"/>
    <n v="-68570782.849999994"/>
    <n v="0"/>
    <n v="0"/>
    <n v="0"/>
    <n v="-202830922"/>
    <n v="0"/>
    <n v="89864599.170000002"/>
    <n v="-20618263.559999999"/>
    <n v="-6825522.8999999994"/>
    <n v="-8735072.4500000011"/>
    <n v="0"/>
    <n v="0"/>
    <n v="-81874324.799999997"/>
    <n v="-862109.87999999989"/>
    <n v="-67276219.739999995"/>
    <n v="-9185251.8699999992"/>
    <n v="-806714.84"/>
    <n v="-2632950.65"/>
    <n v="853466.62"/>
    <n v="-788028.52"/>
    <n v="0"/>
    <n v="-125400234.89999999"/>
    <n v="348779.49"/>
    <n v="-7708.53"/>
    <n v="0"/>
    <n v="0"/>
    <n v="0"/>
    <n v="832964446.59999955"/>
    <n v="615462580.00463557"/>
    <n v="-176749021.38682202"/>
    <n v="1190776443.9000001"/>
    <n v="0"/>
    <n v="0"/>
    <n v="0"/>
    <n v="0"/>
    <n v="0"/>
    <n v="0"/>
    <n v="0"/>
    <n v="0"/>
    <n v="0"/>
    <n v="0"/>
    <n v="0"/>
    <n v="0"/>
    <n v="0"/>
    <n v="0"/>
    <n v="486299656.96999997"/>
    <n v="0"/>
    <n v="0"/>
    <n v="0"/>
    <n v="0"/>
    <n v="0"/>
    <n v="0"/>
    <n v="0"/>
    <n v="0"/>
    <n v="452987574.85000002"/>
    <n v="0"/>
    <n v="0"/>
    <n v="0"/>
    <n v="0"/>
    <n v="0"/>
    <n v="0"/>
    <n v="0"/>
    <n v="0"/>
    <n v="0"/>
    <n v="0"/>
    <n v="0"/>
    <n v="0"/>
    <n v="0"/>
    <n v="0"/>
    <n v="0"/>
    <n v="0"/>
    <n v="0"/>
    <n v="0"/>
    <n v="0"/>
    <n v="0"/>
    <n v="0"/>
    <n v="0"/>
    <m/>
    <x v="2"/>
    <m/>
    <x v="0"/>
    <x v="60"/>
  </r>
  <r>
    <m/>
    <x v="3"/>
    <m/>
    <m/>
    <x v="60"/>
    <m/>
    <s v="OKP CH"/>
    <n v="869768"/>
    <n v="815946"/>
    <n v="0"/>
    <n v="0"/>
    <n v="0"/>
    <n v="0"/>
    <n v="0"/>
    <n v="0"/>
    <n v="0"/>
    <n v="0"/>
    <n v="0"/>
    <n v="0"/>
    <n v="0"/>
    <n v="0"/>
    <n v="0"/>
    <n v="0"/>
    <n v="0"/>
    <n v="0"/>
    <n v="0"/>
    <n v="0"/>
    <n v="0"/>
    <n v="0"/>
    <n v="0"/>
    <n v="0"/>
    <n v="0"/>
    <n v="0"/>
    <n v="0"/>
    <n v="0"/>
    <n v="0"/>
    <n v="0"/>
    <n v="0"/>
    <n v="0"/>
    <n v="0"/>
    <n v="0"/>
    <n v="0"/>
    <n v="0"/>
    <n v="0"/>
    <n v="3478295835.4200001"/>
    <n v="-7459421.25"/>
    <n v="0"/>
    <n v="412738078.15000004"/>
    <n v="0"/>
    <n v="0"/>
    <n v="-4122235.8"/>
    <n v="-265324"/>
    <n v="-412738078.15000004"/>
    <n v="-3669442795.0100002"/>
    <n v="542904202.64999998"/>
    <n v="0"/>
    <n v="0"/>
    <n v="0"/>
    <n v="-1575622.61"/>
    <n v="-27910405"/>
    <n v="0"/>
    <n v="0"/>
    <n v="0"/>
    <n v="-179256565"/>
    <n v="0"/>
    <n v="-108906743.93000001"/>
    <n v="-21753574.120000001"/>
    <n v="-14108198.25"/>
    <n v="-2736974.24"/>
    <n v="0"/>
    <n v="0"/>
    <n v="-86860896.799999997"/>
    <n v="-977763.35"/>
    <n v="-72180351.859999999"/>
    <n v="-8860041.8100000005"/>
    <n v="-1266115.1499999999"/>
    <n v="-2713461.45"/>
    <n v="1718292.8599999999"/>
    <n v="-477813.37"/>
    <n v="0"/>
    <n v="35735596.950000003"/>
    <n v="174210.75"/>
    <n v="0"/>
    <n v="0"/>
    <n v="0"/>
    <n v="0"/>
    <n v="832964446.59999955"/>
    <n v="615462580.00463557"/>
    <n v="-176749021.38682202"/>
    <n v="1238084132.29"/>
    <n v="0"/>
    <n v="0"/>
    <n v="0"/>
    <n v="0"/>
    <n v="0"/>
    <n v="0"/>
    <n v="0"/>
    <n v="0"/>
    <n v="0"/>
    <n v="0"/>
    <n v="0"/>
    <n v="0"/>
    <n v="0"/>
    <n v="0"/>
    <n v="334153492.07999998"/>
    <n v="0"/>
    <n v="0"/>
    <n v="0"/>
    <n v="0"/>
    <n v="0"/>
    <n v="0"/>
    <n v="0"/>
    <n v="0"/>
    <n v="480897979.85000002"/>
    <n v="0"/>
    <n v="0"/>
    <n v="0"/>
    <n v="0"/>
    <n v="0"/>
    <n v="0"/>
    <n v="0"/>
    <n v="0"/>
    <n v="0"/>
    <n v="0"/>
    <n v="0"/>
    <n v="0"/>
    <n v="0"/>
    <n v="0"/>
    <n v="0"/>
    <n v="0"/>
    <n v="0"/>
    <n v="0"/>
    <n v="0"/>
    <n v="0"/>
    <n v="0"/>
    <n v="0"/>
    <m/>
    <x v="2"/>
    <m/>
    <x v="0"/>
    <x v="60"/>
  </r>
  <r>
    <m/>
    <x v="0"/>
    <m/>
    <m/>
    <x v="61"/>
    <m/>
    <s v="OKP CH"/>
    <n v="5007"/>
    <n v="4914"/>
    <n v="0"/>
    <n v="0"/>
    <n v="0"/>
    <n v="0"/>
    <n v="0"/>
    <n v="0"/>
    <n v="0"/>
    <n v="0"/>
    <n v="0"/>
    <n v="0"/>
    <n v="0"/>
    <n v="0"/>
    <n v="0"/>
    <n v="0"/>
    <n v="0"/>
    <n v="0"/>
    <n v="0"/>
    <n v="0"/>
    <n v="0"/>
    <n v="0"/>
    <n v="0"/>
    <n v="0"/>
    <n v="0"/>
    <n v="0"/>
    <n v="0"/>
    <n v="0"/>
    <n v="0"/>
    <n v="0"/>
    <n v="0"/>
    <n v="0"/>
    <n v="0"/>
    <n v="0"/>
    <n v="0"/>
    <n v="0"/>
    <n v="0"/>
    <n v="17629541.25"/>
    <n v="-128004.27"/>
    <n v="-175589.1"/>
    <n v="3368596.9"/>
    <n v="0"/>
    <n v="0"/>
    <n v="-24079.439999999999"/>
    <n v="0"/>
    <n v="-3368596.9"/>
    <n v="-22180663.75"/>
    <n v="2634288.9"/>
    <n v="0"/>
    <n v="0"/>
    <n v="0"/>
    <n v="-7656.22"/>
    <n v="140145"/>
    <n v="-671350"/>
    <n v="0"/>
    <n v="0"/>
    <n v="4284423"/>
    <n v="0"/>
    <n v="47885"/>
    <n v="0"/>
    <n v="0"/>
    <n v="63731.09"/>
    <n v="485453.85"/>
    <n v="0"/>
    <n v="-559728.69999999995"/>
    <n v="0"/>
    <n v="-677364.49"/>
    <n v="-74039.149999999994"/>
    <n v="0"/>
    <n v="-39163.5"/>
    <n v="145400.91"/>
    <n v="-273.92"/>
    <n v="0"/>
    <n v="378577.1"/>
    <n v="0"/>
    <n v="0"/>
    <n v="0"/>
    <n v="0"/>
    <n v="0"/>
    <n v="32885638.02"/>
    <n v="7748784.9270064924"/>
    <n v="4572205.3236940997"/>
    <n v="36952110.989999995"/>
    <n v="0"/>
    <n v="0"/>
    <n v="0"/>
    <n v="0"/>
    <n v="0"/>
    <n v="0"/>
    <n v="0"/>
    <n v="0"/>
    <n v="0"/>
    <n v="0"/>
    <n v="0"/>
    <n v="0"/>
    <n v="0"/>
    <n v="0"/>
    <n v="33614728.299999997"/>
    <n v="0"/>
    <n v="0"/>
    <n v="0"/>
    <n v="0"/>
    <n v="0"/>
    <n v="0"/>
    <n v="0"/>
    <n v="0"/>
    <n v="3896855"/>
    <n v="0"/>
    <n v="0"/>
    <n v="0"/>
    <n v="0"/>
    <n v="0"/>
    <n v="0"/>
    <n v="0"/>
    <n v="0"/>
    <n v="0"/>
    <n v="0"/>
    <n v="0"/>
    <n v="0"/>
    <n v="0"/>
    <n v="0"/>
    <n v="0"/>
    <n v="0"/>
    <n v="0"/>
    <n v="0"/>
    <n v="0"/>
    <n v="0"/>
    <n v="0"/>
    <n v="0"/>
    <m/>
    <x v="2"/>
    <m/>
    <x v="0"/>
    <x v="61"/>
  </r>
  <r>
    <m/>
    <x v="1"/>
    <m/>
    <m/>
    <x v="61"/>
    <m/>
    <s v="OKP CH"/>
    <n v="4883"/>
    <n v="4847"/>
    <n v="0"/>
    <n v="0"/>
    <n v="0"/>
    <n v="0"/>
    <n v="0"/>
    <n v="0"/>
    <n v="0"/>
    <n v="0"/>
    <n v="0"/>
    <n v="0"/>
    <n v="0"/>
    <n v="0"/>
    <n v="0"/>
    <n v="0"/>
    <n v="0"/>
    <n v="0"/>
    <n v="0"/>
    <n v="0"/>
    <n v="0"/>
    <n v="0"/>
    <n v="0"/>
    <n v="0"/>
    <n v="0"/>
    <n v="0"/>
    <n v="0"/>
    <n v="0"/>
    <n v="0"/>
    <n v="0"/>
    <n v="0"/>
    <n v="0"/>
    <n v="0"/>
    <n v="0"/>
    <n v="0"/>
    <n v="0"/>
    <n v="0"/>
    <n v="17775643.050000001"/>
    <n v="-153212.90000000002"/>
    <n v="-192244.5"/>
    <n v="3296422.85"/>
    <n v="0"/>
    <n v="0"/>
    <n v="-55700.520000000004"/>
    <n v="-868"/>
    <n v="-3296422.85"/>
    <n v="-21482046"/>
    <n v="2620569.35"/>
    <n v="0"/>
    <n v="0"/>
    <n v="0"/>
    <n v="-6864.55"/>
    <n v="-191026"/>
    <n v="-566410"/>
    <n v="0"/>
    <n v="0"/>
    <n v="4613905"/>
    <n v="0"/>
    <n v="-467106"/>
    <n v="0"/>
    <n v="0"/>
    <n v="-166635.57999999999"/>
    <n v="237716"/>
    <n v="0"/>
    <n v="-584140.80000000005"/>
    <n v="0"/>
    <n v="-750167.32000000007"/>
    <n v="-134740.72"/>
    <n v="0"/>
    <n v="-42346.45"/>
    <n v="132679.47"/>
    <n v="-2621.55"/>
    <n v="0"/>
    <n v="1436177.3499999999"/>
    <n v="0"/>
    <n v="0"/>
    <n v="0"/>
    <n v="0"/>
    <n v="0"/>
    <n v="34277862.009999998"/>
    <n v="9794418.00410996"/>
    <n v="4753381.4611744005"/>
    <n v="39716732.260000005"/>
    <n v="0"/>
    <n v="0"/>
    <n v="0"/>
    <n v="0"/>
    <n v="0"/>
    <n v="0"/>
    <n v="0"/>
    <n v="0"/>
    <n v="0"/>
    <n v="0"/>
    <n v="0"/>
    <n v="0"/>
    <n v="0"/>
    <n v="0"/>
    <n v="35635288.480000004"/>
    <n v="0"/>
    <n v="0"/>
    <n v="0"/>
    <n v="0"/>
    <n v="0"/>
    <n v="0"/>
    <n v="0"/>
    <n v="0"/>
    <n v="4087881"/>
    <n v="0"/>
    <n v="0"/>
    <n v="0"/>
    <n v="0"/>
    <n v="0"/>
    <n v="0"/>
    <n v="0"/>
    <n v="0"/>
    <n v="0"/>
    <n v="0"/>
    <n v="0"/>
    <n v="0"/>
    <n v="0"/>
    <n v="0"/>
    <n v="0"/>
    <n v="0"/>
    <n v="0"/>
    <n v="0"/>
    <n v="0"/>
    <n v="0"/>
    <n v="0"/>
    <n v="0"/>
    <m/>
    <x v="2"/>
    <m/>
    <x v="0"/>
    <x v="61"/>
  </r>
  <r>
    <m/>
    <x v="2"/>
    <m/>
    <m/>
    <x v="61"/>
    <m/>
    <s v="OKP CH"/>
    <n v="4879"/>
    <n v="5852"/>
    <n v="0"/>
    <n v="0"/>
    <n v="0"/>
    <n v="0"/>
    <n v="0"/>
    <n v="0"/>
    <n v="0"/>
    <n v="0"/>
    <n v="0"/>
    <n v="0"/>
    <n v="0"/>
    <n v="0"/>
    <n v="0"/>
    <n v="0"/>
    <n v="0"/>
    <n v="0"/>
    <n v="0"/>
    <n v="0"/>
    <n v="0"/>
    <n v="0"/>
    <n v="0"/>
    <n v="0"/>
    <n v="0"/>
    <n v="0"/>
    <n v="0"/>
    <n v="0"/>
    <n v="0"/>
    <n v="0"/>
    <n v="0"/>
    <n v="0"/>
    <n v="0"/>
    <n v="0"/>
    <n v="0"/>
    <n v="0"/>
    <n v="0"/>
    <n v="17313507.25"/>
    <n v="-156719.9"/>
    <n v="-261637.7"/>
    <n v="3117934"/>
    <n v="0"/>
    <n v="0"/>
    <n v="-40151.340000000004"/>
    <n v="-1199"/>
    <n v="-3117934"/>
    <n v="-20906783.899999999"/>
    <n v="2774097.15"/>
    <n v="0"/>
    <n v="0"/>
    <n v="0"/>
    <n v="-4107.6899999999996"/>
    <n v="718098"/>
    <n v="-28170"/>
    <n v="0"/>
    <n v="0"/>
    <n v="4881306"/>
    <n v="0"/>
    <n v="-247779"/>
    <n v="0"/>
    <n v="0"/>
    <n v="-130986.98999999999"/>
    <n v="178752.2"/>
    <n v="0"/>
    <n v="-602511.35"/>
    <n v="0"/>
    <n v="-796202.01"/>
    <n v="-74545.27"/>
    <n v="0"/>
    <n v="-35340.050000000003"/>
    <n v="44153.97"/>
    <n v="-3518.03"/>
    <n v="0"/>
    <n v="-3860641.75"/>
    <n v="0"/>
    <n v="0"/>
    <n v="0"/>
    <n v="0"/>
    <n v="0"/>
    <n v="36247189.720000006"/>
    <n v="12339685.200093325"/>
    <n v="3928521.1223090007"/>
    <n v="36523491.650000006"/>
    <n v="0"/>
    <n v="0"/>
    <n v="0"/>
    <n v="0"/>
    <n v="0"/>
    <n v="0"/>
    <n v="0"/>
    <n v="0"/>
    <n v="0"/>
    <n v="0"/>
    <n v="0"/>
    <n v="0"/>
    <n v="0"/>
    <n v="0"/>
    <n v="34394909.219999999"/>
    <n v="0"/>
    <n v="0"/>
    <n v="0"/>
    <n v="0"/>
    <n v="0"/>
    <n v="0"/>
    <n v="0"/>
    <n v="0"/>
    <n v="3369783"/>
    <n v="0"/>
    <n v="0"/>
    <n v="0"/>
    <n v="0"/>
    <n v="0"/>
    <n v="0"/>
    <n v="0"/>
    <n v="0"/>
    <n v="0"/>
    <n v="0"/>
    <n v="0"/>
    <n v="0"/>
    <n v="0"/>
    <n v="0"/>
    <n v="0"/>
    <n v="0"/>
    <n v="0"/>
    <n v="0"/>
    <n v="0"/>
    <n v="0"/>
    <n v="0"/>
    <n v="0"/>
    <m/>
    <x v="2"/>
    <m/>
    <x v="0"/>
    <x v="61"/>
  </r>
  <r>
    <m/>
    <x v="3"/>
    <m/>
    <m/>
    <x v="61"/>
    <m/>
    <s v="OKP CH"/>
    <n v="5865"/>
    <n v="8430"/>
    <n v="0"/>
    <n v="0"/>
    <n v="0"/>
    <n v="0"/>
    <n v="0"/>
    <n v="0"/>
    <n v="0"/>
    <n v="0"/>
    <n v="0"/>
    <n v="0"/>
    <n v="0"/>
    <n v="0"/>
    <n v="0"/>
    <n v="0"/>
    <n v="0"/>
    <n v="0"/>
    <n v="0"/>
    <n v="0"/>
    <n v="0"/>
    <n v="0"/>
    <n v="0"/>
    <n v="0"/>
    <n v="0"/>
    <n v="0"/>
    <n v="0"/>
    <n v="0"/>
    <n v="0"/>
    <n v="0"/>
    <n v="0"/>
    <n v="0"/>
    <n v="0"/>
    <n v="0"/>
    <n v="0"/>
    <n v="0"/>
    <n v="0"/>
    <n v="20098605.299999997"/>
    <n v="-164963.75999999998"/>
    <n v="-326983.60000000003"/>
    <n v="3421274.35"/>
    <n v="0"/>
    <n v="0"/>
    <n v="-25757.09"/>
    <n v="-1505"/>
    <n v="-3421274.35"/>
    <n v="-23561933.449999999"/>
    <n v="3344215.4499999997"/>
    <n v="0"/>
    <n v="0"/>
    <n v="0"/>
    <n v="-7788.87"/>
    <n v="-573949"/>
    <n v="0"/>
    <n v="0"/>
    <n v="0"/>
    <n v="4035659"/>
    <n v="0"/>
    <n v="-1547178"/>
    <n v="0"/>
    <n v="0"/>
    <n v="-82430.69"/>
    <n v="162938.85"/>
    <n v="0"/>
    <n v="-703326.65"/>
    <n v="0"/>
    <n v="-1034126.5499999999"/>
    <n v="-92808.97"/>
    <n v="0"/>
    <n v="-21969.45"/>
    <n v="132086.87"/>
    <n v="0"/>
    <n v="0"/>
    <n v="1519023.12"/>
    <n v="0"/>
    <n v="0"/>
    <n v="0"/>
    <n v="0"/>
    <n v="0"/>
    <n v="36247189.720000006"/>
    <n v="12339685.200093325"/>
    <n v="3928521.1223090007"/>
    <n v="37773364.709999993"/>
    <n v="0"/>
    <n v="0"/>
    <n v="0"/>
    <n v="0"/>
    <n v="0"/>
    <n v="0"/>
    <n v="0"/>
    <n v="0"/>
    <n v="0"/>
    <n v="0"/>
    <n v="0"/>
    <n v="0"/>
    <n v="0"/>
    <n v="0"/>
    <n v="35542716.530000001"/>
    <n v="0"/>
    <n v="0"/>
    <n v="0"/>
    <n v="0"/>
    <n v="0"/>
    <n v="0"/>
    <n v="0"/>
    <n v="0"/>
    <n v="3943732"/>
    <n v="0"/>
    <n v="0"/>
    <n v="0"/>
    <n v="0"/>
    <n v="0"/>
    <n v="0"/>
    <n v="0"/>
    <n v="0"/>
    <n v="0"/>
    <n v="0"/>
    <n v="0"/>
    <n v="0"/>
    <n v="0"/>
    <n v="0"/>
    <n v="0"/>
    <n v="0"/>
    <n v="0"/>
    <n v="0"/>
    <n v="0"/>
    <n v="0"/>
    <n v="0"/>
    <n v="0"/>
    <m/>
    <x v="2"/>
    <m/>
    <x v="0"/>
    <x v="61"/>
  </r>
  <r>
    <m/>
    <x v="0"/>
    <m/>
    <m/>
    <x v="62"/>
    <m/>
    <s v="OKP CH"/>
    <n v="184015"/>
    <n v="175618"/>
    <n v="0"/>
    <n v="0"/>
    <n v="0"/>
    <n v="0"/>
    <n v="0"/>
    <n v="0"/>
    <n v="0"/>
    <n v="0"/>
    <n v="0"/>
    <n v="0"/>
    <n v="0"/>
    <n v="0"/>
    <n v="0"/>
    <n v="0"/>
    <n v="0"/>
    <n v="0"/>
    <n v="0"/>
    <n v="0"/>
    <n v="0"/>
    <n v="0"/>
    <n v="0"/>
    <n v="0"/>
    <n v="0"/>
    <n v="0"/>
    <n v="0"/>
    <n v="0"/>
    <n v="0"/>
    <n v="0"/>
    <n v="0"/>
    <n v="0"/>
    <n v="0"/>
    <n v="0"/>
    <n v="0"/>
    <n v="0"/>
    <n v="0"/>
    <n v="750079806.87"/>
    <n v="322188.37"/>
    <n v="0"/>
    <n v="128805614.49000001"/>
    <n v="0"/>
    <n v="0"/>
    <n v="883263.51"/>
    <n v="0"/>
    <n v="-128805614.49000001"/>
    <n v="-805946598.05000007"/>
    <n v="100801553.75"/>
    <n v="0"/>
    <n v="0"/>
    <n v="0"/>
    <n v="-2279083.54"/>
    <n v="5930236"/>
    <n v="-6619068.3499999996"/>
    <n v="0"/>
    <n v="0"/>
    <n v="10575622.08"/>
    <n v="0"/>
    <n v="-8268964.6299999999"/>
    <n v="0"/>
    <n v="0"/>
    <n v="-967475.06"/>
    <n v="0"/>
    <n v="0"/>
    <n v="0"/>
    <n v="0"/>
    <n v="-40704918.479999997"/>
    <n v="-1724076.8900000001"/>
    <n v="-798100"/>
    <n v="0"/>
    <n v="36290.5"/>
    <n v="-409767.89999999997"/>
    <n v="0"/>
    <n v="8671330.4900000002"/>
    <n v="572.04999999999995"/>
    <n v="0"/>
    <n v="0"/>
    <n v="0"/>
    <n v="0"/>
    <n v="378747353.50999987"/>
    <n v="144308570.67295864"/>
    <n v="13118747.693471901"/>
    <n v="555099709.25999999"/>
    <n v="0"/>
    <n v="0"/>
    <n v="0"/>
    <n v="0"/>
    <n v="0"/>
    <n v="0"/>
    <n v="0"/>
    <n v="0"/>
    <n v="0"/>
    <n v="0"/>
    <n v="0"/>
    <n v="0"/>
    <n v="0"/>
    <n v="0"/>
    <n v="239131942.79000002"/>
    <n v="0"/>
    <n v="0"/>
    <n v="0"/>
    <n v="0"/>
    <n v="0"/>
    <n v="0"/>
    <n v="0"/>
    <n v="0"/>
    <n v="145859430"/>
    <n v="0"/>
    <n v="0"/>
    <n v="0"/>
    <n v="0"/>
    <n v="0"/>
    <n v="0"/>
    <n v="0"/>
    <n v="0"/>
    <n v="0"/>
    <n v="0"/>
    <n v="0"/>
    <n v="0"/>
    <n v="0"/>
    <n v="0"/>
    <n v="0"/>
    <n v="0"/>
    <n v="0"/>
    <n v="0"/>
    <n v="0"/>
    <n v="0"/>
    <n v="0"/>
    <n v="0"/>
    <m/>
    <x v="2"/>
    <m/>
    <x v="0"/>
    <x v="62"/>
  </r>
  <r>
    <m/>
    <x v="1"/>
    <m/>
    <m/>
    <x v="62"/>
    <m/>
    <s v="OKP CH"/>
    <n v="178824"/>
    <n v="177812"/>
    <n v="0"/>
    <n v="0"/>
    <n v="0"/>
    <n v="0"/>
    <n v="0"/>
    <n v="0"/>
    <n v="0"/>
    <n v="0"/>
    <n v="0"/>
    <n v="0"/>
    <n v="0"/>
    <n v="0"/>
    <n v="0"/>
    <n v="0"/>
    <n v="0"/>
    <n v="0"/>
    <n v="0"/>
    <n v="0"/>
    <n v="0"/>
    <n v="0"/>
    <n v="0"/>
    <n v="0"/>
    <n v="0"/>
    <n v="0"/>
    <n v="0"/>
    <n v="0"/>
    <n v="0"/>
    <n v="0"/>
    <n v="0"/>
    <n v="0"/>
    <n v="0"/>
    <n v="0"/>
    <n v="0"/>
    <n v="0"/>
    <n v="0"/>
    <n v="742661397.82000005"/>
    <n v="1238723.48"/>
    <n v="0"/>
    <n v="126160671.02"/>
    <n v="0"/>
    <n v="0"/>
    <n v="855999.8"/>
    <n v="-29188"/>
    <n v="-126160671.02"/>
    <n v="-842099831.80999982"/>
    <n v="104040042.34999999"/>
    <n v="0"/>
    <n v="0"/>
    <n v="0"/>
    <n v="-2259501.2000000002"/>
    <n v="207454"/>
    <n v="-2290312.2599999998"/>
    <n v="0"/>
    <n v="0"/>
    <n v="11792534.100000001"/>
    <n v="0"/>
    <n v="13376413.83"/>
    <n v="0"/>
    <n v="0"/>
    <n v="-7253004.7299999995"/>
    <n v="0"/>
    <n v="0"/>
    <n v="0"/>
    <n v="0"/>
    <n v="-39574164.019999996"/>
    <n v="-2796681.99"/>
    <n v="-739500"/>
    <n v="0"/>
    <n v="11522.29"/>
    <n v="-424468.43000000005"/>
    <n v="0"/>
    <n v="28951676.490000002"/>
    <n v="115.53"/>
    <n v="-1008.82"/>
    <n v="0"/>
    <n v="0"/>
    <n v="0"/>
    <n v="405915960.78999996"/>
    <n v="157578401.02303514"/>
    <n v="24429269.2435284"/>
    <n v="569262314.75"/>
    <n v="0"/>
    <n v="0"/>
    <n v="0"/>
    <n v="0"/>
    <n v="0"/>
    <n v="0"/>
    <n v="0"/>
    <n v="0"/>
    <n v="0"/>
    <n v="0"/>
    <n v="0"/>
    <n v="0"/>
    <n v="0"/>
    <n v="0"/>
    <n v="244800161.22"/>
    <n v="0"/>
    <n v="0"/>
    <n v="0"/>
    <n v="0"/>
    <n v="0"/>
    <n v="0"/>
    <n v="0"/>
    <n v="0"/>
    <n v="145651976"/>
    <n v="0"/>
    <n v="0"/>
    <n v="0"/>
    <n v="0"/>
    <n v="0"/>
    <n v="0"/>
    <n v="0"/>
    <n v="0"/>
    <n v="0"/>
    <n v="0"/>
    <n v="0"/>
    <n v="0"/>
    <n v="0"/>
    <n v="0"/>
    <n v="0"/>
    <n v="0"/>
    <n v="0"/>
    <n v="0"/>
    <n v="0"/>
    <n v="0"/>
    <n v="0"/>
    <n v="0"/>
    <m/>
    <x v="2"/>
    <m/>
    <x v="0"/>
    <x v="62"/>
  </r>
  <r>
    <m/>
    <x v="2"/>
    <m/>
    <m/>
    <x v="62"/>
    <m/>
    <s v="OKP CH"/>
    <n v="178425"/>
    <n v="204544"/>
    <n v="0"/>
    <n v="0"/>
    <n v="0"/>
    <n v="0"/>
    <n v="0"/>
    <n v="0"/>
    <n v="0"/>
    <n v="0"/>
    <n v="0"/>
    <n v="0"/>
    <n v="0"/>
    <n v="0"/>
    <n v="0"/>
    <n v="0"/>
    <n v="0"/>
    <n v="0"/>
    <n v="0"/>
    <n v="0"/>
    <n v="0"/>
    <n v="0"/>
    <n v="0"/>
    <n v="0"/>
    <n v="0"/>
    <n v="0"/>
    <n v="0"/>
    <n v="0"/>
    <n v="0"/>
    <n v="0"/>
    <n v="0"/>
    <n v="0"/>
    <n v="0"/>
    <n v="0"/>
    <n v="0"/>
    <n v="0"/>
    <n v="0"/>
    <n v="724214876.64999998"/>
    <n v="-1655843.34"/>
    <n v="0"/>
    <n v="121694292.11"/>
    <n v="0"/>
    <n v="0"/>
    <n v="-856439.41999999993"/>
    <n v="-43480"/>
    <n v="-121694292.11"/>
    <n v="-853149580.24000013"/>
    <n v="105536904.8"/>
    <n v="0"/>
    <n v="0"/>
    <n v="0"/>
    <n v="-2279539.9899999998"/>
    <n v="13834304.01"/>
    <n v="2080"/>
    <n v="0"/>
    <n v="0"/>
    <n v="22333546"/>
    <n v="0"/>
    <n v="20920808"/>
    <n v="0"/>
    <n v="0"/>
    <n v="-4645591.87"/>
    <n v="0"/>
    <n v="0"/>
    <n v="0"/>
    <n v="0"/>
    <n v="-42412888.720000006"/>
    <n v="-2741662.0300000003"/>
    <n v="-2932020"/>
    <n v="0"/>
    <n v="20281.13"/>
    <n v="-250174.47"/>
    <n v="-9844504"/>
    <n v="-47140295.899999999"/>
    <n v="551.86"/>
    <n v="0"/>
    <n v="0"/>
    <n v="0"/>
    <n v="0"/>
    <n v="409731351.01999998"/>
    <n v="195011616.91614312"/>
    <n v="24835262.324577007"/>
    <n v="460413345.64999998"/>
    <n v="0"/>
    <n v="0"/>
    <n v="0"/>
    <n v="0"/>
    <n v="0"/>
    <n v="0"/>
    <n v="0"/>
    <n v="0"/>
    <n v="0"/>
    <n v="0"/>
    <n v="0"/>
    <n v="0"/>
    <n v="0"/>
    <n v="0"/>
    <n v="163711492.49000001"/>
    <n v="0"/>
    <n v="0"/>
    <n v="0"/>
    <n v="0"/>
    <n v="0"/>
    <n v="0"/>
    <n v="0"/>
    <n v="0"/>
    <n v="131817671.98999999"/>
    <n v="0"/>
    <n v="0"/>
    <n v="0"/>
    <n v="0"/>
    <n v="0"/>
    <n v="0"/>
    <n v="0"/>
    <n v="0"/>
    <n v="0"/>
    <n v="0"/>
    <n v="0"/>
    <n v="0"/>
    <n v="0"/>
    <n v="0"/>
    <n v="0"/>
    <n v="0"/>
    <n v="0"/>
    <n v="0"/>
    <n v="0"/>
    <n v="0"/>
    <n v="0"/>
    <n v="0"/>
    <m/>
    <x v="2"/>
    <m/>
    <x v="0"/>
    <x v="62"/>
  </r>
  <r>
    <m/>
    <x v="3"/>
    <m/>
    <m/>
    <x v="62"/>
    <m/>
    <s v="OKP CH"/>
    <n v="206375"/>
    <n v="211134"/>
    <n v="0"/>
    <n v="0"/>
    <n v="0"/>
    <n v="0"/>
    <n v="0"/>
    <n v="0"/>
    <n v="0"/>
    <n v="0"/>
    <n v="0"/>
    <n v="0"/>
    <n v="0"/>
    <n v="0"/>
    <n v="0"/>
    <n v="0"/>
    <n v="0"/>
    <n v="0"/>
    <n v="0"/>
    <n v="0"/>
    <n v="0"/>
    <n v="0"/>
    <n v="0"/>
    <n v="0"/>
    <n v="0"/>
    <n v="0"/>
    <n v="0"/>
    <n v="0"/>
    <n v="0"/>
    <n v="0"/>
    <n v="0"/>
    <n v="0"/>
    <n v="0"/>
    <n v="0"/>
    <n v="0"/>
    <n v="0"/>
    <n v="0"/>
    <n v="839179848.59000003"/>
    <n v="3004.3099999999904"/>
    <n v="0"/>
    <n v="144045451.16000003"/>
    <n v="0"/>
    <n v="0"/>
    <n v="-990550.89"/>
    <n v="-55777"/>
    <n v="-144045451.16000003"/>
    <n v="-924474373.21000004"/>
    <n v="119904425.25"/>
    <n v="0"/>
    <n v="0"/>
    <n v="0"/>
    <n v="-2634671.4500000002"/>
    <n v="-12242743.49"/>
    <n v="90"/>
    <n v="0"/>
    <n v="0"/>
    <n v="30490523"/>
    <n v="0"/>
    <n v="-56143024.870000005"/>
    <n v="0"/>
    <n v="0"/>
    <n v="-2396100.08"/>
    <n v="0"/>
    <n v="0"/>
    <n v="0"/>
    <n v="0"/>
    <n v="-48923943.549999997"/>
    <n v="-1202171.82"/>
    <n v="-961557.22"/>
    <n v="0"/>
    <n v="354012.23"/>
    <n v="-4610.24"/>
    <n v="97227.89"/>
    <n v="14816152.939999999"/>
    <n v="626.6"/>
    <n v="0"/>
    <n v="0"/>
    <n v="0"/>
    <n v="0"/>
    <n v="409731351.01999998"/>
    <n v="195011616.91614312"/>
    <n v="24835262.324577007"/>
    <n v="448701318.57999998"/>
    <n v="0"/>
    <n v="0"/>
    <n v="0"/>
    <n v="0"/>
    <n v="0"/>
    <n v="0"/>
    <n v="0"/>
    <n v="0"/>
    <n v="0"/>
    <n v="0"/>
    <n v="0"/>
    <n v="0"/>
    <n v="0"/>
    <n v="0"/>
    <n v="118527879.78"/>
    <n v="0"/>
    <n v="0"/>
    <n v="0"/>
    <n v="0"/>
    <n v="0"/>
    <n v="0"/>
    <n v="0"/>
    <n v="0"/>
    <n v="144060415.47999999"/>
    <n v="0"/>
    <n v="0"/>
    <n v="0"/>
    <n v="0"/>
    <n v="0"/>
    <n v="0"/>
    <n v="0"/>
    <n v="0"/>
    <n v="0"/>
    <n v="0"/>
    <n v="0"/>
    <n v="0"/>
    <n v="0"/>
    <n v="0"/>
    <n v="0"/>
    <n v="0"/>
    <n v="0"/>
    <n v="0"/>
    <n v="0"/>
    <n v="0"/>
    <n v="0"/>
    <n v="0"/>
    <m/>
    <x v="2"/>
    <m/>
    <x v="0"/>
    <x v="62"/>
  </r>
  <r>
    <m/>
    <x v="0"/>
    <m/>
    <m/>
    <x v="63"/>
    <m/>
    <s v="OKP CH"/>
    <n v="10704"/>
    <n v="10526"/>
    <n v="0"/>
    <n v="0"/>
    <n v="0"/>
    <n v="0"/>
    <n v="0"/>
    <n v="0"/>
    <n v="0"/>
    <n v="0"/>
    <n v="0"/>
    <n v="0"/>
    <n v="0"/>
    <n v="0"/>
    <n v="0"/>
    <n v="0"/>
    <n v="0"/>
    <n v="0"/>
    <n v="0"/>
    <n v="0"/>
    <n v="0"/>
    <n v="0"/>
    <n v="0"/>
    <n v="0"/>
    <n v="0"/>
    <n v="0"/>
    <n v="0"/>
    <n v="0"/>
    <n v="0"/>
    <n v="0"/>
    <n v="0"/>
    <n v="0"/>
    <n v="0"/>
    <n v="0"/>
    <n v="0"/>
    <n v="0"/>
    <n v="0"/>
    <n v="35944204.399999999"/>
    <n v="-70796"/>
    <n v="-637749"/>
    <n v="3255519"/>
    <n v="0"/>
    <n v="0"/>
    <n v="-45091"/>
    <n v="0"/>
    <n v="-3255519"/>
    <n v="-38718351.700000003"/>
    <n v="5696416.2999999998"/>
    <n v="0"/>
    <n v="0"/>
    <n v="0"/>
    <n v="-13"/>
    <n v="30000"/>
    <n v="0"/>
    <n v="0"/>
    <n v="0"/>
    <n v="1072380"/>
    <n v="0"/>
    <n v="-198000"/>
    <n v="-70034"/>
    <n v="0"/>
    <n v="-359532"/>
    <n v="655956"/>
    <n v="0"/>
    <n v="-1292922"/>
    <n v="0"/>
    <n v="-962837"/>
    <n v="-122426"/>
    <n v="-32253"/>
    <n v="-46610"/>
    <n v="59618"/>
    <n v="-29871"/>
    <n v="0"/>
    <n v="-17273"/>
    <n v="21600"/>
    <n v="0"/>
    <n v="0"/>
    <n v="0"/>
    <n v="0"/>
    <n v="16109123.180000009"/>
    <n v="9156548.7878508903"/>
    <n v="367964.54554289987"/>
    <n v="21246390"/>
    <n v="0"/>
    <n v="0"/>
    <n v="0"/>
    <n v="0"/>
    <n v="0"/>
    <n v="0"/>
    <n v="0"/>
    <n v="0"/>
    <n v="0"/>
    <n v="0"/>
    <n v="0"/>
    <n v="0"/>
    <n v="0"/>
    <n v="0"/>
    <n v="16182189"/>
    <n v="0"/>
    <n v="0"/>
    <n v="0"/>
    <n v="0"/>
    <n v="0"/>
    <n v="0"/>
    <n v="0"/>
    <n v="0"/>
    <n v="5160000"/>
    <n v="0"/>
    <n v="0"/>
    <n v="0"/>
    <n v="0"/>
    <n v="0"/>
    <n v="0"/>
    <n v="0"/>
    <n v="0"/>
    <n v="0"/>
    <n v="0"/>
    <n v="0"/>
    <n v="0"/>
    <n v="0"/>
    <n v="0"/>
    <n v="0"/>
    <n v="0"/>
    <n v="0"/>
    <n v="0"/>
    <n v="0"/>
    <n v="0"/>
    <n v="0"/>
    <n v="0"/>
    <m/>
    <x v="2"/>
    <m/>
    <x v="0"/>
    <x v="63"/>
  </r>
  <r>
    <m/>
    <x v="1"/>
    <m/>
    <m/>
    <x v="63"/>
    <m/>
    <s v="OKP CH"/>
    <n v="10499"/>
    <n v="10508"/>
    <n v="0"/>
    <n v="0"/>
    <n v="0"/>
    <n v="0"/>
    <n v="0"/>
    <n v="0"/>
    <n v="0"/>
    <n v="0"/>
    <n v="0"/>
    <n v="0"/>
    <n v="0"/>
    <n v="0"/>
    <n v="0"/>
    <n v="0"/>
    <n v="0"/>
    <n v="0"/>
    <n v="0"/>
    <n v="0"/>
    <n v="0"/>
    <n v="0"/>
    <n v="0"/>
    <n v="0"/>
    <n v="0"/>
    <n v="0"/>
    <n v="0"/>
    <n v="0"/>
    <n v="0"/>
    <n v="0"/>
    <n v="0"/>
    <n v="0"/>
    <n v="0"/>
    <n v="0"/>
    <n v="0"/>
    <n v="0"/>
    <n v="0"/>
    <n v="36631361"/>
    <n v="-100115"/>
    <n v="-629000"/>
    <n v="3103889"/>
    <n v="0"/>
    <n v="0"/>
    <n v="-49743"/>
    <n v="-1694"/>
    <n v="-3103889"/>
    <n v="-40139977"/>
    <n v="5843840"/>
    <n v="0"/>
    <n v="0"/>
    <n v="0"/>
    <n v="-6096"/>
    <n v="-485000"/>
    <n v="0"/>
    <n v="0"/>
    <n v="0"/>
    <n v="13056"/>
    <n v="0"/>
    <n v="109000"/>
    <n v="-48070"/>
    <n v="0"/>
    <n v="-566605.92000000004"/>
    <n v="587180"/>
    <n v="0"/>
    <n v="-1250352"/>
    <n v="0"/>
    <n v="-936299"/>
    <n v="-115059"/>
    <n v="-19107"/>
    <n v="-43398"/>
    <n v="71705"/>
    <n v="-27486"/>
    <n v="0"/>
    <n v="780828"/>
    <n v="0"/>
    <n v="0"/>
    <n v="0"/>
    <n v="0"/>
    <n v="0"/>
    <n v="16974621.75"/>
    <n v="7847275.1390802823"/>
    <n v="656247.74109419994"/>
    <n v="22124613"/>
    <n v="0"/>
    <n v="0"/>
    <n v="0"/>
    <n v="0"/>
    <n v="0"/>
    <n v="0"/>
    <n v="0"/>
    <n v="0"/>
    <n v="0"/>
    <n v="0"/>
    <n v="0"/>
    <n v="0"/>
    <n v="0"/>
    <n v="0"/>
    <n v="15801157"/>
    <n v="0"/>
    <n v="0"/>
    <n v="0"/>
    <n v="0"/>
    <n v="0"/>
    <n v="0"/>
    <n v="0"/>
    <n v="0"/>
    <n v="5645000"/>
    <n v="0"/>
    <n v="0"/>
    <n v="0"/>
    <n v="0"/>
    <n v="0"/>
    <n v="0"/>
    <n v="0"/>
    <n v="0"/>
    <n v="0"/>
    <n v="0"/>
    <n v="0"/>
    <n v="0"/>
    <n v="0"/>
    <n v="0"/>
    <n v="0"/>
    <n v="0"/>
    <n v="0"/>
    <n v="0"/>
    <n v="0"/>
    <n v="0"/>
    <n v="0"/>
    <n v="0"/>
    <m/>
    <x v="2"/>
    <m/>
    <x v="0"/>
    <x v="63"/>
  </r>
  <r>
    <m/>
    <x v="2"/>
    <m/>
    <m/>
    <x v="63"/>
    <m/>
    <s v="OKP CH"/>
    <n v="10523"/>
    <n v="11654"/>
    <n v="0"/>
    <n v="0"/>
    <n v="0"/>
    <n v="0"/>
    <n v="0"/>
    <n v="0"/>
    <n v="0"/>
    <n v="0"/>
    <n v="0"/>
    <n v="0"/>
    <n v="0"/>
    <n v="0"/>
    <n v="0"/>
    <n v="0"/>
    <n v="0"/>
    <n v="0"/>
    <n v="0"/>
    <n v="0"/>
    <n v="0"/>
    <n v="0"/>
    <n v="0"/>
    <n v="0"/>
    <n v="0"/>
    <n v="0"/>
    <n v="0"/>
    <n v="0"/>
    <n v="0"/>
    <n v="0"/>
    <n v="0"/>
    <n v="0"/>
    <n v="0"/>
    <n v="0"/>
    <n v="0"/>
    <n v="0"/>
    <n v="0"/>
    <n v="36300092"/>
    <n v="-165249"/>
    <n v="-822838"/>
    <n v="3224476"/>
    <n v="0"/>
    <n v="0"/>
    <n v="-54528"/>
    <n v="-2572"/>
    <n v="-3224475"/>
    <n v="-41268979"/>
    <n v="5978648"/>
    <n v="0"/>
    <n v="0"/>
    <n v="0"/>
    <n v="-15267"/>
    <n v="573000"/>
    <n v="0"/>
    <n v="0"/>
    <n v="0"/>
    <n v="515322"/>
    <n v="0"/>
    <n v="469282"/>
    <n v="-40725"/>
    <n v="0"/>
    <n v="-495652"/>
    <n v="334136"/>
    <n v="0"/>
    <n v="-1236135"/>
    <n v="0"/>
    <n v="-1063709"/>
    <n v="-144483"/>
    <n v="-41106"/>
    <n v="-44101"/>
    <n v="13871"/>
    <n v="-23587"/>
    <n v="0"/>
    <n v="-2512159"/>
    <n v="36711"/>
    <n v="0"/>
    <n v="0"/>
    <n v="0"/>
    <n v="0"/>
    <n v="16582566.860000005"/>
    <n v="8361925.6408901112"/>
    <n v="518760.48048000014"/>
    <n v="19471550"/>
    <n v="0"/>
    <n v="0"/>
    <n v="0"/>
    <n v="0"/>
    <n v="0"/>
    <n v="0"/>
    <n v="0"/>
    <n v="0"/>
    <n v="0"/>
    <n v="0"/>
    <n v="0"/>
    <n v="0"/>
    <n v="0"/>
    <n v="0"/>
    <n v="12091130"/>
    <n v="0"/>
    <n v="0"/>
    <n v="0"/>
    <n v="0"/>
    <n v="0"/>
    <n v="0"/>
    <n v="0"/>
    <n v="0"/>
    <n v="5072000"/>
    <n v="0"/>
    <n v="0"/>
    <n v="0"/>
    <n v="0"/>
    <n v="0"/>
    <n v="0"/>
    <n v="0"/>
    <n v="0"/>
    <n v="0"/>
    <n v="0"/>
    <n v="0"/>
    <n v="0"/>
    <n v="0"/>
    <n v="0"/>
    <n v="0"/>
    <n v="0"/>
    <n v="0"/>
    <n v="0"/>
    <n v="0"/>
    <n v="0"/>
    <n v="0"/>
    <n v="0"/>
    <m/>
    <x v="2"/>
    <m/>
    <x v="0"/>
    <x v="63"/>
  </r>
  <r>
    <m/>
    <x v="3"/>
    <m/>
    <m/>
    <x v="63"/>
    <m/>
    <s v="OKP CH"/>
    <n v="11747"/>
    <n v="12163"/>
    <n v="0"/>
    <n v="0"/>
    <n v="0"/>
    <n v="0"/>
    <n v="0"/>
    <n v="0"/>
    <n v="0"/>
    <n v="0"/>
    <n v="0"/>
    <n v="0"/>
    <n v="0"/>
    <n v="0"/>
    <n v="0"/>
    <n v="0"/>
    <n v="0"/>
    <n v="0"/>
    <n v="0"/>
    <n v="0"/>
    <n v="0"/>
    <n v="0"/>
    <n v="0"/>
    <n v="0"/>
    <n v="0"/>
    <n v="0"/>
    <n v="0"/>
    <n v="0"/>
    <n v="0"/>
    <n v="0"/>
    <n v="0"/>
    <n v="0"/>
    <n v="0"/>
    <n v="0"/>
    <n v="0"/>
    <n v="0"/>
    <n v="0"/>
    <n v="41203626"/>
    <n v="-120811"/>
    <n v="-1012972"/>
    <n v="4078570"/>
    <n v="0"/>
    <n v="0"/>
    <n v="-55449"/>
    <n v="-3303"/>
    <n v="-4078570"/>
    <n v="-45733480"/>
    <n v="6817272"/>
    <n v="0"/>
    <n v="0"/>
    <n v="0"/>
    <n v="-2089"/>
    <n v="-648000"/>
    <n v="0"/>
    <n v="0"/>
    <n v="0"/>
    <n v="672551"/>
    <n v="0"/>
    <n v="-834043"/>
    <n v="-80304"/>
    <n v="0"/>
    <n v="-489930"/>
    <n v="802077"/>
    <n v="0"/>
    <n v="-1300433"/>
    <n v="0"/>
    <n v="-1103093"/>
    <n v="-159753"/>
    <n v="-86278"/>
    <n v="-46069"/>
    <n v="87315"/>
    <n v="-33247"/>
    <n v="0"/>
    <n v="930078"/>
    <n v="120192"/>
    <n v="-20790"/>
    <n v="0"/>
    <n v="0"/>
    <n v="0"/>
    <n v="16582566.860000005"/>
    <n v="8361925.6408901112"/>
    <n v="518760.48048000014"/>
    <n v="20339917"/>
    <n v="0"/>
    <n v="0"/>
    <n v="0"/>
    <n v="0"/>
    <n v="0"/>
    <n v="0"/>
    <n v="0"/>
    <n v="0"/>
    <n v="0"/>
    <n v="0"/>
    <n v="0"/>
    <n v="0"/>
    <n v="0"/>
    <n v="0"/>
    <n v="10994197"/>
    <n v="0"/>
    <n v="0"/>
    <n v="0"/>
    <n v="0"/>
    <n v="0"/>
    <n v="0"/>
    <n v="0"/>
    <n v="0"/>
    <n v="5720000"/>
    <n v="0"/>
    <n v="0"/>
    <n v="0"/>
    <n v="0"/>
    <n v="0"/>
    <n v="0"/>
    <n v="0"/>
    <n v="0"/>
    <n v="0"/>
    <n v="0"/>
    <n v="0"/>
    <n v="0"/>
    <n v="0"/>
    <n v="0"/>
    <n v="0"/>
    <n v="0"/>
    <n v="0"/>
    <n v="0"/>
    <n v="0"/>
    <n v="0"/>
    <n v="0"/>
    <n v="0"/>
    <m/>
    <x v="2"/>
    <m/>
    <x v="0"/>
    <x v="6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63B62EB-CAA1-40BF-9B2D-B217D6D9BD2D}" name="PivotTable3" cacheId="0" applyNumberFormats="0" applyBorderFormats="0" applyFontFormats="0" applyPatternFormats="0" applyAlignmentFormats="0" applyWidthHeightFormats="1" dataCaption="Werte" updatedVersion="7" minRefreshableVersion="3" colGrandTotals="0" itemPrintTitles="1" createdVersion="7" indent="0" compact="0" compactData="0" multipleFieldFilters="0">
  <location ref="T6:V39" firstHeaderRow="1" firstDataRow="2" firstDataCol="1" rowPageCount="3" colPageCount="1"/>
  <pivotFields count="159">
    <pivotField compact="0" outline="0" showAll="0"/>
    <pivotField axis="axisCol" compact="0" outline="0" showAll="0">
      <items count="13">
        <item h="1" x="0"/>
        <item h="1" x="1"/>
        <item h="1" x="2"/>
        <item h="1" x="3"/>
        <item h="1" x="4"/>
        <item h="1" x="5"/>
        <item h="1" x="6"/>
        <item h="1" x="7"/>
        <item h="1" x="8"/>
        <item h="1" x="9"/>
        <item x="10"/>
        <item x="11"/>
        <item t="default"/>
      </items>
    </pivotField>
    <pivotField compact="0" outline="0" showAll="0"/>
    <pivotField compact="0" outline="0" showAll="0"/>
    <pivotField axis="axisRow" compact="0" outline="0" showAll="0">
      <items count="75">
        <item x="59"/>
        <item x="18"/>
        <item x="38"/>
        <item x="26"/>
        <item x="9"/>
        <item x="0"/>
        <item x="12"/>
        <item x="53"/>
        <item x="13"/>
        <item x="46"/>
        <item x="25"/>
        <item x="4"/>
        <item x="2"/>
        <item x="15"/>
        <item x="21"/>
        <item x="41"/>
        <item x="42"/>
        <item x="32"/>
        <item x="37"/>
        <item x="61"/>
        <item x="1"/>
        <item x="60"/>
        <item x="49"/>
        <item x="14"/>
        <item x="39"/>
        <item x="55"/>
        <item x="31"/>
        <item x="8"/>
        <item x="36"/>
        <item x="47"/>
        <item x="28"/>
        <item x="56"/>
        <item x="33"/>
        <item x="10"/>
        <item x="16"/>
        <item x="11"/>
        <item x="7"/>
        <item x="22"/>
        <item x="58"/>
        <item x="35"/>
        <item x="23"/>
        <item x="20"/>
        <item x="44"/>
        <item x="5"/>
        <item x="52"/>
        <item x="50"/>
        <item x="30"/>
        <item x="27"/>
        <item x="40"/>
        <item x="48"/>
        <item x="29"/>
        <item x="19"/>
        <item x="45"/>
        <item x="3"/>
        <item x="51"/>
        <item x="6"/>
        <item x="43"/>
        <item x="24"/>
        <item x="17"/>
        <item x="34"/>
        <item x="54"/>
        <item x="57"/>
        <item x="63"/>
        <item x="64"/>
        <item x="65"/>
        <item x="66"/>
        <item x="67"/>
        <item x="68"/>
        <item x="69"/>
        <item x="70"/>
        <item x="71"/>
        <item x="72"/>
        <item x="73"/>
        <item x="62"/>
        <item t="default"/>
      </items>
    </pivotField>
    <pivotField compact="0" outline="0" showAll="0"/>
    <pivotField axis="axisPage" compact="0" outline="0" showAll="0">
      <items count="2">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4">
        <item x="0"/>
        <item h="1" x="1"/>
        <item x="2"/>
        <item t="default"/>
      </items>
    </pivotField>
    <pivotField compact="0" outline="0" showAll="0"/>
    <pivotField axis="axisPage" compact="0" outline="0" multipleItemSelectionAllowed="1" showAll="0">
      <items count="4">
        <item x="0"/>
        <item h="1" x="1"/>
        <item x="2"/>
        <item t="default"/>
      </items>
    </pivotField>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s>
  <rowFields count="1">
    <field x="4"/>
  </rowFields>
  <rowItems count="32">
    <i>
      <x v="1"/>
    </i>
    <i>
      <x v="3"/>
    </i>
    <i>
      <x v="5"/>
    </i>
    <i>
      <x v="6"/>
    </i>
    <i>
      <x v="9"/>
    </i>
    <i>
      <x v="11"/>
    </i>
    <i>
      <x v="14"/>
    </i>
    <i>
      <x v="16"/>
    </i>
    <i>
      <x v="18"/>
    </i>
    <i>
      <x v="19"/>
    </i>
    <i>
      <x v="24"/>
    </i>
    <i>
      <x v="29"/>
    </i>
    <i>
      <x v="30"/>
    </i>
    <i>
      <x v="42"/>
    </i>
    <i>
      <x v="46"/>
    </i>
    <i>
      <x v="48"/>
    </i>
    <i>
      <x v="50"/>
    </i>
    <i>
      <x v="52"/>
    </i>
    <i>
      <x v="59"/>
    </i>
    <i>
      <x v="62"/>
    </i>
    <i>
      <x v="63"/>
    </i>
    <i>
      <x v="64"/>
    </i>
    <i>
      <x v="65"/>
    </i>
    <i>
      <x v="66"/>
    </i>
    <i>
      <x v="67"/>
    </i>
    <i>
      <x v="68"/>
    </i>
    <i>
      <x v="69"/>
    </i>
    <i>
      <x v="70"/>
    </i>
    <i>
      <x v="71"/>
    </i>
    <i>
      <x v="72"/>
    </i>
    <i>
      <x v="73"/>
    </i>
    <i t="grand">
      <x/>
    </i>
  </rowItems>
  <colFields count="1">
    <field x="1"/>
  </colFields>
  <colItems count="2">
    <i>
      <x v="10"/>
    </i>
    <i>
      <x v="11"/>
    </i>
  </colItems>
  <pageFields count="3">
    <pageField fld="6" item="0" hier="-1"/>
    <pageField fld="137" hier="-1"/>
    <pageField fld="139" hier="-1"/>
  </pageFields>
  <dataFields count="1">
    <dataField name="Summe von VK in Prozent Prämien (Konto3)" fld="158" baseField="4" baseItem="11" numFmtId="166"/>
  </dataFields>
  <formats count="4">
    <format dxfId="487">
      <pivotArea outline="0" fieldPosition="0">
        <references count="1">
          <reference field="1" count="2" selected="0">
            <x v="9"/>
            <x v="10"/>
          </reference>
        </references>
      </pivotArea>
    </format>
    <format dxfId="486">
      <pivotArea outline="0" collapsedLevelsAreSubtotals="1" fieldPosition="0"/>
    </format>
    <format dxfId="485">
      <pivotArea grandRow="1" outline="0" collapsedLevelsAreSubtotals="1" fieldPosition="0"/>
    </format>
    <format dxfId="484">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CE1D4257-1A27-4068-84D5-F20F746FA198}" name="P_8" cacheId="3" dataOnRows="1" applyNumberFormats="0" applyBorderFormats="0" applyFontFormats="0" applyPatternFormats="0" applyAlignmentFormats="0" applyWidthHeightFormats="1" dataCaption="Werte" updatedVersion="7" minRefreshableVersion="3" rowGrandTotals="0" colGrandTotals="0" itemPrintTitles="1" createdVersion="7" indent="0" compact="0" compactData="0" multipleFieldFilters="0">
  <location ref="G51:K55" firstHeaderRow="1" firstDataRow="2" firstDataCol="1" rowPageCount="3" colPageCount="1"/>
  <pivotFields count="150">
    <pivotField compact="0" outline="0" showAll="0"/>
    <pivotField axis="axisCol" compact="0" outline="0" showAll="0">
      <items count="5">
        <item x="0"/>
        <item x="1"/>
        <item x="2"/>
        <item x="3"/>
        <item t="default"/>
      </items>
    </pivotField>
    <pivotField compact="0" outline="0" showAll="0"/>
    <pivotField compact="0" outline="0" showAll="0"/>
    <pivotField axis="axisPage" compact="0" outline="0" showAll="0">
      <items count="75">
        <item x="18"/>
        <item x="38"/>
        <item x="26"/>
        <item x="9"/>
        <item x="0"/>
        <item x="12"/>
        <item x="13"/>
        <item x="46"/>
        <item x="25"/>
        <item x="4"/>
        <item x="2"/>
        <item x="59"/>
        <item x="15"/>
        <item x="21"/>
        <item x="41"/>
        <item x="61"/>
        <item x="42"/>
        <item x="32"/>
        <item x="37"/>
        <item x="51"/>
        <item x="1"/>
        <item x="53"/>
        <item x="49"/>
        <item x="14"/>
        <item x="39"/>
        <item x="31"/>
        <item x="8"/>
        <item x="54"/>
        <item x="36"/>
        <item x="47"/>
        <item x="28"/>
        <item x="33"/>
        <item x="10"/>
        <item x="16"/>
        <item x="56"/>
        <item x="11"/>
        <item x="7"/>
        <item x="22"/>
        <item x="63"/>
        <item x="35"/>
        <item x="23"/>
        <item x="20"/>
        <item x="44"/>
        <item x="5"/>
        <item x="55"/>
        <item x="50"/>
        <item x="30"/>
        <item x="27"/>
        <item x="58"/>
        <item x="40"/>
        <item x="48"/>
        <item x="29"/>
        <item x="19"/>
        <item x="45"/>
        <item x="3"/>
        <item x="60"/>
        <item x="6"/>
        <item x="52"/>
        <item x="57"/>
        <item x="43"/>
        <item x="24"/>
        <item x="17"/>
        <item x="62"/>
        <item x="34"/>
        <item m="1" x="66"/>
        <item m="1" x="73"/>
        <item m="1" x="72"/>
        <item m="1" x="71"/>
        <item m="1" x="70"/>
        <item m="1" x="67"/>
        <item m="1" x="69"/>
        <item m="1" x="64"/>
        <item m="1" x="68"/>
        <item m="1" x="65"/>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dataField="1"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4">
        <item x="0"/>
        <item h="1" x="1"/>
        <item x="2"/>
        <item t="default"/>
      </items>
    </pivotField>
    <pivotField compact="0" outline="0" showAll="0"/>
    <pivotField axis="axisPage" compact="0" outline="0" multipleItemSelectionAllowed="1" showAll="0">
      <items count="4">
        <item x="0"/>
        <item h="1" x="1"/>
        <item x="2"/>
        <item t="default"/>
      </items>
    </pivotField>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2"/>
  </rowFields>
  <rowItems count="3">
    <i>
      <x/>
    </i>
    <i i="1">
      <x v="1"/>
    </i>
    <i i="2">
      <x v="2"/>
    </i>
  </rowItems>
  <colFields count="1">
    <field x="1"/>
  </colFields>
  <colItems count="4">
    <i>
      <x/>
    </i>
    <i>
      <x v="1"/>
    </i>
    <i>
      <x v="2"/>
    </i>
    <i>
      <x v="3"/>
    </i>
  </colItems>
  <pageFields count="3">
    <pageField fld="4" hier="-1"/>
    <pageField fld="137" hier="-1"/>
    <pageField fld="139" hier="-1"/>
  </pageFields>
  <dataFields count="3">
    <dataField name="Provisionen ans eigene Personal" fld="72" baseField="0" baseItem="0"/>
    <dataField name="Werbeaufwand" fld="74" baseField="0" baseItem="0"/>
    <dataField name="Provisionen" fld="75" baseField="0" baseItem="0"/>
  </dataFields>
  <formats count="12">
    <format dxfId="326">
      <pivotArea outline="0" collapsedLevelsAreSubtotals="1" fieldPosition="0"/>
    </format>
    <format dxfId="325">
      <pivotArea type="all" dataOnly="0" outline="0" fieldPosition="0"/>
    </format>
    <format dxfId="324">
      <pivotArea outline="0" collapsedLevelsAreSubtotals="1" fieldPosition="0"/>
    </format>
    <format dxfId="323">
      <pivotArea type="origin" dataOnly="0" labelOnly="1" outline="0" fieldPosition="0"/>
    </format>
    <format dxfId="322">
      <pivotArea field="1" type="button" dataOnly="0" labelOnly="1" outline="0" axis="axisCol" fieldPosition="0"/>
    </format>
    <format dxfId="321">
      <pivotArea type="topRight" dataOnly="0" labelOnly="1" outline="0" fieldPosition="0"/>
    </format>
    <format dxfId="320">
      <pivotArea field="-2" type="button" dataOnly="0" labelOnly="1" outline="0" axis="axisRow" fieldPosition="0"/>
    </format>
    <format dxfId="319">
      <pivotArea dataOnly="0" labelOnly="1" outline="0" fieldPosition="0">
        <references count="1">
          <reference field="4294967294" count="3">
            <x v="0"/>
            <x v="1"/>
            <x v="2"/>
          </reference>
        </references>
      </pivotArea>
    </format>
    <format dxfId="318">
      <pivotArea dataOnly="0" labelOnly="1" outline="0" fieldPosition="0">
        <references count="1">
          <reference field="1" count="0"/>
        </references>
      </pivotArea>
    </format>
    <format dxfId="317">
      <pivotArea type="origin" dataOnly="0" labelOnly="1" outline="0" fieldPosition="0"/>
    </format>
    <format dxfId="316">
      <pivotArea field="1" type="button" dataOnly="0" labelOnly="1" outline="0" axis="axisCol" fieldPosition="0"/>
    </format>
    <format dxfId="315">
      <pivotArea type="topRight" dataOnly="0" labelOnly="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974599AD-1097-496F-82BC-66CD9C297495}" name="P_9" cacheId="2" applyNumberFormats="0" applyBorderFormats="0" applyFontFormats="0" applyPatternFormats="0" applyAlignmentFormats="0" applyWidthHeightFormats="1" dataCaption="Werte" updatedVersion="7" minRefreshableVersion="3" useAutoFormatting="1" rowGrandTotals="0" colGrandTotals="0" itemPrintTitles="1" createdVersion="7" indent="0" compact="0" compactData="0" multipleFieldFilters="0">
  <location ref="A65:E67" firstHeaderRow="0" firstDataRow="1" firstDataCol="1" rowPageCount="3" colPageCount="1"/>
  <pivotFields count="14">
    <pivotField compact="0" outline="0" showAll="0"/>
    <pivotField axis="axisRow" compact="0" outline="0" showAll="0">
      <items count="5">
        <item h="1" x="3"/>
        <item h="1" x="2"/>
        <item x="1"/>
        <item x="0"/>
        <item t="default"/>
      </items>
    </pivotField>
    <pivotField compact="0" outline="0" showAll="0"/>
    <pivotField compact="0" outline="0" showAll="0"/>
    <pivotField dataField="1" compact="0" outline="0" showAll="0"/>
    <pivotField dataField="1" compact="0" outline="0" showAll="0"/>
    <pivotField dataField="1" compact="0" outline="0" showAll="0"/>
    <pivotField dataField="1" compact="0" outline="0" showAll="0"/>
    <pivotField compact="0" outline="0" showAll="0"/>
    <pivotField compact="0" outline="0" showAll="0"/>
    <pivotField axis="axisPage" compact="0" outline="0" multipleItemSelectionAllowed="1" showAll="0">
      <items count="4">
        <item x="1"/>
        <item x="0"/>
        <item h="1" x="2"/>
        <item t="default"/>
      </items>
    </pivotField>
    <pivotField compact="0" outline="0" showAll="0"/>
    <pivotField axis="axisPage" compact="0" outline="0" multipleItemSelectionAllowed="1" showAll="0">
      <items count="4">
        <item x="0"/>
        <item x="1"/>
        <item h="1" x="2"/>
        <item t="default"/>
      </items>
    </pivotField>
    <pivotField axis="axisPage" compact="0" outline="0" showAll="0">
      <items count="90">
        <item x="45"/>
        <item x="40"/>
        <item x="35"/>
        <item x="1"/>
        <item x="44"/>
        <item x="38"/>
        <item x="9"/>
        <item x="46"/>
        <item x="10"/>
        <item x="26"/>
        <item x="18"/>
        <item x="47"/>
        <item x="8"/>
        <item x="0"/>
        <item m="1" x="85"/>
        <item x="16"/>
        <item x="20"/>
        <item x="4"/>
        <item m="1" x="78"/>
        <item x="32"/>
        <item x="58"/>
        <item x="17"/>
        <item x="22"/>
        <item x="7"/>
        <item x="61"/>
        <item x="41"/>
        <item m="1" x="83"/>
        <item x="48"/>
        <item x="49"/>
        <item x="19"/>
        <item x="50"/>
        <item x="15"/>
        <item x="12"/>
        <item m="1" x="80"/>
        <item x="29"/>
        <item x="27"/>
        <item x="11"/>
        <item x="57"/>
        <item x="30"/>
        <item x="60"/>
        <item x="51"/>
        <item x="52"/>
        <item x="2"/>
        <item x="34"/>
        <item x="13"/>
        <item m="1" x="79"/>
        <item x="37"/>
        <item x="53"/>
        <item x="5"/>
        <item x="54"/>
        <item x="33"/>
        <item m="1" x="87"/>
        <item x="42"/>
        <item x="55"/>
        <item x="21"/>
        <item x="36"/>
        <item m="1" x="82"/>
        <item x="56"/>
        <item x="23"/>
        <item m="1" x="77"/>
        <item x="28"/>
        <item x="6"/>
        <item x="3"/>
        <item x="31"/>
        <item m="1" x="86"/>
        <item x="25"/>
        <item m="1" x="75"/>
        <item x="39"/>
        <item x="62"/>
        <item x="24"/>
        <item x="43"/>
        <item x="14"/>
        <item m="1" x="88"/>
        <item x="59"/>
        <item m="1" x="74"/>
        <item m="1" x="81"/>
        <item m="1" x="76"/>
        <item m="1" x="84"/>
        <item x="63"/>
        <item x="64"/>
        <item x="65"/>
        <item x="66"/>
        <item x="67"/>
        <item x="68"/>
        <item x="69"/>
        <item x="70"/>
        <item x="71"/>
        <item x="72"/>
        <item x="73"/>
        <item t="default"/>
      </items>
    </pivotField>
  </pivotFields>
  <rowFields count="1">
    <field x="1"/>
  </rowFields>
  <rowItems count="2">
    <i>
      <x v="2"/>
    </i>
    <i>
      <x v="3"/>
    </i>
  </rowItems>
  <colFields count="1">
    <field x="-2"/>
  </colFields>
  <colItems count="4">
    <i>
      <x/>
    </i>
    <i i="1">
      <x v="1"/>
    </i>
    <i i="2">
      <x v="2"/>
    </i>
    <i i="3">
      <x v="3"/>
    </i>
  </colItems>
  <pageFields count="3">
    <pageField fld="13" hier="-1"/>
    <pageField fld="10" hier="-1"/>
    <pageField fld="12" hier="-1"/>
  </pageFields>
  <dataFields count="4">
    <dataField name="Summe von VR_Total_nur_KVG" fld="4" baseField="0" baseItem="0"/>
    <dataField name="Summe von VR_H-E" fld="5" baseField="0" baseItem="0"/>
    <dataField name="Summe von GL_Total_nur_KVG" fld="6" baseField="0" baseItem="0"/>
    <dataField name="Summe von GL_H-E" fld="7" baseField="0" baseItem="0"/>
  </dataFields>
  <formats count="1">
    <format dxfId="327">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DAC29C79-33D4-4D77-8CCE-8DAA30868A98}" name="P_5" cacheId="3" dataOnRows="1" applyNumberFormats="0" applyBorderFormats="0" applyFontFormats="0" applyPatternFormats="0" applyAlignmentFormats="0" applyWidthHeightFormats="1" dataCaption="Werte" updatedVersion="7" minRefreshableVersion="3" rowGrandTotals="0" colGrandTotals="0" itemPrintTitles="1" createdVersion="7" indent="0" compact="0" compactData="0" multipleFieldFilters="0">
  <location ref="A37:E40" firstHeaderRow="1" firstDataRow="2" firstDataCol="1" rowPageCount="3" colPageCount="1"/>
  <pivotFields count="150">
    <pivotField compact="0" outline="0" showAll="0"/>
    <pivotField axis="axisCol" compact="0" outline="0" showAll="0">
      <items count="5">
        <item x="0"/>
        <item x="1"/>
        <item x="2"/>
        <item x="3"/>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4">
        <item x="0"/>
        <item x="1"/>
        <item x="2"/>
        <item t="default"/>
      </items>
    </pivotField>
    <pivotField compact="0" outline="0" showAll="0"/>
    <pivotField axis="axisPage" compact="0" outline="0" multipleItemSelectionAllowed="1" showAll="0">
      <items count="4">
        <item x="0"/>
        <item x="1"/>
        <item x="2"/>
        <item t="default"/>
      </items>
    </pivotField>
    <pivotField axis="axisPage" compact="0" outline="0" showAll="0">
      <items count="80">
        <item x="18"/>
        <item x="38"/>
        <item x="26"/>
        <item x="9"/>
        <item x="0"/>
        <item x="12"/>
        <item x="13"/>
        <item x="42"/>
        <item x="47"/>
        <item x="25"/>
        <item x="4"/>
        <item x="2"/>
        <item m="1" x="75"/>
        <item x="15"/>
        <item x="21"/>
        <item x="41"/>
        <item m="1" x="68"/>
        <item x="32"/>
        <item x="37"/>
        <item x="30"/>
        <item x="40"/>
        <item x="51"/>
        <item x="1"/>
        <item m="1" x="73"/>
        <item x="14"/>
        <item x="39"/>
        <item x="31"/>
        <item x="8"/>
        <item m="1" x="70"/>
        <item x="46"/>
        <item x="49"/>
        <item x="28"/>
        <item x="50"/>
        <item x="48"/>
        <item x="36"/>
        <item x="33"/>
        <item x="10"/>
        <item x="16"/>
        <item m="1" x="69"/>
        <item x="11"/>
        <item x="7"/>
        <item x="22"/>
        <item x="35"/>
        <item m="1" x="77"/>
        <item x="23"/>
        <item x="20"/>
        <item x="44"/>
        <item x="5"/>
        <item m="1" x="72"/>
        <item x="27"/>
        <item m="1" x="67"/>
        <item x="34"/>
        <item x="29"/>
        <item x="19"/>
        <item x="3"/>
        <item m="1" x="76"/>
        <item x="43"/>
        <item m="1" x="65"/>
        <item x="6"/>
        <item x="52"/>
        <item x="45"/>
        <item x="24"/>
        <item x="17"/>
        <item m="1" x="78"/>
        <item m="1" x="64"/>
        <item m="1" x="71"/>
        <item m="1" x="66"/>
        <item m="1" x="74"/>
        <item x="53"/>
        <item x="54"/>
        <item x="55"/>
        <item x="56"/>
        <item x="57"/>
        <item x="58"/>
        <item x="59"/>
        <item x="60"/>
        <item x="61"/>
        <item x="62"/>
        <item x="63"/>
        <item t="default"/>
      </items>
    </pivotField>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s>
  <rowFields count="1">
    <field x="-2"/>
  </rowFields>
  <rowItems count="2">
    <i>
      <x/>
    </i>
    <i i="1">
      <x v="1"/>
    </i>
  </rowItems>
  <colFields count="1">
    <field x="1"/>
  </colFields>
  <colItems count="4">
    <i>
      <x/>
    </i>
    <i>
      <x v="1"/>
    </i>
    <i>
      <x v="2"/>
    </i>
    <i>
      <x v="3"/>
    </i>
  </colItems>
  <pageFields count="3">
    <pageField fld="140" hier="-1"/>
    <pageField fld="137" hier="-1"/>
    <pageField fld="139" hier="-1"/>
  </pageFields>
  <dataFields count="2">
    <dataField name="Summe von Konto 3 (Prämien veröffentl. in Statistiken)" fld="148" baseField="0" baseItem="0"/>
    <dataField name="Summe von VK in % der Prämien" fld="149" baseField="0" baseItem="0" numFmtId="166"/>
  </dataFields>
  <formats count="12">
    <format dxfId="339">
      <pivotArea outline="0" collapsedLevelsAreSubtotals="1" fieldPosition="0"/>
    </format>
    <format dxfId="338">
      <pivotArea type="all" dataOnly="0" outline="0" fieldPosition="0"/>
    </format>
    <format dxfId="337">
      <pivotArea outline="0" collapsedLevelsAreSubtotals="1" fieldPosition="0"/>
    </format>
    <format dxfId="336">
      <pivotArea type="origin" dataOnly="0" labelOnly="1" outline="0" fieldPosition="0"/>
    </format>
    <format dxfId="335">
      <pivotArea field="1" type="button" dataOnly="0" labelOnly="1" outline="0" axis="axisCol" fieldPosition="0"/>
    </format>
    <format dxfId="334">
      <pivotArea type="topRight" dataOnly="0" labelOnly="1" outline="0" fieldPosition="0"/>
    </format>
    <format dxfId="333">
      <pivotArea field="-2" type="button" dataOnly="0" labelOnly="1" outline="0" axis="axisRow" fieldPosition="0"/>
    </format>
    <format dxfId="332">
      <pivotArea dataOnly="0" labelOnly="1" outline="0" fieldPosition="0">
        <references count="1">
          <reference field="1" count="0"/>
        </references>
      </pivotArea>
    </format>
    <format dxfId="331">
      <pivotArea type="origin" dataOnly="0" labelOnly="1" outline="0" fieldPosition="0"/>
    </format>
    <format dxfId="330">
      <pivotArea field="1" type="button" dataOnly="0" labelOnly="1" outline="0" axis="axisCol" fieldPosition="0"/>
    </format>
    <format dxfId="329">
      <pivotArea type="topRight" dataOnly="0" labelOnly="1" outline="0" fieldPosition="0"/>
    </format>
    <format dxfId="328">
      <pivotArea outline="0" fieldPosition="0">
        <references count="1">
          <reference field="4294967294"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C502F014-5947-4099-B174-68986B69F3E7}" name="P_6" cacheId="3" dataOnRows="1" applyNumberFormats="0" applyBorderFormats="0" applyFontFormats="0" applyPatternFormats="0" applyAlignmentFormats="0" applyWidthHeightFormats="1" dataCaption="Werte" updatedVersion="7" minRefreshableVersion="3" rowGrandTotals="0" colGrandTotals="0" itemPrintTitles="1" createdVersion="7" indent="0" compact="0" compactData="0" multipleFieldFilters="0">
  <location ref="G37:K40" firstHeaderRow="1" firstDataRow="2" firstDataCol="1" rowPageCount="3" colPageCount="1"/>
  <pivotFields count="150">
    <pivotField compact="0" outline="0" showAll="0"/>
    <pivotField axis="axisCol" compact="0" outline="0" showAll="0">
      <items count="5">
        <item x="0"/>
        <item x="1"/>
        <item x="2"/>
        <item x="3"/>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4">
        <item x="0"/>
        <item h="1" x="1"/>
        <item x="2"/>
        <item t="default"/>
      </items>
    </pivotField>
    <pivotField compact="0" outline="0" showAll="0"/>
    <pivotField axis="axisPage" compact="0" outline="0" multipleItemSelectionAllowed="1" showAll="0">
      <items count="4">
        <item x="0"/>
        <item h="1" x="1"/>
        <item x="2"/>
        <item t="default"/>
      </items>
    </pivotField>
    <pivotField axis="axisPage" compact="0" outline="0" showAll="0">
      <items count="80">
        <item x="18"/>
        <item x="38"/>
        <item x="26"/>
        <item x="9"/>
        <item x="0"/>
        <item x="12"/>
        <item x="13"/>
        <item x="42"/>
        <item x="47"/>
        <item x="25"/>
        <item x="4"/>
        <item x="2"/>
        <item m="1" x="75"/>
        <item x="15"/>
        <item x="21"/>
        <item x="41"/>
        <item m="1" x="68"/>
        <item x="32"/>
        <item x="37"/>
        <item x="30"/>
        <item x="40"/>
        <item x="51"/>
        <item x="1"/>
        <item m="1" x="73"/>
        <item x="14"/>
        <item x="39"/>
        <item x="31"/>
        <item x="8"/>
        <item m="1" x="70"/>
        <item x="46"/>
        <item x="49"/>
        <item x="28"/>
        <item x="50"/>
        <item x="48"/>
        <item x="36"/>
        <item x="33"/>
        <item x="10"/>
        <item x="16"/>
        <item m="1" x="69"/>
        <item x="11"/>
        <item x="7"/>
        <item x="22"/>
        <item x="35"/>
        <item m="1" x="77"/>
        <item x="23"/>
        <item x="20"/>
        <item x="44"/>
        <item x="5"/>
        <item m="1" x="72"/>
        <item x="27"/>
        <item m="1" x="67"/>
        <item x="34"/>
        <item x="29"/>
        <item x="19"/>
        <item x="3"/>
        <item m="1" x="76"/>
        <item x="43"/>
        <item m="1" x="65"/>
        <item x="6"/>
        <item x="52"/>
        <item x="45"/>
        <item x="24"/>
        <item x="17"/>
        <item m="1" x="78"/>
        <item m="1" x="64"/>
        <item m="1" x="71"/>
        <item m="1" x="66"/>
        <item m="1" x="74"/>
        <item x="53"/>
        <item x="54"/>
        <item x="55"/>
        <item x="56"/>
        <item x="57"/>
        <item x="58"/>
        <item x="59"/>
        <item x="60"/>
        <item x="61"/>
        <item x="62"/>
        <item x="63"/>
        <item t="default"/>
      </items>
    </pivotField>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s>
  <rowFields count="1">
    <field x="-2"/>
  </rowFields>
  <rowItems count="2">
    <i>
      <x/>
    </i>
    <i i="1">
      <x v="1"/>
    </i>
  </rowItems>
  <colFields count="1">
    <field x="1"/>
  </colFields>
  <colItems count="4">
    <i>
      <x/>
    </i>
    <i>
      <x v="1"/>
    </i>
    <i>
      <x v="2"/>
    </i>
    <i>
      <x v="3"/>
    </i>
  </colItems>
  <pageFields count="3">
    <pageField fld="140" hier="-1"/>
    <pageField fld="137" hier="-1"/>
    <pageField fld="139" hier="-1"/>
  </pageFields>
  <dataFields count="2">
    <dataField name="Summe von Konto 3 (Prämien veröffentl. in Statistiken)" fld="148" baseField="0" baseItem="0"/>
    <dataField name="Summe von VK in % der Prämien" fld="149" baseField="0" baseItem="0" numFmtId="166"/>
  </dataFields>
  <formats count="12">
    <format dxfId="351">
      <pivotArea outline="0" collapsedLevelsAreSubtotals="1" fieldPosition="0"/>
    </format>
    <format dxfId="350">
      <pivotArea type="all" dataOnly="0" outline="0" fieldPosition="0"/>
    </format>
    <format dxfId="349">
      <pivotArea outline="0" collapsedLevelsAreSubtotals="1" fieldPosition="0"/>
    </format>
    <format dxfId="348">
      <pivotArea type="origin" dataOnly="0" labelOnly="1" outline="0" fieldPosition="0"/>
    </format>
    <format dxfId="347">
      <pivotArea field="1" type="button" dataOnly="0" labelOnly="1" outline="0" axis="axisCol" fieldPosition="0"/>
    </format>
    <format dxfId="346">
      <pivotArea type="topRight" dataOnly="0" labelOnly="1" outline="0" fieldPosition="0"/>
    </format>
    <format dxfId="345">
      <pivotArea field="-2" type="button" dataOnly="0" labelOnly="1" outline="0" axis="axisRow" fieldPosition="0"/>
    </format>
    <format dxfId="344">
      <pivotArea dataOnly="0" labelOnly="1" outline="0" fieldPosition="0">
        <references count="1">
          <reference field="1" count="0"/>
        </references>
      </pivotArea>
    </format>
    <format dxfId="343">
      <pivotArea type="origin" dataOnly="0" labelOnly="1" outline="0" fieldPosition="0"/>
    </format>
    <format dxfId="342">
      <pivotArea field="1" type="button" dataOnly="0" labelOnly="1" outline="0" axis="axisCol" fieldPosition="0"/>
    </format>
    <format dxfId="341">
      <pivotArea type="topRight" dataOnly="0" labelOnly="1" outline="0" fieldPosition="0"/>
    </format>
    <format dxfId="340">
      <pivotArea outline="0" fieldPosition="0">
        <references count="1">
          <reference field="4294967294"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F26995E9-9EBB-46E9-A9B9-314DD9D7DEC9}" name="P_2" cacheId="3" dataOnRows="1" applyNumberFormats="0" applyBorderFormats="0" applyFontFormats="0" applyPatternFormats="0" applyAlignmentFormats="0" applyWidthHeightFormats="1" dataCaption="Werte" updatedVersion="7" minRefreshableVersion="3" rowGrandTotals="0" colGrandTotals="0" itemPrintTitles="1" createdVersion="7" indent="0" compact="0" compactData="0" multipleFieldFilters="0">
  <location ref="G5:K13" firstHeaderRow="1" firstDataRow="2" firstDataCol="1" rowPageCount="3" colPageCount="1"/>
  <pivotFields count="150">
    <pivotField compact="0" outline="0" showAll="0"/>
    <pivotField axis="axisCol" compact="0" outline="0" showAll="0">
      <items count="5">
        <item x="0"/>
        <item x="1"/>
        <item x="2"/>
        <item x="3"/>
        <item t="default"/>
      </items>
    </pivotField>
    <pivotField compact="0" outline="0" showAll="0"/>
    <pivotField compact="0" outline="0" showAll="0"/>
    <pivotField axis="axisPage" compact="0" outline="0" showAll="0">
      <items count="75">
        <item x="18"/>
        <item x="38"/>
        <item x="26"/>
        <item x="9"/>
        <item x="0"/>
        <item x="12"/>
        <item x="13"/>
        <item x="46"/>
        <item x="25"/>
        <item x="4"/>
        <item x="2"/>
        <item x="59"/>
        <item x="15"/>
        <item x="21"/>
        <item x="41"/>
        <item x="61"/>
        <item x="42"/>
        <item x="32"/>
        <item x="37"/>
        <item x="51"/>
        <item x="1"/>
        <item x="53"/>
        <item x="49"/>
        <item x="14"/>
        <item x="39"/>
        <item x="31"/>
        <item x="8"/>
        <item x="54"/>
        <item x="36"/>
        <item x="47"/>
        <item x="28"/>
        <item x="33"/>
        <item x="10"/>
        <item x="16"/>
        <item x="56"/>
        <item x="11"/>
        <item x="7"/>
        <item x="22"/>
        <item x="63"/>
        <item x="35"/>
        <item x="23"/>
        <item x="20"/>
        <item x="44"/>
        <item x="5"/>
        <item x="55"/>
        <item x="50"/>
        <item x="30"/>
        <item x="27"/>
        <item x="58"/>
        <item x="40"/>
        <item x="48"/>
        <item x="29"/>
        <item x="19"/>
        <item x="45"/>
        <item x="3"/>
        <item x="60"/>
        <item x="6"/>
        <item x="52"/>
        <item x="57"/>
        <item x="43"/>
        <item x="24"/>
        <item x="17"/>
        <item x="62"/>
        <item x="34"/>
        <item m="1" x="66"/>
        <item m="1" x="73"/>
        <item m="1" x="72"/>
        <item m="1" x="71"/>
        <item m="1" x="70"/>
        <item m="1" x="67"/>
        <item m="1" x="69"/>
        <item m="1" x="64"/>
        <item m="1" x="68"/>
        <item m="1" x="65"/>
        <item t="default"/>
      </items>
    </pivotField>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4">
        <item x="0"/>
        <item h="1" x="1"/>
        <item x="2"/>
        <item t="default"/>
      </items>
    </pivotField>
    <pivotField compact="0" outline="0" showAll="0"/>
    <pivotField axis="axisPage" compact="0" outline="0" multipleItemSelectionAllowed="1" showAll="0">
      <items count="4">
        <item x="0"/>
        <item h="1" x="1"/>
        <item x="2"/>
        <item t="default"/>
      </items>
    </pivotField>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2"/>
  </rowFields>
  <rowItems count="7">
    <i>
      <x/>
    </i>
    <i i="1">
      <x v="1"/>
    </i>
    <i i="2">
      <x v="2"/>
    </i>
    <i i="3">
      <x v="3"/>
    </i>
    <i i="4">
      <x v="4"/>
    </i>
    <i i="5">
      <x v="5"/>
    </i>
    <i i="6">
      <x v="6"/>
    </i>
  </rowItems>
  <colFields count="1">
    <field x="1"/>
  </colFields>
  <colItems count="4">
    <i>
      <x/>
    </i>
    <i>
      <x v="1"/>
    </i>
    <i>
      <x v="2"/>
    </i>
    <i>
      <x v="3"/>
    </i>
  </colItems>
  <pageFields count="3">
    <pageField fld="4" hier="-1"/>
    <pageField fld="137" hier="-1"/>
    <pageField fld="139" hier="-1"/>
  </pageFields>
  <dataFields count="7">
    <dataField name="Versichertenbestand (Ø)" fld="7" baseField="0" baseItem="0"/>
    <dataField name="Personalaufwand" fld="71" baseField="0" baseItem="0"/>
    <dataField name="Provisionen ans eigene Personal" fld="72" baseField="0" baseItem="0"/>
    <dataField name="Diverser Betriebesaufwand" fld="73" baseField="0" baseItem="0"/>
    <dataField name="Werbeaufwand" fld="74" baseField="0" baseItem="0"/>
    <dataField name="Provisionen" fld="75" baseField="0" baseItem="0"/>
    <dataField name="Abschreibungen" fld="76" baseField="0" baseItem="0"/>
  </dataFields>
  <formats count="14">
    <format dxfId="365">
      <pivotArea outline="0" collapsedLevelsAreSubtotals="1" fieldPosition="0"/>
    </format>
    <format dxfId="364">
      <pivotArea outline="0" fieldPosition="0">
        <references count="1">
          <reference field="4294967294" count="1" selected="0">
            <x v="0"/>
          </reference>
        </references>
      </pivotArea>
    </format>
    <format dxfId="363">
      <pivotArea dataOnly="0" labelOnly="1" outline="0" fieldPosition="0">
        <references count="1">
          <reference field="4294967294" count="1">
            <x v="0"/>
          </reference>
        </references>
      </pivotArea>
    </format>
    <format dxfId="362">
      <pivotArea type="all" dataOnly="0" outline="0" fieldPosition="0"/>
    </format>
    <format dxfId="361">
      <pivotArea outline="0" collapsedLevelsAreSubtotals="1" fieldPosition="0"/>
    </format>
    <format dxfId="360">
      <pivotArea type="origin" dataOnly="0" labelOnly="1" outline="0" fieldPosition="0"/>
    </format>
    <format dxfId="359">
      <pivotArea field="1" type="button" dataOnly="0" labelOnly="1" outline="0" axis="axisCol" fieldPosition="0"/>
    </format>
    <format dxfId="358">
      <pivotArea type="topRight" dataOnly="0" labelOnly="1" outline="0" fieldPosition="0"/>
    </format>
    <format dxfId="357">
      <pivotArea field="-2" type="button" dataOnly="0" labelOnly="1" outline="0" axis="axisRow" fieldPosition="0"/>
    </format>
    <format dxfId="356">
      <pivotArea dataOnly="0" labelOnly="1" outline="0" fieldPosition="0">
        <references count="1">
          <reference field="4294967294" count="7">
            <x v="0"/>
            <x v="1"/>
            <x v="2"/>
            <x v="3"/>
            <x v="4"/>
            <x v="5"/>
            <x v="6"/>
          </reference>
        </references>
      </pivotArea>
    </format>
    <format dxfId="355">
      <pivotArea dataOnly="0" labelOnly="1" outline="0" fieldPosition="0">
        <references count="1">
          <reference field="1" count="0"/>
        </references>
      </pivotArea>
    </format>
    <format dxfId="354">
      <pivotArea type="origin" dataOnly="0" labelOnly="1" outline="0" fieldPosition="0"/>
    </format>
    <format dxfId="353">
      <pivotArea field="1" type="button" dataOnly="0" labelOnly="1" outline="0" axis="axisCol" fieldPosition="0"/>
    </format>
    <format dxfId="352">
      <pivotArea type="topRight" dataOnly="0" labelOnly="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FC686454-BC5A-4F2D-82A9-E3B88349CCCC}" name="P_3" cacheId="3" dataOnRows="1" applyNumberFormats="0" applyBorderFormats="0" applyFontFormats="0" applyPatternFormats="0" applyAlignmentFormats="0" applyWidthHeightFormats="1" dataCaption="Werte" updatedVersion="7" minRefreshableVersion="3" rowGrandTotals="0" colGrandTotals="0" itemPrintTitles="1" createdVersion="7" indent="0" compact="0" compactData="0" multipleFieldFilters="0">
  <location ref="A21:E25" firstHeaderRow="1" firstDataRow="2" firstDataCol="1" rowPageCount="3" colPageCount="1"/>
  <pivotFields count="150">
    <pivotField compact="0" outline="0" showAll="0"/>
    <pivotField axis="axisCol" compact="0" outline="0" showAll="0">
      <items count="5">
        <item x="0"/>
        <item x="1"/>
        <item x="2"/>
        <item x="3"/>
        <item t="default"/>
      </items>
    </pivotField>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4">
        <item x="0"/>
        <item x="1"/>
        <item x="2"/>
        <item t="default"/>
      </items>
    </pivotField>
    <pivotField compact="0" outline="0" showAll="0"/>
    <pivotField axis="axisPage" compact="0" outline="0" multipleItemSelectionAllowed="1" showAll="0">
      <items count="4">
        <item x="0"/>
        <item x="1"/>
        <item x="2"/>
        <item t="default"/>
      </items>
    </pivotField>
    <pivotField axis="axisPage" compact="0" outline="0" showAll="0">
      <items count="80">
        <item x="18"/>
        <item x="38"/>
        <item x="26"/>
        <item x="9"/>
        <item x="0"/>
        <item x="12"/>
        <item x="13"/>
        <item x="42"/>
        <item x="47"/>
        <item x="25"/>
        <item x="4"/>
        <item x="2"/>
        <item m="1" x="75"/>
        <item x="15"/>
        <item x="21"/>
        <item x="41"/>
        <item m="1" x="68"/>
        <item x="32"/>
        <item x="37"/>
        <item x="30"/>
        <item x="40"/>
        <item x="51"/>
        <item x="1"/>
        <item m="1" x="73"/>
        <item x="14"/>
        <item x="39"/>
        <item x="31"/>
        <item x="8"/>
        <item m="1" x="70"/>
        <item x="46"/>
        <item x="49"/>
        <item x="28"/>
        <item x="50"/>
        <item x="48"/>
        <item x="36"/>
        <item x="33"/>
        <item x="10"/>
        <item x="16"/>
        <item m="1" x="69"/>
        <item x="11"/>
        <item x="7"/>
        <item x="22"/>
        <item x="35"/>
        <item m="1" x="77"/>
        <item x="23"/>
        <item x="20"/>
        <item x="44"/>
        <item x="5"/>
        <item m="1" x="72"/>
        <item x="27"/>
        <item m="1" x="67"/>
        <item x="34"/>
        <item x="29"/>
        <item x="19"/>
        <item x="3"/>
        <item m="1" x="76"/>
        <item x="43"/>
        <item m="1" x="65"/>
        <item x="6"/>
        <item x="52"/>
        <item x="45"/>
        <item x="24"/>
        <item x="17"/>
        <item m="1" x="78"/>
        <item m="1" x="64"/>
        <item m="1" x="71"/>
        <item m="1" x="66"/>
        <item m="1" x="74"/>
        <item x="53"/>
        <item x="54"/>
        <item x="55"/>
        <item x="56"/>
        <item x="57"/>
        <item x="58"/>
        <item x="59"/>
        <item x="60"/>
        <item x="61"/>
        <item x="62"/>
        <item x="63"/>
        <item t="default"/>
      </items>
    </pivotField>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2"/>
  </rowFields>
  <rowItems count="3">
    <i>
      <x/>
    </i>
    <i i="1">
      <x v="1"/>
    </i>
    <i i="2">
      <x v="2"/>
    </i>
  </rowItems>
  <colFields count="1">
    <field x="1"/>
  </colFields>
  <colItems count="4">
    <i>
      <x/>
    </i>
    <i>
      <x v="1"/>
    </i>
    <i>
      <x v="2"/>
    </i>
    <i>
      <x v="3"/>
    </i>
  </colItems>
  <pageFields count="3">
    <pageField fld="140" hier="-1"/>
    <pageField fld="137" hier="-1"/>
    <pageField fld="139" hier="-1"/>
  </pageFields>
  <dataFields count="3">
    <dataField name="Versichertenbestand (Ø)" fld="7" baseField="0" baseItem="0"/>
    <dataField name="Summe von Konto 5" fld="143" baseField="0" baseItem="0"/>
    <dataField name="Summe von Total VK pro Person pro Jahr" fld="144" baseField="0" baseItem="0"/>
  </dataFields>
  <formats count="14">
    <format dxfId="379">
      <pivotArea outline="0" collapsedLevelsAreSubtotals="1" fieldPosition="0"/>
    </format>
    <format dxfId="378">
      <pivotArea outline="0" fieldPosition="0">
        <references count="1">
          <reference field="4294967294" count="1" selected="0">
            <x v="0"/>
          </reference>
        </references>
      </pivotArea>
    </format>
    <format dxfId="377">
      <pivotArea dataOnly="0" labelOnly="1" outline="0" fieldPosition="0">
        <references count="1">
          <reference field="4294967294" count="1">
            <x v="0"/>
          </reference>
        </references>
      </pivotArea>
    </format>
    <format dxfId="376">
      <pivotArea type="all" dataOnly="0" outline="0" fieldPosition="0"/>
    </format>
    <format dxfId="375">
      <pivotArea outline="0" collapsedLevelsAreSubtotals="1" fieldPosition="0"/>
    </format>
    <format dxfId="374">
      <pivotArea type="origin" dataOnly="0" labelOnly="1" outline="0" fieldPosition="0"/>
    </format>
    <format dxfId="373">
      <pivotArea field="1" type="button" dataOnly="0" labelOnly="1" outline="0" axis="axisCol" fieldPosition="0"/>
    </format>
    <format dxfId="372">
      <pivotArea type="topRight" dataOnly="0" labelOnly="1" outline="0" fieldPosition="0"/>
    </format>
    <format dxfId="371">
      <pivotArea field="-2" type="button" dataOnly="0" labelOnly="1" outline="0" axis="axisRow" fieldPosition="0"/>
    </format>
    <format dxfId="370">
      <pivotArea dataOnly="0" labelOnly="1" outline="0" fieldPosition="0">
        <references count="1">
          <reference field="4294967294" count="1">
            <x v="0"/>
          </reference>
        </references>
      </pivotArea>
    </format>
    <format dxfId="369">
      <pivotArea dataOnly="0" labelOnly="1" outline="0" fieldPosition="0">
        <references count="1">
          <reference field="1" count="0"/>
        </references>
      </pivotArea>
    </format>
    <format dxfId="368">
      <pivotArea type="origin" dataOnly="0" labelOnly="1" outline="0" fieldPosition="0"/>
    </format>
    <format dxfId="367">
      <pivotArea field="1" type="button" dataOnly="0" labelOnly="1" outline="0" axis="axisCol" fieldPosition="0"/>
    </format>
    <format dxfId="366">
      <pivotArea type="topRight" dataOnly="0" labelOnly="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3751A4FA-35E8-4CA6-857A-CA239FEFABBC}" name="P_7" cacheId="3" dataOnRows="1" applyNumberFormats="0" applyBorderFormats="0" applyFontFormats="0" applyPatternFormats="0" applyAlignmentFormats="0" applyWidthHeightFormats="1" dataCaption="Werte" updatedVersion="7" minRefreshableVersion="3" rowGrandTotals="0" colGrandTotals="0" itemPrintTitles="1" createdVersion="7" indent="0" compact="0" compactData="0" multipleFieldFilters="0">
  <location ref="A51:E55" firstHeaderRow="1" firstDataRow="2" firstDataCol="1" rowPageCount="3" colPageCount="1"/>
  <pivotFields count="150">
    <pivotField compact="0" outline="0" showAll="0"/>
    <pivotField axis="axisCol" compact="0" outline="0" showAll="0">
      <items count="5">
        <item x="0"/>
        <item x="1"/>
        <item x="2"/>
        <item x="3"/>
        <item t="default"/>
      </items>
    </pivotField>
    <pivotField compact="0" outline="0" showAll="0"/>
    <pivotField compact="0" outline="0" showAll="0"/>
    <pivotField compact="0" outline="0" multipleItemSelectionAllowed="1"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dataField="1"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4">
        <item x="0"/>
        <item x="1"/>
        <item x="2"/>
        <item t="default"/>
      </items>
    </pivotField>
    <pivotField compact="0" outline="0" showAll="0"/>
    <pivotField axis="axisPage" compact="0" outline="0" multipleItemSelectionAllowed="1" showAll="0">
      <items count="4">
        <item x="0"/>
        <item x="1"/>
        <item x="2"/>
        <item t="default"/>
      </items>
    </pivotField>
    <pivotField axis="axisPage" compact="0" outline="0" showAll="0">
      <items count="80">
        <item x="18"/>
        <item x="38"/>
        <item x="26"/>
        <item x="9"/>
        <item x="0"/>
        <item x="12"/>
        <item x="13"/>
        <item x="42"/>
        <item x="47"/>
        <item x="25"/>
        <item x="4"/>
        <item x="2"/>
        <item m="1" x="75"/>
        <item x="15"/>
        <item x="21"/>
        <item x="41"/>
        <item m="1" x="68"/>
        <item x="32"/>
        <item x="37"/>
        <item x="30"/>
        <item x="40"/>
        <item x="51"/>
        <item x="1"/>
        <item m="1" x="73"/>
        <item x="14"/>
        <item x="39"/>
        <item x="31"/>
        <item x="8"/>
        <item m="1" x="70"/>
        <item x="46"/>
        <item x="49"/>
        <item x="28"/>
        <item x="50"/>
        <item x="48"/>
        <item x="36"/>
        <item x="33"/>
        <item x="10"/>
        <item x="16"/>
        <item m="1" x="69"/>
        <item x="11"/>
        <item x="7"/>
        <item x="22"/>
        <item x="35"/>
        <item m="1" x="77"/>
        <item x="23"/>
        <item x="20"/>
        <item x="44"/>
        <item x="5"/>
        <item m="1" x="72"/>
        <item x="27"/>
        <item m="1" x="67"/>
        <item x="34"/>
        <item x="29"/>
        <item x="19"/>
        <item x="3"/>
        <item m="1" x="76"/>
        <item x="43"/>
        <item m="1" x="65"/>
        <item x="6"/>
        <item x="52"/>
        <item x="45"/>
        <item x="24"/>
        <item x="17"/>
        <item m="1" x="78"/>
        <item m="1" x="64"/>
        <item m="1" x="71"/>
        <item m="1" x="66"/>
        <item m="1" x="74"/>
        <item x="53"/>
        <item x="54"/>
        <item x="55"/>
        <item x="56"/>
        <item x="57"/>
        <item x="58"/>
        <item x="59"/>
        <item x="60"/>
        <item x="61"/>
        <item x="62"/>
        <item x="63"/>
        <item t="default"/>
      </items>
    </pivotField>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2"/>
  </rowFields>
  <rowItems count="3">
    <i>
      <x/>
    </i>
    <i i="1">
      <x v="1"/>
    </i>
    <i i="2">
      <x v="2"/>
    </i>
  </rowItems>
  <colFields count="1">
    <field x="1"/>
  </colFields>
  <colItems count="4">
    <i>
      <x/>
    </i>
    <i>
      <x v="1"/>
    </i>
    <i>
      <x v="2"/>
    </i>
    <i>
      <x v="3"/>
    </i>
  </colItems>
  <pageFields count="3">
    <pageField fld="140" hier="-1"/>
    <pageField fld="137" hier="-1"/>
    <pageField fld="139" hier="-1"/>
  </pageFields>
  <dataFields count="3">
    <dataField name="Provisionen ans eigene Personal" fld="72" baseField="0" baseItem="0"/>
    <dataField name="Werbeaufwand" fld="74" baseField="0" baseItem="0"/>
    <dataField name="Provisionen" fld="75" baseField="0" baseItem="0"/>
  </dataFields>
  <formats count="12">
    <format dxfId="391">
      <pivotArea outline="0" collapsedLevelsAreSubtotals="1" fieldPosition="0"/>
    </format>
    <format dxfId="390">
      <pivotArea type="all" dataOnly="0" outline="0" fieldPosition="0"/>
    </format>
    <format dxfId="389">
      <pivotArea outline="0" collapsedLevelsAreSubtotals="1" fieldPosition="0"/>
    </format>
    <format dxfId="388">
      <pivotArea type="origin" dataOnly="0" labelOnly="1" outline="0" fieldPosition="0"/>
    </format>
    <format dxfId="387">
      <pivotArea field="1" type="button" dataOnly="0" labelOnly="1" outline="0" axis="axisCol" fieldPosition="0"/>
    </format>
    <format dxfId="386">
      <pivotArea type="topRight" dataOnly="0" labelOnly="1" outline="0" fieldPosition="0"/>
    </format>
    <format dxfId="385">
      <pivotArea field="-2" type="button" dataOnly="0" labelOnly="1" outline="0" axis="axisRow" fieldPosition="0"/>
    </format>
    <format dxfId="384">
      <pivotArea dataOnly="0" labelOnly="1" outline="0" fieldPosition="0">
        <references count="1">
          <reference field="4294967294" count="3">
            <x v="0"/>
            <x v="1"/>
            <x v="2"/>
          </reference>
        </references>
      </pivotArea>
    </format>
    <format dxfId="383">
      <pivotArea dataOnly="0" labelOnly="1" outline="0" fieldPosition="0">
        <references count="1">
          <reference field="1" count="0"/>
        </references>
      </pivotArea>
    </format>
    <format dxfId="382">
      <pivotArea type="origin" dataOnly="0" labelOnly="1" outline="0" fieldPosition="0"/>
    </format>
    <format dxfId="381">
      <pivotArea field="1" type="button" dataOnly="0" labelOnly="1" outline="0" axis="axisCol" fieldPosition="0"/>
    </format>
    <format dxfId="380">
      <pivotArea type="topRight" dataOnly="0" labelOnly="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ED96D0A4-A7FF-42AA-8D13-605AB1175BA3}" name="P_1" cacheId="3" dataOnRows="1" applyNumberFormats="0" applyBorderFormats="0" applyFontFormats="0" applyPatternFormats="0" applyAlignmentFormats="0" applyWidthHeightFormats="1" dataCaption="Werte" updatedVersion="7" minRefreshableVersion="3" rowGrandTotals="0" colGrandTotals="0" itemPrintTitles="1" createdVersion="7" indent="0" compact="0" compactData="0" multipleFieldFilters="0">
  <location ref="A5:E13" firstHeaderRow="1" firstDataRow="2" firstDataCol="1" rowPageCount="3" colPageCount="1"/>
  <pivotFields count="150">
    <pivotField compact="0" outline="0" showAll="0"/>
    <pivotField axis="axisCol" compact="0" outline="0" showAll="0">
      <items count="5">
        <item x="0"/>
        <item x="1"/>
        <item x="2"/>
        <item x="3"/>
        <item t="default"/>
      </items>
    </pivotField>
    <pivotField compact="0" outline="0" showAll="0"/>
    <pivotField compact="0" outline="0" showAll="0"/>
    <pivotField compact="0" outline="0" multipleItemSelectionAllowed="1"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4">
        <item x="0"/>
        <item x="1"/>
        <item x="2"/>
        <item t="default"/>
      </items>
    </pivotField>
    <pivotField compact="0" outline="0" showAll="0"/>
    <pivotField axis="axisPage" compact="0" outline="0" multipleItemSelectionAllowed="1" showAll="0">
      <items count="4">
        <item x="0"/>
        <item x="1"/>
        <item x="2"/>
        <item t="default"/>
      </items>
    </pivotField>
    <pivotField axis="axisPage" compact="0" outline="0" showAll="0">
      <items count="80">
        <item x="18"/>
        <item x="38"/>
        <item x="26"/>
        <item x="9"/>
        <item x="0"/>
        <item x="12"/>
        <item x="13"/>
        <item x="42"/>
        <item x="47"/>
        <item x="25"/>
        <item x="4"/>
        <item x="2"/>
        <item m="1" x="75"/>
        <item x="15"/>
        <item x="21"/>
        <item x="41"/>
        <item m="1" x="68"/>
        <item x="32"/>
        <item x="37"/>
        <item x="30"/>
        <item x="40"/>
        <item x="51"/>
        <item x="1"/>
        <item m="1" x="73"/>
        <item x="14"/>
        <item x="39"/>
        <item x="31"/>
        <item x="8"/>
        <item m="1" x="70"/>
        <item x="46"/>
        <item x="49"/>
        <item x="28"/>
        <item x="50"/>
        <item x="48"/>
        <item x="36"/>
        <item x="33"/>
        <item x="10"/>
        <item x="16"/>
        <item m="1" x="69"/>
        <item x="11"/>
        <item x="7"/>
        <item x="22"/>
        <item x="35"/>
        <item m="1" x="77"/>
        <item x="23"/>
        <item x="20"/>
        <item x="44"/>
        <item x="5"/>
        <item m="1" x="72"/>
        <item x="27"/>
        <item m="1" x="67"/>
        <item x="34"/>
        <item x="29"/>
        <item x="19"/>
        <item x="3"/>
        <item m="1" x="76"/>
        <item x="43"/>
        <item m="1" x="65"/>
        <item x="6"/>
        <item x="52"/>
        <item x="45"/>
        <item x="24"/>
        <item x="17"/>
        <item m="1" x="78"/>
        <item m="1" x="64"/>
        <item m="1" x="71"/>
        <item m="1" x="66"/>
        <item m="1" x="74"/>
        <item x="53"/>
        <item x="54"/>
        <item x="55"/>
        <item x="56"/>
        <item x="57"/>
        <item x="58"/>
        <item x="59"/>
        <item x="60"/>
        <item x="61"/>
        <item x="62"/>
        <item x="63"/>
        <item t="default"/>
      </items>
    </pivotField>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2"/>
  </rowFields>
  <rowItems count="7">
    <i>
      <x/>
    </i>
    <i i="1">
      <x v="1"/>
    </i>
    <i i="2">
      <x v="2"/>
    </i>
    <i i="3">
      <x v="3"/>
    </i>
    <i i="4">
      <x v="4"/>
    </i>
    <i i="5">
      <x v="5"/>
    </i>
    <i i="6">
      <x v="6"/>
    </i>
  </rowItems>
  <colFields count="1">
    <field x="1"/>
  </colFields>
  <colItems count="4">
    <i>
      <x/>
    </i>
    <i>
      <x v="1"/>
    </i>
    <i>
      <x v="2"/>
    </i>
    <i>
      <x v="3"/>
    </i>
  </colItems>
  <pageFields count="3">
    <pageField fld="140" hier="-1"/>
    <pageField fld="137" hier="-1"/>
    <pageField fld="139" hier="-1"/>
  </pageFields>
  <dataFields count="7">
    <dataField name="Versichertenbestand (Ø)" fld="7" baseField="0" baseItem="0"/>
    <dataField name="Personalaufwand" fld="71" baseField="0" baseItem="0"/>
    <dataField name="Provisionen ans eigene Personal" fld="72" baseField="0" baseItem="0"/>
    <dataField name="Diverser Betriebesaufwand" fld="73" baseField="0" baseItem="0"/>
    <dataField name="Werbeaufwand" fld="74" baseField="0" baseItem="0"/>
    <dataField name="Provisionen" fld="75" baseField="0" baseItem="0"/>
    <dataField name="Abschreibungen" fld="76" baseField="0" baseItem="0"/>
  </dataFields>
  <formats count="14">
    <format dxfId="405">
      <pivotArea outline="0" collapsedLevelsAreSubtotals="1" fieldPosition="0"/>
    </format>
    <format dxfId="404">
      <pivotArea outline="0" fieldPosition="0">
        <references count="1">
          <reference field="4294967294" count="1" selected="0">
            <x v="0"/>
          </reference>
        </references>
      </pivotArea>
    </format>
    <format dxfId="403">
      <pivotArea dataOnly="0" labelOnly="1" outline="0" fieldPosition="0">
        <references count="1">
          <reference field="4294967294" count="1">
            <x v="0"/>
          </reference>
        </references>
      </pivotArea>
    </format>
    <format dxfId="402">
      <pivotArea type="all" dataOnly="0" outline="0" fieldPosition="0"/>
    </format>
    <format dxfId="401">
      <pivotArea outline="0" collapsedLevelsAreSubtotals="1" fieldPosition="0"/>
    </format>
    <format dxfId="400">
      <pivotArea type="origin" dataOnly="0" labelOnly="1" outline="0" fieldPosition="0"/>
    </format>
    <format dxfId="399">
      <pivotArea field="1" type="button" dataOnly="0" labelOnly="1" outline="0" axis="axisCol" fieldPosition="0"/>
    </format>
    <format dxfId="398">
      <pivotArea type="topRight" dataOnly="0" labelOnly="1" outline="0" fieldPosition="0"/>
    </format>
    <format dxfId="397">
      <pivotArea field="-2" type="button" dataOnly="0" labelOnly="1" outline="0" axis="axisRow" fieldPosition="0"/>
    </format>
    <format dxfId="396">
      <pivotArea dataOnly="0" labelOnly="1" outline="0" fieldPosition="0">
        <references count="1">
          <reference field="4294967294" count="7">
            <x v="0"/>
            <x v="1"/>
            <x v="2"/>
            <x v="3"/>
            <x v="4"/>
            <x v="5"/>
            <x v="6"/>
          </reference>
        </references>
      </pivotArea>
    </format>
    <format dxfId="395">
      <pivotArea dataOnly="0" labelOnly="1" outline="0" fieldPosition="0">
        <references count="1">
          <reference field="1" count="0"/>
        </references>
      </pivotArea>
    </format>
    <format dxfId="394">
      <pivotArea type="origin" dataOnly="0" labelOnly="1" outline="0" fieldPosition="0"/>
    </format>
    <format dxfId="393">
      <pivotArea field="1" type="button" dataOnly="0" labelOnly="1" outline="0" axis="axisCol" fieldPosition="0"/>
    </format>
    <format dxfId="392">
      <pivotArea type="topRight" dataOnly="0" labelOnly="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EBCBC81E-FF6F-4866-B0CB-5BA4ED4EABC3}" name="P_4" cacheId="3" dataOnRows="1" applyNumberFormats="0" applyBorderFormats="0" applyFontFormats="0" applyPatternFormats="0" applyAlignmentFormats="0" applyWidthHeightFormats="1" dataCaption="Werte" updatedVersion="7" minRefreshableVersion="3" rowGrandTotals="0" colGrandTotals="0" itemPrintTitles="1" createdVersion="7" indent="0" compact="0" compactData="0" multipleFieldFilters="0">
  <location ref="G21:K25" firstHeaderRow="1" firstDataRow="2" firstDataCol="1" rowPageCount="3" colPageCount="1"/>
  <pivotFields count="150">
    <pivotField compact="0" outline="0" showAll="0"/>
    <pivotField axis="axisCol" compact="0" outline="0" showAll="0">
      <items count="5">
        <item x="0"/>
        <item x="1"/>
        <item x="2"/>
        <item x="3"/>
        <item t="default"/>
      </items>
    </pivotField>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4">
        <item x="0"/>
        <item h="1" x="1"/>
        <item x="2"/>
        <item t="default"/>
      </items>
    </pivotField>
    <pivotField compact="0" outline="0" showAll="0"/>
    <pivotField axis="axisPage" compact="0" outline="0" multipleItemSelectionAllowed="1" showAll="0">
      <items count="4">
        <item x="0"/>
        <item h="1" x="1"/>
        <item x="2"/>
        <item t="default"/>
      </items>
    </pivotField>
    <pivotField axis="axisPage" compact="0" outline="0" showAll="0">
      <items count="80">
        <item x="18"/>
        <item x="38"/>
        <item x="26"/>
        <item x="9"/>
        <item x="0"/>
        <item x="12"/>
        <item x="13"/>
        <item x="42"/>
        <item x="47"/>
        <item x="25"/>
        <item x="4"/>
        <item x="2"/>
        <item m="1" x="75"/>
        <item x="15"/>
        <item x="21"/>
        <item x="41"/>
        <item m="1" x="68"/>
        <item x="32"/>
        <item x="37"/>
        <item x="30"/>
        <item x="40"/>
        <item x="51"/>
        <item x="1"/>
        <item m="1" x="73"/>
        <item x="14"/>
        <item x="39"/>
        <item x="31"/>
        <item x="8"/>
        <item m="1" x="70"/>
        <item x="46"/>
        <item x="49"/>
        <item x="28"/>
        <item x="50"/>
        <item x="48"/>
        <item x="36"/>
        <item x="33"/>
        <item x="10"/>
        <item x="16"/>
        <item m="1" x="69"/>
        <item x="11"/>
        <item x="7"/>
        <item x="22"/>
        <item x="35"/>
        <item m="1" x="77"/>
        <item x="23"/>
        <item x="20"/>
        <item x="44"/>
        <item x="5"/>
        <item m="1" x="72"/>
        <item x="27"/>
        <item m="1" x="67"/>
        <item x="34"/>
        <item x="29"/>
        <item x="19"/>
        <item x="3"/>
        <item m="1" x="76"/>
        <item x="43"/>
        <item m="1" x="65"/>
        <item x="6"/>
        <item x="52"/>
        <item x="45"/>
        <item x="24"/>
        <item x="17"/>
        <item m="1" x="78"/>
        <item m="1" x="64"/>
        <item m="1" x="71"/>
        <item m="1" x="66"/>
        <item m="1" x="74"/>
        <item x="53"/>
        <item x="54"/>
        <item x="55"/>
        <item x="56"/>
        <item x="57"/>
        <item x="58"/>
        <item x="59"/>
        <item x="60"/>
        <item x="61"/>
        <item x="62"/>
        <item x="63"/>
        <item t="default"/>
      </items>
    </pivotField>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2"/>
  </rowFields>
  <rowItems count="3">
    <i>
      <x/>
    </i>
    <i i="1">
      <x v="1"/>
    </i>
    <i i="2">
      <x v="2"/>
    </i>
  </rowItems>
  <colFields count="1">
    <field x="1"/>
  </colFields>
  <colItems count="4">
    <i>
      <x/>
    </i>
    <i>
      <x v="1"/>
    </i>
    <i>
      <x v="2"/>
    </i>
    <i>
      <x v="3"/>
    </i>
  </colItems>
  <pageFields count="3">
    <pageField fld="140" hier="-1"/>
    <pageField fld="137" hier="-1"/>
    <pageField fld="139" hier="-1"/>
  </pageFields>
  <dataFields count="3">
    <dataField name="Versichertenbestand (Ø)" fld="7" baseField="0" baseItem="0"/>
    <dataField name="Summe von Konto 5" fld="143" baseField="0" baseItem="0"/>
    <dataField name="Summe von Total VK pro Person pro Jahr" fld="144" baseField="0" baseItem="0"/>
  </dataFields>
  <formats count="14">
    <format dxfId="419">
      <pivotArea outline="0" collapsedLevelsAreSubtotals="1" fieldPosition="0"/>
    </format>
    <format dxfId="418">
      <pivotArea outline="0" fieldPosition="0">
        <references count="1">
          <reference field="4294967294" count="1" selected="0">
            <x v="0"/>
          </reference>
        </references>
      </pivotArea>
    </format>
    <format dxfId="417">
      <pivotArea dataOnly="0" labelOnly="1" outline="0" fieldPosition="0">
        <references count="1">
          <reference field="4294967294" count="1">
            <x v="0"/>
          </reference>
        </references>
      </pivotArea>
    </format>
    <format dxfId="416">
      <pivotArea type="all" dataOnly="0" outline="0" fieldPosition="0"/>
    </format>
    <format dxfId="415">
      <pivotArea outline="0" collapsedLevelsAreSubtotals="1" fieldPosition="0"/>
    </format>
    <format dxfId="414">
      <pivotArea type="origin" dataOnly="0" labelOnly="1" outline="0" fieldPosition="0"/>
    </format>
    <format dxfId="413">
      <pivotArea field="1" type="button" dataOnly="0" labelOnly="1" outline="0" axis="axisCol" fieldPosition="0"/>
    </format>
    <format dxfId="412">
      <pivotArea type="topRight" dataOnly="0" labelOnly="1" outline="0" fieldPosition="0"/>
    </format>
    <format dxfId="411">
      <pivotArea field="-2" type="button" dataOnly="0" labelOnly="1" outline="0" axis="axisRow" fieldPosition="0"/>
    </format>
    <format dxfId="410">
      <pivotArea dataOnly="0" labelOnly="1" outline="0" fieldPosition="0">
        <references count="1">
          <reference field="4294967294" count="1">
            <x v="0"/>
          </reference>
        </references>
      </pivotArea>
    </format>
    <format dxfId="409">
      <pivotArea dataOnly="0" labelOnly="1" outline="0" fieldPosition="0">
        <references count="1">
          <reference field="1" count="0"/>
        </references>
      </pivotArea>
    </format>
    <format dxfId="408">
      <pivotArea type="origin" dataOnly="0" labelOnly="1" outline="0" fieldPosition="0"/>
    </format>
    <format dxfId="407">
      <pivotArea field="1" type="button" dataOnly="0" labelOnly="1" outline="0" axis="axisCol" fieldPosition="0"/>
    </format>
    <format dxfId="406">
      <pivotArea type="topRight" dataOnly="0" labelOnly="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9DA0D69C-A2F2-4F06-A586-83260B6A2E4C}" name="PivotTable1" cacheId="0" applyNumberFormats="0" applyBorderFormats="0" applyFontFormats="0" applyPatternFormats="0" applyAlignmentFormats="0" applyWidthHeightFormats="1" dataCaption="Werte" updatedVersion="7" minRefreshableVersion="3" colGrandTotals="0" itemPrintTitles="1" createdVersion="7" indent="0" compact="0" compactData="0" multipleFieldFilters="0">
  <location ref="N6:P39" firstHeaderRow="1" firstDataRow="2" firstDataCol="1" rowPageCount="3" colPageCount="1"/>
  <pivotFields count="159">
    <pivotField compact="0" outline="0" showAll="0"/>
    <pivotField axis="axisCol" compact="0" outline="0" showAll="0">
      <items count="13">
        <item h="1" x="0"/>
        <item h="1" x="1"/>
        <item h="1" x="2"/>
        <item h="1" x="3"/>
        <item h="1" x="4"/>
        <item h="1" x="5"/>
        <item h="1" x="6"/>
        <item h="1" x="7"/>
        <item h="1" x="8"/>
        <item h="1" x="9"/>
        <item x="10"/>
        <item x="11"/>
        <item t="default"/>
      </items>
    </pivotField>
    <pivotField compact="0" outline="0" showAll="0"/>
    <pivotField compact="0" outline="0" showAll="0"/>
    <pivotField axis="axisRow" compact="0" outline="0" showAll="0">
      <items count="75">
        <item x="59"/>
        <item x="18"/>
        <item x="38"/>
        <item x="26"/>
        <item x="9"/>
        <item x="0"/>
        <item x="12"/>
        <item x="53"/>
        <item x="13"/>
        <item x="46"/>
        <item x="25"/>
        <item x="4"/>
        <item x="2"/>
        <item x="15"/>
        <item x="21"/>
        <item x="41"/>
        <item x="42"/>
        <item x="32"/>
        <item x="37"/>
        <item x="61"/>
        <item x="1"/>
        <item x="60"/>
        <item x="49"/>
        <item x="14"/>
        <item x="39"/>
        <item x="55"/>
        <item x="31"/>
        <item x="8"/>
        <item x="36"/>
        <item x="47"/>
        <item x="28"/>
        <item x="56"/>
        <item x="33"/>
        <item x="10"/>
        <item x="16"/>
        <item x="11"/>
        <item x="7"/>
        <item x="22"/>
        <item x="58"/>
        <item x="35"/>
        <item x="23"/>
        <item x="20"/>
        <item x="44"/>
        <item x="5"/>
        <item x="52"/>
        <item x="50"/>
        <item x="30"/>
        <item x="27"/>
        <item x="40"/>
        <item x="48"/>
        <item x="29"/>
        <item x="19"/>
        <item x="45"/>
        <item x="3"/>
        <item x="51"/>
        <item x="6"/>
        <item x="43"/>
        <item x="24"/>
        <item x="17"/>
        <item x="34"/>
        <item x="54"/>
        <item x="57"/>
        <item x="63"/>
        <item x="64"/>
        <item x="65"/>
        <item x="66"/>
        <item x="67"/>
        <item x="68"/>
        <item x="69"/>
        <item x="70"/>
        <item x="71"/>
        <item x="72"/>
        <item x="73"/>
        <item x="62"/>
        <item t="default"/>
      </items>
    </pivotField>
    <pivotField compact="0" outline="0" showAll="0"/>
    <pivotField axis="axisPage" compact="0" outline="0" showAll="0">
      <items count="2">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4">
        <item x="0"/>
        <item h="1" x="1"/>
        <item x="2"/>
        <item t="default"/>
      </items>
    </pivotField>
    <pivotField compact="0" outline="0" showAll="0"/>
    <pivotField axis="axisPage" compact="0" outline="0" multipleItemSelectionAllowed="1" showAll="0">
      <items count="4">
        <item x="0"/>
        <item h="1" x="1"/>
        <item x="2"/>
        <item t="default"/>
      </items>
    </pivotField>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4"/>
  </rowFields>
  <rowItems count="32">
    <i>
      <x v="1"/>
    </i>
    <i>
      <x v="3"/>
    </i>
    <i>
      <x v="5"/>
    </i>
    <i>
      <x v="6"/>
    </i>
    <i>
      <x v="9"/>
    </i>
    <i>
      <x v="11"/>
    </i>
    <i>
      <x v="14"/>
    </i>
    <i>
      <x v="16"/>
    </i>
    <i>
      <x v="18"/>
    </i>
    <i>
      <x v="19"/>
    </i>
    <i>
      <x v="24"/>
    </i>
    <i>
      <x v="29"/>
    </i>
    <i>
      <x v="30"/>
    </i>
    <i>
      <x v="42"/>
    </i>
    <i>
      <x v="46"/>
    </i>
    <i>
      <x v="48"/>
    </i>
    <i>
      <x v="50"/>
    </i>
    <i>
      <x v="52"/>
    </i>
    <i>
      <x v="59"/>
    </i>
    <i>
      <x v="62"/>
    </i>
    <i>
      <x v="63"/>
    </i>
    <i>
      <x v="64"/>
    </i>
    <i>
      <x v="65"/>
    </i>
    <i>
      <x v="66"/>
    </i>
    <i>
      <x v="67"/>
    </i>
    <i>
      <x v="68"/>
    </i>
    <i>
      <x v="69"/>
    </i>
    <i>
      <x v="70"/>
    </i>
    <i>
      <x v="71"/>
    </i>
    <i>
      <x v="72"/>
    </i>
    <i>
      <x v="73"/>
    </i>
    <i t="grand">
      <x/>
    </i>
  </rowItems>
  <colFields count="1">
    <field x="1"/>
  </colFields>
  <colItems count="2">
    <i>
      <x v="10"/>
    </i>
    <i>
      <x v="11"/>
    </i>
  </colItems>
  <pageFields count="3">
    <pageField fld="6" item="0" hier="-1"/>
    <pageField fld="137" hier="-1"/>
    <pageField fld="139" hier="-1"/>
  </pageFields>
  <dataFields count="1">
    <dataField name="Summe von Konto 5" fld="153" baseField="0" baseItem="0"/>
  </dataFields>
  <formats count="3">
    <format dxfId="490">
      <pivotArea outline="0" fieldPosition="0">
        <references count="1">
          <reference field="1" count="2" selected="0">
            <x v="9"/>
            <x v="10"/>
          </reference>
        </references>
      </pivotArea>
    </format>
    <format dxfId="489">
      <pivotArea outline="0" collapsedLevelsAreSubtotals="1" fieldPosition="0"/>
    </format>
    <format dxfId="488">
      <pivotArea grandRow="1"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487A8AE8-61E1-441C-82A3-0820256E4DAC}" name="PivotTable2" cacheId="0" applyNumberFormats="0" applyBorderFormats="0" applyFontFormats="0" applyPatternFormats="0" applyAlignmentFormats="0" applyWidthHeightFormats="1" dataCaption="Werte" updatedVersion="7" minRefreshableVersion="3" colGrandTotals="0" itemPrintTitles="1" createdVersion="7" indent="0" compact="0" compactData="0" multipleFieldFilters="0">
  <location ref="A5:E39" firstHeaderRow="1" firstDataRow="3" firstDataCol="1" rowPageCount="3" colPageCount="1"/>
  <pivotFields count="159">
    <pivotField compact="0" outline="0" showAll="0"/>
    <pivotField axis="axisCol" compact="0" outline="0" showAll="0">
      <items count="13">
        <item h="1" x="0"/>
        <item h="1" x="1"/>
        <item h="1" x="2"/>
        <item h="1" x="3"/>
        <item h="1" x="4"/>
        <item h="1" x="5"/>
        <item h="1" x="6"/>
        <item h="1" x="7"/>
        <item x="8"/>
        <item h="1" x="9"/>
        <item h="1" x="10"/>
        <item x="11"/>
        <item t="default"/>
      </items>
    </pivotField>
    <pivotField compact="0" outline="0" showAll="0"/>
    <pivotField compact="0" outline="0" showAll="0"/>
    <pivotField axis="axisRow" compact="0" outline="0" showAll="0">
      <items count="75">
        <item x="59"/>
        <item x="18"/>
        <item x="38"/>
        <item x="26"/>
        <item x="9"/>
        <item x="0"/>
        <item x="12"/>
        <item x="53"/>
        <item x="13"/>
        <item x="46"/>
        <item x="25"/>
        <item x="4"/>
        <item x="2"/>
        <item x="15"/>
        <item x="21"/>
        <item x="41"/>
        <item x="42"/>
        <item x="32"/>
        <item x="37"/>
        <item x="61"/>
        <item x="1"/>
        <item x="60"/>
        <item x="49"/>
        <item x="14"/>
        <item x="39"/>
        <item x="55"/>
        <item x="31"/>
        <item x="8"/>
        <item x="36"/>
        <item x="47"/>
        <item x="28"/>
        <item x="56"/>
        <item x="33"/>
        <item x="10"/>
        <item x="16"/>
        <item x="11"/>
        <item x="7"/>
        <item x="22"/>
        <item x="58"/>
        <item x="35"/>
        <item x="23"/>
        <item x="20"/>
        <item x="44"/>
        <item x="5"/>
        <item x="52"/>
        <item x="50"/>
        <item x="30"/>
        <item x="27"/>
        <item x="40"/>
        <item x="48"/>
        <item x="29"/>
        <item x="19"/>
        <item x="45"/>
        <item x="3"/>
        <item x="51"/>
        <item x="6"/>
        <item x="43"/>
        <item x="24"/>
        <item x="17"/>
        <item x="34"/>
        <item x="54"/>
        <item x="57"/>
        <item x="63"/>
        <item x="64"/>
        <item x="65"/>
        <item x="66"/>
        <item x="67"/>
        <item x="68"/>
        <item x="69"/>
        <item x="70"/>
        <item x="71"/>
        <item x="72"/>
        <item x="73"/>
        <item x="62"/>
        <item t="default"/>
      </items>
    </pivotField>
    <pivotField compact="0" outline="0" showAll="0"/>
    <pivotField axis="axisPage" compact="0" outline="0" showAll="0">
      <items count="2">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4">
        <item x="0"/>
        <item h="1" x="1"/>
        <item x="2"/>
        <item t="default"/>
      </items>
    </pivotField>
    <pivotField compact="0" outline="0" showAll="0"/>
    <pivotField axis="axisPage" compact="0" outline="0" multipleItemSelectionAllowed="1" showAll="0">
      <items count="4">
        <item x="0"/>
        <item h="1" x="1"/>
        <item x="2"/>
        <item t="default"/>
      </items>
    </pivotField>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4"/>
  </rowFields>
  <rowItems count="32">
    <i>
      <x v="1"/>
    </i>
    <i>
      <x v="3"/>
    </i>
    <i>
      <x v="5"/>
    </i>
    <i>
      <x v="6"/>
    </i>
    <i>
      <x v="9"/>
    </i>
    <i>
      <x v="11"/>
    </i>
    <i>
      <x v="14"/>
    </i>
    <i>
      <x v="16"/>
    </i>
    <i>
      <x v="18"/>
    </i>
    <i>
      <x v="19"/>
    </i>
    <i>
      <x v="24"/>
    </i>
    <i>
      <x v="29"/>
    </i>
    <i>
      <x v="30"/>
    </i>
    <i>
      <x v="42"/>
    </i>
    <i>
      <x v="46"/>
    </i>
    <i>
      <x v="48"/>
    </i>
    <i>
      <x v="50"/>
    </i>
    <i>
      <x v="52"/>
    </i>
    <i>
      <x v="59"/>
    </i>
    <i>
      <x v="62"/>
    </i>
    <i>
      <x v="63"/>
    </i>
    <i>
      <x v="64"/>
    </i>
    <i>
      <x v="65"/>
    </i>
    <i>
      <x v="66"/>
    </i>
    <i>
      <x v="67"/>
    </i>
    <i>
      <x v="68"/>
    </i>
    <i>
      <x v="69"/>
    </i>
    <i>
      <x v="70"/>
    </i>
    <i>
      <x v="71"/>
    </i>
    <i>
      <x v="72"/>
    </i>
    <i>
      <x v="73"/>
    </i>
    <i t="grand">
      <x/>
    </i>
  </rowItems>
  <colFields count="2">
    <field x="1"/>
    <field x="-2"/>
  </colFields>
  <colItems count="4">
    <i>
      <x v="8"/>
      <x/>
    </i>
    <i r="1" i="1">
      <x v="1"/>
    </i>
    <i>
      <x v="11"/>
      <x/>
    </i>
    <i r="1" i="1">
      <x v="1"/>
    </i>
  </colItems>
  <pageFields count="3">
    <pageField fld="6" item="0" hier="-1"/>
    <pageField fld="137" hier="-1"/>
    <pageField fld="139" hier="-1"/>
  </pageFields>
  <dataFields count="2">
    <dataField name="Summe von Konto 5" fld="153" baseField="0" baseItem="0"/>
    <dataField name="∆ zu Basisjahr (VK Total)" fld="153" showDataAs="percentDiff" baseField="1" baseItem="1048828" numFmtId="166"/>
  </dataFields>
  <formats count="4">
    <format dxfId="494">
      <pivotArea outline="0" fieldPosition="0">
        <references count="1">
          <reference field="1" count="2" selected="0">
            <x v="9"/>
            <x v="10"/>
          </reference>
        </references>
      </pivotArea>
    </format>
    <format dxfId="493">
      <pivotArea outline="0" collapsedLevelsAreSubtotals="1" fieldPosition="0"/>
    </format>
    <format dxfId="492">
      <pivotArea grandRow="1" outline="0" collapsedLevelsAreSubtotals="1" fieldPosition="0"/>
    </format>
    <format dxfId="491">
      <pivotArea outline="0" fieldPosition="0">
        <references count="1">
          <reference field="4294967294" count="1">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C155EB1-4A5E-456D-83BD-F683E28EF751}" name="VK_jedes_Jahr" cacheId="0" applyNumberFormats="0" applyBorderFormats="0" applyFontFormats="0" applyPatternFormats="0" applyAlignmentFormats="0" applyWidthHeightFormats="1" dataCaption="Werte" updatedVersion="7" minRefreshableVersion="3" itemPrintTitles="1" createdVersion="7" indent="0" compact="0" compactData="0" multipleFieldFilters="0">
  <location ref="G6:L39" firstHeaderRow="1" firstDataRow="2" firstDataCol="1" rowPageCount="3" colPageCount="1"/>
  <pivotFields count="159">
    <pivotField compact="0" outline="0" showAll="0"/>
    <pivotField axis="axisCol" compact="0" outline="0" showAll="0">
      <items count="13">
        <item h="1" x="0"/>
        <item h="1" x="1"/>
        <item h="1" x="2"/>
        <item h="1" x="3"/>
        <item h="1" x="4"/>
        <item h="1" x="5"/>
        <item h="1" x="6"/>
        <item h="1" x="7"/>
        <item x="8"/>
        <item x="9"/>
        <item x="10"/>
        <item x="11"/>
        <item t="default"/>
      </items>
    </pivotField>
    <pivotField compact="0" outline="0" showAll="0"/>
    <pivotField compact="0" outline="0" showAll="0"/>
    <pivotField axis="axisRow" compact="0" outline="0" showAll="0">
      <items count="75">
        <item x="59"/>
        <item x="18"/>
        <item x="38"/>
        <item x="26"/>
        <item x="9"/>
        <item x="0"/>
        <item x="12"/>
        <item x="53"/>
        <item x="13"/>
        <item x="46"/>
        <item x="25"/>
        <item x="4"/>
        <item x="2"/>
        <item x="15"/>
        <item x="21"/>
        <item x="41"/>
        <item x="42"/>
        <item x="32"/>
        <item x="37"/>
        <item x="61"/>
        <item x="1"/>
        <item x="60"/>
        <item x="49"/>
        <item x="14"/>
        <item x="39"/>
        <item x="55"/>
        <item x="31"/>
        <item x="8"/>
        <item x="36"/>
        <item x="47"/>
        <item x="28"/>
        <item x="56"/>
        <item x="33"/>
        <item x="10"/>
        <item x="16"/>
        <item x="11"/>
        <item x="7"/>
        <item x="22"/>
        <item x="58"/>
        <item x="35"/>
        <item x="23"/>
        <item x="20"/>
        <item x="44"/>
        <item x="5"/>
        <item x="52"/>
        <item x="50"/>
        <item x="30"/>
        <item x="27"/>
        <item x="40"/>
        <item x="48"/>
        <item x="29"/>
        <item x="19"/>
        <item x="45"/>
        <item x="3"/>
        <item x="51"/>
        <item x="6"/>
        <item x="43"/>
        <item x="24"/>
        <item x="17"/>
        <item x="34"/>
        <item x="54"/>
        <item x="57"/>
        <item x="63"/>
        <item x="64"/>
        <item x="65"/>
        <item x="66"/>
        <item x="67"/>
        <item x="68"/>
        <item x="69"/>
        <item x="70"/>
        <item x="71"/>
        <item x="72"/>
        <item x="73"/>
        <item x="62"/>
        <item t="default"/>
      </items>
    </pivotField>
    <pivotField compact="0" outline="0" showAll="0"/>
    <pivotField axis="axisPage" compact="0" outline="0" showAll="0">
      <items count="2">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4">
        <item x="0"/>
        <item h="1" x="1"/>
        <item x="2"/>
        <item t="default"/>
      </items>
    </pivotField>
    <pivotField compact="0" outline="0" showAll="0"/>
    <pivotField axis="axisPage" compact="0" outline="0" multipleItemSelectionAllowed="1" showAll="0">
      <items count="4">
        <item x="0"/>
        <item h="1" x="1"/>
        <item x="2"/>
        <item t="default"/>
      </items>
    </pivotField>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4"/>
  </rowFields>
  <rowItems count="32">
    <i>
      <x v="1"/>
    </i>
    <i>
      <x v="3"/>
    </i>
    <i>
      <x v="5"/>
    </i>
    <i>
      <x v="6"/>
    </i>
    <i>
      <x v="9"/>
    </i>
    <i>
      <x v="11"/>
    </i>
    <i>
      <x v="14"/>
    </i>
    <i>
      <x v="16"/>
    </i>
    <i>
      <x v="18"/>
    </i>
    <i>
      <x v="19"/>
    </i>
    <i>
      <x v="24"/>
    </i>
    <i>
      <x v="29"/>
    </i>
    <i>
      <x v="30"/>
    </i>
    <i>
      <x v="42"/>
    </i>
    <i>
      <x v="46"/>
    </i>
    <i>
      <x v="48"/>
    </i>
    <i>
      <x v="50"/>
    </i>
    <i>
      <x v="52"/>
    </i>
    <i>
      <x v="59"/>
    </i>
    <i>
      <x v="62"/>
    </i>
    <i>
      <x v="63"/>
    </i>
    <i>
      <x v="64"/>
    </i>
    <i>
      <x v="65"/>
    </i>
    <i>
      <x v="66"/>
    </i>
    <i>
      <x v="67"/>
    </i>
    <i>
      <x v="68"/>
    </i>
    <i>
      <x v="69"/>
    </i>
    <i>
      <x v="70"/>
    </i>
    <i>
      <x v="71"/>
    </i>
    <i>
      <x v="72"/>
    </i>
    <i>
      <x v="73"/>
    </i>
    <i t="grand">
      <x/>
    </i>
  </rowItems>
  <colFields count="1">
    <field x="1"/>
  </colFields>
  <colItems count="5">
    <i>
      <x v="8"/>
    </i>
    <i>
      <x v="9"/>
    </i>
    <i>
      <x v="10"/>
    </i>
    <i>
      <x v="11"/>
    </i>
    <i t="grand">
      <x/>
    </i>
  </colItems>
  <pageFields count="3">
    <pageField fld="6" item="0" hier="-1"/>
    <pageField fld="137" hier="-1"/>
    <pageField fld="139" hier="-1"/>
  </pageFields>
  <dataFields count="1">
    <dataField name="Summe von Konto 5" fld="153" baseField="0" baseItem="0"/>
  </dataFields>
  <formats count="3">
    <format dxfId="497">
      <pivotArea outline="0" fieldPosition="0">
        <references count="1">
          <reference field="1" count="2" selected="0">
            <x v="9"/>
            <x v="10"/>
          </reference>
        </references>
      </pivotArea>
    </format>
    <format dxfId="496">
      <pivotArea outline="0" collapsedLevelsAreSubtotals="1" fieldPosition="0"/>
    </format>
    <format dxfId="495">
      <pivotArea grandRow="1"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2D63CABD-CECA-44D8-A50B-3E4EA2597F56}" name="Bestandes_delta_letztes Jahr" cacheId="0" applyNumberFormats="0" applyBorderFormats="0" applyFontFormats="0" applyPatternFormats="0" applyAlignmentFormats="0" applyWidthHeightFormats="1" dataCaption="Werte" updatedVersion="7" minRefreshableVersion="3" colGrandTotals="0" itemPrintTitles="1" createdVersion="7" indent="0" compact="0" compactData="0" multipleFieldFilters="0">
  <location ref="G5:K39" firstHeaderRow="1" firstDataRow="3" firstDataCol="1" rowPageCount="3" colPageCount="1"/>
  <pivotFields count="159">
    <pivotField compact="0" outline="0" showAll="0"/>
    <pivotField axis="axisCol" compact="0" outline="0" showAll="0">
      <items count="13">
        <item h="1" x="0"/>
        <item h="1" x="1"/>
        <item h="1" x="2"/>
        <item h="1" x="3"/>
        <item h="1" x="4"/>
        <item h="1" x="5"/>
        <item h="1" x="6"/>
        <item h="1" x="7"/>
        <item h="1" x="8"/>
        <item h="1" x="9"/>
        <item x="10"/>
        <item x="11"/>
        <item t="default"/>
      </items>
    </pivotField>
    <pivotField compact="0" outline="0" showAll="0"/>
    <pivotField compact="0" outline="0" showAll="0"/>
    <pivotField axis="axisRow" compact="0" outline="0" showAll="0">
      <items count="75">
        <item x="59"/>
        <item x="18"/>
        <item x="38"/>
        <item x="26"/>
        <item x="9"/>
        <item x="0"/>
        <item x="12"/>
        <item x="53"/>
        <item x="13"/>
        <item x="46"/>
        <item x="25"/>
        <item x="4"/>
        <item x="2"/>
        <item x="15"/>
        <item x="21"/>
        <item x="41"/>
        <item x="42"/>
        <item x="32"/>
        <item x="37"/>
        <item x="61"/>
        <item x="1"/>
        <item x="60"/>
        <item x="49"/>
        <item x="14"/>
        <item x="39"/>
        <item x="55"/>
        <item x="31"/>
        <item x="8"/>
        <item x="36"/>
        <item x="47"/>
        <item x="28"/>
        <item x="56"/>
        <item x="33"/>
        <item x="10"/>
        <item x="16"/>
        <item x="11"/>
        <item x="7"/>
        <item x="22"/>
        <item x="58"/>
        <item x="35"/>
        <item x="23"/>
        <item x="20"/>
        <item x="44"/>
        <item x="5"/>
        <item x="52"/>
        <item x="50"/>
        <item x="30"/>
        <item x="27"/>
        <item x="40"/>
        <item x="48"/>
        <item x="29"/>
        <item x="19"/>
        <item x="45"/>
        <item x="3"/>
        <item x="51"/>
        <item x="6"/>
        <item x="43"/>
        <item x="24"/>
        <item x="17"/>
        <item x="34"/>
        <item x="54"/>
        <item x="57"/>
        <item x="63"/>
        <item x="64"/>
        <item x="65"/>
        <item x="66"/>
        <item x="67"/>
        <item x="68"/>
        <item x="69"/>
        <item x="70"/>
        <item x="71"/>
        <item x="72"/>
        <item x="73"/>
        <item x="62"/>
        <item t="default"/>
      </items>
    </pivotField>
    <pivotField compact="0" outline="0" showAll="0"/>
    <pivotField axis="axisPage" compact="0" outline="0" showAll="0">
      <items count="2">
        <item x="0"/>
        <item t="default"/>
      </items>
    </pivotField>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4">
        <item x="0"/>
        <item h="1" x="1"/>
        <item x="2"/>
        <item t="default"/>
      </items>
    </pivotField>
    <pivotField compact="0" outline="0" showAll="0"/>
    <pivotField axis="axisPage" compact="0" outline="0" multipleItemSelectionAllowed="1" showAll="0">
      <items count="4">
        <item x="0"/>
        <item h="1" x="1"/>
        <item x="2"/>
        <item t="default"/>
      </items>
    </pivotField>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4"/>
  </rowFields>
  <rowItems count="32">
    <i>
      <x v="1"/>
    </i>
    <i>
      <x v="3"/>
    </i>
    <i>
      <x v="5"/>
    </i>
    <i>
      <x v="6"/>
    </i>
    <i>
      <x v="9"/>
    </i>
    <i>
      <x v="11"/>
    </i>
    <i>
      <x v="14"/>
    </i>
    <i>
      <x v="16"/>
    </i>
    <i>
      <x v="18"/>
    </i>
    <i>
      <x v="19"/>
    </i>
    <i>
      <x v="24"/>
    </i>
    <i>
      <x v="29"/>
    </i>
    <i>
      <x v="30"/>
    </i>
    <i>
      <x v="42"/>
    </i>
    <i>
      <x v="46"/>
    </i>
    <i>
      <x v="48"/>
    </i>
    <i>
      <x v="50"/>
    </i>
    <i>
      <x v="52"/>
    </i>
    <i>
      <x v="59"/>
    </i>
    <i>
      <x v="62"/>
    </i>
    <i>
      <x v="63"/>
    </i>
    <i>
      <x v="64"/>
    </i>
    <i>
      <x v="65"/>
    </i>
    <i>
      <x v="66"/>
    </i>
    <i>
      <x v="67"/>
    </i>
    <i>
      <x v="68"/>
    </i>
    <i>
      <x v="69"/>
    </i>
    <i>
      <x v="70"/>
    </i>
    <i>
      <x v="71"/>
    </i>
    <i>
      <x v="72"/>
    </i>
    <i>
      <x v="73"/>
    </i>
    <i t="grand">
      <x/>
    </i>
  </rowItems>
  <colFields count="2">
    <field x="1"/>
    <field x="-2"/>
  </colFields>
  <colItems count="4">
    <i>
      <x v="10"/>
      <x/>
    </i>
    <i r="1" i="1">
      <x v="1"/>
    </i>
    <i>
      <x v="11"/>
      <x/>
    </i>
    <i r="1" i="1">
      <x v="1"/>
    </i>
  </colItems>
  <pageFields count="3">
    <pageField fld="6" item="0" hier="-1"/>
    <pageField fld="137" hier="-1"/>
    <pageField fld="139" hier="-1"/>
  </pageFields>
  <dataFields count="2">
    <dataField name="Summe von Ø Versicherte" fld="7" baseField="0" baseItem="0"/>
    <dataField name="∆ zu Basisjahr (Bestand)" fld="7" showDataAs="percentDiff" baseField="1" baseItem="1048828" numFmtId="10"/>
  </dataFields>
  <formats count="4">
    <format dxfId="476">
      <pivotArea outline="0" fieldPosition="0">
        <references count="1">
          <reference field="1" count="2" selected="0">
            <x v="9"/>
            <x v="10"/>
          </reference>
        </references>
      </pivotArea>
    </format>
    <format dxfId="475">
      <pivotArea outline="0" collapsedLevelsAreSubtotals="1" fieldPosition="0"/>
    </format>
    <format dxfId="474">
      <pivotArea grandRow="1" outline="0" collapsedLevelsAreSubtotals="1" fieldPosition="0"/>
    </format>
    <format dxfId="473">
      <pivotArea outline="0" fieldPosition="0">
        <references count="1">
          <reference field="4294967294" count="1">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69AC1CA9-9327-435D-8BA3-3B06C8BB6B17}" name="PivotTable2" cacheId="0" applyNumberFormats="0" applyBorderFormats="0" applyFontFormats="0" applyPatternFormats="0" applyAlignmentFormats="0" applyWidthHeightFormats="1" dataCaption="Werte" updatedVersion="7" minRefreshableVersion="3" colGrandTotals="0" itemPrintTitles="1" createdVersion="7" indent="0" compact="0" compactData="0" multipleFieldFilters="0">
  <location ref="A5:E39" firstHeaderRow="1" firstDataRow="3" firstDataCol="1" rowPageCount="3" colPageCount="1"/>
  <pivotFields count="159">
    <pivotField compact="0" outline="0" showAll="0"/>
    <pivotField axis="axisCol" compact="0" outline="0" showAll="0">
      <items count="13">
        <item h="1" x="0"/>
        <item h="1" x="1"/>
        <item h="1" x="2"/>
        <item h="1" x="3"/>
        <item h="1" x="4"/>
        <item h="1" x="5"/>
        <item h="1" x="6"/>
        <item h="1" x="7"/>
        <item x="8"/>
        <item h="1" x="9"/>
        <item h="1" x="10"/>
        <item x="11"/>
        <item t="default"/>
      </items>
    </pivotField>
    <pivotField compact="0" outline="0" showAll="0"/>
    <pivotField compact="0" outline="0" showAll="0"/>
    <pivotField axis="axisRow" compact="0" outline="0" showAll="0">
      <items count="75">
        <item x="59"/>
        <item x="18"/>
        <item x="38"/>
        <item x="26"/>
        <item x="9"/>
        <item x="0"/>
        <item x="12"/>
        <item x="53"/>
        <item x="13"/>
        <item x="46"/>
        <item x="25"/>
        <item x="4"/>
        <item x="2"/>
        <item x="15"/>
        <item x="21"/>
        <item x="41"/>
        <item x="42"/>
        <item x="32"/>
        <item x="37"/>
        <item x="61"/>
        <item x="1"/>
        <item x="60"/>
        <item x="49"/>
        <item x="14"/>
        <item x="39"/>
        <item x="55"/>
        <item x="31"/>
        <item x="8"/>
        <item x="36"/>
        <item x="47"/>
        <item x="28"/>
        <item x="56"/>
        <item x="33"/>
        <item x="10"/>
        <item x="16"/>
        <item x="11"/>
        <item x="7"/>
        <item x="22"/>
        <item x="58"/>
        <item x="35"/>
        <item x="23"/>
        <item x="20"/>
        <item x="44"/>
        <item x="5"/>
        <item x="52"/>
        <item x="50"/>
        <item x="30"/>
        <item x="27"/>
        <item x="40"/>
        <item x="48"/>
        <item x="29"/>
        <item x="19"/>
        <item x="45"/>
        <item x="3"/>
        <item x="51"/>
        <item x="6"/>
        <item x="43"/>
        <item x="24"/>
        <item x="17"/>
        <item x="34"/>
        <item x="54"/>
        <item x="57"/>
        <item x="63"/>
        <item x="64"/>
        <item x="65"/>
        <item x="66"/>
        <item x="67"/>
        <item x="68"/>
        <item x="69"/>
        <item x="70"/>
        <item x="71"/>
        <item x="72"/>
        <item x="73"/>
        <item x="62"/>
        <item t="default"/>
      </items>
    </pivotField>
    <pivotField compact="0" outline="0" showAll="0"/>
    <pivotField axis="axisPage" compact="0" outline="0" showAll="0">
      <items count="2">
        <item x="0"/>
        <item t="default"/>
      </items>
    </pivotField>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4">
        <item x="0"/>
        <item h="1" x="1"/>
        <item x="2"/>
        <item t="default"/>
      </items>
    </pivotField>
    <pivotField compact="0" outline="0" showAll="0"/>
    <pivotField axis="axisPage" compact="0" outline="0" multipleItemSelectionAllowed="1" showAll="0">
      <items count="4">
        <item x="0"/>
        <item h="1" x="1"/>
        <item x="2"/>
        <item t="default"/>
      </items>
    </pivotField>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4"/>
  </rowFields>
  <rowItems count="32">
    <i>
      <x v="1"/>
    </i>
    <i>
      <x v="3"/>
    </i>
    <i>
      <x v="5"/>
    </i>
    <i>
      <x v="6"/>
    </i>
    <i>
      <x v="9"/>
    </i>
    <i>
      <x v="11"/>
    </i>
    <i>
      <x v="14"/>
    </i>
    <i>
      <x v="16"/>
    </i>
    <i>
      <x v="18"/>
    </i>
    <i>
      <x v="19"/>
    </i>
    <i>
      <x v="24"/>
    </i>
    <i>
      <x v="29"/>
    </i>
    <i>
      <x v="30"/>
    </i>
    <i>
      <x v="42"/>
    </i>
    <i>
      <x v="46"/>
    </i>
    <i>
      <x v="48"/>
    </i>
    <i>
      <x v="50"/>
    </i>
    <i>
      <x v="52"/>
    </i>
    <i>
      <x v="59"/>
    </i>
    <i>
      <x v="62"/>
    </i>
    <i>
      <x v="63"/>
    </i>
    <i>
      <x v="64"/>
    </i>
    <i>
      <x v="65"/>
    </i>
    <i>
      <x v="66"/>
    </i>
    <i>
      <x v="67"/>
    </i>
    <i>
      <x v="68"/>
    </i>
    <i>
      <x v="69"/>
    </i>
    <i>
      <x v="70"/>
    </i>
    <i>
      <x v="71"/>
    </i>
    <i>
      <x v="72"/>
    </i>
    <i>
      <x v="73"/>
    </i>
    <i t="grand">
      <x/>
    </i>
  </rowItems>
  <colFields count="2">
    <field x="1"/>
    <field x="-2"/>
  </colFields>
  <colItems count="4">
    <i>
      <x v="8"/>
      <x/>
    </i>
    <i r="1" i="1">
      <x v="1"/>
    </i>
    <i>
      <x v="11"/>
      <x/>
    </i>
    <i r="1" i="1">
      <x v="1"/>
    </i>
  </colItems>
  <pageFields count="3">
    <pageField fld="6" item="0" hier="-1"/>
    <pageField fld="137" hier="-1"/>
    <pageField fld="139" hier="-1"/>
  </pageFields>
  <dataFields count="2">
    <dataField name="Summe von Ø Versicherte" fld="7" baseField="0" baseItem="0"/>
    <dataField name="∆ zu Basisjahr (Bestand)" fld="7" showDataAs="percentDiff" baseField="1" baseItem="1048828" numFmtId="10"/>
  </dataFields>
  <formats count="4">
    <format dxfId="480">
      <pivotArea outline="0" fieldPosition="0">
        <references count="1">
          <reference field="1" count="2" selected="0">
            <x v="9"/>
            <x v="10"/>
          </reference>
        </references>
      </pivotArea>
    </format>
    <format dxfId="479">
      <pivotArea outline="0" collapsedLevelsAreSubtotals="1" fieldPosition="0"/>
    </format>
    <format dxfId="478">
      <pivotArea grandRow="1" outline="0" collapsedLevelsAreSubtotals="1" fieldPosition="0"/>
    </format>
    <format dxfId="477">
      <pivotArea outline="0" fieldPosition="0">
        <references count="1">
          <reference field="4294967294" count="1">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5ED030C9-B1D3-4DE6-934A-7951EDDD6448}" name="Versichertenbestand_jedes_Jahr" cacheId="0" applyNumberFormats="0" applyBorderFormats="0" applyFontFormats="0" applyPatternFormats="0" applyAlignmentFormats="0" applyWidthHeightFormats="1" dataCaption="Werte" updatedVersion="7" minRefreshableVersion="3" itemPrintTitles="1" createdVersion="7" indent="0" compact="0" compactData="0" multipleFieldFilters="0">
  <location ref="M6:R39" firstHeaderRow="1" firstDataRow="2" firstDataCol="1" rowPageCount="3" colPageCount="1"/>
  <pivotFields count="159">
    <pivotField compact="0" outline="0" showAll="0"/>
    <pivotField axis="axisCol" compact="0" outline="0" showAll="0">
      <items count="13">
        <item h="1" x="0"/>
        <item h="1" x="1"/>
        <item h="1" x="2"/>
        <item h="1" x="3"/>
        <item h="1" x="4"/>
        <item h="1" x="5"/>
        <item h="1" x="6"/>
        <item h="1" x="7"/>
        <item x="8"/>
        <item x="9"/>
        <item x="10"/>
        <item x="11"/>
        <item t="default"/>
      </items>
    </pivotField>
    <pivotField compact="0" outline="0" showAll="0"/>
    <pivotField compact="0" outline="0" showAll="0"/>
    <pivotField axis="axisRow" compact="0" outline="0" showAll="0">
      <items count="75">
        <item x="59"/>
        <item x="18"/>
        <item x="38"/>
        <item x="26"/>
        <item x="9"/>
        <item x="0"/>
        <item x="12"/>
        <item x="53"/>
        <item x="13"/>
        <item x="46"/>
        <item x="25"/>
        <item x="4"/>
        <item x="2"/>
        <item x="15"/>
        <item x="21"/>
        <item x="41"/>
        <item x="42"/>
        <item x="32"/>
        <item x="37"/>
        <item x="61"/>
        <item x="1"/>
        <item x="60"/>
        <item x="49"/>
        <item x="14"/>
        <item x="39"/>
        <item x="55"/>
        <item x="31"/>
        <item x="8"/>
        <item x="36"/>
        <item x="47"/>
        <item x="28"/>
        <item x="56"/>
        <item x="33"/>
        <item x="10"/>
        <item x="16"/>
        <item x="11"/>
        <item x="7"/>
        <item x="22"/>
        <item x="58"/>
        <item x="35"/>
        <item x="23"/>
        <item x="20"/>
        <item x="44"/>
        <item x="5"/>
        <item x="52"/>
        <item x="50"/>
        <item x="30"/>
        <item x="27"/>
        <item x="40"/>
        <item x="48"/>
        <item x="29"/>
        <item x="19"/>
        <item x="45"/>
        <item x="3"/>
        <item x="51"/>
        <item x="6"/>
        <item x="43"/>
        <item x="24"/>
        <item x="17"/>
        <item x="34"/>
        <item x="54"/>
        <item x="57"/>
        <item x="63"/>
        <item x="64"/>
        <item x="65"/>
        <item x="66"/>
        <item x="67"/>
        <item x="68"/>
        <item x="69"/>
        <item x="70"/>
        <item x="71"/>
        <item x="72"/>
        <item x="73"/>
        <item x="62"/>
        <item t="default"/>
      </items>
    </pivotField>
    <pivotField compact="0" outline="0" showAll="0"/>
    <pivotField axis="axisPage" compact="0" outline="0" showAll="0">
      <items count="2">
        <item x="0"/>
        <item t="default"/>
      </items>
    </pivotField>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4">
        <item x="0"/>
        <item h="1" x="1"/>
        <item x="2"/>
        <item t="default"/>
      </items>
    </pivotField>
    <pivotField compact="0" outline="0" showAll="0"/>
    <pivotField axis="axisPage" compact="0" outline="0" multipleItemSelectionAllowed="1" showAll="0">
      <items count="4">
        <item x="0"/>
        <item h="1" x="1"/>
        <item x="2"/>
        <item t="default"/>
      </items>
    </pivotField>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4"/>
  </rowFields>
  <rowItems count="32">
    <i>
      <x v="1"/>
    </i>
    <i>
      <x v="3"/>
    </i>
    <i>
      <x v="5"/>
    </i>
    <i>
      <x v="6"/>
    </i>
    <i>
      <x v="9"/>
    </i>
    <i>
      <x v="11"/>
    </i>
    <i>
      <x v="14"/>
    </i>
    <i>
      <x v="16"/>
    </i>
    <i>
      <x v="18"/>
    </i>
    <i>
      <x v="19"/>
    </i>
    <i>
      <x v="24"/>
    </i>
    <i>
      <x v="29"/>
    </i>
    <i>
      <x v="30"/>
    </i>
    <i>
      <x v="42"/>
    </i>
    <i>
      <x v="46"/>
    </i>
    <i>
      <x v="48"/>
    </i>
    <i>
      <x v="50"/>
    </i>
    <i>
      <x v="52"/>
    </i>
    <i>
      <x v="59"/>
    </i>
    <i>
      <x v="62"/>
    </i>
    <i>
      <x v="63"/>
    </i>
    <i>
      <x v="64"/>
    </i>
    <i>
      <x v="65"/>
    </i>
    <i>
      <x v="66"/>
    </i>
    <i>
      <x v="67"/>
    </i>
    <i>
      <x v="68"/>
    </i>
    <i>
      <x v="69"/>
    </i>
    <i>
      <x v="70"/>
    </i>
    <i>
      <x v="71"/>
    </i>
    <i>
      <x v="72"/>
    </i>
    <i>
      <x v="73"/>
    </i>
    <i t="grand">
      <x/>
    </i>
  </rowItems>
  <colFields count="1">
    <field x="1"/>
  </colFields>
  <colItems count="5">
    <i>
      <x v="8"/>
    </i>
    <i>
      <x v="9"/>
    </i>
    <i>
      <x v="10"/>
    </i>
    <i>
      <x v="11"/>
    </i>
    <i t="grand">
      <x/>
    </i>
  </colItems>
  <pageFields count="3">
    <pageField fld="6" item="0" hier="-1"/>
    <pageField fld="137" hier="-1"/>
    <pageField fld="139" hier="-1"/>
  </pageFields>
  <dataFields count="1">
    <dataField name="Summe von Ø Versicherte" fld="7" baseField="0" baseItem="0"/>
  </dataFields>
  <formats count="3">
    <format dxfId="483">
      <pivotArea outline="0" fieldPosition="0">
        <references count="1">
          <reference field="1" count="2" selected="0">
            <x v="9"/>
            <x v="10"/>
          </reference>
        </references>
      </pivotArea>
    </format>
    <format dxfId="482">
      <pivotArea outline="0" collapsedLevelsAreSubtotals="1" fieldPosition="0"/>
    </format>
    <format dxfId="481">
      <pivotArea grandRow="1"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22186B1C-D45D-4FAA-A87D-795F6C15E0F6}" name="PivotTable2" cacheId="0" applyNumberFormats="0" applyBorderFormats="0" applyFontFormats="0" applyPatternFormats="0" applyAlignmentFormats="0" applyWidthHeightFormats="1" dataCaption="Werte" updatedVersion="7" minRefreshableVersion="3" colGrandTotals="0" itemPrintTitles="1" createdVersion="7" indent="0" compact="0" compactData="0" multipleFieldFilters="0">
  <location ref="A5:C38" firstHeaderRow="1" firstDataRow="2" firstDataCol="1" rowPageCount="3" colPageCount="1"/>
  <pivotFields count="159">
    <pivotField compact="0" outline="0" showAll="0"/>
    <pivotField axis="axisCol" compact="0" outline="0" showAll="0">
      <items count="13">
        <item h="1" x="0"/>
        <item h="1" x="1"/>
        <item h="1" x="2"/>
        <item h="1" x="3"/>
        <item h="1" x="4"/>
        <item h="1" x="5"/>
        <item h="1" x="6"/>
        <item h="1" x="7"/>
        <item x="8"/>
        <item h="1" x="9"/>
        <item h="1" x="10"/>
        <item x="11"/>
        <item t="default"/>
      </items>
    </pivotField>
    <pivotField compact="0" outline="0" showAll="0"/>
    <pivotField compact="0" outline="0" showAll="0"/>
    <pivotField axis="axisRow" compact="0" outline="0" showAll="0">
      <items count="75">
        <item x="59"/>
        <item x="18"/>
        <item x="38"/>
        <item x="26"/>
        <item x="9"/>
        <item x="0"/>
        <item x="12"/>
        <item x="53"/>
        <item x="13"/>
        <item x="46"/>
        <item x="25"/>
        <item x="4"/>
        <item x="2"/>
        <item x="15"/>
        <item x="21"/>
        <item x="41"/>
        <item x="42"/>
        <item x="32"/>
        <item x="37"/>
        <item x="61"/>
        <item x="1"/>
        <item x="60"/>
        <item x="49"/>
        <item x="14"/>
        <item x="39"/>
        <item x="55"/>
        <item x="31"/>
        <item x="8"/>
        <item x="36"/>
        <item x="47"/>
        <item x="28"/>
        <item x="56"/>
        <item x="33"/>
        <item x="10"/>
        <item x="16"/>
        <item x="11"/>
        <item x="7"/>
        <item x="22"/>
        <item x="58"/>
        <item x="35"/>
        <item x="23"/>
        <item x="20"/>
        <item x="44"/>
        <item x="5"/>
        <item x="52"/>
        <item x="50"/>
        <item x="30"/>
        <item x="27"/>
        <item x="40"/>
        <item x="48"/>
        <item x="29"/>
        <item x="19"/>
        <item x="45"/>
        <item x="3"/>
        <item x="51"/>
        <item x="6"/>
        <item x="43"/>
        <item x="24"/>
        <item x="17"/>
        <item x="34"/>
        <item x="54"/>
        <item x="57"/>
        <item x="63"/>
        <item x="64"/>
        <item x="65"/>
        <item x="66"/>
        <item x="67"/>
        <item x="68"/>
        <item x="69"/>
        <item x="70"/>
        <item x="71"/>
        <item x="72"/>
        <item x="73"/>
        <item x="62"/>
        <item t="default"/>
      </items>
    </pivotField>
    <pivotField compact="0" outline="0" showAll="0"/>
    <pivotField axis="axisPage" compact="0" outline="0" showAll="0">
      <items count="2">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4">
        <item x="0"/>
        <item h="1" x="1"/>
        <item x="2"/>
        <item t="default"/>
      </items>
    </pivotField>
    <pivotField compact="0" outline="0" showAll="0"/>
    <pivotField axis="axisPage" compact="0" outline="0" multipleItemSelectionAllowed="1" showAll="0">
      <items count="4">
        <item x="0"/>
        <item h="1" x="1"/>
        <item x="2"/>
        <item t="default"/>
      </items>
    </pivotField>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s>
  <rowFields count="1">
    <field x="4"/>
  </rowFields>
  <rowItems count="32">
    <i>
      <x v="1"/>
    </i>
    <i>
      <x v="3"/>
    </i>
    <i>
      <x v="5"/>
    </i>
    <i>
      <x v="6"/>
    </i>
    <i>
      <x v="9"/>
    </i>
    <i>
      <x v="11"/>
    </i>
    <i>
      <x v="14"/>
    </i>
    <i>
      <x v="16"/>
    </i>
    <i>
      <x v="18"/>
    </i>
    <i>
      <x v="19"/>
    </i>
    <i>
      <x v="24"/>
    </i>
    <i>
      <x v="29"/>
    </i>
    <i>
      <x v="30"/>
    </i>
    <i>
      <x v="42"/>
    </i>
    <i>
      <x v="46"/>
    </i>
    <i>
      <x v="48"/>
    </i>
    <i>
      <x v="50"/>
    </i>
    <i>
      <x v="52"/>
    </i>
    <i>
      <x v="59"/>
    </i>
    <i>
      <x v="62"/>
    </i>
    <i>
      <x v="63"/>
    </i>
    <i>
      <x v="64"/>
    </i>
    <i>
      <x v="65"/>
    </i>
    <i>
      <x v="66"/>
    </i>
    <i>
      <x v="67"/>
    </i>
    <i>
      <x v="68"/>
    </i>
    <i>
      <x v="69"/>
    </i>
    <i>
      <x v="70"/>
    </i>
    <i>
      <x v="71"/>
    </i>
    <i>
      <x v="72"/>
    </i>
    <i>
      <x v="73"/>
    </i>
    <i t="grand">
      <x/>
    </i>
  </rowItems>
  <colFields count="1">
    <field x="1"/>
  </colFields>
  <colItems count="2">
    <i>
      <x v="8"/>
    </i>
    <i>
      <x v="11"/>
    </i>
  </colItems>
  <pageFields count="3">
    <pageField fld="6" item="0" hier="-1"/>
    <pageField fld="137" hier="-1"/>
    <pageField fld="139" hier="-1"/>
  </pageFields>
  <dataFields count="1">
    <dataField name="Summe von VK pypp" fld="157" baseField="0" baseItem="0"/>
  </dataFields>
  <formats count="3">
    <format dxfId="472">
      <pivotArea outline="0" fieldPosition="0">
        <references count="1">
          <reference field="1" count="2" selected="0">
            <x v="9"/>
            <x v="10"/>
          </reference>
        </references>
      </pivotArea>
    </format>
    <format dxfId="471">
      <pivotArea outline="0" collapsedLevelsAreSubtotals="1" fieldPosition="0"/>
    </format>
    <format dxfId="470">
      <pivotArea grandRow="1"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8050996-F7BB-48DD-B030-772ED085E8EA}" name="P_translate" cacheId="1" applyNumberFormats="0" applyBorderFormats="0" applyFontFormats="0" applyPatternFormats="0" applyAlignmentFormats="0" applyWidthHeightFormats="1" dataCaption="Werte" updatedVersion="7" minRefreshableVersion="3" useAutoFormatting="1" rowGrandTotals="0" colGrandTotals="0" itemPrintTitles="1" createdVersion="7" indent="0" compact="0" compactData="0" multipleFieldFilters="0">
  <location ref="E6:F37" firstHeaderRow="1" firstDataRow="1" firstDataCol="2" rowPageCount="1" colPageCount="1"/>
  <pivotFields count="3">
    <pivotField axis="axisPage" compact="0" outline="0" showAll="0">
      <items count="5">
        <item x="0"/>
        <item x="1"/>
        <item m="1" x="3"/>
        <item x="2"/>
        <item t="default"/>
      </items>
    </pivotField>
    <pivotField axis="axisRow" compact="0" outline="0" showAll="0" defaultSubtotal="0">
      <items count="31">
        <item x="0"/>
        <item x="1"/>
        <item x="2"/>
        <item x="3"/>
        <item x="4"/>
        <item x="5"/>
        <item x="6"/>
        <item x="7"/>
        <item x="8"/>
        <item x="9"/>
        <item x="10"/>
        <item x="11"/>
        <item x="12"/>
        <item x="13"/>
        <item x="14"/>
        <item x="15"/>
        <item x="16"/>
        <item x="17"/>
        <item x="18"/>
        <item x="19"/>
        <item x="20"/>
        <item x="21"/>
        <item x="22"/>
        <item x="23"/>
        <item x="24"/>
        <item x="25"/>
        <item x="26"/>
        <item x="27"/>
        <item x="28"/>
        <item x="29"/>
        <item x="30"/>
      </items>
    </pivotField>
    <pivotField axis="axisRow" compact="0" outline="0" showAll="0">
      <items count="115">
        <item x="6"/>
        <item m="1" x="108"/>
        <item m="1" x="106"/>
        <item m="1" x="111"/>
        <item m="1" x="86"/>
        <item m="1" x="107"/>
        <item m="1" x="94"/>
        <item m="1" x="103"/>
        <item m="1" x="93"/>
        <item m="1" x="110"/>
        <item m="1" x="112"/>
        <item m="1" x="88"/>
        <item m="1" x="91"/>
        <item m="1" x="95"/>
        <item m="1" x="89"/>
        <item m="1" x="102"/>
        <item m="1" x="109"/>
        <item m="1" x="101"/>
        <item m="1" x="90"/>
        <item m="1" x="92"/>
        <item x="1"/>
        <item x="5"/>
        <item x="2"/>
        <item x="7"/>
        <item x="0"/>
        <item x="8"/>
        <item x="4"/>
        <item x="3"/>
        <item x="9"/>
        <item x="10"/>
        <item m="1" x="105"/>
        <item x="12"/>
        <item x="13"/>
        <item x="14"/>
        <item x="15"/>
        <item x="16"/>
        <item x="17"/>
        <item m="1" x="99"/>
        <item x="19"/>
        <item x="20"/>
        <item x="21"/>
        <item x="22"/>
        <item m="1" x="98"/>
        <item m="1" x="113"/>
        <item x="30"/>
        <item x="31"/>
        <item x="32"/>
        <item x="33"/>
        <item x="34"/>
        <item x="35"/>
        <item x="36"/>
        <item x="37"/>
        <item x="38"/>
        <item x="29"/>
        <item x="58"/>
        <item x="59"/>
        <item x="60"/>
        <item x="61"/>
        <item x="62"/>
        <item x="63"/>
        <item x="64"/>
        <item x="65"/>
        <item x="66"/>
        <item m="1" x="96"/>
        <item x="18"/>
        <item x="24"/>
        <item x="39"/>
        <item x="40"/>
        <item m="1" x="100"/>
        <item x="42"/>
        <item x="43"/>
        <item x="44"/>
        <item x="45"/>
        <item x="46"/>
        <item x="47"/>
        <item x="48"/>
        <item x="49"/>
        <item x="50"/>
        <item x="51"/>
        <item x="52"/>
        <item m="1" x="87"/>
        <item x="54"/>
        <item x="67"/>
        <item m="1" x="104"/>
        <item x="69"/>
        <item x="70"/>
        <item x="71"/>
        <item x="72"/>
        <item x="73"/>
        <item x="74"/>
        <item x="75"/>
        <item x="76"/>
        <item x="77"/>
        <item x="78"/>
        <item x="79"/>
        <item m="1" x="97"/>
        <item x="81"/>
        <item x="25"/>
        <item x="55"/>
        <item x="82"/>
        <item x="26"/>
        <item x="56"/>
        <item x="83"/>
        <item x="23"/>
        <item x="53"/>
        <item x="80"/>
        <item x="27"/>
        <item x="57"/>
        <item x="84"/>
        <item x="28"/>
        <item x="85"/>
        <item x="11"/>
        <item x="41"/>
        <item x="68"/>
        <item t="default"/>
      </items>
    </pivotField>
  </pivotFields>
  <rowFields count="2">
    <field x="1"/>
    <field x="2"/>
  </rowFields>
  <rowItems count="31">
    <i>
      <x/>
      <x v="44"/>
    </i>
    <i>
      <x v="1"/>
      <x v="45"/>
    </i>
    <i>
      <x v="2"/>
      <x v="46"/>
    </i>
    <i>
      <x v="3"/>
      <x v="47"/>
    </i>
    <i>
      <x v="4"/>
      <x v="48"/>
    </i>
    <i>
      <x v="5"/>
      <x v="49"/>
    </i>
    <i>
      <x v="6"/>
      <x v="50"/>
    </i>
    <i>
      <x v="7"/>
      <x v="51"/>
    </i>
    <i>
      <x v="8"/>
      <x v="52"/>
    </i>
    <i>
      <x v="9"/>
      <x v="66"/>
    </i>
    <i>
      <x v="10"/>
      <x v="67"/>
    </i>
    <i>
      <x v="11"/>
      <x v="52"/>
    </i>
    <i>
      <x v="12"/>
      <x v="112"/>
    </i>
    <i>
      <x v="13"/>
      <x v="69"/>
    </i>
    <i>
      <x v="14"/>
      <x v="70"/>
    </i>
    <i>
      <x v="15"/>
      <x v="71"/>
    </i>
    <i>
      <x v="16"/>
      <x v="72"/>
    </i>
    <i>
      <x v="17"/>
      <x v="73"/>
    </i>
    <i>
      <x v="18"/>
      <x v="74"/>
    </i>
    <i>
      <x v="19"/>
      <x v="75"/>
    </i>
    <i>
      <x v="20"/>
      <x v="76"/>
    </i>
    <i>
      <x v="21"/>
      <x v="77"/>
    </i>
    <i>
      <x v="22"/>
      <x v="78"/>
    </i>
    <i>
      <x v="23"/>
      <x v="79"/>
    </i>
    <i>
      <x v="24"/>
      <x v="104"/>
    </i>
    <i>
      <x v="25"/>
      <x v="81"/>
    </i>
    <i>
      <x v="26"/>
      <x v="98"/>
    </i>
    <i>
      <x v="27"/>
      <x v="101"/>
    </i>
    <i>
      <x v="28"/>
      <x v="107"/>
    </i>
    <i>
      <x v="29"/>
      <x v="109"/>
    </i>
    <i>
      <x v="30"/>
      <x v="53"/>
    </i>
  </rowItems>
  <colItems count="1">
    <i/>
  </colItems>
  <pageFields count="1">
    <pageField fld="0" item="1" hier="-1"/>
  </pageFields>
  <formats count="35">
    <format dxfId="459">
      <pivotArea type="all" dataOnly="0" outline="0" fieldPosition="0"/>
    </format>
    <format dxfId="458">
      <pivotArea field="1" type="button" dataOnly="0" labelOnly="1" outline="0" axis="axisRow" fieldPosition="0"/>
    </format>
    <format dxfId="457">
      <pivotArea field="2" type="button" dataOnly="0" labelOnly="1" outline="0" axis="axisRow" fieldPosition="1"/>
    </format>
    <format dxfId="456">
      <pivotArea dataOnly="0" labelOnly="1" outline="0" fieldPosition="0">
        <references count="1">
          <reference field="1" count="0"/>
        </references>
      </pivotArea>
    </format>
    <format dxfId="455">
      <pivotArea dataOnly="0" labelOnly="1" outline="0" fieldPosition="0">
        <references count="2">
          <reference field="1" count="1" selected="0">
            <x v="0"/>
          </reference>
          <reference field="2" count="1">
            <x v="44"/>
          </reference>
        </references>
      </pivotArea>
    </format>
    <format dxfId="454">
      <pivotArea dataOnly="0" labelOnly="1" outline="0" fieldPosition="0">
        <references count="2">
          <reference field="1" count="1" selected="0">
            <x v="1"/>
          </reference>
          <reference field="2" count="1">
            <x v="45"/>
          </reference>
        </references>
      </pivotArea>
    </format>
    <format dxfId="453">
      <pivotArea dataOnly="0" labelOnly="1" outline="0" fieldPosition="0">
        <references count="2">
          <reference field="1" count="1" selected="0">
            <x v="2"/>
          </reference>
          <reference field="2" count="1">
            <x v="46"/>
          </reference>
        </references>
      </pivotArea>
    </format>
    <format dxfId="452">
      <pivotArea dataOnly="0" labelOnly="1" outline="0" fieldPosition="0">
        <references count="2">
          <reference field="1" count="1" selected="0">
            <x v="3"/>
          </reference>
          <reference field="2" count="1">
            <x v="47"/>
          </reference>
        </references>
      </pivotArea>
    </format>
    <format dxfId="451">
      <pivotArea dataOnly="0" labelOnly="1" outline="0" fieldPosition="0">
        <references count="2">
          <reference field="1" count="1" selected="0">
            <x v="4"/>
          </reference>
          <reference field="2" count="1">
            <x v="48"/>
          </reference>
        </references>
      </pivotArea>
    </format>
    <format dxfId="450">
      <pivotArea dataOnly="0" labelOnly="1" outline="0" fieldPosition="0">
        <references count="2">
          <reference field="1" count="1" selected="0">
            <x v="5"/>
          </reference>
          <reference field="2" count="1">
            <x v="49"/>
          </reference>
        </references>
      </pivotArea>
    </format>
    <format dxfId="449">
      <pivotArea dataOnly="0" labelOnly="1" outline="0" fieldPosition="0">
        <references count="2">
          <reference field="1" count="1" selected="0">
            <x v="6"/>
          </reference>
          <reference field="2" count="1">
            <x v="50"/>
          </reference>
        </references>
      </pivotArea>
    </format>
    <format dxfId="448">
      <pivotArea dataOnly="0" labelOnly="1" outline="0" fieldPosition="0">
        <references count="2">
          <reference field="1" count="1" selected="0">
            <x v="7"/>
          </reference>
          <reference field="2" count="1">
            <x v="51"/>
          </reference>
        </references>
      </pivotArea>
    </format>
    <format dxfId="447">
      <pivotArea dataOnly="0" labelOnly="1" outline="0" fieldPosition="0">
        <references count="2">
          <reference field="1" count="1" selected="0">
            <x v="8"/>
          </reference>
          <reference field="2" count="1">
            <x v="52"/>
          </reference>
        </references>
      </pivotArea>
    </format>
    <format dxfId="446">
      <pivotArea dataOnly="0" labelOnly="1" outline="0" fieldPosition="0">
        <references count="2">
          <reference field="1" count="1" selected="0">
            <x v="9"/>
          </reference>
          <reference field="2" count="1">
            <x v="66"/>
          </reference>
        </references>
      </pivotArea>
    </format>
    <format dxfId="445">
      <pivotArea dataOnly="0" labelOnly="1" outline="0" fieldPosition="0">
        <references count="2">
          <reference field="1" count="1" selected="0">
            <x v="10"/>
          </reference>
          <reference field="2" count="1">
            <x v="67"/>
          </reference>
        </references>
      </pivotArea>
    </format>
    <format dxfId="444">
      <pivotArea dataOnly="0" labelOnly="1" outline="0" fieldPosition="0">
        <references count="2">
          <reference field="1" count="1" selected="0">
            <x v="11"/>
          </reference>
          <reference field="2" count="1">
            <x v="52"/>
          </reference>
        </references>
      </pivotArea>
    </format>
    <format dxfId="443">
      <pivotArea dataOnly="0" labelOnly="1" outline="0" fieldPosition="0">
        <references count="2">
          <reference field="1" count="1" selected="0">
            <x v="12"/>
          </reference>
          <reference field="2" count="1">
            <x v="68"/>
          </reference>
        </references>
      </pivotArea>
    </format>
    <format dxfId="442">
      <pivotArea dataOnly="0" labelOnly="1" outline="0" fieldPosition="0">
        <references count="2">
          <reference field="1" count="1" selected="0">
            <x v="13"/>
          </reference>
          <reference field="2" count="1">
            <x v="69"/>
          </reference>
        </references>
      </pivotArea>
    </format>
    <format dxfId="441">
      <pivotArea dataOnly="0" labelOnly="1" outline="0" fieldPosition="0">
        <references count="2">
          <reference field="1" count="1" selected="0">
            <x v="14"/>
          </reference>
          <reference field="2" count="1">
            <x v="70"/>
          </reference>
        </references>
      </pivotArea>
    </format>
    <format dxfId="440">
      <pivotArea dataOnly="0" labelOnly="1" outline="0" fieldPosition="0">
        <references count="2">
          <reference field="1" count="1" selected="0">
            <x v="15"/>
          </reference>
          <reference field="2" count="1">
            <x v="71"/>
          </reference>
        </references>
      </pivotArea>
    </format>
    <format dxfId="439">
      <pivotArea dataOnly="0" labelOnly="1" outline="0" fieldPosition="0">
        <references count="2">
          <reference field="1" count="1" selected="0">
            <x v="16"/>
          </reference>
          <reference field="2" count="1">
            <x v="72"/>
          </reference>
        </references>
      </pivotArea>
    </format>
    <format dxfId="438">
      <pivotArea dataOnly="0" labelOnly="1" outline="0" fieldPosition="0">
        <references count="2">
          <reference field="1" count="1" selected="0">
            <x v="17"/>
          </reference>
          <reference field="2" count="1">
            <x v="73"/>
          </reference>
        </references>
      </pivotArea>
    </format>
    <format dxfId="437">
      <pivotArea dataOnly="0" labelOnly="1" outline="0" fieldPosition="0">
        <references count="2">
          <reference field="1" count="1" selected="0">
            <x v="18"/>
          </reference>
          <reference field="2" count="1">
            <x v="74"/>
          </reference>
        </references>
      </pivotArea>
    </format>
    <format dxfId="436">
      <pivotArea dataOnly="0" labelOnly="1" outline="0" fieldPosition="0">
        <references count="2">
          <reference field="1" count="1" selected="0">
            <x v="19"/>
          </reference>
          <reference field="2" count="1">
            <x v="75"/>
          </reference>
        </references>
      </pivotArea>
    </format>
    <format dxfId="435">
      <pivotArea dataOnly="0" labelOnly="1" outline="0" fieldPosition="0">
        <references count="2">
          <reference field="1" count="1" selected="0">
            <x v="20"/>
          </reference>
          <reference field="2" count="1">
            <x v="76"/>
          </reference>
        </references>
      </pivotArea>
    </format>
    <format dxfId="434">
      <pivotArea dataOnly="0" labelOnly="1" outline="0" fieldPosition="0">
        <references count="2">
          <reference field="1" count="1" selected="0">
            <x v="21"/>
          </reference>
          <reference field="2" count="1">
            <x v="77"/>
          </reference>
        </references>
      </pivotArea>
    </format>
    <format dxfId="433">
      <pivotArea dataOnly="0" labelOnly="1" outline="0" fieldPosition="0">
        <references count="2">
          <reference field="1" count="1" selected="0">
            <x v="22"/>
          </reference>
          <reference field="2" count="1">
            <x v="78"/>
          </reference>
        </references>
      </pivotArea>
    </format>
    <format dxfId="432">
      <pivotArea dataOnly="0" labelOnly="1" outline="0" fieldPosition="0">
        <references count="2">
          <reference field="1" count="1" selected="0">
            <x v="23"/>
          </reference>
          <reference field="2" count="1">
            <x v="79"/>
          </reference>
        </references>
      </pivotArea>
    </format>
    <format dxfId="431">
      <pivotArea dataOnly="0" labelOnly="1" outline="0" fieldPosition="0">
        <references count="2">
          <reference field="1" count="1" selected="0">
            <x v="24"/>
          </reference>
          <reference field="2" count="1">
            <x v="80"/>
          </reference>
        </references>
      </pivotArea>
    </format>
    <format dxfId="430">
      <pivotArea dataOnly="0" labelOnly="1" outline="0" fieldPosition="0">
        <references count="2">
          <reference field="1" count="1" selected="0">
            <x v="25"/>
          </reference>
          <reference field="2" count="1">
            <x v="81"/>
          </reference>
        </references>
      </pivotArea>
    </format>
    <format dxfId="429">
      <pivotArea dataOnly="0" labelOnly="1" outline="0" fieldPosition="0">
        <references count="2">
          <reference field="1" count="1" selected="0">
            <x v="26"/>
          </reference>
          <reference field="2" count="1">
            <x v="98"/>
          </reference>
        </references>
      </pivotArea>
    </format>
    <format dxfId="428">
      <pivotArea dataOnly="0" labelOnly="1" outline="0" fieldPosition="0">
        <references count="2">
          <reference field="1" count="1" selected="0">
            <x v="27"/>
          </reference>
          <reference field="2" count="1">
            <x v="101"/>
          </reference>
        </references>
      </pivotArea>
    </format>
    <format dxfId="427">
      <pivotArea dataOnly="0" labelOnly="1" outline="0" fieldPosition="0">
        <references count="2">
          <reference field="1" count="1" selected="0">
            <x v="28"/>
          </reference>
          <reference field="2" count="1">
            <x v="53"/>
          </reference>
        </references>
      </pivotArea>
    </format>
    <format dxfId="426">
      <pivotArea dataOnly="0" labelOnly="1" outline="0" fieldPosition="0">
        <references count="2">
          <reference field="1" count="1" selected="0">
            <x v="29"/>
          </reference>
          <reference field="2" count="1">
            <x v="53"/>
          </reference>
        </references>
      </pivotArea>
    </format>
    <format dxfId="425">
      <pivotArea dataOnly="0" labelOnly="1" outline="0" fieldPosition="0">
        <references count="2">
          <reference field="1" count="1" selected="0">
            <x v="30"/>
          </reference>
          <reference field="2" count="1">
            <x v="5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Anfügen1_1" backgroundRefresh="0" connectionId="18" xr16:uid="{FF3A3A29-1FB1-4D9B-AF18-5EF2CC1EEDE2}" autoFormatId="16" applyNumberFormats="0" applyBorderFormats="0" applyFontFormats="0" applyPatternFormats="0" applyAlignmentFormats="0" applyWidthHeightFormats="0">
  <queryTableRefresh nextId="143">
    <queryTableFields count="141">
      <queryTableField id="1" name="Source.Name" tableColumnId="1"/>
      <queryTableField id="2" name="Jahr" tableColumnId="2"/>
      <queryTableField id="3" name="Typ" tableColumnId="3"/>
      <queryTableField id="4" name="Versicherer #" tableColumnId="4"/>
      <queryTableField id="5" name="Versicherer Name" tableColumnId="5"/>
      <queryTableField id="6" name="Kanton" tableColumnId="6"/>
      <queryTableField id="7" name="Branche" tableColumnId="7"/>
      <queryTableField id="8" name="Ø Versicherte" tableColumnId="8"/>
      <queryTableField id="9" name="Versichertenbestand Stichtag 01.01. Folgejahr" tableColumnId="9"/>
      <queryTableField id="10" name="Imo_Inland-KVG_gebV" tableColumnId="10"/>
      <queryTableField id="11" name="Imo_Ausland-KVG_gebV" tableColumnId="11"/>
      <queryTableField id="12" name="Imo_Fonds-gesichert-KVG_gebV" tableColumnId="12"/>
      <queryTableField id="13" name="Imo_Fonds-nicht-KVG_gebV" tableColumnId="13"/>
      <queryTableField id="14" name="Oblis-gesichert-KVG_gebV" tableColumnId="14"/>
      <queryTableField id="15" name="Oblis-nicht-KVG_gebV" tableColumnId="15"/>
      <queryTableField id="16" name="Obl_Fonds-gesichert-KVG_gebV" tableColumnId="16"/>
      <queryTableField id="17" name="Obl_Fonds-nicht-KVG_gebV" tableColumnId="17"/>
      <queryTableField id="18" name="Akt-gesichert-KVG_gebV" tableColumnId="18"/>
      <queryTableField id="19" name="Akt-nicht-KVG_gebV" tableColumnId="19"/>
      <queryTableField id="20" name="Akt_Fonds-gesichert-KVG_gebV" tableColumnId="20"/>
      <queryTableField id="21" name="Akt_Fonds-nicht-KVG_gebV" tableColumnId="21"/>
      <queryTableField id="22" name="Liq-gesichert-KVG_gebV" tableColumnId="22"/>
      <queryTableField id="23" name="Liq-nicht-KVG_gebV" tableColumnId="23"/>
      <queryTableField id="24" name="Liq_Fonds-gesichert-KVG_gebV" tableColumnId="24"/>
      <queryTableField id="25" name="Liq_Fonds-nicht-KVG_gebV" tableColumnId="25"/>
      <queryTableField id="26" name="Derivative_gebV" tableColumnId="26"/>
      <queryTableField id="27" name="Imo_Inland-KVG_übrigV" tableColumnId="27"/>
      <queryTableField id="28" name="Imo_Ausland-KVG_übrigV" tableColumnId="28"/>
      <queryTableField id="29" name="Imo_Fonds-gesichert-KVG_übrigV" tableColumnId="29"/>
      <queryTableField id="30" name="Imo_Fonds-nicht-KVG_übrigV" tableColumnId="30"/>
      <queryTableField id="31" name="Oblis-gesichert-KVG_übrigV" tableColumnId="31"/>
      <queryTableField id="32" name="Oblis-nicht-KVG_übrigV" tableColumnId="32"/>
      <queryTableField id="33" name="Obl_Fonds-gesichert-KVG_übrigV" tableColumnId="33"/>
      <queryTableField id="34" name="Obl_Fonds-nicht-KVG_übrigV" tableColumnId="34"/>
      <queryTableField id="35" name="Akt-gesichert-KVG_übrigV" tableColumnId="35"/>
      <queryTableField id="36" name="Akt-nicht-KVG_übrigV" tableColumnId="36"/>
      <queryTableField id="37" name="Akt_Fonds-gesichert-KVG_übrigV" tableColumnId="37"/>
      <queryTableField id="38" name="Akt_Fonds-nicht-KVG_übrigV" tableColumnId="38"/>
      <queryTableField id="39" name="Liq-gesichert-KVG_übrigV" tableColumnId="39"/>
      <queryTableField id="40" name="Liq-nicht-KVG_übrigV" tableColumnId="40"/>
      <queryTableField id="41" name="Liq_Fonds-gesichert-KVG_übrigV" tableColumnId="41"/>
      <queryTableField id="42" name="Liq_Fonds-nicht-KVG_übrigV" tableColumnId="42"/>
      <queryTableField id="43" name="Derivative_übrigV" tableColumnId="43"/>
      <queryTableField id="44" name="Beteiligungen KV-KVG_übrigV" tableColumnId="44"/>
      <queryTableField id="45" name="Prämien (Kto.30)" tableColumnId="45"/>
      <queryTableField id="46" name="Erlösminderungen auf Prämien (Kto.33)" tableColumnId="46"/>
      <queryTableField id="47" name="Prämientanteile der Rückversicherer (Kto.35)" tableColumnId="47"/>
      <queryTableField id="48" name="Beiträge der Kantone z.G. der Prämienverbilligung (Kto.36)" tableColumnId="48"/>
      <queryTableField id="49" name="Andere Beiträge z.G. des Versicherers (Kto.36)" tableColumnId="49"/>
      <queryTableField id="50" name="Beiträge an Insolvenzfonds (Kto.36)" tableColumnId="50"/>
      <queryTableField id="51" name="Beiträge an die Gesundheitsförderung (Art. 19 KVG)  (Kto.36)" tableColumnId="51"/>
      <queryTableField id="52" name="Beiträge an die Eidgenössische Qualitätskommission (EQK) Art. 58f KVG" tableColumnId="52"/>
      <queryTableField id="53" name="Angerechnete und ausbezahlte Beiträge an die Versicherten (Kto.37)" tableColumnId="53"/>
      <queryTableField id="54" name="Bruttoleistungen (Kto.40)" tableColumnId="54"/>
      <queryTableField id="55" name="Kostenbeteiligungen Franchissen (Kto.42)" tableColumnId="55"/>
      <queryTableField id="56" name="Kostenbeteiligungen Selbsbehalt (Kto.42)" tableColumnId="56"/>
      <queryTableField id="57" name="Kostenbeteiligungen Spitalbeitrag (Kto.42)" tableColumnId="57"/>
      <queryTableField id="58" name="Kostenbeteiligungen Pauschal (Kto.42)" tableColumnId="58"/>
      <queryTableField id="59" name="Abschreibungen auf Kostenbeteiligungen (Kto.42)" tableColumnId="59"/>
      <queryTableField id="60" name="Veränderung Rückstellungen für unerledigte Versicherungsfälle (Kto.45)" tableColumnId="60"/>
      <queryTableField id="61" name="Ausgleich von zu hohen Prämieneinnahmen (Kto.454) (ab 2017)" tableColumnId="61"/>
      <queryTableField id="62" name="Veränd.d.vers.techn.Schwankungs-Rst. (Kto. 460) (nur bei VVG)" tableColumnId="62"/>
      <queryTableField id="63" name="Veränderung Rückstellungen Prämienkorrektur  (Kto.47)" tableColumnId="63"/>
      <queryTableField id="64" name="Abgaben in den Risikoausgleich (Kto. für Netto-Zahler) (Kto.48)" tableColumnId="64"/>
      <queryTableField id="65" name="Beiträge aus dem Risikoausgleich (Kto. für Netto-Empfänger) (Kto.48)" tableColumnId="65"/>
      <queryTableField id="66" name="Bildung / Auflösung Abgrenzungen für den Risikoausgleich (Kto.48)" tableColumnId="66"/>
      <queryTableField id="67" name="Behandlungspauschalen Managed Care (Kto.43)" tableColumnId="67"/>
      <queryTableField id="68" name="Kosten für medizinische Call-Center (Kto.43)" tableColumnId="68"/>
      <queryTableField id="69" name="Weitere Leistungen (Kto.43)" tableColumnId="69"/>
      <queryTableField id="70" name="Leistungsanteile passive Rückversicherung (Kto.44)" tableColumnId="70"/>
      <queryTableField id="71" name="Überschussbeteiligung der Versicherten (Kto. 490) (nur bei VVG)" tableColumnId="71"/>
      <queryTableField id="72" name="500 / 502 - 504 Personalaufwand (Kto.50)" tableColumnId="72"/>
      <queryTableField id="73" name="Provisionen ans eigene Personal (Kto.50)" tableColumnId="73"/>
      <queryTableField id="74" name="510 - 515 + 518 Diverser Betriebsaufwand (Kto. 51)" tableColumnId="74"/>
      <queryTableField id="75" name="Werbeaufwand (Kto. 51)" tableColumnId="75"/>
      <queryTableField id="76" name="Provisionen (Kto. 517)" tableColumnId="76"/>
      <queryTableField id="77" name="Abschreibungen (Kto. 51)" tableColumnId="77"/>
      <queryTableField id="78" name="Übriger betrieblicher Ertrag KVG (Kto.70)" tableColumnId="78"/>
      <queryTableField id="79" name="Übriger betrieblicher Aufwand KVG (Kto.71)" tableColumnId="79"/>
      <queryTableField id="80" name="Freiwilliger Abbau von übermässigen Reserven (Kto.715) (ab 2017)" tableColumnId="80"/>
      <queryTableField id="81" name="Erfolg aus Kapitalanlagen KVG (Kto.73)" tableColumnId="81"/>
      <queryTableField id="82" name="Betriebsfremder und ausserordentlicher Ertrag (Kto.80)" tableColumnId="82"/>
      <queryTableField id="83" name="Betriebsfremder und ausserordentlicher Aufwand (Kto.80)" tableColumnId="83"/>
      <queryTableField id="84" name="Steuern (Kto. 9) (nur bei VVG)" tableColumnId="84"/>
      <queryTableField id="85" name="Abgrenzung RA (Kto.2700)" tableColumnId="85"/>
      <queryTableField id="86" name="Abgrenzung RA (Kto.153)" tableColumnId="86"/>
      <queryTableField id="87" name="vorh Res (all in Mio)" tableColumnId="87"/>
      <queryTableField id="88" name="Min Res (all in Mio)" tableColumnId="88"/>
      <queryTableField id="89" name="Def_RA" tableColumnId="89"/>
      <queryTableField id="90" name="Kapitalanlagen KVG (100)" tableColumnId="90"/>
      <queryTableField id="91" name="Kapitalanlagen VVG (101)" tableColumnId="91"/>
      <queryTableField id="92" name="Aktiven aus Vorsorgepläne (104)" tableColumnId="92"/>
      <queryTableField id="93" name="Immaterielle Anlagen (11)" tableColumnId="93"/>
      <queryTableField id="94" name="Sachanlagen (13)" tableColumnId="94"/>
      <queryTableField id="95" name="Rechnungsabgrenzung (15)" tableColumnId="95"/>
      <queryTableField id="96" name="Forderungen Versicherungsnehmer (160)" tableColumnId="96"/>
      <queryTableField id="97" name="Forderungen aus RA (161)" tableColumnId="97"/>
      <queryTableField id="98" name="Versicherungsorganisationen (164)" tableColumnId="98"/>
      <queryTableField id="99" name="Agenten und Vermittler (165)" tableColumnId="99"/>
      <queryTableField id="100" name="Gegenüber staatlichen Stellen (167)" tableColumnId="100"/>
      <queryTableField id="101" name="Übrige Forderungen (169)" tableColumnId="101"/>
      <queryTableField id="102" name="Forderungen bei nahestehenden Organisationen und Personen (17)" tableColumnId="102"/>
      <queryTableField id="103" name="Flüssige Mittel (19)" tableColumnId="103"/>
      <queryTableField id="104" name="B_Kapital der Organisation (200)" tableColumnId="104"/>
      <queryTableField id="105" name="B_OKP CH 20600" tableColumnId="105"/>
      <queryTableField id="106" name="B_OKP EU/EFTA 20601" tableColumnId="106"/>
      <queryTableField id="107" name="Freiwilliges Taggeld KVG 20602" tableColumnId="107"/>
      <queryTableField id="108" name="B_Aktive Rückversicherung KVG (20603)" tableColumnId="108"/>
      <queryTableField id="109" name="UVG (UVV 20620)" tableColumnId="109"/>
      <queryTableField id="110" name="UVG (UVV 20621)" tableColumnId="110"/>
      <queryTableField id="111" name="F_VG inkl. FL (2061)" tableColumnId="111"/>
      <queryTableField id="112" name="B_Versicherungstechnische Rückstellungen für freiwilliges Taggeld KVG Leistungsrückstellungen (21000" tableColumnId="112"/>
      <queryTableField id="113" name="B_Versicherungstechnische Rückstellungen für freiwilliges Taggeld KVG Alterungsrückstellungen (21001" tableColumnId="113"/>
      <queryTableField id="114" name="B_Versicherungstechnische Rückstellungen für OKP CH (21010)" tableColumnId="114"/>
      <queryTableField id="115" name="B_Versicherungstechnische Rückstellungen für EU/EFTA (21011)" tableColumnId="115"/>
      <queryTableField id="116" name="B_Versicherungstechnische Rückstellungen für Aktive Rückversicherung KVG (2102)" tableColumnId="116"/>
      <queryTableField id="117" name="B_Versicherungstechnische Rückstellungen für VVG inkl FL (2103)" tableColumnId="117"/>
      <queryTableField id="118" name="Versicherungstechnische Rückstellungen UVG (2104)" tableColumnId="118"/>
      <queryTableField id="119" name="B_Rückstellungen Ausgleich von zu hohen Prämieneinnahmen (2105)" tableColumnId="119"/>
      <queryTableField id="120" name="Versicherungstechnische Schwankungs und Sicherheitsrückstellungen VVG (211)" tableColumnId="120"/>
      <queryTableField id="121" name="Nichtversicherungstechnische Rückstellungen KVG (2200)" tableColumnId="121"/>
      <queryTableField id="122" name="Nichtversicherungstechnische Rückstellungen VVG (2201)" tableColumnId="122"/>
      <queryTableField id="123" name="Rückstellungen für Risiken in den Kapitalanlagen VVG&amp;UVG (230)" tableColumnId="123"/>
      <queryTableField id="124" name="B_Rückstellungen freiwilliger Abbau von übermässigen Reserven (232)" tableColumnId="124"/>
      <queryTableField id="125" name="Langfristige Verbindlichkeiten (240)" tableColumnId="125"/>
      <queryTableField id="126" name="Verbindlichkeiten Dritte (250)" tableColumnId="126"/>
      <queryTableField id="127" name="Verbindlichkeiten Leistungserbringer (260)" tableColumnId="127"/>
      <queryTableField id="128" name="Vorausbezahlte Prämien der Versicherten (261)" tableColumnId="128"/>
      <queryTableField id="129" name="Passive Durchgangskonti (262)" tableColumnId="129"/>
      <queryTableField id="130" name="Versicherungsorganisationen (263)" tableColumnId="130"/>
      <queryTableField id="131" name="Agenten und Vermittler (264)" tableColumnId="131"/>
      <queryTableField id="132" name="Gegenüber staatlichen Stellen (265)" tableColumnId="132"/>
      <queryTableField id="133" name="Gemeinsame Einrichtung KVG (266)" tableColumnId="133"/>
      <queryTableField id="134" name="Verbindlichkeiten Lieferanten und Übrige (268)" tableColumnId="134"/>
      <queryTableField id="135" name="Verbindlichkeiten gegenüber nahestehenden Organisationen und Personen (269)" tableColumnId="135"/>
      <queryTableField id="136" name="B_Rechnungsabgrenzung (270)" tableColumnId="136"/>
      <queryTableField id="137" name="fusionierte" tableColumnId="137"/>
      <queryTableField id="138" name="Fusionen_anzeigen" tableColumnId="138"/>
      <queryTableField id="139" name="jur_Gruppe" tableColumnId="139"/>
      <queryTableField id="140" name="jur_Gruppe_anzeigen" tableColumnId="140"/>
      <queryTableField id="142" name="Auswahl_Versicherer" tableColumnId="142"/>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eDaten_1" connectionId="13" xr16:uid="{3A22FAF3-1EB8-4B51-9CB0-9C46E46918FC}" autoFormatId="16" applyNumberFormats="0" applyBorderFormats="0" applyFontFormats="0" applyPatternFormats="0" applyAlignmentFormats="0" applyWidthHeightFormats="0">
  <queryTableRefresh nextId="143">
    <queryTableFields count="141">
      <queryTableField id="1" name="Source.Name" tableColumnId="1"/>
      <queryTableField id="2" name="Jahr" tableColumnId="2"/>
      <queryTableField id="3" name="Typ" tableColumnId="3"/>
      <queryTableField id="4" name="Versicherer #" tableColumnId="4"/>
      <queryTableField id="5" name="Versicherer Name" tableColumnId="5"/>
      <queryTableField id="6" name="Kanton" tableColumnId="6"/>
      <queryTableField id="7" name="Branche" tableColumnId="7"/>
      <queryTableField id="8" name="Ø Versicherte" tableColumnId="8"/>
      <queryTableField id="9" name="Versichertenbestand Stichtag 01.01. Folgejahr" tableColumnId="9"/>
      <queryTableField id="10" name="Imo_Inland-KVG_gebV" tableColumnId="10"/>
      <queryTableField id="11" name="Imo_Ausland-KVG_gebV" tableColumnId="11"/>
      <queryTableField id="12" name="Imo_Fonds-gesichert-KVG_gebV" tableColumnId="12"/>
      <queryTableField id="13" name="Imo_Fonds-nicht-KVG_gebV" tableColumnId="13"/>
      <queryTableField id="14" name="Oblis-gesichert-KVG_gebV" tableColumnId="14"/>
      <queryTableField id="15" name="Oblis-nicht-KVG_gebV" tableColumnId="15"/>
      <queryTableField id="16" name="Obl_Fonds-gesichert-KVG_gebV" tableColumnId="16"/>
      <queryTableField id="17" name="Obl_Fonds-nicht-KVG_gebV" tableColumnId="17"/>
      <queryTableField id="18" name="Akt-gesichert-KVG_gebV" tableColumnId="18"/>
      <queryTableField id="19" name="Akt-nicht-KVG_gebV" tableColumnId="19"/>
      <queryTableField id="20" name="Akt_Fonds-gesichert-KVG_gebV" tableColumnId="20"/>
      <queryTableField id="21" name="Akt_Fonds-nicht-KVG_gebV" tableColumnId="21"/>
      <queryTableField id="22" name="Liq-gesichert-KVG_gebV" tableColumnId="22"/>
      <queryTableField id="23" name="Liq-nicht-KVG_gebV" tableColumnId="23"/>
      <queryTableField id="24" name="Liq_Fonds-gesichert-KVG_gebV" tableColumnId="24"/>
      <queryTableField id="25" name="Liq_Fonds-nicht-KVG_gebV" tableColumnId="25"/>
      <queryTableField id="26" name="Derivative_gebV" tableColumnId="26"/>
      <queryTableField id="27" name="Imo_Inland-KVG_übrigV" tableColumnId="27"/>
      <queryTableField id="28" name="Imo_Ausland-KVG_übrigV" tableColumnId="28"/>
      <queryTableField id="29" name="Imo_Fonds-gesichert-KVG_übrigV" tableColumnId="29"/>
      <queryTableField id="30" name="Imo_Fonds-nicht-KVG_übrigV" tableColumnId="30"/>
      <queryTableField id="31" name="Oblis-gesichert-KVG_übrigV" tableColumnId="31"/>
      <queryTableField id="32" name="Oblis-nicht-KVG_übrigV" tableColumnId="32"/>
      <queryTableField id="33" name="Obl_Fonds-gesichert-KVG_übrigV" tableColumnId="33"/>
      <queryTableField id="34" name="Obl_Fonds-nicht-KVG_übrigV" tableColumnId="34"/>
      <queryTableField id="35" name="Akt-gesichert-KVG_übrigV" tableColumnId="35"/>
      <queryTableField id="36" name="Akt-nicht-KVG_übrigV" tableColumnId="36"/>
      <queryTableField id="37" name="Akt_Fonds-gesichert-KVG_übrigV" tableColumnId="37"/>
      <queryTableField id="38" name="Akt_Fonds-nicht-KVG_übrigV" tableColumnId="38"/>
      <queryTableField id="39" name="Liq-gesichert-KVG_übrigV" tableColumnId="39"/>
      <queryTableField id="40" name="Liq-nicht-KVG_übrigV" tableColumnId="40"/>
      <queryTableField id="41" name="Liq_Fonds-gesichert-KVG_übrigV" tableColumnId="41"/>
      <queryTableField id="42" name="Liq_Fonds-nicht-KVG_übrigV" tableColumnId="42"/>
      <queryTableField id="43" name="Derivative_übrigV" tableColumnId="43"/>
      <queryTableField id="44" name="Beteiligungen KV-KVG_übrigV" tableColumnId="44"/>
      <queryTableField id="45" name="Prämien (Kto.30)" tableColumnId="45"/>
      <queryTableField id="46" name="Erlösminderungen auf Prämien (Kto.33)" tableColumnId="46"/>
      <queryTableField id="47" name="Prämientanteile der Rückversicherer (Kto.35)" tableColumnId="47"/>
      <queryTableField id="48" name="Beiträge der Kantone z.G. der Prämienverbilligung (Kto.36)" tableColumnId="48"/>
      <queryTableField id="49" name="Andere Beiträge z.G. des Versicherers (Kto.36)" tableColumnId="49"/>
      <queryTableField id="50" name="Beiträge an Insolvenzfonds (Kto.36)" tableColumnId="50"/>
      <queryTableField id="51" name="Beiträge an die Gesundheitsförderung (Art. 19 KVG)  (Kto.36)" tableColumnId="51"/>
      <queryTableField id="52" name="Beiträge an die Eidgenössische Qualitätskommission (EQK) Art. 58f KVG" tableColumnId="52"/>
      <queryTableField id="53" name="Angerechnete und ausbezahlte Beiträge an die Versicherten (Kto.37)" tableColumnId="53"/>
      <queryTableField id="54" name="Bruttoleistungen (Kto.40)" tableColumnId="54"/>
      <queryTableField id="55" name="Kostenbeteiligungen Franchissen (Kto.42)" tableColumnId="55"/>
      <queryTableField id="56" name="Kostenbeteiligungen Selbsbehalt (Kto.42)" tableColumnId="56"/>
      <queryTableField id="57" name="Kostenbeteiligungen Spitalbeitrag (Kto.42)" tableColumnId="57"/>
      <queryTableField id="58" name="Kostenbeteiligungen Pauschal (Kto.42)" tableColumnId="58"/>
      <queryTableField id="59" name="Abschreibungen auf Kostenbeteiligungen (Kto.42)" tableColumnId="59"/>
      <queryTableField id="60" name="Veränderung Rückstellungen für unerledigte Versicherungsfälle (Kto.45)" tableColumnId="60"/>
      <queryTableField id="61" name="Ausgleich von zu hohen Prämieneinnahmen (Kto.454) (ab 2017)" tableColumnId="61"/>
      <queryTableField id="62" name="Veränd.d.vers.techn.Schwankungs-Rst. (Kto. 460) (nur bei VVG)" tableColumnId="62"/>
      <queryTableField id="63" name="Veränderung Rückstellungen Prämienkorrektur  (Kto.47)" tableColumnId="63"/>
      <queryTableField id="64" name="Abgaben in den Risikoausgleich (Kto. für Netto-Zahler) (Kto.48)" tableColumnId="64"/>
      <queryTableField id="65" name="Beiträge aus dem Risikoausgleich (Kto. für Netto-Empfänger) (Kto.48)" tableColumnId="65"/>
      <queryTableField id="66" name="Bildung / Auflösung Abgrenzungen für den Risikoausgleich (Kto.48)" tableColumnId="66"/>
      <queryTableField id="67" name="Behandlungspauschalen Managed Care (Kto.43)" tableColumnId="67"/>
      <queryTableField id="68" name="Kosten für medizinische Call-Center (Kto.43)" tableColumnId="68"/>
      <queryTableField id="69" name="Weitere Leistungen (Kto.43)" tableColumnId="69"/>
      <queryTableField id="70" name="Leistungsanteile passive Rückversicherung (Kto.44)" tableColumnId="70"/>
      <queryTableField id="71" name="Überschussbeteiligung der Versicherten (Kto. 490) (nur bei VVG)" tableColumnId="71"/>
      <queryTableField id="72" name="500 / 502 - 504 Personalaufwand (Kto.50)" tableColumnId="72"/>
      <queryTableField id="73" name="Provisionen ans eigene Personal (Kto.50)" tableColumnId="73"/>
      <queryTableField id="74" name="510 - 515 + 518 Diverser Betriebsaufwand (Kto. 51)" tableColumnId="74"/>
      <queryTableField id="75" name="Werbeaufwand (Kto. 51)" tableColumnId="75"/>
      <queryTableField id="76" name="Provisionen (Kto. 517)" tableColumnId="76"/>
      <queryTableField id="77" name="Abschreibungen (Kto. 51)" tableColumnId="77"/>
      <queryTableField id="78" name="Übriger betrieblicher Ertrag KVG (Kto.70)" tableColumnId="78"/>
      <queryTableField id="79" name="Übriger betrieblicher Aufwand KVG (Kto.71)" tableColumnId="79"/>
      <queryTableField id="80" name="Freiwilliger Abbau von übermässigen Reserven (Kto.715) (ab 2017)" tableColumnId="80"/>
      <queryTableField id="81" name="Erfolg aus Kapitalanlagen KVG (Kto.73)" tableColumnId="81"/>
      <queryTableField id="82" name="Betriebsfremder und ausserordentlicher Ertrag (Kto.80)" tableColumnId="82"/>
      <queryTableField id="83" name="Betriebsfremder und ausserordentlicher Aufwand (Kto.80)" tableColumnId="83"/>
      <queryTableField id="84" name="Steuern (Kto. 9) (nur bei VVG)" tableColumnId="84"/>
      <queryTableField id="85" name="Abgrenzung RA (Kto.2700)" tableColumnId="85"/>
      <queryTableField id="86" name="Abgrenzung RA (Kto.153)" tableColumnId="86"/>
      <queryTableField id="87" name="vorh Res (all in Mio)" tableColumnId="87"/>
      <queryTableField id="88" name="Min Res (all in Mio)" tableColumnId="88"/>
      <queryTableField id="89" name="Def_RA" tableColumnId="89"/>
      <queryTableField id="90" name="Kapitalanlagen KVG (100)" tableColumnId="90"/>
      <queryTableField id="91" name="Kapitalanlagen VVG (101)" tableColumnId="91"/>
      <queryTableField id="92" name="Aktiven aus Vorsorgepläne (104)" tableColumnId="92"/>
      <queryTableField id="93" name="Immaterielle Anlagen (11)" tableColumnId="93"/>
      <queryTableField id="94" name="Sachanlagen (13)" tableColumnId="94"/>
      <queryTableField id="95" name="Rechnungsabgrenzung (15)" tableColumnId="95"/>
      <queryTableField id="96" name="Forderungen Versicherungsnehmer (160)" tableColumnId="96"/>
      <queryTableField id="97" name="Forderungen aus RA (161)" tableColumnId="97"/>
      <queryTableField id="98" name="Versicherungsorganisationen (164)" tableColumnId="98"/>
      <queryTableField id="99" name="Agenten und Vermittler (165)" tableColumnId="99"/>
      <queryTableField id="100" name="Gegenüber staatlichen Stellen (167)" tableColumnId="100"/>
      <queryTableField id="101" name="Übrige Forderungen (169)" tableColumnId="101"/>
      <queryTableField id="102" name="Forderungen bei nahestehenden Organisationen und Personen (17)" tableColumnId="102"/>
      <queryTableField id="103" name="Flüssige Mittel (19)" tableColumnId="103"/>
      <queryTableField id="104" name="B_Kapital der Organisation (200)" tableColumnId="104"/>
      <queryTableField id="105" name="B_OKP CH 20600" tableColumnId="105"/>
      <queryTableField id="106" name="B_OKP EU/EFTA 20601" tableColumnId="106"/>
      <queryTableField id="107" name="Freiwilliges Taggeld KVG 20602" tableColumnId="107"/>
      <queryTableField id="108" name="B_Aktive Rückversicherung KVG (20603)" tableColumnId="108"/>
      <queryTableField id="109" name="UVG (UVV 20620)" tableColumnId="109"/>
      <queryTableField id="110" name="UVG (UVV 20621)" tableColumnId="110"/>
      <queryTableField id="111" name="F_VG inkl. FL (2061)" tableColumnId="111"/>
      <queryTableField id="112" name="B_Versicherungstechnische Rückstellungen für freiwilliges Taggeld KVG Leistungsrückstellungen (21000" tableColumnId="112"/>
      <queryTableField id="113" name="B_Versicherungstechnische Rückstellungen für freiwilliges Taggeld KVG Alterungsrückstellungen (21001" tableColumnId="113"/>
      <queryTableField id="114" name="B_Versicherungstechnische Rückstellungen für OKP CH (21010)" tableColumnId="114"/>
      <queryTableField id="115" name="B_Versicherungstechnische Rückstellungen für EU/EFTA (21011)" tableColumnId="115"/>
      <queryTableField id="116" name="B_Versicherungstechnische Rückstellungen für Aktive Rückversicherung KVG (2102)" tableColumnId="116"/>
      <queryTableField id="117" name="B_Versicherungstechnische Rückstellungen für VVG inkl FL (2103)" tableColumnId="117"/>
      <queryTableField id="118" name="Versicherungstechnische Rückstellungen UVG (2104)" tableColumnId="118"/>
      <queryTableField id="119" name="B_Rückstellungen Ausgleich von zu hohen Prämieneinnahmen (2105)" tableColumnId="119"/>
      <queryTableField id="120" name="Versicherungstechnische Schwankungs und Sicherheitsrückstellungen VVG (211)" tableColumnId="120"/>
      <queryTableField id="121" name="Nichtversicherungstechnische Rückstellungen KVG (2200)" tableColumnId="121"/>
      <queryTableField id="122" name="Nichtversicherungstechnische Rückstellungen VVG (2201)" tableColumnId="122"/>
      <queryTableField id="123" name="Rückstellungen für Risiken in den Kapitalanlagen VVG&amp;UVG (230)" tableColumnId="123"/>
      <queryTableField id="124" name="B_Rückstellungen freiwilliger Abbau von übermässigen Reserven (232)" tableColumnId="124"/>
      <queryTableField id="125" name="Langfristige Verbindlichkeiten (240)" tableColumnId="125"/>
      <queryTableField id="126" name="Verbindlichkeiten Dritte (250)" tableColumnId="126"/>
      <queryTableField id="127" name="Verbindlichkeiten Leistungserbringer (260)" tableColumnId="127"/>
      <queryTableField id="128" name="Vorausbezahlte Prämien der Versicherten (261)" tableColumnId="128"/>
      <queryTableField id="129" name="Passive Durchgangskonti (262)" tableColumnId="129"/>
      <queryTableField id="130" name="Versicherungsorganisationen (263)" tableColumnId="130"/>
      <queryTableField id="131" name="Agenten und Vermittler (264)" tableColumnId="131"/>
      <queryTableField id="132" name="Gegenüber staatlichen Stellen (265)" tableColumnId="132"/>
      <queryTableField id="133" name="Gemeinsame Einrichtung KVG (266)" tableColumnId="133"/>
      <queryTableField id="134" name="Verbindlichkeiten Lieferanten und Übrige (268)" tableColumnId="134"/>
      <queryTableField id="135" name="Verbindlichkeiten gegenüber nahestehenden Organisationen und Personen (269)" tableColumnId="135"/>
      <queryTableField id="136" name="B_Rechnungsabgrenzung (270)" tableColumnId="136"/>
      <queryTableField id="137" name="fusionierte" tableColumnId="137"/>
      <queryTableField id="138" name="Fusionen_anzeigen" tableColumnId="138"/>
      <queryTableField id="139" name="jur_Gruppe" tableColumnId="139"/>
      <queryTableField id="140" name="jur_Gruppe_anzeigen" tableColumnId="140"/>
      <queryTableField id="142" name="Auswahl_Versicherer" tableColumnId="142"/>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Anfügen3_1" backgroundRefresh="0" connectionId="19" xr16:uid="{CA4C071C-FA5E-4A6E-AF70-1C29AB607304}" autoFormatId="16" applyNumberFormats="0" applyBorderFormats="0" applyFontFormats="0" applyPatternFormats="0" applyAlignmentFormats="0" applyWidthHeightFormats="0">
  <queryTableRefresh nextId="15">
    <queryTableFields count="14">
      <queryTableField id="1" name="Versicherer Name" tableColumnId="1"/>
      <queryTableField id="2" name="Jahr" tableColumnId="2"/>
      <queryTableField id="3" name="Typ" tableColumnId="3"/>
      <queryTableField id="4" name="Versicherer #" tableColumnId="4"/>
      <queryTableField id="5" name="VR_Total_nur_KVG" tableColumnId="5"/>
      <queryTableField id="6" name="VR_H-E" tableColumnId="6"/>
      <queryTableField id="7" name="GL_Total_nur_KVG" tableColumnId="7"/>
      <queryTableField id="8" name="GL_H-E" tableColumnId="8"/>
      <queryTableField id="9" name="Branche" tableColumnId="9"/>
      <queryTableField id="10" name="fusionierte" tableColumnId="10"/>
      <queryTableField id="11" name="Fusionen_anzeigen" tableColumnId="11"/>
      <queryTableField id="12" name="jur_Gruppe" tableColumnId="12"/>
      <queryTableField id="13" name="jur_Gruppe_anzeigen" tableColumnId="13"/>
      <queryTableField id="14" name="Auswahl_Versicherer" tableColumnId="14"/>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Fusionen_anzeigen" xr10:uid="{95CD023D-4A3F-4702-9B2E-128C18388B25}" sourceName="Fusionen_anzeigen">
  <pivotTables>
    <pivotTable tabId="9" name="PivotTable2"/>
    <pivotTable tabId="12" name="PivotTable2"/>
    <pivotTable tabId="13" name="PivotTable2"/>
    <pivotTable tabId="13" name="Bestandes_delta_letztes Jahr"/>
    <pivotTable tabId="9" name="VK_jedes_Jahr"/>
    <pivotTable tabId="13" name="Versichertenbestand_jedes_Jahr"/>
    <pivotTable tabId="9" name="PivotTable1"/>
    <pivotTable tabId="9" name="PivotTable3"/>
  </pivotTables>
  <data>
    <tabular pivotCacheId="226092840">
      <items count="3">
        <i x="0" s="1"/>
        <i x="1"/>
        <i x="2"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jur_Gruppe_anzeigen" xr10:uid="{3B316000-D702-4806-BB3C-980DE1701E35}" sourceName="jur_Gruppe_anzeigen">
  <pivotTables>
    <pivotTable tabId="9" name="PivotTable2"/>
    <pivotTable tabId="12" name="PivotTable2"/>
    <pivotTable tabId="13" name="PivotTable2"/>
    <pivotTable tabId="13" name="Bestandes_delta_letztes Jahr"/>
    <pivotTable tabId="9" name="VK_jedes_Jahr"/>
    <pivotTable tabId="13" name="Versichertenbestand_jedes_Jahr"/>
    <pivotTable tabId="9" name="PivotTable1"/>
    <pivotTable tabId="9" name="PivotTable3"/>
  </pivotTables>
  <data>
    <tabular pivotCacheId="226092840">
      <items count="3">
        <i x="0" s="1"/>
        <i x="1"/>
        <i x="2"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Jahr" xr10:uid="{00235C6C-1CBA-4E1E-B07C-DE2651CDC6B0}" sourceName="Jahr">
  <pivotTables>
    <pivotTable tabId="9" name="PivotTable2"/>
    <pivotTable tabId="12" name="PivotTable2"/>
    <pivotTable tabId="13" name="PivotTable2"/>
  </pivotTables>
  <data>
    <tabular pivotCacheId="226092840">
      <items count="12">
        <i x="0"/>
        <i x="1"/>
        <i x="2"/>
        <i x="3"/>
        <i x="4"/>
        <i x="5"/>
        <i x="6"/>
        <i x="7"/>
        <i x="8" s="1"/>
        <i x="9"/>
        <i x="10"/>
        <i x="11"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Jahr1" xr10:uid="{C6F185C0-CB92-4A2E-A865-77A8CD159945}" sourceName="Jahr">
  <pivotTables>
    <pivotTable tabId="9" name="VK_jedes_Jahr"/>
    <pivotTable tabId="13" name="Versichertenbestand_jedes_Jahr"/>
  </pivotTables>
  <data>
    <tabular pivotCacheId="226092840">
      <items count="12">
        <i x="0"/>
        <i x="1"/>
        <i x="2"/>
        <i x="3"/>
        <i x="4"/>
        <i x="5"/>
        <i x="6"/>
        <i x="7"/>
        <i x="8" s="1"/>
        <i x="9" s="1"/>
        <i x="10" s="1"/>
        <i x="11" s="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Auswahl_Versicherer" xr10:uid="{12AF060C-CA00-4B16-954C-7912B2A06A47}" sourceName="Auswahl_Versicherer">
  <pivotTables>
    <pivotTable tabId="20" name="P_1"/>
    <pivotTable tabId="20" name="P_3"/>
    <pivotTable tabId="20" name="P_5"/>
    <pivotTable tabId="20" name="P_7"/>
  </pivotTables>
  <data>
    <tabular pivotCacheId="1622651787">
      <items count="79">
        <i x="18" s="1"/>
        <i x="38" s="1"/>
        <i x="26" s="1"/>
        <i x="9" s="1"/>
        <i x="0" s="1"/>
        <i x="12" s="1"/>
        <i x="13" s="1"/>
        <i x="42" s="1"/>
        <i x="47" s="1"/>
        <i x="25" s="1"/>
        <i x="4" s="1"/>
        <i x="2" s="1"/>
        <i x="59" s="1"/>
        <i x="15" s="1"/>
        <i x="21" s="1"/>
        <i x="41" s="1"/>
        <i x="61" s="1"/>
        <i x="32" s="1"/>
        <i x="37" s="1"/>
        <i x="30" s="1"/>
        <i x="40" s="1"/>
        <i x="51" s="1"/>
        <i x="1" s="1"/>
        <i x="53" s="1"/>
        <i x="14" s="1"/>
        <i x="39" s="1"/>
        <i x="31" s="1"/>
        <i x="8" s="1"/>
        <i x="54" s="1"/>
        <i x="46" s="1"/>
        <i x="49" s="1"/>
        <i x="28" s="1"/>
        <i x="50" s="1"/>
        <i x="48" s="1"/>
        <i x="36" s="1"/>
        <i x="33" s="1"/>
        <i x="10" s="1"/>
        <i x="16" s="1"/>
        <i x="56" s="1"/>
        <i x="11" s="1"/>
        <i x="7" s="1"/>
        <i x="22" s="1"/>
        <i x="35" s="1"/>
        <i x="63" s="1"/>
        <i x="23" s="1"/>
        <i x="20" s="1"/>
        <i x="44" s="1"/>
        <i x="55" s="1"/>
        <i x="5" s="1"/>
        <i x="27" s="1"/>
        <i x="58" s="1"/>
        <i x="34" s="1"/>
        <i x="29" s="1"/>
        <i x="19" s="1"/>
        <i x="3" s="1"/>
        <i x="60" s="1"/>
        <i x="43" s="1"/>
        <i x="57" s="1"/>
        <i x="6" s="1"/>
        <i x="52" s="1"/>
        <i x="45" s="1"/>
        <i x="24" s="1"/>
        <i x="17" s="1"/>
        <i x="62" s="1"/>
        <i x="75" s="1" nd="1"/>
        <i x="71" s="1" nd="1"/>
        <i x="68" s="1" nd="1"/>
        <i x="73" s="1" nd="1"/>
        <i x="70" s="1" nd="1"/>
        <i x="69" s="1" nd="1"/>
        <i x="77" s="1" nd="1"/>
        <i x="74" s="1" nd="1"/>
        <i x="72" s="1" nd="1"/>
        <i x="67" s="1" nd="1"/>
        <i x="64" s="1" nd="1"/>
        <i x="76" s="1" nd="1"/>
        <i x="65" s="1" nd="1"/>
        <i x="78" s="1" nd="1"/>
        <i x="66" s="1"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Sprachauswahl" xr10:uid="{73F96D6E-115E-44EE-A4D7-F64CA7B48591}" sourceName="Sprachauswahl">
  <pivotTables>
    <pivotTable tabId="35" name="P_translate"/>
  </pivotTables>
  <data>
    <tabular pivotCacheId="53328072" showMissing="0" crossFilter="none">
      <items count="4">
        <i x="0"/>
        <i x="1" s="1"/>
        <i x="2"/>
        <i x="3"/>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usionen_anzeigen" xr10:uid="{1C17B0DE-BADC-4092-97F6-E1DBA19E0AF5}" cache="Datenschnitt_Fusionen_anzeigen" caption="Fusionen_anzeigen" columnCount="3" rowHeight="233363"/>
  <slicer name="jur_Gruppe_anzeigen" xr10:uid="{9C209386-9A21-4563-BE73-DBA51829EF08}" cache="Datenschnitt_jur_Gruppe_anzeigen" caption="jur_Gruppe_anzeigen" columnCount="3" rowHeight="233363"/>
  <slicer name="jur_Gruppe_anzeigen 1" xr10:uid="{CE6FB48F-22B1-4D3A-8B89-4B069481C96C}" cache="Datenschnitt_jur_Gruppe_anzeigen" caption="jur_Gruppe_anzeigen" columnCount="3" rowHeight="233363"/>
  <slicer name="Jahr" xr10:uid="{3C6E51A4-B3A0-48E6-88D4-7D2837DE871D}" cache="Datenschnitt_Jahr" caption="Jahr" columnCount="5" rowHeight="233363"/>
  <slicer name="Jahr 1" xr10:uid="{167A2BA2-866A-48B9-A42A-AAEB86F0125C}" cache="Datenschnitt_Jahr1" caption="Jahr" columnCount="4" rowHeight="233363"/>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uswahl_Versicherer" xr10:uid="{246185A7-2C7D-4489-A55B-72D1BEDE7F20}" cache="Datenschnitt_Auswahl_Versicherer" caption="Sélection des assureurs/ Selezione delle assicurazioni/ Auswahl_Versicherer" style="Re_1" rowHeight="144000"/>
  <slicer name="Sprachauswahl" xr10:uid="{BC89F6AE-BFE8-43E3-9281-7062F4F8F5BF}" cache="Datenschnitt_Sprachauswahl" caption="Sélection de langue/ Selezione della lingua/ Sprachauswahl" columnCount="3" style="Re_1" rowHeight="180000"/>
</slicers>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26958361-FD3B-40E0-94A2-012818070209}" name="Tabelle_Anfügen1_1" displayName="Tabelle_Anfügen1_1" ref="A1:EK889" tableType="queryTable" totalsRowShown="0">
  <autoFilter ref="A1:EK889" xr:uid="{26958361-FD3B-40E0-94A2-012818070209}"/>
  <tableColumns count="141">
    <tableColumn id="1" xr3:uid="{6E9FAD0E-9107-4A71-A1D7-0D1E8D9BEBED}" uniqueName="1" name="Source.Name" queryTableFieldId="1"/>
    <tableColumn id="2" xr3:uid="{F06D754D-F224-4318-AEFD-7B28ED0116BF}" uniqueName="2" name="Jahr" queryTableFieldId="2"/>
    <tableColumn id="3" xr3:uid="{016B02AA-8B56-415D-B82E-52A0EAB2B3C9}" uniqueName="3" name="Typ" queryTableFieldId="3"/>
    <tableColumn id="4" xr3:uid="{D423AF18-F2DC-48DF-AFDB-C1FF66E60F72}" uniqueName="4" name="Versicherer #" queryTableFieldId="4"/>
    <tableColumn id="5" xr3:uid="{CAA26B69-E81A-4D4E-881D-99584A15AF54}" uniqueName="5" name="Versicherer Name" queryTableFieldId="5"/>
    <tableColumn id="6" xr3:uid="{B7D6A0A6-380A-44F4-95F7-05C110DC07D6}" uniqueName="6" name="Kanton" queryTableFieldId="6"/>
    <tableColumn id="7" xr3:uid="{9D5C1108-8F37-49F3-A277-E7B3D2A35573}" uniqueName="7" name="Branche" queryTableFieldId="7"/>
    <tableColumn id="8" xr3:uid="{4D196F18-F055-4D59-BC6E-57B825E0A31C}" uniqueName="8" name="Ø Versicherte" queryTableFieldId="8" dataDxfId="498"/>
    <tableColumn id="9" xr3:uid="{114847B8-9F96-42A6-AAED-AFB80AAE79A9}" uniqueName="9" name="Versichertenbestand Stichtag 01.01. Folgejahr" queryTableFieldId="9"/>
    <tableColumn id="10" xr3:uid="{561C526D-EF51-418E-A3AD-409EA605171C}" uniqueName="10" name="Imo_Inland-KVG_gebV" queryTableFieldId="10"/>
    <tableColumn id="11" xr3:uid="{3B6492C9-5CFF-41AA-A475-BFBC9966A0E4}" uniqueName="11" name="Imo_Ausland-KVG_gebV" queryTableFieldId="11"/>
    <tableColumn id="12" xr3:uid="{8E4AEC3E-8473-44FE-AF98-2BFB05093DA4}" uniqueName="12" name="Imo_Fonds-gesichert-KVG_gebV" queryTableFieldId="12"/>
    <tableColumn id="13" xr3:uid="{DA811880-22E8-46CE-BCC9-AAA543660D5D}" uniqueName="13" name="Imo_Fonds-nicht-KVG_gebV" queryTableFieldId="13"/>
    <tableColumn id="14" xr3:uid="{6C746955-2C3B-4E78-996D-A8A25C4DBECD}" uniqueName="14" name="Oblis-gesichert-KVG_gebV" queryTableFieldId="14"/>
    <tableColumn id="15" xr3:uid="{221CA491-31B0-4A18-9538-AA014C501193}" uniqueName="15" name="Oblis-nicht-KVG_gebV" queryTableFieldId="15"/>
    <tableColumn id="16" xr3:uid="{9FCF07A9-24B8-48B8-9991-3D60973BC9A4}" uniqueName="16" name="Obl_Fonds-gesichert-KVG_gebV" queryTableFieldId="16"/>
    <tableColumn id="17" xr3:uid="{1DB73B49-C52C-4287-9B0F-112965AF6EA8}" uniqueName="17" name="Obl_Fonds-nicht-KVG_gebV" queryTableFieldId="17"/>
    <tableColumn id="18" xr3:uid="{D11EE178-26CC-4867-BB96-FAB3B7DACCC5}" uniqueName="18" name="Akt-gesichert-KVG_gebV" queryTableFieldId="18"/>
    <tableColumn id="19" xr3:uid="{F9ADB1B7-D810-440B-AA8B-620C754DE86C}" uniqueName="19" name="Akt-nicht-KVG_gebV" queryTableFieldId="19"/>
    <tableColumn id="20" xr3:uid="{5422042C-7D4F-4ED9-B2A8-A412A01B7FF2}" uniqueName="20" name="Akt_Fonds-gesichert-KVG_gebV" queryTableFieldId="20"/>
    <tableColumn id="21" xr3:uid="{2D239964-07BD-4D2C-95EC-110F6AC9A2A0}" uniqueName="21" name="Akt_Fonds-nicht-KVG_gebV" queryTableFieldId="21"/>
    <tableColumn id="22" xr3:uid="{1E3B3A1B-9BCC-44FF-9A26-4E3FE6759B3A}" uniqueName="22" name="Liq-gesichert-KVG_gebV" queryTableFieldId="22"/>
    <tableColumn id="23" xr3:uid="{B261C641-6C70-4F24-B762-57F82FC72F01}" uniqueName="23" name="Liq-nicht-KVG_gebV" queryTableFieldId="23"/>
    <tableColumn id="24" xr3:uid="{18AECD85-AE44-462F-B858-E6068CE73C28}" uniqueName="24" name="Liq_Fonds-gesichert-KVG_gebV" queryTableFieldId="24"/>
    <tableColumn id="25" xr3:uid="{3F6C8F93-094E-49D7-99AD-2FFC0856892F}" uniqueName="25" name="Liq_Fonds-nicht-KVG_gebV" queryTableFieldId="25"/>
    <tableColumn id="26" xr3:uid="{70DC52DC-EF21-45F4-A294-5D5871E6FE09}" uniqueName="26" name="Derivative_gebV" queryTableFieldId="26"/>
    <tableColumn id="27" xr3:uid="{7ACD6547-DC01-4B14-88E4-B1691819888A}" uniqueName="27" name="Imo_Inland-KVG_übrigV" queryTableFieldId="27"/>
    <tableColumn id="28" xr3:uid="{1E1B5A0C-813E-4BF1-93CE-1D84583F3095}" uniqueName="28" name="Imo_Ausland-KVG_übrigV" queryTableFieldId="28"/>
    <tableColumn id="29" xr3:uid="{C368EF16-0C4C-49CD-80BB-F10614BD7A43}" uniqueName="29" name="Imo_Fonds-gesichert-KVG_übrigV" queryTableFieldId="29"/>
    <tableColumn id="30" xr3:uid="{297AF715-2841-454A-94B2-BE274A3B8632}" uniqueName="30" name="Imo_Fonds-nicht-KVG_übrigV" queryTableFieldId="30"/>
    <tableColumn id="31" xr3:uid="{DE24E280-41C1-49BC-9D07-F2C668E97DF2}" uniqueName="31" name="Oblis-gesichert-KVG_übrigV" queryTableFieldId="31"/>
    <tableColumn id="32" xr3:uid="{68AD678A-7E67-4B98-A552-452C32962259}" uniqueName="32" name="Oblis-nicht-KVG_übrigV" queryTableFieldId="32"/>
    <tableColumn id="33" xr3:uid="{D5484306-19DB-4332-892C-1CDDD24F2561}" uniqueName="33" name="Obl_Fonds-gesichert-KVG_übrigV" queryTableFieldId="33"/>
    <tableColumn id="34" xr3:uid="{992C3513-261B-4502-B439-CE31074A64A3}" uniqueName="34" name="Obl_Fonds-nicht-KVG_übrigV" queryTableFieldId="34"/>
    <tableColumn id="35" xr3:uid="{E7E42CDE-27DF-4520-A654-B22AA2D12F83}" uniqueName="35" name="Akt-gesichert-KVG_übrigV" queryTableFieldId="35"/>
    <tableColumn id="36" xr3:uid="{0B213A85-C57A-48F6-824A-60446B50DC78}" uniqueName="36" name="Akt-nicht-KVG_übrigV" queryTableFieldId="36"/>
    <tableColumn id="37" xr3:uid="{766F6A2E-64CE-4E22-9FAF-7BEF87193C37}" uniqueName="37" name="Akt_Fonds-gesichert-KVG_übrigV" queryTableFieldId="37"/>
    <tableColumn id="38" xr3:uid="{96087D3B-11D2-4D42-B236-DD4F6E73CF96}" uniqueName="38" name="Akt_Fonds-nicht-KVG_übrigV" queryTableFieldId="38"/>
    <tableColumn id="39" xr3:uid="{593E1B04-566D-4312-81B6-EF16EF9834A9}" uniqueName="39" name="Liq-gesichert-KVG_übrigV" queryTableFieldId="39"/>
    <tableColumn id="40" xr3:uid="{171A2F13-4438-452C-867E-7967A1CA928A}" uniqueName="40" name="Liq-nicht-KVG_übrigV" queryTableFieldId="40"/>
    <tableColumn id="41" xr3:uid="{4CCBE873-3A9C-4904-B869-31BB5164165A}" uniqueName="41" name="Liq_Fonds-gesichert-KVG_übrigV" queryTableFieldId="41"/>
    <tableColumn id="42" xr3:uid="{721D6C85-89D2-4CAC-AD35-351FE2C6DEB1}" uniqueName="42" name="Liq_Fonds-nicht-KVG_übrigV" queryTableFieldId="42"/>
    <tableColumn id="43" xr3:uid="{4429DE5F-AB0A-464E-97B8-FA0933A9659C}" uniqueName="43" name="Derivative_übrigV" queryTableFieldId="43"/>
    <tableColumn id="44" xr3:uid="{BA0232EF-F0D0-4598-A824-E9DD4A3169BB}" uniqueName="44" name="Beteiligungen KV-KVG_übrigV" queryTableFieldId="44"/>
    <tableColumn id="45" xr3:uid="{6E603C83-ABD6-426C-A42A-C5D745E1A71D}" uniqueName="45" name="Prämien (Kto.30)" queryTableFieldId="45"/>
    <tableColumn id="46" xr3:uid="{AC0E0131-C55A-48C1-9125-B14314032716}" uniqueName="46" name="Erlösminderungen auf Prämien (Kto.33)" queryTableFieldId="46"/>
    <tableColumn id="47" xr3:uid="{7F455B2D-2BE1-4FCA-AC11-C36EC3802839}" uniqueName="47" name="Prämientanteile der Rückversicherer (Kto.35)" queryTableFieldId="47"/>
    <tableColumn id="48" xr3:uid="{27CDD0B5-C418-47E6-8659-DF05DFEF5FDC}" uniqueName="48" name="Beiträge der Kantone z.G. der Prämienverbilligung (Kto.36)" queryTableFieldId="48"/>
    <tableColumn id="49" xr3:uid="{478472CD-E710-4E20-8699-C74A34F2C825}" uniqueName="49" name="Andere Beiträge z.G. des Versicherers (Kto.36)" queryTableFieldId="49"/>
    <tableColumn id="50" xr3:uid="{88AE3FB5-AABB-4FDE-AB6C-D45C00DFEA0E}" uniqueName="50" name="Beiträge an Insolvenzfonds (Kto.36)" queryTableFieldId="50"/>
    <tableColumn id="51" xr3:uid="{DC65A1C8-9756-4DF0-86B4-EE6FB54C68E6}" uniqueName="51" name="Beiträge an die Gesundheitsförderung (Art. 19 KVG)  (Kto.36)" queryTableFieldId="51"/>
    <tableColumn id="52" xr3:uid="{751C1F85-5BDF-4874-9C46-1CEBFAFFBC61}" uniqueName="52" name="Beiträge an die Eidgenössische Qualitätskommission (EQK) Art. 58f KVG" queryTableFieldId="52"/>
    <tableColumn id="53" xr3:uid="{70FA251A-7A75-44DF-A7F0-0AA4AD7B0FE6}" uniqueName="53" name="Angerechnete und ausbezahlte Beiträge an die Versicherten (Kto.37)" queryTableFieldId="53"/>
    <tableColumn id="54" xr3:uid="{2A379769-9DA4-4C22-82C8-31C333AF8428}" uniqueName="54" name="Bruttoleistungen (Kto.40)" queryTableFieldId="54"/>
    <tableColumn id="55" xr3:uid="{E3A7DBA7-B186-4D5D-99D8-D3F3D15FFEBA}" uniqueName="55" name="Kostenbeteiligungen Franchissen (Kto.42)" queryTableFieldId="55"/>
    <tableColumn id="56" xr3:uid="{774DE43F-0E77-4FE2-8CE2-54C5E2CBDF8B}" uniqueName="56" name="Kostenbeteiligungen Selbsbehalt (Kto.42)" queryTableFieldId="56"/>
    <tableColumn id="57" xr3:uid="{C3AE08FC-5890-4C96-8BCE-B6F185557E3A}" uniqueName="57" name="Kostenbeteiligungen Spitalbeitrag (Kto.42)" queryTableFieldId="57"/>
    <tableColumn id="58" xr3:uid="{608C238B-242E-45E0-B9BB-067DEAAAA285}" uniqueName="58" name="Kostenbeteiligungen Pauschal (Kto.42)" queryTableFieldId="58"/>
    <tableColumn id="59" xr3:uid="{12F24C0F-296D-4480-BA8D-CDFD774E295D}" uniqueName="59" name="Abschreibungen auf Kostenbeteiligungen (Kto.42)" queryTableFieldId="59"/>
    <tableColumn id="60" xr3:uid="{BF43A14D-61C9-4DFD-8AAF-FEEBDEFC5420}" uniqueName="60" name="Veränderung Rückstellungen für unerledigte Versicherungsfälle (Kto.45)" queryTableFieldId="60"/>
    <tableColumn id="61" xr3:uid="{DCD80D2D-C6FC-485B-8FA0-F4DDCB2276AC}" uniqueName="61" name="Ausgleich von zu hohen Prämieneinnahmen (Kto.454) (ab 2017)" queryTableFieldId="61"/>
    <tableColumn id="62" xr3:uid="{71EEEFDD-7CFC-44EE-A6E0-B3030FAAC0D2}" uniqueName="62" name="Veränd.d.vers.techn.Schwankungs-Rst. (Kto. 460) (nur bei VVG)" queryTableFieldId="62"/>
    <tableColumn id="63" xr3:uid="{23EFBAA2-F159-4659-B5C7-10B46A393652}" uniqueName="63" name="Veränderung Rückstellungen Prämienkorrektur  (Kto.47)" queryTableFieldId="63"/>
    <tableColumn id="64" xr3:uid="{B8F8D0C9-7220-4D65-B38E-FC8C407494F7}" uniqueName="64" name="Abgaben in den Risikoausgleich (Kto. für Netto-Zahler) (Kto.48)" queryTableFieldId="64"/>
    <tableColumn id="65" xr3:uid="{F50B2445-58FD-4058-9C3E-3B9B1A06B431}" uniqueName="65" name="Beiträge aus dem Risikoausgleich (Kto. für Netto-Empfänger) (Kto.48)" queryTableFieldId="65"/>
    <tableColumn id="66" xr3:uid="{99902D76-38BC-42A6-BDFF-CAC90018DC99}" uniqueName="66" name="Bildung / Auflösung Abgrenzungen für den Risikoausgleich (Kto.48)" queryTableFieldId="66"/>
    <tableColumn id="67" xr3:uid="{C203B0D4-26E3-4F4C-B874-A404298E676B}" uniqueName="67" name="Behandlungspauschalen Managed Care (Kto.43)" queryTableFieldId="67"/>
    <tableColumn id="68" xr3:uid="{D8B7E9EC-F801-4BFB-80AA-359E7831E0FD}" uniqueName="68" name="Kosten für medizinische Call-Center (Kto.43)" queryTableFieldId="68"/>
    <tableColumn id="69" xr3:uid="{9139B13C-CA52-41BE-B44F-CA0D64AA9C89}" uniqueName="69" name="Weitere Leistungen (Kto.43)" queryTableFieldId="69"/>
    <tableColumn id="70" xr3:uid="{8811F07F-F37E-4500-A2C8-07F162AA1DE2}" uniqueName="70" name="Leistungsanteile passive Rückversicherung (Kto.44)" queryTableFieldId="70"/>
    <tableColumn id="71" xr3:uid="{B40E20E0-C494-4B54-9BB1-8D3D19A4D15F}" uniqueName="71" name="Überschussbeteiligung der Versicherten (Kto. 490) (nur bei VVG)" queryTableFieldId="71"/>
    <tableColumn id="72" xr3:uid="{C15AB133-88C8-4010-BD89-C29C2062F364}" uniqueName="72" name="500 / 502 - 504 Personalaufwand (Kto.50)" queryTableFieldId="72"/>
    <tableColumn id="73" xr3:uid="{F3F448DE-446A-46D9-B269-67177C6752C2}" uniqueName="73" name="Provisionen ans eigene Personal (Kto.50)" queryTableFieldId="73"/>
    <tableColumn id="74" xr3:uid="{4AFA1BB8-AEEE-4738-9B55-FA0EBC92D934}" uniqueName="74" name="510 - 515 + 518 Diverser Betriebsaufwand (Kto. 51)" queryTableFieldId="74"/>
    <tableColumn id="75" xr3:uid="{B511BDF8-A240-494A-BFF3-1FC5FABA4C16}" uniqueName="75" name="Werbeaufwand (Kto. 51)" queryTableFieldId="75"/>
    <tableColumn id="76" xr3:uid="{6F765923-2902-4363-98B8-703AC49FDD89}" uniqueName="76" name="Provisionen (Kto. 517)" queryTableFieldId="76"/>
    <tableColumn id="77" xr3:uid="{B443CB1D-9088-41B1-BF34-FB51CE8FC8E9}" uniqueName="77" name="Abschreibungen (Kto. 51)" queryTableFieldId="77"/>
    <tableColumn id="78" xr3:uid="{828B6B95-0C58-4982-8AF7-242839A60662}" uniqueName="78" name="Übriger betrieblicher Ertrag KVG (Kto.70)" queryTableFieldId="78"/>
    <tableColumn id="79" xr3:uid="{26843CCE-9763-49AA-B92E-B03E1D18B76E}" uniqueName="79" name="Übriger betrieblicher Aufwand KVG (Kto.71)" queryTableFieldId="79"/>
    <tableColumn id="80" xr3:uid="{EAF9FC83-05FC-4834-A82E-B4B226F5F287}" uniqueName="80" name="Freiwilliger Abbau von übermässigen Reserven (Kto.715) (ab 2017)" queryTableFieldId="80"/>
    <tableColumn id="81" xr3:uid="{7CCAAB54-4B2B-4F7A-B3BD-1B86FBD8907F}" uniqueName="81" name="Erfolg aus Kapitalanlagen KVG (Kto.73)" queryTableFieldId="81"/>
    <tableColumn id="82" xr3:uid="{FE9587E6-E888-4FCF-B81B-AC50C315D1EF}" uniqueName="82" name="Betriebsfremder und ausserordentlicher Ertrag (Kto.80)" queryTableFieldId="82"/>
    <tableColumn id="83" xr3:uid="{A0C855BB-E020-4FD2-8977-76123E7D2B05}" uniqueName="83" name="Betriebsfremder und ausserordentlicher Aufwand (Kto.80)" queryTableFieldId="83"/>
    <tableColumn id="84" xr3:uid="{315F8D4A-AAD7-4A0B-80BA-8EFB3EA77A5D}" uniqueName="84" name="Steuern (Kto. 9) (nur bei VVG)" queryTableFieldId="84"/>
    <tableColumn id="85" xr3:uid="{9D0A0843-BBC8-489E-8A28-2EFB5C6BA210}" uniqueName="85" name="Abgrenzung RA (Kto.2700)" queryTableFieldId="85"/>
    <tableColumn id="86" xr3:uid="{C5E2A5CB-7795-4DE3-83F8-EDFAED2A6730}" uniqueName="86" name="Abgrenzung RA (Kto.153)" queryTableFieldId="86"/>
    <tableColumn id="87" xr3:uid="{7A5953D3-CC63-4C43-9978-9ECED466F9FF}" uniqueName="87" name="vorh Res (all in Mio)" queryTableFieldId="87"/>
    <tableColumn id="88" xr3:uid="{5CD51557-FAEB-4C2C-808B-DE99F621503A}" uniqueName="88" name="Min Res (all in Mio)" queryTableFieldId="88"/>
    <tableColumn id="89" xr3:uid="{9B000FE6-B8FB-4F33-9170-A05B0CDDF34E}" uniqueName="89" name="Def_RA" queryTableFieldId="89"/>
    <tableColumn id="90" xr3:uid="{C4CD1D3E-702B-411E-953D-82DA053C7F21}" uniqueName="90" name="Kapitalanlagen KVG (100)" queryTableFieldId="90"/>
    <tableColumn id="91" xr3:uid="{D4248A89-C49E-4313-B25D-D830A23E428D}" uniqueName="91" name="Kapitalanlagen VVG (101)" queryTableFieldId="91"/>
    <tableColumn id="92" xr3:uid="{0FBF2C7C-1F51-453D-9C0D-364266420D5C}" uniqueName="92" name="Aktiven aus Vorsorgepläne (104)" queryTableFieldId="92"/>
    <tableColumn id="93" xr3:uid="{3255470C-B408-457E-8768-E4256C71D295}" uniqueName="93" name="Immaterielle Anlagen (11)" queryTableFieldId="93"/>
    <tableColumn id="94" xr3:uid="{3B3A91C4-323E-4299-A33C-709856892C93}" uniqueName="94" name="Sachanlagen (13)" queryTableFieldId="94"/>
    <tableColumn id="95" xr3:uid="{329DD383-0C02-4089-88BA-C346CAD15E50}" uniqueName="95" name="Rechnungsabgrenzung (15)" queryTableFieldId="95"/>
    <tableColumn id="96" xr3:uid="{ADAC48F5-D76C-4741-82AF-4D4CE8FABD6F}" uniqueName="96" name="Forderungen Versicherungsnehmer (160)" queryTableFieldId="96"/>
    <tableColumn id="97" xr3:uid="{4BDE754A-DE31-43B2-B54A-FFDC178D7104}" uniqueName="97" name="Forderungen aus RA (161)" queryTableFieldId="97"/>
    <tableColumn id="98" xr3:uid="{E56C0DA0-FDD0-4900-879B-A3F21A72B88E}" uniqueName="98" name="Versicherungsorganisationen (164)" queryTableFieldId="98"/>
    <tableColumn id="99" xr3:uid="{C322BC2F-C322-4435-8CF5-985905B7F16A}" uniqueName="99" name="Agenten und Vermittler (165)" queryTableFieldId="99"/>
    <tableColumn id="100" xr3:uid="{3A046408-AA65-4791-9961-9A29B98F431F}" uniqueName="100" name="Gegenüber staatlichen Stellen (167)" queryTableFieldId="100"/>
    <tableColumn id="101" xr3:uid="{2CCCFBD7-4B68-4F97-BC99-2152E539AAB0}" uniqueName="101" name="Übrige Forderungen (169)" queryTableFieldId="101"/>
    <tableColumn id="102" xr3:uid="{0D910EAE-7BE3-4082-8380-E59A908C3459}" uniqueName="102" name="Forderungen bei nahestehenden Organisationen und Personen (17)" queryTableFieldId="102"/>
    <tableColumn id="103" xr3:uid="{02117EB5-6AFC-45E0-874B-2D0FB1AE5CDE}" uniqueName="103" name="Flüssige Mittel (19)" queryTableFieldId="103"/>
    <tableColumn id="104" xr3:uid="{7C48B325-C484-48A7-8E56-6110B56C24A1}" uniqueName="104" name="B_Kapital der Organisation (200)" queryTableFieldId="104"/>
    <tableColumn id="105" xr3:uid="{915ECBD9-5F6C-4CEE-B371-493EF79EB0FA}" uniqueName="105" name="B_OKP CH 20600" queryTableFieldId="105"/>
    <tableColumn id="106" xr3:uid="{2FF334A2-F299-4AF0-B63D-C45DFEA5BEFA}" uniqueName="106" name="B_OKP EU/EFTA 20601" queryTableFieldId="106"/>
    <tableColumn id="107" xr3:uid="{7236D48C-2623-478F-9B66-B89D3449C5D9}" uniqueName="107" name="Freiwilliges Taggeld KVG 20602" queryTableFieldId="107"/>
    <tableColumn id="108" xr3:uid="{8B1F7E6C-8FD4-456A-AFC6-36D7648BF390}" uniqueName="108" name="B_Aktive Rückversicherung KVG (20603)" queryTableFieldId="108"/>
    <tableColumn id="109" xr3:uid="{A2821774-1768-490F-9C4C-1B17AC575B1B}" uniqueName="109" name="UVG (UVV 20620)" queryTableFieldId="109"/>
    <tableColumn id="110" xr3:uid="{0E9A1FC6-7C6E-407F-866C-F0A4F1EF5B33}" uniqueName="110" name="UVG (UVV 20621)" queryTableFieldId="110"/>
    <tableColumn id="111" xr3:uid="{E77E1D4A-6B74-4420-89E3-5E9C11C0449B}" uniqueName="111" name="F_VG inkl. FL (2061)" queryTableFieldId="111"/>
    <tableColumn id="112" xr3:uid="{A7D78A6F-651D-4555-A421-C2B1C99D4D6A}" uniqueName="112" name="B_Versicherungstechnische Rückstellungen für freiwilliges Taggeld KVG Leistungsrückstellungen (21000" queryTableFieldId="112"/>
    <tableColumn id="113" xr3:uid="{63719C3B-62FF-48D0-B04A-BE4AA1116811}" uniqueName="113" name="B_Versicherungstechnische Rückstellungen für freiwilliges Taggeld KVG Alterungsrückstellungen (21001" queryTableFieldId="113"/>
    <tableColumn id="114" xr3:uid="{3BF31018-6E9A-4ECC-9744-4F45DE2764A0}" uniqueName="114" name="B_Versicherungstechnische Rückstellungen für OKP CH (21010)" queryTableFieldId="114"/>
    <tableColumn id="115" xr3:uid="{33851573-F6F4-45B2-BD44-25B7D543C8FB}" uniqueName="115" name="B_Versicherungstechnische Rückstellungen für EU/EFTA (21011)" queryTableFieldId="115"/>
    <tableColumn id="116" xr3:uid="{571C791B-EA0B-4B79-998E-0F41D35C753D}" uniqueName="116" name="B_Versicherungstechnische Rückstellungen für Aktive Rückversicherung KVG (2102)" queryTableFieldId="116"/>
    <tableColumn id="117" xr3:uid="{B29B584B-7B21-4812-8DDD-ACDE3251F1C9}" uniqueName="117" name="B_Versicherungstechnische Rückstellungen für VVG inkl FL (2103)" queryTableFieldId="117"/>
    <tableColumn id="118" xr3:uid="{D5D13EFF-D68E-4FDB-823B-95B4202694A3}" uniqueName="118" name="Versicherungstechnische Rückstellungen UVG (2104)" queryTableFieldId="118"/>
    <tableColumn id="119" xr3:uid="{10CD6032-0F18-44E8-BD56-5E74ECC534C5}" uniqueName="119" name="B_Rückstellungen Ausgleich von zu hohen Prämieneinnahmen (2105)" queryTableFieldId="119"/>
    <tableColumn id="120" xr3:uid="{C8AB0B25-F8B3-4417-96E6-68AC5EF5F09E}" uniqueName="120" name="Versicherungstechnische Schwankungs und Sicherheitsrückstellungen VVG (211)" queryTableFieldId="120"/>
    <tableColumn id="121" xr3:uid="{3C7322C1-DC05-44B2-A949-F7F3DE7D2357}" uniqueName="121" name="Nichtversicherungstechnische Rückstellungen KVG (2200)" queryTableFieldId="121"/>
    <tableColumn id="122" xr3:uid="{3CFBEACA-6086-4425-9288-CC3D980B62D5}" uniqueName="122" name="Nichtversicherungstechnische Rückstellungen VVG (2201)" queryTableFieldId="122"/>
    <tableColumn id="123" xr3:uid="{1663E303-4DA5-405F-99AF-94194346B51B}" uniqueName="123" name="Rückstellungen für Risiken in den Kapitalanlagen VVG&amp;UVG (230)" queryTableFieldId="123"/>
    <tableColumn id="124" xr3:uid="{BA5E19C4-C92F-45DF-94AD-3F254FC2E279}" uniqueName="124" name="B_Rückstellungen freiwilliger Abbau von übermässigen Reserven (232)" queryTableFieldId="124"/>
    <tableColumn id="125" xr3:uid="{7ACE7B8A-EC44-4621-B0EB-F6283213598C}" uniqueName="125" name="Langfristige Verbindlichkeiten (240)" queryTableFieldId="125"/>
    <tableColumn id="126" xr3:uid="{1D3AE9B7-9DE3-41CA-A2E5-1C7B5C4D8346}" uniqueName="126" name="Verbindlichkeiten Dritte (250)" queryTableFieldId="126"/>
    <tableColumn id="127" xr3:uid="{8386D990-3EA3-4948-93D8-34DEC06988A8}" uniqueName="127" name="Verbindlichkeiten Leistungserbringer (260)" queryTableFieldId="127"/>
    <tableColumn id="128" xr3:uid="{FCD386AF-1557-4414-91E5-3EFC98091268}" uniqueName="128" name="Vorausbezahlte Prämien der Versicherten (261)" queryTableFieldId="128"/>
    <tableColumn id="129" xr3:uid="{C857BBAB-DF8B-463A-B03B-B0910EDF0150}" uniqueName="129" name="Passive Durchgangskonti (262)" queryTableFieldId="129"/>
    <tableColumn id="130" xr3:uid="{344B6C9B-2E96-4E22-878D-4CAEE1AE37DF}" uniqueName="130" name="Versicherungsorganisationen (263)" queryTableFieldId="130"/>
    <tableColumn id="131" xr3:uid="{101AB441-DC56-454B-92BB-EFE6A5032DFD}" uniqueName="131" name="Agenten und Vermittler (264)" queryTableFieldId="131"/>
    <tableColumn id="132" xr3:uid="{F983F810-CBAF-4B6F-89F0-098F2C8F4DF9}" uniqueName="132" name="Gegenüber staatlichen Stellen (265)" queryTableFieldId="132"/>
    <tableColumn id="133" xr3:uid="{75828F37-5202-4555-985A-B6A37566E4A6}" uniqueName="133" name="Gemeinsame Einrichtung KVG (266)" queryTableFieldId="133"/>
    <tableColumn id="134" xr3:uid="{15DEDF33-D9B2-4910-828A-250CBB0BF40C}" uniqueName="134" name="Verbindlichkeiten Lieferanten und Übrige (268)" queryTableFieldId="134"/>
    <tableColumn id="135" xr3:uid="{B25B7ADF-646E-4B85-A512-72A06113D437}" uniqueName="135" name="Verbindlichkeiten gegenüber nahestehenden Organisationen und Personen (269)" queryTableFieldId="135"/>
    <tableColumn id="136" xr3:uid="{9524E72F-7262-4AB1-8DC1-C4450C0C213A}" uniqueName="136" name="B_Rechnungsabgrenzung (270)" queryTableFieldId="136"/>
    <tableColumn id="137" xr3:uid="{379885E7-4735-4BE3-B86F-A69AE1668153}" uniqueName="137" name="fusionierte" queryTableFieldId="137"/>
    <tableColumn id="138" xr3:uid="{9B4295D0-BA0B-40E0-99DC-18A41A5877C3}" uniqueName="138" name="Fusionen_anzeigen" queryTableFieldId="138"/>
    <tableColumn id="139" xr3:uid="{FA5F898E-F9E4-434B-9E63-FF2B2718272A}" uniqueName="139" name="jur_Gruppe" queryTableFieldId="139"/>
    <tableColumn id="140" xr3:uid="{D797FCF0-D107-4FD3-B33F-E74A4A049C91}" uniqueName="140" name="jur_Gruppe_anzeigen" queryTableFieldId="140"/>
    <tableColumn id="142" xr3:uid="{BA472578-C1FC-45BA-988F-EED61BB3ED2C}" uniqueName="142" name="Auswahl_Versicherer" queryTableFieldId="14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DB0A0EE7-2F1D-49A3-9B22-7E2B980EBDB4}" name="Tabelle_Anfügen1_1__2" displayName="Tabelle_Anfügen1_1__2" ref="A1:EK257" tableType="queryTable" totalsRowShown="0">
  <autoFilter ref="A1:EK257" xr:uid="{DB0A0EE7-2F1D-49A3-9B22-7E2B980EBDB4}"/>
  <tableColumns count="141">
    <tableColumn id="1" xr3:uid="{DCD7D94D-473D-4D9F-BD4F-A2BA813BFD69}" uniqueName="1" name="Source.Name" queryTableFieldId="1" dataDxfId="466"/>
    <tableColumn id="2" xr3:uid="{E788B3FD-DDA0-4B44-B917-6769BC3562BD}" uniqueName="2" name="Jahr" queryTableFieldId="2"/>
    <tableColumn id="3" xr3:uid="{B2C91722-3A34-49AA-88EF-DB77545AB4C1}" uniqueName="3" name="Typ" queryTableFieldId="3" dataDxfId="465"/>
    <tableColumn id="4" xr3:uid="{F4F23E9E-93F3-4384-AC41-5ADB7C00EA52}" uniqueName="4" name="Versicherer #" queryTableFieldId="4"/>
    <tableColumn id="5" xr3:uid="{2773DD25-0752-4C9E-A8D4-448D9250FCC0}" uniqueName="5" name="Versicherer Name" queryTableFieldId="5" dataDxfId="464"/>
    <tableColumn id="6" xr3:uid="{B67961FE-5492-4799-AD55-AEFC27CE2F59}" uniqueName="6" name="Kanton" queryTableFieldId="6" dataDxfId="463"/>
    <tableColumn id="7" xr3:uid="{6FCA194E-635E-47D2-BB33-D67CD025098B}" uniqueName="7" name="Branche" queryTableFieldId="7" dataDxfId="462"/>
    <tableColumn id="8" xr3:uid="{2EBE4ED6-DDF7-4EBD-963B-2BF2D51BBACC}" uniqueName="8" name="Ø Versicherte" queryTableFieldId="8"/>
    <tableColumn id="9" xr3:uid="{72EB478E-9754-4576-BB94-7A8911655D1C}" uniqueName="9" name="Versichertenbestand Stichtag 01.01. Folgejahr" queryTableFieldId="9"/>
    <tableColumn id="10" xr3:uid="{3BB4BBB7-BE27-4D77-B29C-E969559EC01D}" uniqueName="10" name="Imo_Inland-KVG_gebV" queryTableFieldId="10"/>
    <tableColumn id="11" xr3:uid="{7F0BC5B0-7D0A-4301-A041-49E8C40C51E8}" uniqueName="11" name="Imo_Ausland-KVG_gebV" queryTableFieldId="11"/>
    <tableColumn id="12" xr3:uid="{D4C500B5-6CF2-4EF3-9142-6F84DD7FBACA}" uniqueName="12" name="Imo_Fonds-gesichert-KVG_gebV" queryTableFieldId="12"/>
    <tableColumn id="13" xr3:uid="{000156C9-6C36-4B63-8338-721F51429760}" uniqueName="13" name="Imo_Fonds-nicht-KVG_gebV" queryTableFieldId="13"/>
    <tableColumn id="14" xr3:uid="{21E723C6-70AF-4701-A9E4-CC657ADF2181}" uniqueName="14" name="Oblis-gesichert-KVG_gebV" queryTableFieldId="14"/>
    <tableColumn id="15" xr3:uid="{17E0E294-3463-41C8-8277-E8B21A8508C1}" uniqueName="15" name="Oblis-nicht-KVG_gebV" queryTableFieldId="15"/>
    <tableColumn id="16" xr3:uid="{B202E50F-DBF2-400C-A265-DC26122B2310}" uniqueName="16" name="Obl_Fonds-gesichert-KVG_gebV" queryTableFieldId="16"/>
    <tableColumn id="17" xr3:uid="{72270819-A532-4F12-A7EE-4E2942511A1F}" uniqueName="17" name="Obl_Fonds-nicht-KVG_gebV" queryTableFieldId="17"/>
    <tableColumn id="18" xr3:uid="{5969A6C3-8C7C-44E3-BDC7-6FCE9C100FB2}" uniqueName="18" name="Akt-gesichert-KVG_gebV" queryTableFieldId="18"/>
    <tableColumn id="19" xr3:uid="{4FA3F80F-A699-4A25-9DCB-C2947947D087}" uniqueName="19" name="Akt-nicht-KVG_gebV" queryTableFieldId="19"/>
    <tableColumn id="20" xr3:uid="{2E7DD9F9-919D-45F0-B841-B41EB6CC5D09}" uniqueName="20" name="Akt_Fonds-gesichert-KVG_gebV" queryTableFieldId="20"/>
    <tableColumn id="21" xr3:uid="{256AFAE9-DCBB-4C28-AEB2-F97BBCF5FDC1}" uniqueName="21" name="Akt_Fonds-nicht-KVG_gebV" queryTableFieldId="21"/>
    <tableColumn id="22" xr3:uid="{E6DFD10D-0911-4049-968D-D9DF222C06D4}" uniqueName="22" name="Liq-gesichert-KVG_gebV" queryTableFieldId="22"/>
    <tableColumn id="23" xr3:uid="{ABBD89E2-4CD8-41A6-9BC6-24A322A6FB12}" uniqueName="23" name="Liq-nicht-KVG_gebV" queryTableFieldId="23"/>
    <tableColumn id="24" xr3:uid="{F9DF4EFA-BBAD-4AE0-A051-DBE7024D8BA4}" uniqueName="24" name="Liq_Fonds-gesichert-KVG_gebV" queryTableFieldId="24"/>
    <tableColumn id="25" xr3:uid="{7D7AD3ED-8F3A-452A-BDE7-3955FDFDC9DF}" uniqueName="25" name="Liq_Fonds-nicht-KVG_gebV" queryTableFieldId="25"/>
    <tableColumn id="26" xr3:uid="{641749D4-AF8B-43CF-8882-728478C7239B}" uniqueName="26" name="Derivative_gebV" queryTableFieldId="26"/>
    <tableColumn id="27" xr3:uid="{BBE1A584-7E78-4C64-B8CC-7AA62C75B020}" uniqueName="27" name="Imo_Inland-KVG_übrigV" queryTableFieldId="27"/>
    <tableColumn id="28" xr3:uid="{5EF84B91-8323-465D-B116-6C9845F1989A}" uniqueName="28" name="Imo_Ausland-KVG_übrigV" queryTableFieldId="28"/>
    <tableColumn id="29" xr3:uid="{DD405B81-5603-4257-A5A4-58923731ECF8}" uniqueName="29" name="Imo_Fonds-gesichert-KVG_übrigV" queryTableFieldId="29"/>
    <tableColumn id="30" xr3:uid="{7176C714-978A-4487-9E70-89C90B9DF74F}" uniqueName="30" name="Imo_Fonds-nicht-KVG_übrigV" queryTableFieldId="30"/>
    <tableColumn id="31" xr3:uid="{0182261F-9213-4BD9-AED4-D573141F56E3}" uniqueName="31" name="Oblis-gesichert-KVG_übrigV" queryTableFieldId="31"/>
    <tableColumn id="32" xr3:uid="{EB4BF0E7-089E-4B8F-881F-A73020439F12}" uniqueName="32" name="Oblis-nicht-KVG_übrigV" queryTableFieldId="32"/>
    <tableColumn id="33" xr3:uid="{EEC812C5-CFD2-455F-8970-9B9CC31D72A6}" uniqueName="33" name="Obl_Fonds-gesichert-KVG_übrigV" queryTableFieldId="33"/>
    <tableColumn id="34" xr3:uid="{1F38F784-0B7C-4BDB-ACB8-7FE0A9C9C260}" uniqueName="34" name="Obl_Fonds-nicht-KVG_übrigV" queryTableFieldId="34"/>
    <tableColumn id="35" xr3:uid="{28EC52E8-E417-4BB4-8E78-1B58CE942560}" uniqueName="35" name="Akt-gesichert-KVG_übrigV" queryTableFieldId="35"/>
    <tableColumn id="36" xr3:uid="{32EA72A7-7FD7-495C-9705-85E53BA48F62}" uniqueName="36" name="Akt-nicht-KVG_übrigV" queryTableFieldId="36"/>
    <tableColumn id="37" xr3:uid="{2110733F-0AC4-4672-9FF1-CE1F0DAEEE9C}" uniqueName="37" name="Akt_Fonds-gesichert-KVG_übrigV" queryTableFieldId="37"/>
    <tableColumn id="38" xr3:uid="{B71B9460-9875-42C3-B6A0-3E1746FE5084}" uniqueName="38" name="Akt_Fonds-nicht-KVG_übrigV" queryTableFieldId="38"/>
    <tableColumn id="39" xr3:uid="{BC21D118-599C-498A-8DDF-B85B1A08FD55}" uniqueName="39" name="Liq-gesichert-KVG_übrigV" queryTableFieldId="39"/>
    <tableColumn id="40" xr3:uid="{6BB4A8D8-A558-4BA6-A229-C92EF0693741}" uniqueName="40" name="Liq-nicht-KVG_übrigV" queryTableFieldId="40"/>
    <tableColumn id="41" xr3:uid="{752CFC47-1F49-4436-BB35-1770DBAA9B2E}" uniqueName="41" name="Liq_Fonds-gesichert-KVG_übrigV" queryTableFieldId="41"/>
    <tableColumn id="42" xr3:uid="{EBDDE8CA-60CB-4344-9CA4-3B79073EE1BB}" uniqueName="42" name="Liq_Fonds-nicht-KVG_übrigV" queryTableFieldId="42"/>
    <tableColumn id="43" xr3:uid="{7566EA7B-C6D9-4DF7-9FA7-BD3E76BBE8D5}" uniqueName="43" name="Derivative_übrigV" queryTableFieldId="43"/>
    <tableColumn id="44" xr3:uid="{8A3D554D-BDFD-44CA-93FF-5EB3FCC3AA8F}" uniqueName="44" name="Beteiligungen KV-KVG_übrigV" queryTableFieldId="44"/>
    <tableColumn id="45" xr3:uid="{F7627825-73E8-49F3-B328-554259470102}" uniqueName="45" name="Prämien (Kto.30)" queryTableFieldId="45"/>
    <tableColumn id="46" xr3:uid="{CA54446A-E505-4923-B1AF-CF2AE66FE527}" uniqueName="46" name="Erlösminderungen auf Prämien (Kto.33)" queryTableFieldId="46"/>
    <tableColumn id="47" xr3:uid="{8B0644AF-E16F-467A-A212-2D7CE82C0813}" uniqueName="47" name="Prämientanteile der Rückversicherer (Kto.35)" queryTableFieldId="47"/>
    <tableColumn id="48" xr3:uid="{2B3E51E1-28BD-45AB-8A66-0C717ABA97A1}" uniqueName="48" name="Beiträge der Kantone z.G. der Prämienverbilligung (Kto.36)" queryTableFieldId="48"/>
    <tableColumn id="49" xr3:uid="{70AEE69D-33E0-4BA7-AD91-E59B64C95BBA}" uniqueName="49" name="Andere Beiträge z.G. des Versicherers (Kto.36)" queryTableFieldId="49"/>
    <tableColumn id="50" xr3:uid="{254AC74A-416B-4107-B638-6071FB6F0A30}" uniqueName="50" name="Beiträge an Insolvenzfonds (Kto.36)" queryTableFieldId="50"/>
    <tableColumn id="51" xr3:uid="{E0BAAD4F-1F86-4A5B-85DB-20E8AB3C895A}" uniqueName="51" name="Beiträge an die Gesundheitsförderung (Art. 19 KVG)  (Kto.36)" queryTableFieldId="51"/>
    <tableColumn id="52" xr3:uid="{25606096-7D9C-4225-A483-DABA5A345228}" uniqueName="52" name="Beiträge an die Eidgenössische Qualitätskommission (EQK) Art. 58f KVG" queryTableFieldId="52"/>
    <tableColumn id="53" xr3:uid="{F8C81CBD-B039-4D17-A7E4-0F6B577E35E8}" uniqueName="53" name="Angerechnete und ausbezahlte Beiträge an die Versicherten (Kto.37)" queryTableFieldId="53"/>
    <tableColumn id="54" xr3:uid="{0C99F3D7-1456-40A4-B315-766EA21066DD}" uniqueName="54" name="Bruttoleistungen (Kto.40)" queryTableFieldId="54"/>
    <tableColumn id="55" xr3:uid="{F9F22DFD-6337-4CD2-8AAD-A23D391FF132}" uniqueName="55" name="Kostenbeteiligungen Franchissen (Kto.42)" queryTableFieldId="55"/>
    <tableColumn id="56" xr3:uid="{75E642A2-B6BC-446E-90F9-878B4203C144}" uniqueName="56" name="Kostenbeteiligungen Selbsbehalt (Kto.42)" queryTableFieldId="56"/>
    <tableColumn id="57" xr3:uid="{973660D3-66F0-4082-AAA6-893A6552BDDD}" uniqueName="57" name="Kostenbeteiligungen Spitalbeitrag (Kto.42)" queryTableFieldId="57"/>
    <tableColumn id="58" xr3:uid="{A7399F3A-2726-4B5B-879E-310F1A53F9F2}" uniqueName="58" name="Kostenbeteiligungen Pauschal (Kto.42)" queryTableFieldId="58"/>
    <tableColumn id="59" xr3:uid="{1C3A9674-2CFB-4E18-B413-89A76C6215AC}" uniqueName="59" name="Abschreibungen auf Kostenbeteiligungen (Kto.42)" queryTableFieldId="59"/>
    <tableColumn id="60" xr3:uid="{716D632A-57B9-43D3-869C-8925A07E7861}" uniqueName="60" name="Veränderung Rückstellungen für unerledigte Versicherungsfälle (Kto.45)" queryTableFieldId="60"/>
    <tableColumn id="61" xr3:uid="{F7228044-813B-4D9E-98C7-D3E1A2577E91}" uniqueName="61" name="Ausgleich von zu hohen Prämieneinnahmen (Kto.454) (ab 2017)" queryTableFieldId="61"/>
    <tableColumn id="62" xr3:uid="{1385908E-90BA-4B00-99DA-5E8D7B077D93}" uniqueName="62" name="Veränd.d.vers.techn.Schwankungs-Rst. (Kto. 460) (nur bei VVG)" queryTableFieldId="62"/>
    <tableColumn id="63" xr3:uid="{90D70042-B58A-4543-B28A-02C9688D3286}" uniqueName="63" name="Veränderung Rückstellungen Prämienkorrektur  (Kto.47)" queryTableFieldId="63"/>
    <tableColumn id="64" xr3:uid="{B614A1CD-9E25-443C-8D6C-552FBEF7D9FD}" uniqueName="64" name="Abgaben in den Risikoausgleich (Kto. für Netto-Zahler) (Kto.48)" queryTableFieldId="64"/>
    <tableColumn id="65" xr3:uid="{42335A16-39BF-4C5B-9850-12958194783A}" uniqueName="65" name="Beiträge aus dem Risikoausgleich (Kto. für Netto-Empfänger) (Kto.48)" queryTableFieldId="65"/>
    <tableColumn id="66" xr3:uid="{8A04C26E-B1E5-4645-BD17-23CA70B00A56}" uniqueName="66" name="Bildung / Auflösung Abgrenzungen für den Risikoausgleich (Kto.48)" queryTableFieldId="66"/>
    <tableColumn id="67" xr3:uid="{40D0D8FF-0177-4A09-AC85-04671436781F}" uniqueName="67" name="Behandlungspauschalen Managed Care (Kto.43)" queryTableFieldId="67"/>
    <tableColumn id="68" xr3:uid="{60E7D60D-90C6-4686-AD23-8EB54E0A2FC5}" uniqueName="68" name="Kosten für medizinische Call-Center (Kto.43)" queryTableFieldId="68"/>
    <tableColumn id="69" xr3:uid="{861E9561-B6A1-442F-AEDC-08576D4095A9}" uniqueName="69" name="Weitere Leistungen (Kto.43)" queryTableFieldId="69"/>
    <tableColumn id="70" xr3:uid="{A472C6EA-0C8F-4AEA-94F7-167C5CECC552}" uniqueName="70" name="Leistungsanteile passive Rückversicherung (Kto.44)" queryTableFieldId="70"/>
    <tableColumn id="71" xr3:uid="{5022511F-09DE-4992-AE2E-A454ED498059}" uniqueName="71" name="Überschussbeteiligung der Versicherten (Kto. 490) (nur bei VVG)" queryTableFieldId="71"/>
    <tableColumn id="72" xr3:uid="{2A6E711B-BE77-46DB-925B-C2D48B5465F0}" uniqueName="72" name="500 / 502 - 504 Personalaufwand (Kto.50)" queryTableFieldId="72"/>
    <tableColumn id="73" xr3:uid="{DBDD7D63-C9D6-4699-9569-C0200E883DA7}" uniqueName="73" name="Provisionen ans eigene Personal (Kto.50)" queryTableFieldId="73"/>
    <tableColumn id="74" xr3:uid="{D1FDA77A-4DBB-4A4C-867F-C9DA6744072D}" uniqueName="74" name="510 - 515 + 518 Diverser Betriebsaufwand (Kto. 51)" queryTableFieldId="74"/>
    <tableColumn id="75" xr3:uid="{34BA5B9F-0E88-4F73-9605-03908A800624}" uniqueName="75" name="Werbeaufwand (Kto. 51)" queryTableFieldId="75"/>
    <tableColumn id="76" xr3:uid="{30952E63-3E50-4103-B9BB-46AB54CE689E}" uniqueName="76" name="Provisionen (Kto. 517)" queryTableFieldId="76"/>
    <tableColumn id="77" xr3:uid="{A5D97AA6-B102-484D-ACBC-C1874C1039AE}" uniqueName="77" name="Abschreibungen (Kto. 51)" queryTableFieldId="77"/>
    <tableColumn id="78" xr3:uid="{61F96417-504A-453E-9DD5-1D245B142C92}" uniqueName="78" name="Übriger betrieblicher Ertrag KVG (Kto.70)" queryTableFieldId="78"/>
    <tableColumn id="79" xr3:uid="{7FA9C024-A4FB-4648-8F0B-2606F7A6736C}" uniqueName="79" name="Übriger betrieblicher Aufwand KVG (Kto.71)" queryTableFieldId="79"/>
    <tableColumn id="80" xr3:uid="{2B98AC2F-2849-4C93-AEC2-801345CD6F2B}" uniqueName="80" name="Freiwilliger Abbau von übermässigen Reserven (Kto.715) (ab 2017)" queryTableFieldId="80"/>
    <tableColumn id="81" xr3:uid="{8256818F-C93E-44A0-B9CF-27D3F6132306}" uniqueName="81" name="Erfolg aus Kapitalanlagen KVG (Kto.73)" queryTableFieldId="81"/>
    <tableColumn id="82" xr3:uid="{0A588448-6852-462A-992E-A89FDA1C415A}" uniqueName="82" name="Betriebsfremder und ausserordentlicher Ertrag (Kto.80)" queryTableFieldId="82"/>
    <tableColumn id="83" xr3:uid="{78B11054-0BF2-4040-982C-43CCFE0F8A50}" uniqueName="83" name="Betriebsfremder und ausserordentlicher Aufwand (Kto.80)" queryTableFieldId="83"/>
    <tableColumn id="84" xr3:uid="{3FB737D2-DC2F-49DF-8513-25AE3BCC28A6}" uniqueName="84" name="Steuern (Kto. 9) (nur bei VVG)" queryTableFieldId="84"/>
    <tableColumn id="85" xr3:uid="{B24ED87C-FC6F-4BB6-B244-F017B3F4C581}" uniqueName="85" name="Abgrenzung RA (Kto.2700)" queryTableFieldId="85"/>
    <tableColumn id="86" xr3:uid="{EC9F8AE9-1A42-443E-96E6-46E98AD70BFF}" uniqueName="86" name="Abgrenzung RA (Kto.153)" queryTableFieldId="86"/>
    <tableColumn id="87" xr3:uid="{ACF93949-DA9C-4CA0-AE50-47C108F8610C}" uniqueName="87" name="vorh Res (all in Mio)" queryTableFieldId="87"/>
    <tableColumn id="88" xr3:uid="{117560AF-DD4F-430C-9CC3-291E70583515}" uniqueName="88" name="Min Res (all in Mio)" queryTableFieldId="88"/>
    <tableColumn id="89" xr3:uid="{0F06E409-A325-4979-AA1F-341656A56420}" uniqueName="89" name="Def_RA" queryTableFieldId="89"/>
    <tableColumn id="90" xr3:uid="{05949A98-2461-4DBC-9379-70B26FB4097A}" uniqueName="90" name="Kapitalanlagen KVG (100)" queryTableFieldId="90"/>
    <tableColumn id="91" xr3:uid="{0AECAE21-2ACB-451F-8427-7E7E08F12262}" uniqueName="91" name="Kapitalanlagen VVG (101)" queryTableFieldId="91"/>
    <tableColumn id="92" xr3:uid="{A858675E-68A8-4C58-9F84-5A5605B147DE}" uniqueName="92" name="Aktiven aus Vorsorgepläne (104)" queryTableFieldId="92"/>
    <tableColumn id="93" xr3:uid="{7A9AC092-7B9D-41E5-AABE-230C86A09A0E}" uniqueName="93" name="Immaterielle Anlagen (11)" queryTableFieldId="93"/>
    <tableColumn id="94" xr3:uid="{8F460E0B-2F8D-481E-9556-D42D4F059582}" uniqueName="94" name="Sachanlagen (13)" queryTableFieldId="94"/>
    <tableColumn id="95" xr3:uid="{D807B52E-A9B0-43F0-B3D2-7B8A176638A3}" uniqueName="95" name="Rechnungsabgrenzung (15)" queryTableFieldId="95"/>
    <tableColumn id="96" xr3:uid="{F6688AD4-024E-49D2-B3AA-BA3ABC5330CB}" uniqueName="96" name="Forderungen Versicherungsnehmer (160)" queryTableFieldId="96"/>
    <tableColumn id="97" xr3:uid="{634F091B-B7CC-4858-B9E0-98A1FF5AB2B0}" uniqueName="97" name="Forderungen aus RA (161)" queryTableFieldId="97"/>
    <tableColumn id="98" xr3:uid="{8BC95F57-14B0-44BC-9431-E733560155DA}" uniqueName="98" name="Versicherungsorganisationen (164)" queryTableFieldId="98"/>
    <tableColumn id="99" xr3:uid="{56EF6144-6579-4C8A-BED3-C95DB47D2AE6}" uniqueName="99" name="Agenten und Vermittler (165)" queryTableFieldId="99"/>
    <tableColumn id="100" xr3:uid="{F4D20BEE-DCCC-4AFB-8E10-3CEDC1665E8E}" uniqueName="100" name="Gegenüber staatlichen Stellen (167)" queryTableFieldId="100"/>
    <tableColumn id="101" xr3:uid="{E840FDB8-0B32-4D3F-A649-2CFCAD932ED9}" uniqueName="101" name="Übrige Forderungen (169)" queryTableFieldId="101"/>
    <tableColumn id="102" xr3:uid="{2F2132D3-4919-4BC2-9581-C546B18AB02D}" uniqueName="102" name="Forderungen bei nahestehenden Organisationen und Personen (17)" queryTableFieldId="102"/>
    <tableColumn id="103" xr3:uid="{6DA907BA-57DE-40EE-B839-C255EFB82BE3}" uniqueName="103" name="Flüssige Mittel (19)" queryTableFieldId="103"/>
    <tableColumn id="104" xr3:uid="{BD84A4B6-161F-409D-B584-937B161DA16F}" uniqueName="104" name="B_Kapital der Organisation (200)" queryTableFieldId="104"/>
    <tableColumn id="105" xr3:uid="{6233C368-1D35-471B-ACD7-E6C29A4F0AB2}" uniqueName="105" name="B_OKP CH 20600" queryTableFieldId="105"/>
    <tableColumn id="106" xr3:uid="{3777596A-EF85-4524-8B77-24CF4A5E7CA6}" uniqueName="106" name="B_OKP EU/EFTA 20601" queryTableFieldId="106"/>
    <tableColumn id="107" xr3:uid="{FDFAAEB8-28AE-4319-870D-AEF5B2711BD9}" uniqueName="107" name="Freiwilliges Taggeld KVG 20602" queryTableFieldId="107"/>
    <tableColumn id="108" xr3:uid="{094B4BBC-E6C5-43B8-A05C-9A94E579B7A2}" uniqueName="108" name="B_Aktive Rückversicherung KVG (20603)" queryTableFieldId="108"/>
    <tableColumn id="109" xr3:uid="{3CE53BBE-44AF-44C6-A260-7B0E12C3D5E4}" uniqueName="109" name="UVG (UVV 20620)" queryTableFieldId="109"/>
    <tableColumn id="110" xr3:uid="{CB9B8C7A-FD0F-431C-9DCD-481CE79D6ACC}" uniqueName="110" name="UVG (UVV 20621)" queryTableFieldId="110"/>
    <tableColumn id="111" xr3:uid="{A6E79B5D-7790-4E35-8316-3E091E8B6BAA}" uniqueName="111" name="F_VG inkl. FL (2061)" queryTableFieldId="111"/>
    <tableColumn id="112" xr3:uid="{E4526AE5-D532-4EC4-BE1A-99DB1DE21E4D}" uniqueName="112" name="B_Versicherungstechnische Rückstellungen für freiwilliges Taggeld KVG Leistungsrückstellungen (21000" queryTableFieldId="112"/>
    <tableColumn id="113" xr3:uid="{06CE1F56-E2A7-461B-AD92-A015F1381F8B}" uniqueName="113" name="B_Versicherungstechnische Rückstellungen für freiwilliges Taggeld KVG Alterungsrückstellungen (21001" queryTableFieldId="113"/>
    <tableColumn id="114" xr3:uid="{45CBC3FE-2E8B-495D-A0D5-F30DD48331ED}" uniqueName="114" name="B_Versicherungstechnische Rückstellungen für OKP CH (21010)" queryTableFieldId="114"/>
    <tableColumn id="115" xr3:uid="{291B4E56-D6BC-460A-8B2F-1E9B698D5B9D}" uniqueName="115" name="B_Versicherungstechnische Rückstellungen für EU/EFTA (21011)" queryTableFieldId="115"/>
    <tableColumn id="116" xr3:uid="{BB8C2756-79D1-456E-AC0E-0D82F77D09AE}" uniqueName="116" name="B_Versicherungstechnische Rückstellungen für Aktive Rückversicherung KVG (2102)" queryTableFieldId="116"/>
    <tableColumn id="117" xr3:uid="{351E29D4-CCA0-4F34-BD1A-323A09EA8594}" uniqueName="117" name="B_Versicherungstechnische Rückstellungen für VVG inkl FL (2103)" queryTableFieldId="117"/>
    <tableColumn id="118" xr3:uid="{3036165E-D195-4E98-9EA0-B5523E1834C4}" uniqueName="118" name="Versicherungstechnische Rückstellungen UVG (2104)" queryTableFieldId="118"/>
    <tableColumn id="119" xr3:uid="{622E92CD-FB7C-4BD6-94E1-CBFA62A98594}" uniqueName="119" name="B_Rückstellungen Ausgleich von zu hohen Prämieneinnahmen (2105)" queryTableFieldId="119"/>
    <tableColumn id="120" xr3:uid="{7EAA3107-E926-40F1-A787-099458594145}" uniqueName="120" name="Versicherungstechnische Schwankungs und Sicherheitsrückstellungen VVG (211)" queryTableFieldId="120"/>
    <tableColumn id="121" xr3:uid="{BE7384E4-E361-435D-8061-0438E07A039D}" uniqueName="121" name="Nichtversicherungstechnische Rückstellungen KVG (2200)" queryTableFieldId="121"/>
    <tableColumn id="122" xr3:uid="{EE34A370-15F8-42DC-9984-E367F0F43012}" uniqueName="122" name="Nichtversicherungstechnische Rückstellungen VVG (2201)" queryTableFieldId="122"/>
    <tableColumn id="123" xr3:uid="{BE76BDAE-5C62-4282-9DBC-0D1C2351FBFD}" uniqueName="123" name="Rückstellungen für Risiken in den Kapitalanlagen VVG&amp;UVG (230)" queryTableFieldId="123"/>
    <tableColumn id="124" xr3:uid="{0DA01100-CE23-47A2-BFF1-F0921C5B615F}" uniqueName="124" name="B_Rückstellungen freiwilliger Abbau von übermässigen Reserven (232)" queryTableFieldId="124"/>
    <tableColumn id="125" xr3:uid="{77722E74-77E6-43F7-9F83-0E142E4AF5BA}" uniqueName="125" name="Langfristige Verbindlichkeiten (240)" queryTableFieldId="125"/>
    <tableColumn id="126" xr3:uid="{A6B917EA-8FAF-4DC3-8276-FC5932652C02}" uniqueName="126" name="Verbindlichkeiten Dritte (250)" queryTableFieldId="126"/>
    <tableColumn id="127" xr3:uid="{8453EB52-8815-4503-814D-6BA951D1F715}" uniqueName="127" name="Verbindlichkeiten Leistungserbringer (260)" queryTableFieldId="127"/>
    <tableColumn id="128" xr3:uid="{9C4D1BE0-739A-4D00-9FBC-19DBBEEED461}" uniqueName="128" name="Vorausbezahlte Prämien der Versicherten (261)" queryTableFieldId="128"/>
    <tableColumn id="129" xr3:uid="{DF9EB12B-4BFB-4D00-AA77-471D5033AD10}" uniqueName="129" name="Passive Durchgangskonti (262)" queryTableFieldId="129"/>
    <tableColumn id="130" xr3:uid="{D7FB6979-60C4-40DA-9FAA-723973E0C64B}" uniqueName="130" name="Versicherungsorganisationen (263)" queryTableFieldId="130"/>
    <tableColumn id="131" xr3:uid="{1994BCCD-E758-4C3E-B188-D8062E2A6609}" uniqueName="131" name="Agenten und Vermittler (264)" queryTableFieldId="131"/>
    <tableColumn id="132" xr3:uid="{917CE591-C3E2-49A0-B80A-E9087D406139}" uniqueName="132" name="Gegenüber staatlichen Stellen (265)" queryTableFieldId="132"/>
    <tableColumn id="133" xr3:uid="{E87FF928-4322-4280-A45E-5E4A66DA7696}" uniqueName="133" name="Gemeinsame Einrichtung KVG (266)" queryTableFieldId="133"/>
    <tableColumn id="134" xr3:uid="{FAB1C3B2-1D26-47FD-A6D2-D95B1CB9B93D}" uniqueName="134" name="Verbindlichkeiten Lieferanten und Übrige (268)" queryTableFieldId="134"/>
    <tableColumn id="135" xr3:uid="{29C7B768-36D9-47BE-8D41-C41B82962CA0}" uniqueName="135" name="Verbindlichkeiten gegenüber nahestehenden Organisationen und Personen (269)" queryTableFieldId="135"/>
    <tableColumn id="136" xr3:uid="{8381B48B-0349-42F4-98FF-5D272DC61DAD}" uniqueName="136" name="B_Rechnungsabgrenzung (270)" queryTableFieldId="136"/>
    <tableColumn id="137" xr3:uid="{62F2BECA-33D6-46FE-AAB8-00755B3EC4DA}" uniqueName="137" name="fusionierte" queryTableFieldId="137" dataDxfId="461"/>
    <tableColumn id="138" xr3:uid="{D69EB744-6425-481F-BB9F-D02A42AB007A}" uniqueName="138" name="Fusionen_anzeigen" queryTableFieldId="138"/>
    <tableColumn id="139" xr3:uid="{9F180ADF-451D-4D84-AB1D-E6AC4851C1F9}" uniqueName="139" name="jur_Gruppe" queryTableFieldId="139" dataDxfId="460"/>
    <tableColumn id="140" xr3:uid="{DF5652A0-3AA5-4F9A-9F78-6D3BB8BC1843}" uniqueName="140" name="jur_Gruppe_anzeigen" queryTableFieldId="140"/>
    <tableColumn id="142" xr3:uid="{D5521CB5-D47A-4E3D-A95C-78C970E4B29C}" uniqueName="142" name="Auswahl_Versicherer" queryTableFieldId="142"/>
  </tableColumns>
  <tableStyleInfo name="TableStyleMedium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343BE012-14DD-4DEB-A99E-1CB3BCEAF4EC}" name="Tabelle_DB_für_VR_GL" displayName="Tabelle_DB_für_VR_GL" ref="A1:N280" tableType="queryTable" totalsRowShown="0">
  <autoFilter ref="A1:N280" xr:uid="{343BE012-14DD-4DEB-A99E-1CB3BCEAF4EC}"/>
  <tableColumns count="14">
    <tableColumn id="1" xr3:uid="{8FF02E42-01D2-4274-B52B-E9C472187616}" uniqueName="1" name="Versicherer Name" queryTableFieldId="1"/>
    <tableColumn id="2" xr3:uid="{8D769B5F-DAE0-424A-89A4-04B51B1DA4E2}" uniqueName="2" name="Jahr" queryTableFieldId="2"/>
    <tableColumn id="3" xr3:uid="{6C9A9096-C46D-4026-A5DA-65C8F9EEED54}" uniqueName="3" name="Typ" queryTableFieldId="3"/>
    <tableColumn id="4" xr3:uid="{324D1D31-F392-4E0E-B20E-84C52C9888CF}" uniqueName="4" name="Versicherer #" queryTableFieldId="4"/>
    <tableColumn id="5" xr3:uid="{AA5404A0-7119-409D-9A76-2F67B92F942D}" uniqueName="5" name="VR_Total_nur_KVG" queryTableFieldId="5"/>
    <tableColumn id="6" xr3:uid="{5ED7F060-AAE4-4AAE-AEBE-05346B84F594}" uniqueName="6" name="VR_H-E" queryTableFieldId="6"/>
    <tableColumn id="7" xr3:uid="{636BAE4C-BF72-4722-AA3C-C24E1D414A39}" uniqueName="7" name="GL_Total_nur_KVG" queryTableFieldId="7"/>
    <tableColumn id="8" xr3:uid="{46A475DD-7ED2-4020-A9A4-2A5DE928F5BC}" uniqueName="8" name="GL_H-E" queryTableFieldId="8"/>
    <tableColumn id="9" xr3:uid="{76FC955B-3EF4-460B-ADF8-B6014062969B}" uniqueName="9" name="Branche" queryTableFieldId="9"/>
    <tableColumn id="10" xr3:uid="{415DE66F-9860-420A-AA31-F01C99EA27B7}" uniqueName="10" name="fusionierte" queryTableFieldId="10"/>
    <tableColumn id="11" xr3:uid="{8284D722-BD73-4FD8-B28E-3E62A66EF720}" uniqueName="11" name="Fusionen_anzeigen" queryTableFieldId="11"/>
    <tableColumn id="12" xr3:uid="{EC53CCF9-41EF-4C27-961F-B97B82BAC6DD}" uniqueName="12" name="jur_Gruppe" queryTableFieldId="12"/>
    <tableColumn id="13" xr3:uid="{F6EA4266-190E-491A-83E1-C87A5B48F083}" uniqueName="13" name="jur_Gruppe_anzeigen" queryTableFieldId="13"/>
    <tableColumn id="14" xr3:uid="{BCE0DC54-1131-4485-9A80-E3253689609F}" uniqueName="14" name="Auswahl_Versicherer" queryTableFieldId="14"/>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E8C200A4-C628-4E80-9232-69547AE76357}" name="übersetzungen" displayName="übersetzungen" ref="A2:C95" totalsRowShown="0" headerRowDxfId="424" dataDxfId="423">
  <autoFilter ref="A2:C95" xr:uid="{E8C200A4-C628-4E80-9232-69547AE76357}"/>
  <tableColumns count="3">
    <tableColumn id="1" xr3:uid="{176E3AD3-C1F4-483F-8A6A-C7DAECA4BB1E}" name="Sprachauswahl" dataDxfId="422"/>
    <tableColumn id="3" xr3:uid="{7AF9ECF1-9820-4FD0-A39D-29C13639F999}" name="Ranking" dataDxfId="421"/>
    <tableColumn id="2" xr3:uid="{8398C85E-B34B-4874-A6EB-4D68A999C625}" name="KPI's" dataDxfId="420"/>
  </tableColumns>
  <tableStyleInfo name="TableStyleMedium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printerSettings" Target="../printerSettings/printerSettings6.bin"/><Relationship Id="rId1" Type="http://schemas.openxmlformats.org/officeDocument/2006/relationships/pivotTable" Target="../pivotTables/pivotTable9.xml"/></Relationships>
</file>

<file path=xl/worksheets/_rels/sheet11.xml.rels><?xml version="1.0" encoding="UTF-8" standalone="yes"?>
<Relationships xmlns="http://schemas.openxmlformats.org/package/2006/relationships"><Relationship Id="rId8" Type="http://schemas.openxmlformats.org/officeDocument/2006/relationships/pivotTable" Target="../pivotTables/pivotTable17.xml"/><Relationship Id="rId3" Type="http://schemas.openxmlformats.org/officeDocument/2006/relationships/pivotTable" Target="../pivotTables/pivotTable12.xml"/><Relationship Id="rId7" Type="http://schemas.openxmlformats.org/officeDocument/2006/relationships/pivotTable" Target="../pivotTables/pivotTable16.xml"/><Relationship Id="rId2" Type="http://schemas.openxmlformats.org/officeDocument/2006/relationships/pivotTable" Target="../pivotTables/pivotTable11.xml"/><Relationship Id="rId1" Type="http://schemas.openxmlformats.org/officeDocument/2006/relationships/pivotTable" Target="../pivotTables/pivotTable10.xml"/><Relationship Id="rId6" Type="http://schemas.openxmlformats.org/officeDocument/2006/relationships/pivotTable" Target="../pivotTables/pivotTable15.xml"/><Relationship Id="rId5" Type="http://schemas.openxmlformats.org/officeDocument/2006/relationships/pivotTable" Target="../pivotTables/pivotTable14.xml"/><Relationship Id="rId10" Type="http://schemas.openxmlformats.org/officeDocument/2006/relationships/printerSettings" Target="../printerSettings/printerSettings7.bin"/><Relationship Id="rId4" Type="http://schemas.openxmlformats.org/officeDocument/2006/relationships/pivotTable" Target="../pivotTables/pivotTable13.xml"/><Relationship Id="rId9" Type="http://schemas.openxmlformats.org/officeDocument/2006/relationships/pivotTable" Target="../pivotTables/pivotTable18.xml"/></Relationships>
</file>

<file path=xl/worksheets/_rels/sheet12.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printerSettings" Target="../printerSettings/printerSettings1.bin"/><Relationship Id="rId4"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7.xml"/><Relationship Id="rId2" Type="http://schemas.openxmlformats.org/officeDocument/2006/relationships/pivotTable" Target="../pivotTables/pivotTable6.xml"/><Relationship Id="rId1" Type="http://schemas.openxmlformats.org/officeDocument/2006/relationships/pivotTable" Target="../pivotTables/pivotTable5.xml"/><Relationship Id="rId4"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8.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 Id="rId5" Type="http://schemas.openxmlformats.org/officeDocument/2006/relationships/comments" Target="../comments1.xml"/><Relationship Id="rId4" Type="http://schemas.microsoft.com/office/2007/relationships/slicer" Target="../slicers/slicer1.xml"/></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table" Target="../tables/table2.xml"/></Relationships>
</file>

<file path=xl/worksheets/_rels/sheet9.xml.rels><?xml version="1.0" encoding="UTF-8" standalone="yes"?>
<Relationships xmlns="http://schemas.openxmlformats.org/package/2006/relationships"><Relationship Id="rId1"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B7EB3-6CC5-4FA7-9D1A-7B533BCA0B65}">
  <dimension ref="A1:EL889"/>
  <sheetViews>
    <sheetView topLeftCell="EF745" workbookViewId="0">
      <selection activeCell="I72" sqref="I72"/>
    </sheetView>
  </sheetViews>
  <sheetFormatPr baseColWidth="10" defaultRowHeight="14" x14ac:dyDescent="0.3"/>
  <cols>
    <col min="1" max="1" width="45" bestFit="1" customWidth="1"/>
    <col min="2" max="2" width="6.58203125" bestFit="1" customWidth="1"/>
    <col min="3" max="3" width="20.5" bestFit="1" customWidth="1"/>
    <col min="4" max="4" width="14.1640625" bestFit="1" customWidth="1"/>
    <col min="5" max="5" width="19.08203125" bestFit="1" customWidth="1"/>
    <col min="6" max="6" width="9.08203125" bestFit="1" customWidth="1"/>
    <col min="7" max="7" width="10" bestFit="1" customWidth="1"/>
    <col min="8" max="8" width="14.58203125" bestFit="1" customWidth="1"/>
    <col min="9" max="9" width="42.9140625" bestFit="1" customWidth="1"/>
    <col min="10" max="10" width="22.5" bestFit="1" customWidth="1"/>
    <col min="11" max="11" width="24.25" bestFit="1" customWidth="1"/>
    <col min="12" max="12" width="31.4140625" bestFit="1" customWidth="1"/>
    <col min="13" max="13" width="27.6640625" bestFit="1" customWidth="1"/>
    <col min="14" max="14" width="26.08203125" bestFit="1" customWidth="1"/>
    <col min="15" max="15" width="22.33203125" bestFit="1" customWidth="1"/>
    <col min="16" max="16" width="31.1640625" bestFit="1" customWidth="1"/>
    <col min="17" max="17" width="27.4140625" bestFit="1" customWidth="1"/>
    <col min="18" max="18" width="24.4140625" bestFit="1" customWidth="1"/>
    <col min="19" max="19" width="20.6640625" bestFit="1" customWidth="1"/>
    <col min="20" max="20" width="31" bestFit="1" customWidth="1"/>
    <col min="21" max="21" width="27.25" bestFit="1" customWidth="1"/>
    <col min="22" max="22" width="24.33203125" bestFit="1" customWidth="1"/>
    <col min="23" max="23" width="20.58203125" bestFit="1" customWidth="1"/>
    <col min="24" max="24" width="30.9140625" bestFit="1" customWidth="1"/>
    <col min="25" max="25" width="27.1640625" bestFit="1" customWidth="1"/>
    <col min="26" max="26" width="17" bestFit="1" customWidth="1"/>
    <col min="27" max="27" width="23.83203125" bestFit="1" customWidth="1"/>
    <col min="28" max="28" width="25.58203125" bestFit="1" customWidth="1"/>
    <col min="29" max="29" width="32.75" bestFit="1" customWidth="1"/>
    <col min="30" max="30" width="29.08203125" bestFit="1" customWidth="1"/>
    <col min="31" max="31" width="27.4140625" bestFit="1" customWidth="1"/>
    <col min="32" max="32" width="23.75" bestFit="1" customWidth="1"/>
    <col min="33" max="33" width="32.5" bestFit="1" customWidth="1"/>
    <col min="34" max="34" width="28.83203125" bestFit="1" customWidth="1"/>
    <col min="35" max="35" width="25.75" bestFit="1" customWidth="1"/>
    <col min="36" max="36" width="22" bestFit="1" customWidth="1"/>
    <col min="37" max="37" width="32.33203125" bestFit="1" customWidth="1"/>
    <col min="38" max="38" width="28.58203125" bestFit="1" customWidth="1"/>
    <col min="39" max="39" width="25.6640625" bestFit="1" customWidth="1"/>
    <col min="40" max="40" width="21.9140625" bestFit="1" customWidth="1"/>
    <col min="41" max="41" width="32.25" bestFit="1" customWidth="1"/>
    <col min="42" max="42" width="28.58203125" bestFit="1" customWidth="1"/>
    <col min="43" max="43" width="18.33203125" bestFit="1" customWidth="1"/>
    <col min="44" max="44" width="29.33203125" bestFit="1" customWidth="1"/>
    <col min="45" max="45" width="17.25" bestFit="1" customWidth="1"/>
    <col min="46" max="46" width="37.33203125" bestFit="1" customWidth="1"/>
    <col min="47" max="47" width="41.9140625" bestFit="1" customWidth="1"/>
    <col min="48" max="48" width="54.08203125" bestFit="1" customWidth="1"/>
    <col min="49" max="49" width="43.1640625" bestFit="1" customWidth="1"/>
    <col min="50" max="50" width="34.08203125" bestFit="1" customWidth="1"/>
    <col min="51" max="51" width="55.9140625" bestFit="1" customWidth="1"/>
    <col min="52" max="52" width="66.25" bestFit="1" customWidth="1"/>
    <col min="53" max="53" width="62.33203125" bestFit="1" customWidth="1"/>
    <col min="54" max="54" width="24.83203125" bestFit="1" customWidth="1"/>
    <col min="55" max="55" width="39.6640625" bestFit="1" customWidth="1"/>
    <col min="56" max="56" width="39.1640625" bestFit="1" customWidth="1"/>
    <col min="57" max="57" width="40" bestFit="1" customWidth="1"/>
    <col min="58" max="58" width="36.83203125" bestFit="1" customWidth="1"/>
    <col min="59" max="59" width="46.58203125" bestFit="1" customWidth="1"/>
    <col min="60" max="60" width="65.9140625" bestFit="1" customWidth="1"/>
    <col min="61" max="61" width="58.1640625" bestFit="1" customWidth="1"/>
    <col min="62" max="62" width="58.5" bestFit="1" customWidth="1"/>
    <col min="63" max="63" width="51.83203125" bestFit="1" customWidth="1"/>
    <col min="64" max="64" width="58" bestFit="1" customWidth="1"/>
    <col min="65" max="65" width="63.6640625" bestFit="1" customWidth="1"/>
    <col min="66" max="66" width="62.08203125" bestFit="1" customWidth="1"/>
    <col min="67" max="67" width="44.9140625" bestFit="1" customWidth="1"/>
    <col min="68" max="68" width="41.6640625" bestFit="1" customWidth="1"/>
    <col min="69" max="69" width="27" bestFit="1" customWidth="1"/>
    <col min="70" max="70" width="48.5" bestFit="1" customWidth="1"/>
    <col min="71" max="71" width="59.1640625" bestFit="1" customWidth="1"/>
    <col min="72" max="72" width="38.08203125" bestFit="1" customWidth="1"/>
    <col min="73" max="73" width="38.83203125" bestFit="1" customWidth="1"/>
    <col min="74" max="74" width="46.58203125" bestFit="1" customWidth="1"/>
    <col min="75" max="75" width="23.6640625" bestFit="1" customWidth="1"/>
    <col min="76" max="76" width="22.08203125" bestFit="1" customWidth="1"/>
    <col min="77" max="77" width="25" bestFit="1" customWidth="1"/>
    <col min="78" max="78" width="38.5" bestFit="1" customWidth="1"/>
    <col min="79" max="79" width="40.83203125" bestFit="1" customWidth="1"/>
    <col min="80" max="80" width="61" bestFit="1" customWidth="1"/>
    <col min="81" max="81" width="37.08203125" bestFit="1" customWidth="1"/>
    <col min="82" max="82" width="51" bestFit="1" customWidth="1"/>
    <col min="83" max="83" width="53.33203125" bestFit="1" customWidth="1"/>
    <col min="84" max="84" width="28.6640625" bestFit="1" customWidth="1"/>
    <col min="85" max="85" width="25.83203125" bestFit="1" customWidth="1"/>
    <col min="86" max="86" width="24.83203125" bestFit="1" customWidth="1"/>
    <col min="87" max="87" width="20.25" bestFit="1" customWidth="1"/>
    <col min="88" max="88" width="19.4140625" bestFit="1" customWidth="1"/>
    <col min="89" max="89" width="12.33203125" bestFit="1" customWidth="1"/>
    <col min="90" max="90" width="25.08203125" bestFit="1" customWidth="1"/>
    <col min="91" max="91" width="24.9140625" bestFit="1" customWidth="1"/>
    <col min="92" max="92" width="31.08203125" bestFit="1" customWidth="1"/>
    <col min="93" max="93" width="24.83203125" bestFit="1" customWidth="1"/>
    <col min="94" max="94" width="17.75" bestFit="1" customWidth="1"/>
    <col min="95" max="95" width="27" bestFit="1" customWidth="1"/>
    <col min="96" max="96" width="38.75" bestFit="1" customWidth="1"/>
    <col min="97" max="97" width="25.58203125" bestFit="1" customWidth="1"/>
    <col min="98" max="98" width="33.4140625" bestFit="1" customWidth="1"/>
    <col min="99" max="99" width="27.6640625" bestFit="1" customWidth="1"/>
    <col min="100" max="100" width="33.83203125" bestFit="1" customWidth="1"/>
    <col min="101" max="101" width="25.1640625" bestFit="1" customWidth="1"/>
    <col min="102" max="102" width="61.83203125" bestFit="1" customWidth="1"/>
    <col min="103" max="103" width="19.33203125" bestFit="1" customWidth="1"/>
    <col min="104" max="104" width="31.08203125" bestFit="1" customWidth="1"/>
    <col min="105" max="105" width="17.58203125" bestFit="1" customWidth="1"/>
    <col min="106" max="106" width="22.58203125" bestFit="1" customWidth="1"/>
    <col min="107" max="107" width="30.33203125" bestFit="1" customWidth="1"/>
    <col min="108" max="108" width="38.33203125" bestFit="1" customWidth="1"/>
    <col min="109" max="110" width="17.6640625" bestFit="1" customWidth="1"/>
    <col min="111" max="111" width="20.25" bestFit="1" customWidth="1"/>
    <col min="112" max="113" width="80.5" bestFit="1" customWidth="1"/>
    <col min="114" max="114" width="58.9140625" bestFit="1" customWidth="1"/>
    <col min="115" max="115" width="59.58203125" bestFit="1" customWidth="1"/>
    <col min="116" max="116" width="77.33203125" bestFit="1" customWidth="1"/>
    <col min="117" max="117" width="61.08203125" bestFit="1" customWidth="1"/>
    <col min="118" max="118" width="49.58203125" bestFit="1" customWidth="1"/>
    <col min="119" max="119" width="63.6640625" bestFit="1" customWidth="1"/>
    <col min="120" max="120" width="74.5" bestFit="1" customWidth="1"/>
    <col min="121" max="121" width="54.08203125" bestFit="1" customWidth="1"/>
    <col min="122" max="122" width="53.9140625" bestFit="1" customWidth="1"/>
    <col min="123" max="123" width="60.4140625" bestFit="1" customWidth="1"/>
    <col min="124" max="124" width="64.9140625" bestFit="1" customWidth="1"/>
    <col min="125" max="125" width="33.83203125" bestFit="1" customWidth="1"/>
    <col min="126" max="126" width="28.08203125" bestFit="1" customWidth="1"/>
    <col min="127" max="127" width="40.08203125" bestFit="1" customWidth="1"/>
    <col min="128" max="128" width="43.75" bestFit="1" customWidth="1"/>
    <col min="129" max="129" width="30" bestFit="1" customWidth="1"/>
    <col min="130" max="130" width="33.4140625" bestFit="1" customWidth="1"/>
    <col min="131" max="131" width="27.6640625" bestFit="1" customWidth="1"/>
    <col min="132" max="132" width="33.83203125" bestFit="1" customWidth="1"/>
    <col min="133" max="133" width="34.1640625" bestFit="1" customWidth="1"/>
    <col min="134" max="134" width="43.5" bestFit="1" customWidth="1"/>
    <col min="135" max="135" width="73.58203125" bestFit="1" customWidth="1"/>
    <col min="136" max="136" width="30.33203125" bestFit="1" customWidth="1"/>
    <col min="137" max="137" width="13" bestFit="1" customWidth="1"/>
    <col min="138" max="138" width="19.83203125" bestFit="1" customWidth="1"/>
    <col min="139" max="139" width="12.83203125" bestFit="1" customWidth="1"/>
    <col min="140" max="140" width="21.5" bestFit="1" customWidth="1"/>
    <col min="141" max="141" width="66.58203125" style="59" bestFit="1" customWidth="1"/>
    <col min="142" max="142" width="50" style="59" bestFit="1" customWidth="1"/>
  </cols>
  <sheetData>
    <row r="1" spans="1:142" x14ac:dyDescent="0.3">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c r="BU1" t="s">
        <v>72</v>
      </c>
      <c r="BV1" t="s">
        <v>73</v>
      </c>
      <c r="BW1" t="s">
        <v>74</v>
      </c>
      <c r="BX1" t="s">
        <v>75</v>
      </c>
      <c r="BY1" t="s">
        <v>76</v>
      </c>
      <c r="BZ1" t="s">
        <v>77</v>
      </c>
      <c r="CA1" t="s">
        <v>78</v>
      </c>
      <c r="CB1" t="s">
        <v>79</v>
      </c>
      <c r="CC1" t="s">
        <v>80</v>
      </c>
      <c r="CD1" t="s">
        <v>81</v>
      </c>
      <c r="CE1" t="s">
        <v>82</v>
      </c>
      <c r="CF1" t="s">
        <v>83</v>
      </c>
      <c r="CG1" t="s">
        <v>84</v>
      </c>
      <c r="CH1" t="s">
        <v>85</v>
      </c>
      <c r="CI1" t="s">
        <v>86</v>
      </c>
      <c r="CJ1" t="s">
        <v>87</v>
      </c>
      <c r="CK1" t="s">
        <v>88</v>
      </c>
      <c r="CL1" t="s">
        <v>89</v>
      </c>
      <c r="CM1" t="s">
        <v>90</v>
      </c>
      <c r="CN1" t="s">
        <v>91</v>
      </c>
      <c r="CO1" t="s">
        <v>92</v>
      </c>
      <c r="CP1" t="s">
        <v>93</v>
      </c>
      <c r="CQ1" t="s">
        <v>94</v>
      </c>
      <c r="CR1" t="s">
        <v>95</v>
      </c>
      <c r="CS1" t="s">
        <v>96</v>
      </c>
      <c r="CT1" t="s">
        <v>97</v>
      </c>
      <c r="CU1" t="s">
        <v>98</v>
      </c>
      <c r="CV1" t="s">
        <v>99</v>
      </c>
      <c r="CW1" t="s">
        <v>100</v>
      </c>
      <c r="CX1" t="s">
        <v>101</v>
      </c>
      <c r="CY1" t="s">
        <v>102</v>
      </c>
      <c r="CZ1" t="s">
        <v>103</v>
      </c>
      <c r="DA1" t="s">
        <v>104</v>
      </c>
      <c r="DB1" t="s">
        <v>105</v>
      </c>
      <c r="DC1" t="s">
        <v>106</v>
      </c>
      <c r="DD1" t="s">
        <v>107</v>
      </c>
      <c r="DE1" t="s">
        <v>108</v>
      </c>
      <c r="DF1" t="s">
        <v>109</v>
      </c>
      <c r="DG1" t="s">
        <v>110</v>
      </c>
      <c r="DH1" t="s">
        <v>211</v>
      </c>
      <c r="DI1" t="s">
        <v>212</v>
      </c>
      <c r="DJ1" t="s">
        <v>111</v>
      </c>
      <c r="DK1" t="s">
        <v>112</v>
      </c>
      <c r="DL1" t="s">
        <v>113</v>
      </c>
      <c r="DM1" t="s">
        <v>114</v>
      </c>
      <c r="DN1" t="s">
        <v>115</v>
      </c>
      <c r="DO1" t="s">
        <v>116</v>
      </c>
      <c r="DP1" t="s">
        <v>117</v>
      </c>
      <c r="DQ1" t="s">
        <v>118</v>
      </c>
      <c r="DR1" t="s">
        <v>119</v>
      </c>
      <c r="DS1" t="s">
        <v>120</v>
      </c>
      <c r="DT1" t="s">
        <v>121</v>
      </c>
      <c r="DU1" t="s">
        <v>122</v>
      </c>
      <c r="DV1" t="s">
        <v>123</v>
      </c>
      <c r="DW1" t="s">
        <v>124</v>
      </c>
      <c r="DX1" t="s">
        <v>125</v>
      </c>
      <c r="DY1" t="s">
        <v>126</v>
      </c>
      <c r="DZ1" t="s">
        <v>127</v>
      </c>
      <c r="EA1" t="s">
        <v>128</v>
      </c>
      <c r="EB1" t="s">
        <v>129</v>
      </c>
      <c r="EC1" t="s">
        <v>130</v>
      </c>
      <c r="ED1" t="s">
        <v>131</v>
      </c>
      <c r="EE1" t="s">
        <v>132</v>
      </c>
      <c r="EF1" t="s">
        <v>133</v>
      </c>
      <c r="EG1" t="s">
        <v>210</v>
      </c>
      <c r="EH1" t="s">
        <v>209</v>
      </c>
      <c r="EI1" t="s">
        <v>208</v>
      </c>
      <c r="EJ1" t="s">
        <v>207</v>
      </c>
      <c r="EK1" s="59" t="s">
        <v>448</v>
      </c>
      <c r="EL1"/>
    </row>
    <row r="2" spans="1:142" x14ac:dyDescent="0.3">
      <c r="A2" t="s">
        <v>134</v>
      </c>
      <c r="B2">
        <v>2012</v>
      </c>
      <c r="C2" t="s">
        <v>135</v>
      </c>
      <c r="D2" t="s">
        <v>213</v>
      </c>
      <c r="E2" t="s">
        <v>136</v>
      </c>
      <c r="F2" t="s">
        <v>137</v>
      </c>
      <c r="G2" t="s">
        <v>138</v>
      </c>
      <c r="H2" s="6">
        <v>655217</v>
      </c>
      <c r="I2">
        <v>687462</v>
      </c>
      <c r="AS2">
        <v>1750501660.8800001</v>
      </c>
      <c r="AT2">
        <v>-6912610.1799999997</v>
      </c>
      <c r="AU2">
        <v>0</v>
      </c>
      <c r="AV2">
        <v>171954323.94999999</v>
      </c>
      <c r="AW2">
        <v>0</v>
      </c>
      <c r="AX2">
        <v>0</v>
      </c>
      <c r="AY2">
        <v>-1417684.25</v>
      </c>
      <c r="AZ2">
        <v>0</v>
      </c>
      <c r="BA2">
        <v>-171623294.34999999</v>
      </c>
      <c r="BB2">
        <v>-1298344179.3699999</v>
      </c>
      <c r="BC2">
        <v>157794962.63</v>
      </c>
      <c r="BD2">
        <v>64952920.799999997</v>
      </c>
      <c r="BE2">
        <v>5362401</v>
      </c>
      <c r="BF2">
        <v>0</v>
      </c>
      <c r="BG2">
        <v>-326933</v>
      </c>
      <c r="BH2">
        <v>-30558058</v>
      </c>
      <c r="BK2">
        <v>0</v>
      </c>
      <c r="BL2">
        <v>-450653052</v>
      </c>
      <c r="BM2">
        <v>0</v>
      </c>
      <c r="BN2">
        <v>289333.09999999998</v>
      </c>
      <c r="BO2">
        <v>0</v>
      </c>
      <c r="BP2">
        <v>0</v>
      </c>
      <c r="BQ2">
        <v>-851838.64</v>
      </c>
      <c r="BR2">
        <v>0</v>
      </c>
      <c r="BT2">
        <v>-15935156.57</v>
      </c>
      <c r="BU2">
        <v>0</v>
      </c>
      <c r="BV2">
        <v>-57565696.609999999</v>
      </c>
      <c r="BW2">
        <v>-234328.52</v>
      </c>
      <c r="BX2">
        <v>-3513765.5</v>
      </c>
      <c r="BY2">
        <v>-295576.3</v>
      </c>
      <c r="BZ2">
        <v>3642645.19</v>
      </c>
      <c r="CA2">
        <v>-193051.23</v>
      </c>
      <c r="CC2">
        <v>23320981.539999999</v>
      </c>
      <c r="CD2">
        <v>636705.65</v>
      </c>
      <c r="CE2">
        <v>-27435.55</v>
      </c>
      <c r="CL2">
        <v>454663865.63000005</v>
      </c>
      <c r="DA2">
        <v>788064253.53999996</v>
      </c>
      <c r="DJ2">
        <v>373867427</v>
      </c>
      <c r="EH2">
        <v>0</v>
      </c>
      <c r="EJ2">
        <v>0</v>
      </c>
      <c r="EK2" s="59" t="s">
        <v>432</v>
      </c>
      <c r="EL2"/>
    </row>
    <row r="3" spans="1:142" x14ac:dyDescent="0.3">
      <c r="A3" t="s">
        <v>134</v>
      </c>
      <c r="B3">
        <v>2012</v>
      </c>
      <c r="C3" t="s">
        <v>135</v>
      </c>
      <c r="D3" t="s">
        <v>214</v>
      </c>
      <c r="E3" t="s">
        <v>139</v>
      </c>
      <c r="F3" t="s">
        <v>137</v>
      </c>
      <c r="G3" t="s">
        <v>138</v>
      </c>
      <c r="H3" s="6">
        <v>579116</v>
      </c>
      <c r="I3">
        <v>569133</v>
      </c>
      <c r="AS3">
        <v>2172469201.3499999</v>
      </c>
      <c r="AT3">
        <v>-5105538.51</v>
      </c>
      <c r="AU3">
        <v>0</v>
      </c>
      <c r="AV3">
        <v>234122015.53</v>
      </c>
      <c r="AW3">
        <v>122527.7</v>
      </c>
      <c r="AX3">
        <v>0</v>
      </c>
      <c r="AY3">
        <v>-1240968</v>
      </c>
      <c r="AZ3">
        <v>0</v>
      </c>
      <c r="BA3">
        <v>-234036722.63</v>
      </c>
      <c r="BB3">
        <v>-2965664844.48</v>
      </c>
      <c r="BC3">
        <v>184465889</v>
      </c>
      <c r="BD3">
        <v>136071586.88</v>
      </c>
      <c r="BE3">
        <v>16769714.08</v>
      </c>
      <c r="BF3">
        <v>0</v>
      </c>
      <c r="BG3">
        <v>-636845.66</v>
      </c>
      <c r="BH3">
        <v>11476440</v>
      </c>
      <c r="BK3">
        <v>0</v>
      </c>
      <c r="BL3">
        <v>0</v>
      </c>
      <c r="BM3">
        <v>630950026</v>
      </c>
      <c r="BN3">
        <v>-19405508</v>
      </c>
      <c r="BO3">
        <v>-4676678.16</v>
      </c>
      <c r="BP3">
        <v>0</v>
      </c>
      <c r="BQ3">
        <v>-2292862.5699999998</v>
      </c>
      <c r="BR3">
        <v>0</v>
      </c>
      <c r="BT3">
        <v>-292477353.13</v>
      </c>
      <c r="BU3">
        <v>0</v>
      </c>
      <c r="BV3">
        <v>187102145.56999999</v>
      </c>
      <c r="BW3">
        <v>-16953774.32</v>
      </c>
      <c r="BX3">
        <v>-1077172.8700000001</v>
      </c>
      <c r="BY3">
        <v>-9379874.4499999993</v>
      </c>
      <c r="BZ3">
        <v>5939024.6699999999</v>
      </c>
      <c r="CA3">
        <v>-1508107.27</v>
      </c>
      <c r="CC3">
        <v>154606600.5</v>
      </c>
      <c r="CD3">
        <v>967280.3</v>
      </c>
      <c r="CE3">
        <v>-585896.36</v>
      </c>
      <c r="CL3">
        <v>2273979465.6500001</v>
      </c>
      <c r="DA3">
        <v>734145021.00999999</v>
      </c>
      <c r="DJ3">
        <v>510451700</v>
      </c>
      <c r="EG3" t="s">
        <v>278</v>
      </c>
      <c r="EH3">
        <v>1</v>
      </c>
      <c r="EJ3">
        <v>0</v>
      </c>
      <c r="EK3" s="59" t="s">
        <v>435</v>
      </c>
      <c r="EL3"/>
    </row>
    <row r="4" spans="1:142" x14ac:dyDescent="0.3">
      <c r="A4" t="s">
        <v>134</v>
      </c>
      <c r="B4">
        <v>2012</v>
      </c>
      <c r="C4" t="s">
        <v>135</v>
      </c>
      <c r="D4" t="s">
        <v>215</v>
      </c>
      <c r="E4" t="s">
        <v>140</v>
      </c>
      <c r="F4" t="s">
        <v>137</v>
      </c>
      <c r="G4" t="s">
        <v>138</v>
      </c>
      <c r="H4" s="6">
        <v>844046</v>
      </c>
      <c r="I4">
        <v>843718</v>
      </c>
      <c r="AS4">
        <v>2629706918.29</v>
      </c>
      <c r="AT4">
        <v>-9256524.8000000007</v>
      </c>
      <c r="AU4">
        <v>0</v>
      </c>
      <c r="AV4">
        <v>246727406.44999999</v>
      </c>
      <c r="AW4">
        <v>51997.35</v>
      </c>
      <c r="AX4">
        <v>0</v>
      </c>
      <c r="AY4">
        <v>-1908561.6</v>
      </c>
      <c r="AZ4">
        <v>0</v>
      </c>
      <c r="BA4">
        <v>-246752985.09999999</v>
      </c>
      <c r="BB4">
        <v>-3016684064.6999998</v>
      </c>
      <c r="BC4">
        <v>249371486.91999999</v>
      </c>
      <c r="BD4">
        <v>143151015.41</v>
      </c>
      <c r="BE4">
        <v>17102072.350000001</v>
      </c>
      <c r="BF4">
        <v>0</v>
      </c>
      <c r="BG4">
        <v>-147330.6</v>
      </c>
      <c r="BH4">
        <v>-47000000</v>
      </c>
      <c r="BK4">
        <v>0</v>
      </c>
      <c r="BL4">
        <v>0</v>
      </c>
      <c r="BM4">
        <v>207952121.5</v>
      </c>
      <c r="BN4">
        <v>0</v>
      </c>
      <c r="BO4">
        <v>-9032267.2899999991</v>
      </c>
      <c r="BP4">
        <v>-3044171.42</v>
      </c>
      <c r="BQ4">
        <v>-6178459.5</v>
      </c>
      <c r="BR4">
        <v>0</v>
      </c>
      <c r="BT4">
        <v>-272473484.5</v>
      </c>
      <c r="BU4">
        <v>0</v>
      </c>
      <c r="BV4">
        <v>148823627.36000001</v>
      </c>
      <c r="BW4">
        <v>-481986.76</v>
      </c>
      <c r="BX4">
        <v>0</v>
      </c>
      <c r="BY4">
        <v>-9320671.4199999999</v>
      </c>
      <c r="BZ4">
        <v>1170142.72</v>
      </c>
      <c r="CA4">
        <v>-501477.27</v>
      </c>
      <c r="CC4">
        <v>47045954.170000002</v>
      </c>
      <c r="CD4">
        <v>0</v>
      </c>
      <c r="CE4">
        <v>0</v>
      </c>
      <c r="CL4">
        <v>1056007804.7</v>
      </c>
      <c r="DA4">
        <v>507066460.29000002</v>
      </c>
      <c r="DJ4">
        <v>643700000</v>
      </c>
      <c r="EG4" t="s">
        <v>287</v>
      </c>
      <c r="EH4">
        <v>1</v>
      </c>
      <c r="EJ4">
        <v>0</v>
      </c>
      <c r="EK4" s="59" t="s">
        <v>387</v>
      </c>
      <c r="EL4"/>
    </row>
    <row r="5" spans="1:142" x14ac:dyDescent="0.3">
      <c r="A5" t="s">
        <v>134</v>
      </c>
      <c r="B5">
        <v>2012</v>
      </c>
      <c r="C5" t="s">
        <v>135</v>
      </c>
      <c r="D5" t="s">
        <v>216</v>
      </c>
      <c r="E5" t="s">
        <v>141</v>
      </c>
      <c r="F5" t="s">
        <v>137</v>
      </c>
      <c r="G5" t="s">
        <v>138</v>
      </c>
      <c r="H5" s="6">
        <v>628658</v>
      </c>
      <c r="I5">
        <v>628527</v>
      </c>
      <c r="AS5">
        <v>1855771770.9300001</v>
      </c>
      <c r="AT5">
        <v>-16227090.85</v>
      </c>
      <c r="AU5">
        <v>0</v>
      </c>
      <c r="AV5">
        <v>137218970</v>
      </c>
      <c r="AW5">
        <v>0</v>
      </c>
      <c r="AX5">
        <v>0</v>
      </c>
      <c r="AY5">
        <v>-1385071.25</v>
      </c>
      <c r="AZ5">
        <v>0</v>
      </c>
      <c r="BA5">
        <v>-137218970</v>
      </c>
      <c r="BB5">
        <v>-1927402578.5</v>
      </c>
      <c r="BC5">
        <v>194428245.75</v>
      </c>
      <c r="BD5">
        <v>94300819.549999997</v>
      </c>
      <c r="BE5">
        <v>10085945.85</v>
      </c>
      <c r="BF5">
        <v>367157.7</v>
      </c>
      <c r="BG5">
        <v>-415326.43</v>
      </c>
      <c r="BH5">
        <v>-12660194.73</v>
      </c>
      <c r="BK5">
        <v>0</v>
      </c>
      <c r="BL5">
        <v>-68281949.090000004</v>
      </c>
      <c r="BM5">
        <v>0</v>
      </c>
      <c r="BN5">
        <v>3695594.82</v>
      </c>
      <c r="BO5">
        <v>-1732252</v>
      </c>
      <c r="BP5">
        <v>-2024207</v>
      </c>
      <c r="BQ5">
        <v>-2441612.1</v>
      </c>
      <c r="BR5">
        <v>0</v>
      </c>
      <c r="BT5">
        <v>-63347639.100000001</v>
      </c>
      <c r="BU5">
        <v>-657441.55000000005</v>
      </c>
      <c r="BV5">
        <v>-25407654.199999999</v>
      </c>
      <c r="BW5">
        <v>-4164042.94</v>
      </c>
      <c r="BX5">
        <v>-322696.33</v>
      </c>
      <c r="BY5">
        <v>-930268.72</v>
      </c>
      <c r="BZ5">
        <v>805703.33</v>
      </c>
      <c r="CA5">
        <v>0</v>
      </c>
      <c r="CC5">
        <v>39169167.270000003</v>
      </c>
      <c r="CD5">
        <v>0</v>
      </c>
      <c r="CE5">
        <v>-1742366.27</v>
      </c>
      <c r="CL5">
        <v>712943917</v>
      </c>
      <c r="DA5">
        <v>341480643.74000001</v>
      </c>
      <c r="DJ5">
        <v>298589485.18000001</v>
      </c>
      <c r="EG5" t="s">
        <v>290</v>
      </c>
      <c r="EH5">
        <v>1</v>
      </c>
      <c r="EJ5">
        <v>0</v>
      </c>
      <c r="EK5" s="59" t="s">
        <v>424</v>
      </c>
      <c r="EL5"/>
    </row>
    <row r="6" spans="1:142" x14ac:dyDescent="0.3">
      <c r="A6" t="s">
        <v>134</v>
      </c>
      <c r="B6">
        <v>2012</v>
      </c>
      <c r="C6" t="s">
        <v>135</v>
      </c>
      <c r="D6" t="s">
        <v>217</v>
      </c>
      <c r="E6" t="s">
        <v>142</v>
      </c>
      <c r="F6" t="s">
        <v>137</v>
      </c>
      <c r="G6" t="s">
        <v>138</v>
      </c>
      <c r="H6" s="6">
        <v>541690</v>
      </c>
      <c r="I6">
        <v>540126</v>
      </c>
      <c r="AS6">
        <v>1596035738.5</v>
      </c>
      <c r="AT6">
        <v>-11629897.720000001</v>
      </c>
      <c r="AU6">
        <v>0</v>
      </c>
      <c r="AV6">
        <v>131752874.91</v>
      </c>
      <c r="AW6">
        <v>763060.95</v>
      </c>
      <c r="AX6">
        <v>0</v>
      </c>
      <c r="AY6">
        <v>-1282012.8</v>
      </c>
      <c r="AZ6">
        <v>0</v>
      </c>
      <c r="BA6">
        <v>-130674696.01000001</v>
      </c>
      <c r="BB6">
        <v>-1774052244.9300001</v>
      </c>
      <c r="BC6">
        <v>144702757.40000001</v>
      </c>
      <c r="BD6">
        <v>86947245.950000003</v>
      </c>
      <c r="BE6">
        <v>9831930</v>
      </c>
      <c r="BF6">
        <v>0</v>
      </c>
      <c r="BG6">
        <v>-847723.68</v>
      </c>
      <c r="BH6">
        <v>-74336780.560000002</v>
      </c>
      <c r="BK6">
        <v>0</v>
      </c>
      <c r="BL6">
        <v>0</v>
      </c>
      <c r="BM6">
        <v>102882023</v>
      </c>
      <c r="BN6">
        <v>-4939850</v>
      </c>
      <c r="BO6">
        <v>-2081436.9</v>
      </c>
      <c r="BP6">
        <v>-725645.35</v>
      </c>
      <c r="BQ6">
        <v>-781927.55</v>
      </c>
      <c r="BR6">
        <v>0</v>
      </c>
      <c r="BT6">
        <v>-61288479.969999999</v>
      </c>
      <c r="BU6">
        <v>-383744.02</v>
      </c>
      <c r="BV6">
        <v>-14362768.75</v>
      </c>
      <c r="BW6">
        <v>-3644551.87</v>
      </c>
      <c r="BX6">
        <v>0</v>
      </c>
      <c r="BY6">
        <v>-2929904.2</v>
      </c>
      <c r="BZ6">
        <v>69595.149999999994</v>
      </c>
      <c r="CA6">
        <v>-72882.179999999993</v>
      </c>
      <c r="CC6">
        <v>53313458.829999998</v>
      </c>
      <c r="CD6">
        <v>0</v>
      </c>
      <c r="CE6">
        <v>0</v>
      </c>
      <c r="CL6">
        <v>1102048611.5299995</v>
      </c>
      <c r="DA6">
        <v>619876763.28999996</v>
      </c>
      <c r="DJ6">
        <v>415306313.75999999</v>
      </c>
      <c r="EH6">
        <v>0</v>
      </c>
      <c r="EJ6">
        <v>0</v>
      </c>
      <c r="EK6" s="59" t="s">
        <v>395</v>
      </c>
      <c r="EL6"/>
    </row>
    <row r="7" spans="1:142" x14ac:dyDescent="0.3">
      <c r="A7" t="s">
        <v>134</v>
      </c>
      <c r="B7">
        <v>2012</v>
      </c>
      <c r="C7" t="s">
        <v>135</v>
      </c>
      <c r="D7" t="s">
        <v>218</v>
      </c>
      <c r="E7" t="s">
        <v>143</v>
      </c>
      <c r="F7" t="s">
        <v>137</v>
      </c>
      <c r="G7" t="s">
        <v>138</v>
      </c>
      <c r="H7" s="6">
        <v>323585</v>
      </c>
      <c r="I7">
        <v>328972</v>
      </c>
      <c r="AS7">
        <v>1033728841.36</v>
      </c>
      <c r="AT7">
        <v>-12582704.59</v>
      </c>
      <c r="AU7">
        <v>-516624.29</v>
      </c>
      <c r="AV7">
        <v>71578360.099999994</v>
      </c>
      <c r="AW7">
        <v>4569204.1500000004</v>
      </c>
      <c r="AX7">
        <v>0</v>
      </c>
      <c r="AY7">
        <v>-671528.4</v>
      </c>
      <c r="AZ7">
        <v>0</v>
      </c>
      <c r="BA7">
        <v>-76210234.140000001</v>
      </c>
      <c r="BB7">
        <v>-1007775360.47</v>
      </c>
      <c r="BC7">
        <v>104141793.06</v>
      </c>
      <c r="BD7">
        <v>49302204.399999999</v>
      </c>
      <c r="BE7">
        <v>5160179.83</v>
      </c>
      <c r="BF7">
        <v>0</v>
      </c>
      <c r="BG7">
        <v>-557507.25</v>
      </c>
      <c r="BH7">
        <v>-41397405</v>
      </c>
      <c r="BK7">
        <v>0</v>
      </c>
      <c r="BL7">
        <v>-44592070.840000004</v>
      </c>
      <c r="BM7">
        <v>0</v>
      </c>
      <c r="BN7">
        <v>-1961934.82</v>
      </c>
      <c r="BO7">
        <v>-1864240.93</v>
      </c>
      <c r="BP7">
        <v>-2267225.35</v>
      </c>
      <c r="BQ7">
        <v>-2636140.15</v>
      </c>
      <c r="BR7">
        <v>0</v>
      </c>
      <c r="BT7">
        <v>-30979101.149999999</v>
      </c>
      <c r="BU7">
        <v>-4660.01</v>
      </c>
      <c r="BV7">
        <v>-19204326.050000001</v>
      </c>
      <c r="BW7">
        <v>-2656290.6800000002</v>
      </c>
      <c r="BX7">
        <v>-1280130.43</v>
      </c>
      <c r="BY7">
        <v>-2701885.04</v>
      </c>
      <c r="BZ7">
        <v>1939449.25</v>
      </c>
      <c r="CA7">
        <v>-215138.98</v>
      </c>
      <c r="CC7">
        <v>19360885.93</v>
      </c>
      <c r="CD7">
        <v>15996.48</v>
      </c>
      <c r="CE7">
        <v>-31410.959999999999</v>
      </c>
      <c r="CL7">
        <v>335008309.51999998</v>
      </c>
      <c r="DA7">
        <v>156430171.91999999</v>
      </c>
      <c r="DJ7">
        <v>230549115</v>
      </c>
      <c r="EG7" t="s">
        <v>280</v>
      </c>
      <c r="EH7">
        <v>1</v>
      </c>
      <c r="EJ7">
        <v>0</v>
      </c>
      <c r="EK7" s="59" t="s">
        <v>429</v>
      </c>
      <c r="EL7"/>
    </row>
    <row r="8" spans="1:142" x14ac:dyDescent="0.3">
      <c r="A8" t="s">
        <v>134</v>
      </c>
      <c r="B8">
        <v>2012</v>
      </c>
      <c r="C8" t="s">
        <v>135</v>
      </c>
      <c r="D8" t="s">
        <v>219</v>
      </c>
      <c r="E8" t="s">
        <v>144</v>
      </c>
      <c r="F8" t="s">
        <v>137</v>
      </c>
      <c r="G8" t="s">
        <v>138</v>
      </c>
      <c r="H8" s="6">
        <v>445838</v>
      </c>
      <c r="I8">
        <v>446000</v>
      </c>
      <c r="AS8">
        <v>1515188925.26</v>
      </c>
      <c r="AT8">
        <v>-5350754.63</v>
      </c>
      <c r="AU8">
        <v>0</v>
      </c>
      <c r="AV8">
        <v>139231442.08000001</v>
      </c>
      <c r="AW8">
        <v>42577.58</v>
      </c>
      <c r="AX8">
        <v>0</v>
      </c>
      <c r="AY8">
        <v>-1062959.1599999999</v>
      </c>
      <c r="AZ8">
        <v>0</v>
      </c>
      <c r="BA8">
        <v>-139231442.08000001</v>
      </c>
      <c r="BB8">
        <v>-1937110239.21</v>
      </c>
      <c r="BC8">
        <v>137840207.30000001</v>
      </c>
      <c r="BD8">
        <v>88349360.099999994</v>
      </c>
      <c r="BE8">
        <v>10522813.949999999</v>
      </c>
      <c r="BF8">
        <v>176721.55</v>
      </c>
      <c r="BG8">
        <v>-145329.85999999999</v>
      </c>
      <c r="BH8">
        <v>-14075103.65</v>
      </c>
      <c r="BK8">
        <v>0</v>
      </c>
      <c r="BL8">
        <v>0</v>
      </c>
      <c r="BM8">
        <v>278215949.69999999</v>
      </c>
      <c r="BN8">
        <v>13621278.029999999</v>
      </c>
      <c r="BO8">
        <v>0</v>
      </c>
      <c r="BP8">
        <v>0</v>
      </c>
      <c r="BQ8">
        <v>-2135801.2000000002</v>
      </c>
      <c r="BR8">
        <v>0</v>
      </c>
      <c r="BT8">
        <v>-41833877.93</v>
      </c>
      <c r="BU8">
        <v>-1707535.67</v>
      </c>
      <c r="BV8">
        <v>-9732564.6600000001</v>
      </c>
      <c r="BW8">
        <v>-4102910.4</v>
      </c>
      <c r="BX8">
        <v>0</v>
      </c>
      <c r="BY8">
        <v>-444839.89</v>
      </c>
      <c r="BZ8">
        <v>1768053.29</v>
      </c>
      <c r="CA8">
        <v>-697790.35</v>
      </c>
      <c r="CC8">
        <v>49118236.869999997</v>
      </c>
      <c r="CD8">
        <v>0</v>
      </c>
      <c r="CE8">
        <v>0</v>
      </c>
      <c r="CL8">
        <v>1339031984.3800001</v>
      </c>
      <c r="DA8">
        <v>644978937.46000004</v>
      </c>
      <c r="DJ8">
        <v>406832745.25999999</v>
      </c>
      <c r="EH8">
        <v>0</v>
      </c>
      <c r="EI8" t="s">
        <v>202</v>
      </c>
      <c r="EJ8">
        <v>1</v>
      </c>
      <c r="EK8" s="59" t="s">
        <v>433</v>
      </c>
      <c r="EL8"/>
    </row>
    <row r="9" spans="1:142" x14ac:dyDescent="0.3">
      <c r="A9" t="s">
        <v>134</v>
      </c>
      <c r="B9">
        <v>2012</v>
      </c>
      <c r="C9" t="s">
        <v>135</v>
      </c>
      <c r="D9" t="s">
        <v>220</v>
      </c>
      <c r="E9" t="s">
        <v>145</v>
      </c>
      <c r="F9" t="s">
        <v>137</v>
      </c>
      <c r="G9" t="s">
        <v>138</v>
      </c>
      <c r="H9" s="6">
        <v>183487</v>
      </c>
      <c r="I9">
        <v>180465</v>
      </c>
      <c r="AS9">
        <v>560685061.60000002</v>
      </c>
      <c r="AT9">
        <v>-2477262.64</v>
      </c>
      <c r="AU9">
        <v>0</v>
      </c>
      <c r="AV9">
        <v>48085590.950000003</v>
      </c>
      <c r="AW9">
        <v>487.47</v>
      </c>
      <c r="AX9">
        <v>0</v>
      </c>
      <c r="AY9">
        <v>-309873.59999999998</v>
      </c>
      <c r="AZ9">
        <v>0</v>
      </c>
      <c r="BA9">
        <v>-47892326.460000001</v>
      </c>
      <c r="BB9">
        <v>-531844763.49000001</v>
      </c>
      <c r="BC9">
        <v>55079080.350000001</v>
      </c>
      <c r="BD9">
        <v>26169501.829999998</v>
      </c>
      <c r="BE9">
        <v>2580871.7999999998</v>
      </c>
      <c r="BF9">
        <v>0</v>
      </c>
      <c r="BG9">
        <v>-479988.17</v>
      </c>
      <c r="BH9">
        <v>3043470</v>
      </c>
      <c r="BK9">
        <v>0</v>
      </c>
      <c r="BL9">
        <v>-36837208.43</v>
      </c>
      <c r="BM9">
        <v>0</v>
      </c>
      <c r="BN9">
        <v>-32136016</v>
      </c>
      <c r="BO9">
        <v>-1557388.77</v>
      </c>
      <c r="BP9">
        <v>0</v>
      </c>
      <c r="BQ9">
        <v>-794878.4</v>
      </c>
      <c r="BR9">
        <v>0</v>
      </c>
      <c r="BT9">
        <v>0</v>
      </c>
      <c r="BU9">
        <v>0</v>
      </c>
      <c r="BV9">
        <v>-30017372.829999998</v>
      </c>
      <c r="BW9">
        <v>-9875.2000000000007</v>
      </c>
      <c r="BX9">
        <v>-573474.06999999995</v>
      </c>
      <c r="BY9">
        <v>0</v>
      </c>
      <c r="BZ9">
        <v>1760766.83</v>
      </c>
      <c r="CA9">
        <v>-1214239.67</v>
      </c>
      <c r="CC9">
        <v>19923585.399999999</v>
      </c>
      <c r="CD9">
        <v>123828.79</v>
      </c>
      <c r="CE9">
        <v>-5240.1899999999996</v>
      </c>
      <c r="CL9">
        <v>267294011.40000001</v>
      </c>
      <c r="DA9">
        <v>181281166.36000001</v>
      </c>
      <c r="DJ9">
        <v>95328500</v>
      </c>
      <c r="EG9" t="s">
        <v>278</v>
      </c>
      <c r="EH9">
        <v>1</v>
      </c>
      <c r="EJ9">
        <v>0</v>
      </c>
      <c r="EK9" s="59" t="s">
        <v>412</v>
      </c>
      <c r="EL9"/>
    </row>
    <row r="10" spans="1:142" x14ac:dyDescent="0.3">
      <c r="A10" t="s">
        <v>134</v>
      </c>
      <c r="B10">
        <v>2012</v>
      </c>
      <c r="C10" t="s">
        <v>135</v>
      </c>
      <c r="D10" t="s">
        <v>221</v>
      </c>
      <c r="E10" t="s">
        <v>146</v>
      </c>
      <c r="F10" t="s">
        <v>137</v>
      </c>
      <c r="G10" t="s">
        <v>138</v>
      </c>
      <c r="H10" s="6">
        <v>373977</v>
      </c>
      <c r="I10">
        <v>386433</v>
      </c>
      <c r="AS10">
        <v>1206891728.1500001</v>
      </c>
      <c r="AT10">
        <v>-3005764.97</v>
      </c>
      <c r="AU10">
        <v>-893309.31</v>
      </c>
      <c r="AV10">
        <v>92862347.900000006</v>
      </c>
      <c r="AW10">
        <v>302562.39</v>
      </c>
      <c r="AX10">
        <v>0</v>
      </c>
      <c r="AY10">
        <v>-752464.85</v>
      </c>
      <c r="AZ10">
        <v>0</v>
      </c>
      <c r="BA10">
        <v>-92862347.900000006</v>
      </c>
      <c r="BB10">
        <v>-1267896703.97</v>
      </c>
      <c r="BC10">
        <v>111182503.59999999</v>
      </c>
      <c r="BD10">
        <v>62582455.399999999</v>
      </c>
      <c r="BE10">
        <v>6273954.75</v>
      </c>
      <c r="BF10">
        <v>0</v>
      </c>
      <c r="BG10">
        <v>-211074.31</v>
      </c>
      <c r="BH10">
        <v>-33500000</v>
      </c>
      <c r="BK10">
        <v>0</v>
      </c>
      <c r="BL10">
        <v>-7768534</v>
      </c>
      <c r="BM10">
        <v>0</v>
      </c>
      <c r="BN10">
        <v>0</v>
      </c>
      <c r="BO10">
        <v>-1711356.85</v>
      </c>
      <c r="BP10">
        <v>-2808131.2</v>
      </c>
      <c r="BQ10">
        <v>-115073.9</v>
      </c>
      <c r="BR10">
        <v>0</v>
      </c>
      <c r="BT10">
        <v>-22809330</v>
      </c>
      <c r="BU10">
        <v>-3076551.6</v>
      </c>
      <c r="BV10">
        <v>-25550417.609999999</v>
      </c>
      <c r="BW10">
        <v>-5631678.7000000002</v>
      </c>
      <c r="BX10">
        <v>-3611600.86</v>
      </c>
      <c r="BY10">
        <v>-227617.14</v>
      </c>
      <c r="BZ10">
        <v>711381.88</v>
      </c>
      <c r="CA10">
        <v>-170577.04</v>
      </c>
      <c r="CC10">
        <v>21521026</v>
      </c>
      <c r="CD10">
        <v>192578.05</v>
      </c>
      <c r="CE10">
        <v>-8481480.2300000004</v>
      </c>
      <c r="CL10">
        <v>503586024.74000001</v>
      </c>
      <c r="DA10">
        <v>262375578.47</v>
      </c>
      <c r="DJ10">
        <v>253500000</v>
      </c>
      <c r="EG10" t="s">
        <v>279</v>
      </c>
      <c r="EH10">
        <v>1</v>
      </c>
      <c r="EJ10">
        <v>0</v>
      </c>
      <c r="EK10" s="59" t="s">
        <v>399</v>
      </c>
      <c r="EL10"/>
    </row>
    <row r="11" spans="1:142" x14ac:dyDescent="0.3">
      <c r="A11" t="s">
        <v>134</v>
      </c>
      <c r="B11">
        <v>2012</v>
      </c>
      <c r="C11" t="s">
        <v>135</v>
      </c>
      <c r="D11" t="s">
        <v>222</v>
      </c>
      <c r="E11" t="s">
        <v>147</v>
      </c>
      <c r="F11" t="s">
        <v>137</v>
      </c>
      <c r="G11" t="s">
        <v>138</v>
      </c>
      <c r="H11" s="6">
        <v>136346</v>
      </c>
      <c r="I11">
        <v>148445</v>
      </c>
      <c r="AS11">
        <v>393032174.19999999</v>
      </c>
      <c r="AT11">
        <v>-1534497.29</v>
      </c>
      <c r="AU11">
        <v>0</v>
      </c>
      <c r="AV11">
        <v>34903769.149999999</v>
      </c>
      <c r="AW11">
        <v>2744.77</v>
      </c>
      <c r="AX11">
        <v>0</v>
      </c>
      <c r="AY11">
        <v>-509717.6</v>
      </c>
      <c r="AZ11">
        <v>0</v>
      </c>
      <c r="BA11">
        <v>-34904969.149999999</v>
      </c>
      <c r="BB11">
        <v>-337235387.44999999</v>
      </c>
      <c r="BC11">
        <v>38416137.390000001</v>
      </c>
      <c r="BD11">
        <v>17071979.68</v>
      </c>
      <c r="BE11">
        <v>1708246.52</v>
      </c>
      <c r="BF11">
        <v>0</v>
      </c>
      <c r="BG11">
        <v>-18691.84</v>
      </c>
      <c r="BH11">
        <v>-15953000</v>
      </c>
      <c r="BK11">
        <v>0</v>
      </c>
      <c r="BL11">
        <v>-50338475</v>
      </c>
      <c r="BM11">
        <v>0</v>
      </c>
      <c r="BN11">
        <v>0</v>
      </c>
      <c r="BO11">
        <v>0</v>
      </c>
      <c r="BP11">
        <v>-1332499.72</v>
      </c>
      <c r="BQ11">
        <v>60803.76</v>
      </c>
      <c r="BR11">
        <v>0</v>
      </c>
      <c r="BT11">
        <v>0</v>
      </c>
      <c r="BU11">
        <v>0</v>
      </c>
      <c r="BV11">
        <v>-19458954.469999999</v>
      </c>
      <c r="BW11">
        <v>0</v>
      </c>
      <c r="BX11">
        <v>0</v>
      </c>
      <c r="BY11">
        <v>0</v>
      </c>
      <c r="BZ11">
        <v>450790.33</v>
      </c>
      <c r="CA11">
        <v>-228111.31</v>
      </c>
      <c r="CC11">
        <v>439279.52</v>
      </c>
      <c r="CD11">
        <v>0</v>
      </c>
      <c r="CE11">
        <v>0</v>
      </c>
      <c r="CL11">
        <v>95963305.419999987</v>
      </c>
      <c r="DA11">
        <v>80910094.359999999</v>
      </c>
      <c r="DJ11">
        <v>82239000</v>
      </c>
      <c r="EG11" t="s">
        <v>287</v>
      </c>
      <c r="EH11">
        <v>1</v>
      </c>
      <c r="EJ11">
        <v>0</v>
      </c>
      <c r="EK11" s="59" t="s">
        <v>439</v>
      </c>
      <c r="EL11"/>
    </row>
    <row r="12" spans="1:142" x14ac:dyDescent="0.3">
      <c r="A12" t="s">
        <v>134</v>
      </c>
      <c r="B12">
        <v>2012</v>
      </c>
      <c r="C12" t="s">
        <v>135</v>
      </c>
      <c r="D12" t="s">
        <v>223</v>
      </c>
      <c r="E12" t="s">
        <v>148</v>
      </c>
      <c r="F12" t="s">
        <v>137</v>
      </c>
      <c r="G12" t="s">
        <v>138</v>
      </c>
      <c r="H12" s="6">
        <v>427150</v>
      </c>
      <c r="I12">
        <v>438874</v>
      </c>
      <c r="AS12">
        <v>1367503308.75</v>
      </c>
      <c r="AT12">
        <v>-17427324.780000001</v>
      </c>
      <c r="AU12">
        <v>-207461.25</v>
      </c>
      <c r="AV12">
        <v>248339939.75</v>
      </c>
      <c r="AW12">
        <v>0</v>
      </c>
      <c r="AX12">
        <v>0</v>
      </c>
      <c r="AY12">
        <v>-1028581.6</v>
      </c>
      <c r="AZ12">
        <v>0</v>
      </c>
      <c r="BA12">
        <v>-248339939.75</v>
      </c>
      <c r="BB12">
        <v>-1394821743.55</v>
      </c>
      <c r="BC12">
        <v>136958673.41999999</v>
      </c>
      <c r="BD12">
        <v>70889890.269999996</v>
      </c>
      <c r="BE12">
        <v>6856625</v>
      </c>
      <c r="BF12">
        <v>0</v>
      </c>
      <c r="BG12">
        <v>0</v>
      </c>
      <c r="BH12">
        <v>-75219500</v>
      </c>
      <c r="BK12">
        <v>0</v>
      </c>
      <c r="BL12">
        <v>-116392540.48</v>
      </c>
      <c r="BM12">
        <v>35775874.479999997</v>
      </c>
      <c r="BN12">
        <v>-18939572</v>
      </c>
      <c r="BO12">
        <v>-972449.2</v>
      </c>
      <c r="BP12">
        <v>-1657936.27</v>
      </c>
      <c r="BQ12">
        <v>-565298.69999999995</v>
      </c>
      <c r="BR12">
        <v>0</v>
      </c>
      <c r="BT12">
        <v>-44158434.939999998</v>
      </c>
      <c r="BU12">
        <v>0</v>
      </c>
      <c r="BV12">
        <v>-12641353.380000001</v>
      </c>
      <c r="BW12">
        <v>-2572388.06</v>
      </c>
      <c r="BX12">
        <v>-1855301.45</v>
      </c>
      <c r="BY12">
        <v>0</v>
      </c>
      <c r="BZ12">
        <v>9845125.2699999996</v>
      </c>
      <c r="CA12">
        <v>0</v>
      </c>
      <c r="CC12">
        <v>27427085.030000001</v>
      </c>
      <c r="CD12">
        <v>335269.77</v>
      </c>
      <c r="CE12">
        <v>0</v>
      </c>
      <c r="CL12">
        <v>534223101.64999998</v>
      </c>
      <c r="DA12">
        <v>195096054.18000001</v>
      </c>
      <c r="DJ12">
        <v>341146000</v>
      </c>
      <c r="EH12">
        <v>0</v>
      </c>
      <c r="EI12" t="s">
        <v>199</v>
      </c>
      <c r="EJ12">
        <v>1</v>
      </c>
      <c r="EK12" s="59" t="s">
        <v>427</v>
      </c>
      <c r="EL12"/>
    </row>
    <row r="13" spans="1:142" x14ac:dyDescent="0.3">
      <c r="A13" t="s">
        <v>134</v>
      </c>
      <c r="B13">
        <v>2012</v>
      </c>
      <c r="C13" t="s">
        <v>135</v>
      </c>
      <c r="D13" t="s">
        <v>224</v>
      </c>
      <c r="E13" t="s">
        <v>149</v>
      </c>
      <c r="F13" t="s">
        <v>137</v>
      </c>
      <c r="G13" t="s">
        <v>138</v>
      </c>
      <c r="H13" s="6">
        <v>307603</v>
      </c>
      <c r="I13">
        <v>313001</v>
      </c>
      <c r="AS13">
        <v>909081582.79999995</v>
      </c>
      <c r="AT13">
        <v>-9334835.2100000009</v>
      </c>
      <c r="AU13">
        <v>-163264.26999999999</v>
      </c>
      <c r="AV13">
        <v>154396383.03</v>
      </c>
      <c r="AW13">
        <v>0</v>
      </c>
      <c r="AX13">
        <v>0</v>
      </c>
      <c r="AY13">
        <v>-737232.4</v>
      </c>
      <c r="AZ13">
        <v>0</v>
      </c>
      <c r="BA13">
        <v>-154396383.03</v>
      </c>
      <c r="BB13">
        <v>-900102593.33000004</v>
      </c>
      <c r="BC13">
        <v>89563095.700000003</v>
      </c>
      <c r="BD13">
        <v>44319823.490000002</v>
      </c>
      <c r="BE13">
        <v>4379340</v>
      </c>
      <c r="BF13">
        <v>0</v>
      </c>
      <c r="BG13">
        <v>0</v>
      </c>
      <c r="BH13">
        <v>-44457000</v>
      </c>
      <c r="BK13">
        <v>0</v>
      </c>
      <c r="BL13">
        <v>-98105724.329999998</v>
      </c>
      <c r="BM13">
        <v>38192047.329999998</v>
      </c>
      <c r="BN13">
        <v>-12627085</v>
      </c>
      <c r="BO13">
        <v>-200870.19</v>
      </c>
      <c r="BP13">
        <v>-1372526.11</v>
      </c>
      <c r="BQ13">
        <v>-231628.93</v>
      </c>
      <c r="BR13">
        <v>0</v>
      </c>
      <c r="BT13">
        <v>-30441112.850000001</v>
      </c>
      <c r="BU13">
        <v>0</v>
      </c>
      <c r="BV13">
        <v>-7466181.6699999999</v>
      </c>
      <c r="BW13">
        <v>-1635266.38</v>
      </c>
      <c r="BX13">
        <v>-714025.95</v>
      </c>
      <c r="BY13">
        <v>0</v>
      </c>
      <c r="BZ13">
        <v>1405364.5</v>
      </c>
      <c r="CA13">
        <v>0</v>
      </c>
      <c r="CC13">
        <v>16563923.25</v>
      </c>
      <c r="CD13">
        <v>941948.29</v>
      </c>
      <c r="CE13">
        <v>0</v>
      </c>
      <c r="CL13">
        <v>339950436.38999999</v>
      </c>
      <c r="DA13">
        <v>131627192.95</v>
      </c>
      <c r="DJ13">
        <v>213407000</v>
      </c>
      <c r="EH13">
        <v>0</v>
      </c>
      <c r="EI13" t="s">
        <v>199</v>
      </c>
      <c r="EJ13">
        <v>1</v>
      </c>
      <c r="EK13" s="59" t="s">
        <v>431</v>
      </c>
      <c r="EL13"/>
    </row>
    <row r="14" spans="1:142" x14ac:dyDescent="0.3">
      <c r="A14" t="s">
        <v>134</v>
      </c>
      <c r="B14">
        <v>2012</v>
      </c>
      <c r="C14" t="s">
        <v>135</v>
      </c>
      <c r="D14" t="s">
        <v>225</v>
      </c>
      <c r="E14" t="s">
        <v>150</v>
      </c>
      <c r="F14" t="s">
        <v>137</v>
      </c>
      <c r="G14" t="s">
        <v>138</v>
      </c>
      <c r="H14" s="6">
        <v>171867</v>
      </c>
      <c r="I14">
        <v>167949</v>
      </c>
      <c r="AS14">
        <v>506336410.89999998</v>
      </c>
      <c r="AT14">
        <v>-3243186.55</v>
      </c>
      <c r="AU14">
        <v>0</v>
      </c>
      <c r="AV14">
        <v>40876317.240000002</v>
      </c>
      <c r="AW14">
        <v>0</v>
      </c>
      <c r="AX14">
        <v>0</v>
      </c>
      <c r="AY14">
        <v>-329378.98</v>
      </c>
      <c r="AZ14">
        <v>0</v>
      </c>
      <c r="BA14">
        <v>-40734913.200000003</v>
      </c>
      <c r="BB14">
        <v>-526041183.25</v>
      </c>
      <c r="BC14">
        <v>50093861.299999997</v>
      </c>
      <c r="BD14">
        <v>25030956.75</v>
      </c>
      <c r="BE14">
        <v>2967425.45</v>
      </c>
      <c r="BF14">
        <v>0</v>
      </c>
      <c r="BG14">
        <v>-856385.17</v>
      </c>
      <c r="BH14">
        <v>-10202000</v>
      </c>
      <c r="BK14">
        <v>0</v>
      </c>
      <c r="BL14">
        <v>-18476479</v>
      </c>
      <c r="BM14">
        <v>646878</v>
      </c>
      <c r="BN14">
        <v>-7300000</v>
      </c>
      <c r="BO14">
        <v>-7177208.2000000002</v>
      </c>
      <c r="BP14">
        <v>-776015.05</v>
      </c>
      <c r="BQ14">
        <v>745044.78</v>
      </c>
      <c r="BR14">
        <v>0</v>
      </c>
      <c r="BT14">
        <v>-9605577.1099999994</v>
      </c>
      <c r="BU14">
        <v>-3116.5</v>
      </c>
      <c r="BV14">
        <v>-6539494.5</v>
      </c>
      <c r="BW14">
        <v>-1717969.15</v>
      </c>
      <c r="BX14">
        <v>-184929.7</v>
      </c>
      <c r="BY14">
        <v>-409047.52</v>
      </c>
      <c r="BZ14">
        <v>177400.83</v>
      </c>
      <c r="CA14">
        <v>-15638.81</v>
      </c>
      <c r="CC14">
        <v>13472900.99</v>
      </c>
      <c r="CD14">
        <v>0</v>
      </c>
      <c r="CE14">
        <v>0</v>
      </c>
      <c r="CL14">
        <v>228102385.76999995</v>
      </c>
      <c r="DA14">
        <v>117432746.2</v>
      </c>
      <c r="DJ14">
        <v>107505000</v>
      </c>
      <c r="EH14">
        <v>0</v>
      </c>
      <c r="EJ14">
        <v>0</v>
      </c>
      <c r="EK14" s="59" t="s">
        <v>396</v>
      </c>
      <c r="EL14"/>
    </row>
    <row r="15" spans="1:142" x14ac:dyDescent="0.3">
      <c r="A15" t="s">
        <v>134</v>
      </c>
      <c r="B15">
        <v>2012</v>
      </c>
      <c r="C15" t="s">
        <v>135</v>
      </c>
      <c r="D15" t="s">
        <v>226</v>
      </c>
      <c r="E15" t="s">
        <v>151</v>
      </c>
      <c r="F15" t="s">
        <v>137</v>
      </c>
      <c r="G15" t="s">
        <v>138</v>
      </c>
      <c r="H15" s="6">
        <v>212681</v>
      </c>
      <c r="I15">
        <v>227731</v>
      </c>
      <c r="AS15">
        <v>617396817.60000002</v>
      </c>
      <c r="AT15">
        <v>-8738063.4800000004</v>
      </c>
      <c r="AU15">
        <v>-107483.77</v>
      </c>
      <c r="AV15">
        <v>87670717.849999994</v>
      </c>
      <c r="AW15">
        <v>0</v>
      </c>
      <c r="AX15">
        <v>0</v>
      </c>
      <c r="AY15">
        <v>-509488</v>
      </c>
      <c r="AZ15">
        <v>0</v>
      </c>
      <c r="BA15">
        <v>-87670717.849999994</v>
      </c>
      <c r="BB15">
        <v>-607985315.04999995</v>
      </c>
      <c r="BC15">
        <v>64228093.890000001</v>
      </c>
      <c r="BD15">
        <v>30117612.829999998</v>
      </c>
      <c r="BE15">
        <v>3232255</v>
      </c>
      <c r="BF15">
        <v>0</v>
      </c>
      <c r="BG15">
        <v>0</v>
      </c>
      <c r="BH15">
        <v>-20857000</v>
      </c>
      <c r="BK15">
        <v>0</v>
      </c>
      <c r="BL15">
        <v>-48507740.850000001</v>
      </c>
      <c r="BM15">
        <v>18725542.850000001</v>
      </c>
      <c r="BN15">
        <v>-16886280</v>
      </c>
      <c r="BO15">
        <v>-788283.35</v>
      </c>
      <c r="BP15">
        <v>-643952.13</v>
      </c>
      <c r="BQ15">
        <v>-335123.33</v>
      </c>
      <c r="BR15">
        <v>0</v>
      </c>
      <c r="BT15">
        <v>-19523775.390000001</v>
      </c>
      <c r="BU15">
        <v>0</v>
      </c>
      <c r="BV15">
        <v>-4994678.67</v>
      </c>
      <c r="BW15">
        <v>-955130.56</v>
      </c>
      <c r="BX15">
        <v>-630609.80000000005</v>
      </c>
      <c r="BY15">
        <v>0</v>
      </c>
      <c r="BZ15">
        <v>4461545.21</v>
      </c>
      <c r="CA15">
        <v>0</v>
      </c>
      <c r="CC15">
        <v>12697604.039999999</v>
      </c>
      <c r="CD15">
        <v>216534.03</v>
      </c>
      <c r="CE15">
        <v>0</v>
      </c>
      <c r="CL15">
        <v>277743826.77000004</v>
      </c>
      <c r="DA15">
        <v>121608989.28</v>
      </c>
      <c r="DJ15">
        <v>140982000</v>
      </c>
      <c r="EH15">
        <v>0</v>
      </c>
      <c r="EI15" t="s">
        <v>199</v>
      </c>
      <c r="EJ15">
        <v>1</v>
      </c>
      <c r="EK15" s="59" t="s">
        <v>397</v>
      </c>
      <c r="EL15"/>
    </row>
    <row r="16" spans="1:142" x14ac:dyDescent="0.3">
      <c r="A16" t="s">
        <v>134</v>
      </c>
      <c r="B16">
        <v>2012</v>
      </c>
      <c r="C16" t="s">
        <v>135</v>
      </c>
      <c r="D16" t="s">
        <v>227</v>
      </c>
      <c r="E16" t="s">
        <v>152</v>
      </c>
      <c r="F16" t="s">
        <v>137</v>
      </c>
      <c r="G16" t="s">
        <v>138</v>
      </c>
      <c r="H16" s="6">
        <v>174792</v>
      </c>
      <c r="I16">
        <v>165411</v>
      </c>
      <c r="AS16">
        <v>657527215.48000002</v>
      </c>
      <c r="AT16">
        <v>-7280105.1100000003</v>
      </c>
      <c r="AU16">
        <v>0</v>
      </c>
      <c r="AV16">
        <v>67358152.349999994</v>
      </c>
      <c r="AW16">
        <v>680524.84</v>
      </c>
      <c r="AX16">
        <v>0</v>
      </c>
      <c r="AY16">
        <v>-621758.4</v>
      </c>
      <c r="AZ16">
        <v>0</v>
      </c>
      <c r="BA16">
        <v>-67603339.25</v>
      </c>
      <c r="BB16">
        <v>-727707564.79999995</v>
      </c>
      <c r="BC16">
        <v>58663529.869999997</v>
      </c>
      <c r="BD16">
        <v>33731138.869999997</v>
      </c>
      <c r="BE16">
        <v>4163045.41</v>
      </c>
      <c r="BF16">
        <v>0</v>
      </c>
      <c r="BG16">
        <v>-661966.52</v>
      </c>
      <c r="BH16">
        <v>20462800.02</v>
      </c>
      <c r="BK16">
        <v>0</v>
      </c>
      <c r="BL16">
        <v>0</v>
      </c>
      <c r="BM16">
        <v>19422470</v>
      </c>
      <c r="BN16">
        <v>0</v>
      </c>
      <c r="BO16">
        <v>0</v>
      </c>
      <c r="BP16">
        <v>-1409450.57</v>
      </c>
      <c r="BQ16">
        <v>-1083456.93</v>
      </c>
      <c r="BR16">
        <v>0</v>
      </c>
      <c r="BT16">
        <v>0</v>
      </c>
      <c r="BU16">
        <v>0</v>
      </c>
      <c r="BV16">
        <v>-26872185.420000002</v>
      </c>
      <c r="BW16">
        <v>0</v>
      </c>
      <c r="BX16">
        <v>0</v>
      </c>
      <c r="BY16">
        <v>0</v>
      </c>
      <c r="BZ16">
        <v>819805.87</v>
      </c>
      <c r="CA16">
        <v>-126967.58</v>
      </c>
      <c r="CC16">
        <v>8066278.0599999996</v>
      </c>
      <c r="CD16">
        <v>0</v>
      </c>
      <c r="CE16">
        <v>0</v>
      </c>
      <c r="CL16">
        <v>238407480.16999999</v>
      </c>
      <c r="DA16">
        <v>141839950.33000001</v>
      </c>
      <c r="DJ16">
        <v>175237200</v>
      </c>
      <c r="EG16" t="s">
        <v>287</v>
      </c>
      <c r="EH16">
        <v>1</v>
      </c>
      <c r="EJ16">
        <v>0</v>
      </c>
      <c r="EK16" s="59" t="s">
        <v>430</v>
      </c>
      <c r="EL16"/>
    </row>
    <row r="17" spans="1:142" x14ac:dyDescent="0.3">
      <c r="A17" t="s">
        <v>134</v>
      </c>
      <c r="B17">
        <v>2012</v>
      </c>
      <c r="C17" t="s">
        <v>135</v>
      </c>
      <c r="D17" t="s">
        <v>228</v>
      </c>
      <c r="E17" t="s">
        <v>153</v>
      </c>
      <c r="F17" t="s">
        <v>137</v>
      </c>
      <c r="G17" t="s">
        <v>138</v>
      </c>
      <c r="H17" s="6">
        <v>210529</v>
      </c>
      <c r="I17">
        <v>226462</v>
      </c>
      <c r="AS17">
        <v>593121287.5</v>
      </c>
      <c r="AT17">
        <v>-7966711.6299999999</v>
      </c>
      <c r="AU17">
        <v>-95397.34</v>
      </c>
      <c r="AV17">
        <v>82922385.980000004</v>
      </c>
      <c r="AW17">
        <v>0</v>
      </c>
      <c r="AX17">
        <v>0</v>
      </c>
      <c r="AY17">
        <v>-504809.6</v>
      </c>
      <c r="AZ17">
        <v>0</v>
      </c>
      <c r="BA17">
        <v>-82922385.980000004</v>
      </c>
      <c r="BB17">
        <v>-513131073.57999998</v>
      </c>
      <c r="BC17">
        <v>61790022.840000004</v>
      </c>
      <c r="BD17">
        <v>26547398.960000001</v>
      </c>
      <c r="BE17">
        <v>2550867.4</v>
      </c>
      <c r="BF17">
        <v>0</v>
      </c>
      <c r="BG17">
        <v>0</v>
      </c>
      <c r="BH17">
        <v>-20548000</v>
      </c>
      <c r="BK17">
        <v>0</v>
      </c>
      <c r="BL17">
        <v>-92928731.480000004</v>
      </c>
      <c r="BM17">
        <v>8826716.4800000004</v>
      </c>
      <c r="BN17">
        <v>-17789730</v>
      </c>
      <c r="BO17">
        <v>-577226.94999999995</v>
      </c>
      <c r="BP17">
        <v>-793272.79</v>
      </c>
      <c r="BQ17">
        <v>-289882.75</v>
      </c>
      <c r="BR17">
        <v>0</v>
      </c>
      <c r="BT17">
        <v>-17628557.949999999</v>
      </c>
      <c r="BU17">
        <v>0</v>
      </c>
      <c r="BV17">
        <v>-3768708.59</v>
      </c>
      <c r="BW17">
        <v>-949989.84</v>
      </c>
      <c r="BX17">
        <v>-533888.67000000004</v>
      </c>
      <c r="BY17">
        <v>0</v>
      </c>
      <c r="BZ17">
        <v>2809776.91</v>
      </c>
      <c r="CA17">
        <v>0</v>
      </c>
      <c r="CC17">
        <v>11416048.310000001</v>
      </c>
      <c r="CD17">
        <v>188880.45</v>
      </c>
      <c r="CE17">
        <v>0</v>
      </c>
      <c r="CL17">
        <v>206093496.30000001</v>
      </c>
      <c r="DA17">
        <v>131614648.01000001</v>
      </c>
      <c r="DJ17">
        <v>123749800</v>
      </c>
      <c r="EH17">
        <v>0</v>
      </c>
      <c r="EI17" t="s">
        <v>199</v>
      </c>
      <c r="EJ17">
        <v>1</v>
      </c>
      <c r="EK17" s="59" t="s">
        <v>404</v>
      </c>
      <c r="EL17"/>
    </row>
    <row r="18" spans="1:142" x14ac:dyDescent="0.3">
      <c r="A18" t="s">
        <v>134</v>
      </c>
      <c r="B18">
        <v>2012</v>
      </c>
      <c r="C18" t="s">
        <v>135</v>
      </c>
      <c r="D18" t="s">
        <v>229</v>
      </c>
      <c r="E18" t="s">
        <v>154</v>
      </c>
      <c r="F18" t="s">
        <v>137</v>
      </c>
      <c r="G18" t="s">
        <v>138</v>
      </c>
      <c r="H18" s="6">
        <v>151512</v>
      </c>
      <c r="I18">
        <v>149890</v>
      </c>
      <c r="AS18">
        <v>419978759.35000002</v>
      </c>
      <c r="AT18">
        <v>-1910162.61</v>
      </c>
      <c r="AU18">
        <v>0</v>
      </c>
      <c r="AV18">
        <v>20873437.949999999</v>
      </c>
      <c r="AW18">
        <v>0</v>
      </c>
      <c r="AX18">
        <v>0</v>
      </c>
      <c r="AY18">
        <v>-346932.2</v>
      </c>
      <c r="AZ18">
        <v>0</v>
      </c>
      <c r="BA18">
        <v>-20873437.949999999</v>
      </c>
      <c r="BB18">
        <v>-400087912.69999999</v>
      </c>
      <c r="BC18">
        <v>37613610.149999999</v>
      </c>
      <c r="BD18">
        <v>20045727.25</v>
      </c>
      <c r="BE18">
        <v>2396724.1</v>
      </c>
      <c r="BF18">
        <v>0</v>
      </c>
      <c r="BG18">
        <v>-110344.6</v>
      </c>
      <c r="BH18">
        <v>-18012377.359999999</v>
      </c>
      <c r="BK18">
        <v>0</v>
      </c>
      <c r="BL18">
        <v>-31943568.949999999</v>
      </c>
      <c r="BM18">
        <v>545933</v>
      </c>
      <c r="BN18">
        <v>1598900</v>
      </c>
      <c r="BO18">
        <v>-4415767.8</v>
      </c>
      <c r="BP18">
        <v>-400035.55</v>
      </c>
      <c r="BQ18">
        <v>-396645.11</v>
      </c>
      <c r="BR18">
        <v>0</v>
      </c>
      <c r="BT18">
        <v>-14822579.23</v>
      </c>
      <c r="BU18">
        <v>-523391.92</v>
      </c>
      <c r="BV18">
        <v>-7961755.0999999996</v>
      </c>
      <c r="BW18">
        <v>-1910305.05</v>
      </c>
      <c r="BX18">
        <v>-247377.7</v>
      </c>
      <c r="BY18">
        <v>-1701682.62</v>
      </c>
      <c r="BZ18">
        <v>1607288.18</v>
      </c>
      <c r="CA18">
        <v>-857622.2</v>
      </c>
      <c r="CC18">
        <v>9377955.5099999998</v>
      </c>
      <c r="CD18">
        <v>51602.7</v>
      </c>
      <c r="CE18">
        <v>-326542.69</v>
      </c>
      <c r="CL18">
        <v>260473032.59999999</v>
      </c>
      <c r="DA18">
        <v>64983454.049999997</v>
      </c>
      <c r="DJ18">
        <v>92684000</v>
      </c>
      <c r="EG18" t="s">
        <v>281</v>
      </c>
      <c r="EH18">
        <v>1</v>
      </c>
      <c r="EJ18">
        <v>0</v>
      </c>
      <c r="EK18" s="59" t="s">
        <v>400</v>
      </c>
      <c r="EL18"/>
    </row>
    <row r="19" spans="1:142" x14ac:dyDescent="0.3">
      <c r="A19" t="s">
        <v>134</v>
      </c>
      <c r="B19">
        <v>2012</v>
      </c>
      <c r="C19" t="s">
        <v>135</v>
      </c>
      <c r="D19" t="s">
        <v>230</v>
      </c>
      <c r="E19" t="s">
        <v>155</v>
      </c>
      <c r="F19" t="s">
        <v>137</v>
      </c>
      <c r="G19" t="s">
        <v>138</v>
      </c>
      <c r="H19" s="6">
        <v>139627</v>
      </c>
      <c r="I19">
        <v>133933</v>
      </c>
      <c r="AS19">
        <v>544800596.25999999</v>
      </c>
      <c r="AT19">
        <v>-7693273.1399999997</v>
      </c>
      <c r="AU19">
        <v>1404.37</v>
      </c>
      <c r="AV19">
        <v>59524526.939999998</v>
      </c>
      <c r="AW19">
        <v>0</v>
      </c>
      <c r="AX19">
        <v>0</v>
      </c>
      <c r="AY19">
        <v>335104.99</v>
      </c>
      <c r="AZ19">
        <v>0</v>
      </c>
      <c r="BA19">
        <v>-59524526.939999998</v>
      </c>
      <c r="BB19">
        <v>-587892734.62</v>
      </c>
      <c r="BC19">
        <v>38783685.409999996</v>
      </c>
      <c r="BD19">
        <v>27169459.52</v>
      </c>
      <c r="BE19">
        <v>3869588.42</v>
      </c>
      <c r="BF19">
        <v>0</v>
      </c>
      <c r="BG19">
        <v>-1340616.06</v>
      </c>
      <c r="BH19">
        <v>7845951.4199999999</v>
      </c>
      <c r="BK19">
        <v>0</v>
      </c>
      <c r="BL19">
        <v>-43034273.109999999</v>
      </c>
      <c r="BM19">
        <v>70327334.769999996</v>
      </c>
      <c r="BN19">
        <v>0</v>
      </c>
      <c r="BO19">
        <v>0</v>
      </c>
      <c r="BP19">
        <v>0</v>
      </c>
      <c r="BQ19">
        <v>-648065.87</v>
      </c>
      <c r="BR19">
        <v>0</v>
      </c>
      <c r="BT19">
        <v>-17409571.25</v>
      </c>
      <c r="BU19">
        <v>-624073.05000000005</v>
      </c>
      <c r="BV19">
        <v>-30314079.030000001</v>
      </c>
      <c r="BW19">
        <v>-951.5</v>
      </c>
      <c r="BX19">
        <v>-333542.36</v>
      </c>
      <c r="BY19">
        <v>0</v>
      </c>
      <c r="BZ19">
        <v>60981.19</v>
      </c>
      <c r="CA19">
        <v>-1047.1400000000001</v>
      </c>
      <c r="CC19">
        <v>8370397.7800000003</v>
      </c>
      <c r="CD19">
        <v>167917.29</v>
      </c>
      <c r="CE19">
        <v>0</v>
      </c>
      <c r="CL19">
        <v>348229724.61000001</v>
      </c>
      <c r="DA19">
        <v>129541155.86</v>
      </c>
      <c r="DJ19">
        <v>127289020.18000001</v>
      </c>
      <c r="EG19" t="s">
        <v>282</v>
      </c>
      <c r="EH19">
        <v>1</v>
      </c>
      <c r="EJ19">
        <v>0</v>
      </c>
      <c r="EK19" s="59" t="s">
        <v>401</v>
      </c>
      <c r="EL19"/>
    </row>
    <row r="20" spans="1:142" x14ac:dyDescent="0.3">
      <c r="A20" t="s">
        <v>134</v>
      </c>
      <c r="B20">
        <v>2012</v>
      </c>
      <c r="C20" t="s">
        <v>135</v>
      </c>
      <c r="D20" t="s">
        <v>231</v>
      </c>
      <c r="E20" t="s">
        <v>156</v>
      </c>
      <c r="F20" t="s">
        <v>137</v>
      </c>
      <c r="G20" t="s">
        <v>138</v>
      </c>
      <c r="H20" s="6">
        <v>107226</v>
      </c>
      <c r="I20">
        <v>113617</v>
      </c>
      <c r="AS20">
        <v>250356073.90000001</v>
      </c>
      <c r="AT20">
        <v>-3405052.96</v>
      </c>
      <c r="AU20">
        <v>0</v>
      </c>
      <c r="AV20">
        <v>11723412.300000001</v>
      </c>
      <c r="AW20">
        <v>-155971.9</v>
      </c>
      <c r="AX20">
        <v>0</v>
      </c>
      <c r="AY20">
        <v>-234074.4</v>
      </c>
      <c r="AZ20">
        <v>0</v>
      </c>
      <c r="BA20">
        <v>-11723412.300000001</v>
      </c>
      <c r="BB20">
        <v>-203534344.19999999</v>
      </c>
      <c r="BC20">
        <v>25378219.190000001</v>
      </c>
      <c r="BD20">
        <v>10233822.49</v>
      </c>
      <c r="BE20">
        <v>1058565</v>
      </c>
      <c r="BF20">
        <v>0</v>
      </c>
      <c r="BG20">
        <v>0</v>
      </c>
      <c r="BH20">
        <v>-4572853</v>
      </c>
      <c r="BK20">
        <v>0</v>
      </c>
      <c r="BL20">
        <v>-36278904</v>
      </c>
      <c r="BM20">
        <v>0</v>
      </c>
      <c r="BN20">
        <v>-5394202</v>
      </c>
      <c r="BO20">
        <v>0</v>
      </c>
      <c r="BP20">
        <v>-322457.3</v>
      </c>
      <c r="BQ20">
        <v>-1233012.8</v>
      </c>
      <c r="BR20">
        <v>0</v>
      </c>
      <c r="BT20">
        <v>-10071982.33</v>
      </c>
      <c r="BU20">
        <v>0</v>
      </c>
      <c r="BV20">
        <v>-1859489.87</v>
      </c>
      <c r="BW20">
        <v>-481327.17</v>
      </c>
      <c r="BX20">
        <v>-5359725.7</v>
      </c>
      <c r="BY20">
        <v>-263493.44</v>
      </c>
      <c r="BZ20">
        <v>171571.72</v>
      </c>
      <c r="CA20">
        <v>-238710.04</v>
      </c>
      <c r="CC20">
        <v>5664383.6100000003</v>
      </c>
      <c r="CD20">
        <v>0</v>
      </c>
      <c r="CE20">
        <v>0</v>
      </c>
      <c r="CL20">
        <v>200136293.50999999</v>
      </c>
      <c r="DA20">
        <v>122707640.45999999</v>
      </c>
      <c r="DJ20">
        <v>46837453</v>
      </c>
      <c r="EH20">
        <v>0</v>
      </c>
      <c r="EJ20">
        <v>0</v>
      </c>
      <c r="EK20" s="59" t="s">
        <v>434</v>
      </c>
      <c r="EL20"/>
    </row>
    <row r="21" spans="1:142" x14ac:dyDescent="0.3">
      <c r="A21" t="s">
        <v>134</v>
      </c>
      <c r="B21">
        <v>2012</v>
      </c>
      <c r="C21" t="s">
        <v>135</v>
      </c>
      <c r="D21" t="s">
        <v>232</v>
      </c>
      <c r="E21" t="s">
        <v>157</v>
      </c>
      <c r="F21" t="s">
        <v>137</v>
      </c>
      <c r="G21" t="s">
        <v>138</v>
      </c>
      <c r="H21" s="6">
        <v>51672</v>
      </c>
      <c r="I21">
        <v>60273</v>
      </c>
      <c r="AS21">
        <v>189462192.90000001</v>
      </c>
      <c r="AT21">
        <v>231351</v>
      </c>
      <c r="AU21">
        <v>-6636030.75</v>
      </c>
      <c r="AV21">
        <v>24244821.699999999</v>
      </c>
      <c r="AW21">
        <v>0</v>
      </c>
      <c r="AX21">
        <v>0</v>
      </c>
      <c r="AY21">
        <v>-128891.21</v>
      </c>
      <c r="AZ21">
        <v>0</v>
      </c>
      <c r="BA21">
        <v>-24244738.899999999</v>
      </c>
      <c r="BB21">
        <v>-236954592.93000001</v>
      </c>
      <c r="BC21">
        <v>17418349.899999999</v>
      </c>
      <c r="BD21">
        <v>10596962.9</v>
      </c>
      <c r="BE21">
        <v>1211118</v>
      </c>
      <c r="BF21">
        <v>0</v>
      </c>
      <c r="BG21">
        <v>-36761.4</v>
      </c>
      <c r="BH21">
        <v>-18977310</v>
      </c>
      <c r="BK21">
        <v>0</v>
      </c>
      <c r="BL21">
        <v>0</v>
      </c>
      <c r="BM21">
        <v>51328244</v>
      </c>
      <c r="BN21">
        <v>-9409779.1999999993</v>
      </c>
      <c r="BO21">
        <v>0</v>
      </c>
      <c r="BP21">
        <v>0</v>
      </c>
      <c r="BQ21">
        <v>-58537.9</v>
      </c>
      <c r="BR21">
        <v>6927579.2199999997</v>
      </c>
      <c r="BT21">
        <v>-3029975.37</v>
      </c>
      <c r="BU21">
        <v>0</v>
      </c>
      <c r="BV21">
        <v>-7901488.8399999999</v>
      </c>
      <c r="BW21">
        <v>-6166.8</v>
      </c>
      <c r="BX21">
        <v>-1406612.3</v>
      </c>
      <c r="BY21">
        <v>-79570.600000000006</v>
      </c>
      <c r="BZ21">
        <v>988935.19</v>
      </c>
      <c r="CA21">
        <v>-33877.47</v>
      </c>
      <c r="CC21">
        <v>12267655.77</v>
      </c>
      <c r="CD21">
        <v>1093774.8500000001</v>
      </c>
      <c r="CE21">
        <v>-15551.65</v>
      </c>
      <c r="CL21">
        <v>208001787.93000001</v>
      </c>
      <c r="DA21">
        <v>136114573.15000001</v>
      </c>
      <c r="DJ21">
        <v>81570397</v>
      </c>
      <c r="EH21">
        <v>0</v>
      </c>
      <c r="EI21" t="s">
        <v>199</v>
      </c>
      <c r="EJ21">
        <v>1</v>
      </c>
      <c r="EK21" s="59" t="s">
        <v>390</v>
      </c>
      <c r="EL21"/>
    </row>
    <row r="22" spans="1:142" x14ac:dyDescent="0.3">
      <c r="A22" t="s">
        <v>134</v>
      </c>
      <c r="B22">
        <v>2012</v>
      </c>
      <c r="C22" t="s">
        <v>135</v>
      </c>
      <c r="D22" t="s">
        <v>233</v>
      </c>
      <c r="E22" t="s">
        <v>158</v>
      </c>
      <c r="F22" t="s">
        <v>137</v>
      </c>
      <c r="G22" t="s">
        <v>138</v>
      </c>
      <c r="H22" s="6">
        <v>45734</v>
      </c>
      <c r="I22">
        <v>61629</v>
      </c>
      <c r="AS22">
        <v>91102316.799999997</v>
      </c>
      <c r="AT22">
        <v>-259442.94</v>
      </c>
      <c r="AU22">
        <v>-1138778.96</v>
      </c>
      <c r="AV22">
        <v>3773047.1</v>
      </c>
      <c r="AW22">
        <v>0</v>
      </c>
      <c r="AX22">
        <v>0</v>
      </c>
      <c r="AY22">
        <v>-233295.2</v>
      </c>
      <c r="AZ22">
        <v>0</v>
      </c>
      <c r="BA22">
        <v>-3773047.1</v>
      </c>
      <c r="BB22">
        <v>-46053051.25</v>
      </c>
      <c r="BC22">
        <v>8161463.8499999996</v>
      </c>
      <c r="BD22">
        <v>2165535.9</v>
      </c>
      <c r="BE22">
        <v>211287.6</v>
      </c>
      <c r="BF22">
        <v>0</v>
      </c>
      <c r="BG22">
        <v>-3321.52</v>
      </c>
      <c r="BH22">
        <v>-4700000</v>
      </c>
      <c r="BK22">
        <v>0</v>
      </c>
      <c r="BL22">
        <v>-43213844</v>
      </c>
      <c r="BM22">
        <v>0</v>
      </c>
      <c r="BN22">
        <v>0</v>
      </c>
      <c r="BO22">
        <v>0</v>
      </c>
      <c r="BP22">
        <v>-733254</v>
      </c>
      <c r="BQ22">
        <v>245365.22</v>
      </c>
      <c r="BR22">
        <v>0</v>
      </c>
      <c r="BT22">
        <v>0</v>
      </c>
      <c r="BU22">
        <v>0</v>
      </c>
      <c r="BV22">
        <v>-4571727.38</v>
      </c>
      <c r="BW22">
        <v>0</v>
      </c>
      <c r="BX22">
        <v>0</v>
      </c>
      <c r="BY22">
        <v>0</v>
      </c>
      <c r="BZ22">
        <v>1571359.23</v>
      </c>
      <c r="CA22">
        <v>-95203.55</v>
      </c>
      <c r="CC22">
        <v>0</v>
      </c>
      <c r="CD22">
        <v>8100000</v>
      </c>
      <c r="CE22">
        <v>0</v>
      </c>
      <c r="CL22">
        <v>0</v>
      </c>
      <c r="DA22">
        <v>25750575.469999999</v>
      </c>
      <c r="DJ22">
        <v>17000000</v>
      </c>
      <c r="EG22" t="s">
        <v>287</v>
      </c>
      <c r="EH22">
        <v>1</v>
      </c>
      <c r="EJ22">
        <v>0</v>
      </c>
      <c r="EK22" s="59" t="s">
        <v>442</v>
      </c>
      <c r="EL22"/>
    </row>
    <row r="23" spans="1:142" x14ac:dyDescent="0.3">
      <c r="A23" t="s">
        <v>134</v>
      </c>
      <c r="B23">
        <v>2012</v>
      </c>
      <c r="C23" t="s">
        <v>135</v>
      </c>
      <c r="D23" t="s">
        <v>234</v>
      </c>
      <c r="E23" t="s">
        <v>159</v>
      </c>
      <c r="F23" t="s">
        <v>137</v>
      </c>
      <c r="G23" t="s">
        <v>138</v>
      </c>
      <c r="H23" s="6">
        <v>178521</v>
      </c>
      <c r="I23">
        <v>128108</v>
      </c>
      <c r="AS23">
        <v>498743849.64999998</v>
      </c>
      <c r="AT23">
        <v>-2227293.9300000002</v>
      </c>
      <c r="AU23">
        <v>0</v>
      </c>
      <c r="AV23">
        <v>41082340.350000001</v>
      </c>
      <c r="AW23">
        <v>-7112086.7400000002</v>
      </c>
      <c r="AX23">
        <v>0</v>
      </c>
      <c r="AY23">
        <v>-362674.63</v>
      </c>
      <c r="AZ23">
        <v>0</v>
      </c>
      <c r="BA23">
        <v>-31082001.379999999</v>
      </c>
      <c r="BB23">
        <v>-535267971.14999998</v>
      </c>
      <c r="BC23">
        <v>55527171.649999999</v>
      </c>
      <c r="BD23">
        <v>26025665.5</v>
      </c>
      <c r="BE23">
        <v>3147825.7</v>
      </c>
      <c r="BF23">
        <v>0</v>
      </c>
      <c r="BG23">
        <v>-279156.28000000003</v>
      </c>
      <c r="BH23">
        <v>6904906.8899999997</v>
      </c>
      <c r="BK23">
        <v>0</v>
      </c>
      <c r="BL23">
        <v>-160213770</v>
      </c>
      <c r="BM23">
        <v>0</v>
      </c>
      <c r="BN23">
        <v>128192736</v>
      </c>
      <c r="BO23">
        <v>-872396.17</v>
      </c>
      <c r="BP23">
        <v>-106186.55</v>
      </c>
      <c r="BQ23">
        <v>-805869.72</v>
      </c>
      <c r="BR23">
        <v>0</v>
      </c>
      <c r="BT23">
        <v>-16809314.940000001</v>
      </c>
      <c r="BU23">
        <v>0</v>
      </c>
      <c r="BV23">
        <v>-14356673.25</v>
      </c>
      <c r="BW23">
        <v>-1593858.26</v>
      </c>
      <c r="BX23">
        <v>0</v>
      </c>
      <c r="BY23">
        <v>-1426355.26</v>
      </c>
      <c r="BZ23">
        <v>184171.11</v>
      </c>
      <c r="CA23">
        <v>-1302195.6000000001</v>
      </c>
      <c r="CC23">
        <v>5769926.4500000002</v>
      </c>
      <c r="CD23">
        <v>9995332.0199999996</v>
      </c>
      <c r="CE23">
        <v>0</v>
      </c>
      <c r="CL23">
        <v>107514949.04000001</v>
      </c>
      <c r="DA23">
        <v>25830649.07</v>
      </c>
      <c r="DJ23">
        <v>85500000</v>
      </c>
      <c r="EH23">
        <v>0</v>
      </c>
      <c r="EJ23">
        <v>0</v>
      </c>
      <c r="EK23" s="59" t="s">
        <v>408</v>
      </c>
      <c r="EL23"/>
    </row>
    <row r="24" spans="1:142" x14ac:dyDescent="0.3">
      <c r="A24" t="s">
        <v>134</v>
      </c>
      <c r="B24">
        <v>2012</v>
      </c>
      <c r="C24" t="s">
        <v>135</v>
      </c>
      <c r="D24" t="s">
        <v>235</v>
      </c>
      <c r="E24" t="s">
        <v>160</v>
      </c>
      <c r="F24" t="s">
        <v>137</v>
      </c>
      <c r="G24" t="s">
        <v>138</v>
      </c>
      <c r="H24" s="6">
        <v>56550</v>
      </c>
      <c r="I24">
        <v>61500</v>
      </c>
      <c r="AS24">
        <v>156143539.09999999</v>
      </c>
      <c r="AT24">
        <v>-397382.44</v>
      </c>
      <c r="AU24">
        <v>0</v>
      </c>
      <c r="AV24">
        <v>10974867</v>
      </c>
      <c r="AW24">
        <v>0</v>
      </c>
      <c r="AX24">
        <v>0</v>
      </c>
      <c r="AY24">
        <v>-144864</v>
      </c>
      <c r="AZ24">
        <v>0</v>
      </c>
      <c r="BA24">
        <v>-10974867</v>
      </c>
      <c r="BB24">
        <v>-176812484.09999999</v>
      </c>
      <c r="BC24">
        <v>16469643.85</v>
      </c>
      <c r="BD24">
        <v>8760187.4499999993</v>
      </c>
      <c r="BE24">
        <v>949471.85</v>
      </c>
      <c r="BF24">
        <v>417.55</v>
      </c>
      <c r="BG24">
        <v>-41524.74</v>
      </c>
      <c r="BH24">
        <v>-4000000</v>
      </c>
      <c r="BK24">
        <v>0</v>
      </c>
      <c r="BL24">
        <v>0</v>
      </c>
      <c r="BM24">
        <v>6780177</v>
      </c>
      <c r="BN24">
        <v>-7567010</v>
      </c>
      <c r="BO24">
        <v>-1019838.93</v>
      </c>
      <c r="BP24">
        <v>-77461.899999999994</v>
      </c>
      <c r="BQ24">
        <v>-266338.01</v>
      </c>
      <c r="BR24">
        <v>0</v>
      </c>
      <c r="BT24">
        <v>-5348539.9000000004</v>
      </c>
      <c r="BU24">
        <v>-3050</v>
      </c>
      <c r="BV24">
        <v>147678.26</v>
      </c>
      <c r="BW24">
        <v>-653386.11</v>
      </c>
      <c r="BX24">
        <v>-1500</v>
      </c>
      <c r="BY24">
        <v>-45000</v>
      </c>
      <c r="BZ24">
        <v>59124.6</v>
      </c>
      <c r="CA24">
        <v>-456.6</v>
      </c>
      <c r="CC24">
        <v>1542636.87</v>
      </c>
      <c r="CD24">
        <v>0</v>
      </c>
      <c r="CE24">
        <v>0</v>
      </c>
      <c r="CL24">
        <v>45254398.530000001</v>
      </c>
      <c r="DA24">
        <v>23528255.890000001</v>
      </c>
      <c r="DJ24">
        <v>34000000</v>
      </c>
      <c r="EG24" t="s">
        <v>290</v>
      </c>
      <c r="EH24">
        <v>1</v>
      </c>
      <c r="EJ24">
        <v>0</v>
      </c>
      <c r="EK24" s="59" t="s">
        <v>392</v>
      </c>
      <c r="EL24"/>
    </row>
    <row r="25" spans="1:142" x14ac:dyDescent="0.3">
      <c r="A25" t="s">
        <v>134</v>
      </c>
      <c r="B25">
        <v>2012</v>
      </c>
      <c r="C25" t="s">
        <v>135</v>
      </c>
      <c r="D25" t="s">
        <v>236</v>
      </c>
      <c r="E25" t="s">
        <v>161</v>
      </c>
      <c r="F25" t="s">
        <v>137</v>
      </c>
      <c r="G25" t="s">
        <v>138</v>
      </c>
      <c r="H25" s="6">
        <v>60254</v>
      </c>
      <c r="I25">
        <v>80000</v>
      </c>
      <c r="AS25">
        <v>169318776.31999999</v>
      </c>
      <c r="AT25">
        <v>-1766961.3</v>
      </c>
      <c r="AU25">
        <v>0</v>
      </c>
      <c r="AV25">
        <v>16696930.699999999</v>
      </c>
      <c r="AW25">
        <v>1352.45</v>
      </c>
      <c r="AX25">
        <v>0</v>
      </c>
      <c r="AY25">
        <v>-143511.51</v>
      </c>
      <c r="AZ25">
        <v>0</v>
      </c>
      <c r="BA25">
        <v>-16696930.699999999</v>
      </c>
      <c r="BB25">
        <v>-128517672.95</v>
      </c>
      <c r="BC25">
        <v>17104408.75</v>
      </c>
      <c r="BD25">
        <v>6296619.1500000004</v>
      </c>
      <c r="BE25">
        <v>584127.94999999995</v>
      </c>
      <c r="BF25">
        <v>20713.599999999999</v>
      </c>
      <c r="BG25">
        <v>-44562.48</v>
      </c>
      <c r="BH25">
        <v>-4900000</v>
      </c>
      <c r="BK25">
        <v>0</v>
      </c>
      <c r="BL25">
        <v>-55532256.200000003</v>
      </c>
      <c r="BM25">
        <v>0</v>
      </c>
      <c r="BN25">
        <v>16883565.199999999</v>
      </c>
      <c r="BO25">
        <v>0</v>
      </c>
      <c r="BP25">
        <v>-627768</v>
      </c>
      <c r="BQ25">
        <v>-274338.52</v>
      </c>
      <c r="BR25">
        <v>0</v>
      </c>
      <c r="BT25">
        <v>-3700395.47</v>
      </c>
      <c r="BU25">
        <v>-151039.24</v>
      </c>
      <c r="BV25">
        <v>-860889.31</v>
      </c>
      <c r="BW25">
        <v>-362920.96000000002</v>
      </c>
      <c r="BX25">
        <v>0</v>
      </c>
      <c r="BY25">
        <v>-39348.1</v>
      </c>
      <c r="BZ25">
        <v>419114.91</v>
      </c>
      <c r="CA25">
        <v>-116242.18</v>
      </c>
      <c r="CC25">
        <v>-2548.89</v>
      </c>
      <c r="CD25">
        <v>0</v>
      </c>
      <c r="CE25">
        <v>0</v>
      </c>
      <c r="CL25">
        <v>0</v>
      </c>
      <c r="DA25">
        <v>52567091.859999999</v>
      </c>
      <c r="DJ25">
        <v>25900000</v>
      </c>
      <c r="EH25">
        <v>0</v>
      </c>
      <c r="EI25" t="s">
        <v>202</v>
      </c>
      <c r="EJ25">
        <v>1</v>
      </c>
      <c r="EK25" s="59" t="s">
        <v>438</v>
      </c>
      <c r="EL25"/>
    </row>
    <row r="26" spans="1:142" x14ac:dyDescent="0.3">
      <c r="A26" t="s">
        <v>134</v>
      </c>
      <c r="B26">
        <v>2012</v>
      </c>
      <c r="C26" t="s">
        <v>135</v>
      </c>
      <c r="D26" t="s">
        <v>237</v>
      </c>
      <c r="E26" t="s">
        <v>162</v>
      </c>
      <c r="F26" t="s">
        <v>137</v>
      </c>
      <c r="G26" t="s">
        <v>138</v>
      </c>
      <c r="H26" s="6">
        <v>10203</v>
      </c>
      <c r="I26">
        <v>58000</v>
      </c>
      <c r="AS26">
        <v>31549051.940000001</v>
      </c>
      <c r="AT26">
        <v>-382361.14</v>
      </c>
      <c r="AU26">
        <v>0</v>
      </c>
      <c r="AV26">
        <v>6301767.25</v>
      </c>
      <c r="AW26">
        <v>4.6500000000000004</v>
      </c>
      <c r="AX26">
        <v>0</v>
      </c>
      <c r="AY26">
        <v>-24390.5</v>
      </c>
      <c r="AZ26">
        <v>0</v>
      </c>
      <c r="BA26">
        <v>-6301767.25</v>
      </c>
      <c r="BB26">
        <v>-24420457.120000001</v>
      </c>
      <c r="BC26">
        <v>2739530.3</v>
      </c>
      <c r="BD26">
        <v>1148014.7</v>
      </c>
      <c r="BE26">
        <v>87555</v>
      </c>
      <c r="BF26">
        <v>2380.1999999999998</v>
      </c>
      <c r="BG26">
        <v>-21110.65</v>
      </c>
      <c r="BH26">
        <v>-1100000</v>
      </c>
      <c r="BK26">
        <v>0</v>
      </c>
      <c r="BL26">
        <v>-12164499.960000001</v>
      </c>
      <c r="BM26">
        <v>0</v>
      </c>
      <c r="BN26">
        <v>3838325.96</v>
      </c>
      <c r="BO26">
        <v>0</v>
      </c>
      <c r="BP26">
        <v>-159837</v>
      </c>
      <c r="BQ26">
        <v>-76445.37</v>
      </c>
      <c r="BR26">
        <v>0</v>
      </c>
      <c r="BT26">
        <v>-690308.94</v>
      </c>
      <c r="BU26">
        <v>-28176.38</v>
      </c>
      <c r="BV26">
        <v>-160598.94</v>
      </c>
      <c r="BW26">
        <v>-67702.92</v>
      </c>
      <c r="BX26">
        <v>0</v>
      </c>
      <c r="BY26">
        <v>-7340.39</v>
      </c>
      <c r="BZ26">
        <v>147210.56</v>
      </c>
      <c r="CA26">
        <v>-11283.66</v>
      </c>
      <c r="CC26">
        <v>-136.16999999999999</v>
      </c>
      <c r="CD26">
        <v>0</v>
      </c>
      <c r="CE26">
        <v>0</v>
      </c>
      <c r="CL26">
        <v>0</v>
      </c>
      <c r="DA26">
        <v>20843761.449999999</v>
      </c>
      <c r="DJ26">
        <v>4500000</v>
      </c>
      <c r="EH26">
        <v>0</v>
      </c>
      <c r="EI26" t="s">
        <v>202</v>
      </c>
      <c r="EJ26">
        <v>1</v>
      </c>
      <c r="EK26" s="59" t="s">
        <v>440</v>
      </c>
      <c r="EL26"/>
    </row>
    <row r="27" spans="1:142" x14ac:dyDescent="0.3">
      <c r="A27" t="s">
        <v>134</v>
      </c>
      <c r="B27">
        <v>2012</v>
      </c>
      <c r="C27" t="s">
        <v>135</v>
      </c>
      <c r="D27" t="s">
        <v>238</v>
      </c>
      <c r="E27" t="s">
        <v>163</v>
      </c>
      <c r="F27" t="s">
        <v>137</v>
      </c>
      <c r="G27" t="s">
        <v>138</v>
      </c>
      <c r="H27" s="6">
        <v>35097</v>
      </c>
      <c r="I27">
        <v>28081</v>
      </c>
      <c r="AS27">
        <v>91512645.040000007</v>
      </c>
      <c r="AT27">
        <v>-493038.48</v>
      </c>
      <c r="AU27">
        <v>-5001994.92</v>
      </c>
      <c r="AV27">
        <v>6408885.7000000002</v>
      </c>
      <c r="AW27">
        <v>38630.800000000003</v>
      </c>
      <c r="AX27">
        <v>0</v>
      </c>
      <c r="AY27">
        <v>-103570.6</v>
      </c>
      <c r="AZ27">
        <v>0</v>
      </c>
      <c r="BA27">
        <v>-6449174</v>
      </c>
      <c r="BB27">
        <v>-53300049.109999999</v>
      </c>
      <c r="BC27">
        <v>8526183.7300000004</v>
      </c>
      <c r="BD27">
        <v>2594675.35</v>
      </c>
      <c r="BE27">
        <v>219531.93</v>
      </c>
      <c r="BF27">
        <v>0</v>
      </c>
      <c r="BG27">
        <v>-32954.57</v>
      </c>
      <c r="BH27">
        <v>-676159</v>
      </c>
      <c r="BK27">
        <v>0</v>
      </c>
      <c r="BL27">
        <v>-39523192</v>
      </c>
      <c r="BM27">
        <v>0</v>
      </c>
      <c r="BN27">
        <v>0</v>
      </c>
      <c r="BO27">
        <v>0</v>
      </c>
      <c r="BP27">
        <v>-2214248.1</v>
      </c>
      <c r="BQ27">
        <v>-140841.93</v>
      </c>
      <c r="BR27">
        <v>7242282.0700000003</v>
      </c>
      <c r="BT27">
        <v>-2251481.4700000002</v>
      </c>
      <c r="BU27">
        <v>-880</v>
      </c>
      <c r="BV27">
        <v>-2082085.19</v>
      </c>
      <c r="BW27">
        <v>-14701.48</v>
      </c>
      <c r="BX27">
        <v>-269002.59000000003</v>
      </c>
      <c r="BY27">
        <v>-1301822.47</v>
      </c>
      <c r="BZ27">
        <v>70888.38</v>
      </c>
      <c r="CA27">
        <v>-306511.51</v>
      </c>
      <c r="CC27">
        <v>1088923.8700000001</v>
      </c>
      <c r="CD27">
        <v>35875.94</v>
      </c>
      <c r="CE27">
        <v>-11125.89</v>
      </c>
      <c r="CL27">
        <v>14473114.82</v>
      </c>
      <c r="DA27">
        <v>20941346.469999999</v>
      </c>
      <c r="DJ27">
        <v>16268284</v>
      </c>
      <c r="EG27" t="s">
        <v>280</v>
      </c>
      <c r="EH27">
        <v>1</v>
      </c>
      <c r="EJ27">
        <v>0</v>
      </c>
      <c r="EK27" s="59" t="s">
        <v>441</v>
      </c>
      <c r="EL27"/>
    </row>
    <row r="28" spans="1:142" x14ac:dyDescent="0.3">
      <c r="A28" t="s">
        <v>134</v>
      </c>
      <c r="B28">
        <v>2012</v>
      </c>
      <c r="C28" t="s">
        <v>135</v>
      </c>
      <c r="D28" t="s">
        <v>239</v>
      </c>
      <c r="E28" t="s">
        <v>164</v>
      </c>
      <c r="F28" t="s">
        <v>137</v>
      </c>
      <c r="G28" t="s">
        <v>138</v>
      </c>
      <c r="H28" s="6">
        <v>39171</v>
      </c>
      <c r="I28">
        <v>39903</v>
      </c>
      <c r="AS28">
        <v>115836931</v>
      </c>
      <c r="AT28">
        <v>-555294.43999999994</v>
      </c>
      <c r="AU28">
        <v>-928141.79</v>
      </c>
      <c r="AV28">
        <v>5701619.25</v>
      </c>
      <c r="AW28">
        <v>0</v>
      </c>
      <c r="AX28">
        <v>0</v>
      </c>
      <c r="AY28">
        <v>-175012.39</v>
      </c>
      <c r="AZ28">
        <v>0</v>
      </c>
      <c r="BA28">
        <v>-5701619.25</v>
      </c>
      <c r="BB28">
        <v>-123973660.2</v>
      </c>
      <c r="BC28">
        <v>10881726.800000001</v>
      </c>
      <c r="BD28">
        <v>6198117.2999999998</v>
      </c>
      <c r="BE28">
        <v>701473.75</v>
      </c>
      <c r="BF28">
        <v>0</v>
      </c>
      <c r="BG28">
        <v>-26055.39</v>
      </c>
      <c r="BH28">
        <v>-1370000</v>
      </c>
      <c r="BK28">
        <v>0</v>
      </c>
      <c r="BL28">
        <v>-798013.12</v>
      </c>
      <c r="BM28">
        <v>0</v>
      </c>
      <c r="BN28">
        <v>425448.17</v>
      </c>
      <c r="BO28">
        <v>-262684.09999999998</v>
      </c>
      <c r="BP28">
        <v>-104271.98</v>
      </c>
      <c r="BQ28">
        <v>-74283.87</v>
      </c>
      <c r="BR28">
        <v>742676.15</v>
      </c>
      <c r="BT28">
        <v>-2249034.9</v>
      </c>
      <c r="BU28">
        <v>0</v>
      </c>
      <c r="BV28">
        <v>-2397962.27</v>
      </c>
      <c r="BW28">
        <v>-381340.73</v>
      </c>
      <c r="BX28">
        <v>0</v>
      </c>
      <c r="BY28">
        <v>-162141.22</v>
      </c>
      <c r="BZ28">
        <v>143751.35999999999</v>
      </c>
      <c r="CA28">
        <v>0</v>
      </c>
      <c r="CC28">
        <v>2828880.83</v>
      </c>
      <c r="CD28">
        <v>0</v>
      </c>
      <c r="CE28">
        <v>0</v>
      </c>
      <c r="CL28">
        <v>67097088.399999999</v>
      </c>
      <c r="DA28">
        <v>33091139.43</v>
      </c>
      <c r="DJ28">
        <v>21470000</v>
      </c>
      <c r="EH28">
        <v>0</v>
      </c>
      <c r="EJ28">
        <v>0</v>
      </c>
      <c r="EK28" s="59" t="s">
        <v>388</v>
      </c>
      <c r="EL28"/>
    </row>
    <row r="29" spans="1:142" x14ac:dyDescent="0.3">
      <c r="A29" t="s">
        <v>134</v>
      </c>
      <c r="B29">
        <v>2012</v>
      </c>
      <c r="C29" t="s">
        <v>135</v>
      </c>
      <c r="D29" t="s">
        <v>240</v>
      </c>
      <c r="E29" t="s">
        <v>165</v>
      </c>
      <c r="F29" t="s">
        <v>137</v>
      </c>
      <c r="G29" t="s">
        <v>138</v>
      </c>
      <c r="H29" s="6">
        <v>35100</v>
      </c>
      <c r="I29">
        <v>35000</v>
      </c>
      <c r="AS29">
        <v>96874543.969999999</v>
      </c>
      <c r="AT29">
        <v>-294585.14</v>
      </c>
      <c r="AU29">
        <v>-397076.35</v>
      </c>
      <c r="AV29">
        <v>16402852.199999999</v>
      </c>
      <c r="AW29">
        <v>0</v>
      </c>
      <c r="AX29">
        <v>0</v>
      </c>
      <c r="AY29">
        <v>0</v>
      </c>
      <c r="AZ29">
        <v>0</v>
      </c>
      <c r="BA29">
        <v>-16402852.199999999</v>
      </c>
      <c r="BB29">
        <v>-96039781.950000003</v>
      </c>
      <c r="BC29">
        <v>8141230.2999999998</v>
      </c>
      <c r="BD29">
        <v>5010688.8499999996</v>
      </c>
      <c r="BE29">
        <v>562755</v>
      </c>
      <c r="BF29">
        <v>203000</v>
      </c>
      <c r="BG29">
        <v>-28026.99</v>
      </c>
      <c r="BH29">
        <v>-2000000</v>
      </c>
      <c r="BK29">
        <v>0</v>
      </c>
      <c r="BL29">
        <v>-5128158.05</v>
      </c>
      <c r="BM29">
        <v>0</v>
      </c>
      <c r="BN29">
        <v>0</v>
      </c>
      <c r="BO29">
        <v>0</v>
      </c>
      <c r="BP29">
        <v>0</v>
      </c>
      <c r="BQ29">
        <v>-621345.63</v>
      </c>
      <c r="BR29">
        <v>15436.15</v>
      </c>
      <c r="BT29">
        <v>-1206402.05</v>
      </c>
      <c r="BU29">
        <v>-21484.1</v>
      </c>
      <c r="BV29">
        <v>-854911.62</v>
      </c>
      <c r="BW29">
        <v>-230985.62</v>
      </c>
      <c r="BX29">
        <v>0</v>
      </c>
      <c r="BY29">
        <v>0</v>
      </c>
      <c r="BZ29">
        <v>0</v>
      </c>
      <c r="CA29">
        <v>0</v>
      </c>
      <c r="CC29">
        <v>1400698.2</v>
      </c>
      <c r="CD29">
        <v>0</v>
      </c>
      <c r="CE29">
        <v>0</v>
      </c>
      <c r="CL29">
        <v>48671626.120000005</v>
      </c>
      <c r="DA29">
        <v>30545249.449999999</v>
      </c>
      <c r="DJ29">
        <v>22543352</v>
      </c>
      <c r="EG29" t="s">
        <v>285</v>
      </c>
      <c r="EH29">
        <v>1</v>
      </c>
      <c r="EJ29">
        <v>0</v>
      </c>
      <c r="EK29" s="59" t="s">
        <v>447</v>
      </c>
      <c r="EL29"/>
    </row>
    <row r="30" spans="1:142" x14ac:dyDescent="0.3">
      <c r="A30" t="s">
        <v>134</v>
      </c>
      <c r="B30">
        <v>2012</v>
      </c>
      <c r="C30" t="s">
        <v>135</v>
      </c>
      <c r="D30" t="s">
        <v>241</v>
      </c>
      <c r="E30" t="s">
        <v>166</v>
      </c>
      <c r="F30" t="s">
        <v>137</v>
      </c>
      <c r="G30" t="s">
        <v>138</v>
      </c>
      <c r="H30" s="6">
        <v>20461</v>
      </c>
      <c r="I30">
        <v>20926</v>
      </c>
      <c r="AS30">
        <v>49705759</v>
      </c>
      <c r="AT30">
        <v>-79233.5</v>
      </c>
      <c r="AU30">
        <v>-142208.95000000001</v>
      </c>
      <c r="AV30">
        <v>2347354.5</v>
      </c>
      <c r="AW30">
        <v>0</v>
      </c>
      <c r="AX30">
        <v>0</v>
      </c>
      <c r="AY30">
        <v>-43922.400000000001</v>
      </c>
      <c r="AZ30">
        <v>0</v>
      </c>
      <c r="BA30">
        <v>-2347354.5</v>
      </c>
      <c r="BB30">
        <v>-49037570.149999999</v>
      </c>
      <c r="BC30">
        <v>5191931.1500000004</v>
      </c>
      <c r="BD30">
        <v>2618440.5499999998</v>
      </c>
      <c r="BE30">
        <v>321505</v>
      </c>
      <c r="BF30">
        <v>0</v>
      </c>
      <c r="BG30">
        <v>-0.9</v>
      </c>
      <c r="BH30">
        <v>-1600000</v>
      </c>
      <c r="BK30">
        <v>0</v>
      </c>
      <c r="BL30">
        <v>-4726679</v>
      </c>
      <c r="BM30">
        <v>0</v>
      </c>
      <c r="BN30">
        <v>-1000000</v>
      </c>
      <c r="BO30">
        <v>-94869.85</v>
      </c>
      <c r="BP30">
        <v>0</v>
      </c>
      <c r="BQ30">
        <v>561668.62</v>
      </c>
      <c r="BR30">
        <v>24490</v>
      </c>
      <c r="BT30">
        <v>-969687.9</v>
      </c>
      <c r="BU30">
        <v>0</v>
      </c>
      <c r="BV30">
        <v>-350004.65</v>
      </c>
      <c r="BW30">
        <v>-10285.450000000001</v>
      </c>
      <c r="BX30">
        <v>-1720</v>
      </c>
      <c r="BY30">
        <v>-37629.699999999997</v>
      </c>
      <c r="BZ30">
        <v>-3335.6</v>
      </c>
      <c r="CA30">
        <v>-12197</v>
      </c>
      <c r="CC30">
        <v>1167715.55</v>
      </c>
      <c r="CD30">
        <v>0</v>
      </c>
      <c r="CE30">
        <v>0</v>
      </c>
      <c r="CL30">
        <v>47635169.100000009</v>
      </c>
      <c r="DA30">
        <v>27516464.469999999</v>
      </c>
      <c r="DJ30">
        <v>8700000</v>
      </c>
      <c r="EH30">
        <v>0</v>
      </c>
      <c r="EJ30">
        <v>0</v>
      </c>
      <c r="EK30" s="59" t="s">
        <v>398</v>
      </c>
      <c r="EL30"/>
    </row>
    <row r="31" spans="1:142" x14ac:dyDescent="0.3">
      <c r="A31" t="s">
        <v>134</v>
      </c>
      <c r="B31">
        <v>2012</v>
      </c>
      <c r="C31" t="s">
        <v>135</v>
      </c>
      <c r="D31" t="s">
        <v>242</v>
      </c>
      <c r="E31" t="s">
        <v>167</v>
      </c>
      <c r="F31" t="s">
        <v>137</v>
      </c>
      <c r="G31" t="s">
        <v>138</v>
      </c>
      <c r="H31" s="6">
        <v>19470</v>
      </c>
      <c r="I31">
        <v>18943</v>
      </c>
      <c r="AS31">
        <v>55019900.799999997</v>
      </c>
      <c r="AT31">
        <v>-324948.55</v>
      </c>
      <c r="AU31">
        <v>-330644.45</v>
      </c>
      <c r="AV31">
        <v>4522038.4000000004</v>
      </c>
      <c r="AW31">
        <v>0</v>
      </c>
      <c r="AX31">
        <v>0</v>
      </c>
      <c r="AY31">
        <v>-45820.800000000003</v>
      </c>
      <c r="AZ31">
        <v>0</v>
      </c>
      <c r="BA31">
        <v>-4522038.4000000004</v>
      </c>
      <c r="BB31">
        <v>-48885943</v>
      </c>
      <c r="BC31">
        <v>5272911.8499999996</v>
      </c>
      <c r="BD31">
        <v>2429486.4500000002</v>
      </c>
      <c r="BE31">
        <v>219925</v>
      </c>
      <c r="BF31">
        <v>0</v>
      </c>
      <c r="BG31">
        <v>-20861.2</v>
      </c>
      <c r="BH31">
        <v>-1552771</v>
      </c>
      <c r="BK31">
        <v>0</v>
      </c>
      <c r="BL31">
        <v>-8982172</v>
      </c>
      <c r="BM31">
        <v>0</v>
      </c>
      <c r="BN31">
        <v>250742.3</v>
      </c>
      <c r="BO31">
        <v>-247860</v>
      </c>
      <c r="BP31">
        <v>-179979.48</v>
      </c>
      <c r="BQ31">
        <v>-187592.12</v>
      </c>
      <c r="BR31">
        <v>269905.09999999998</v>
      </c>
      <c r="BT31">
        <v>-1316555.1499999999</v>
      </c>
      <c r="BU31">
        <v>-150</v>
      </c>
      <c r="BV31">
        <v>-372282.59</v>
      </c>
      <c r="BW31">
        <v>-6980.63</v>
      </c>
      <c r="BX31">
        <v>-34047.949999999997</v>
      </c>
      <c r="BY31">
        <v>-30285.01</v>
      </c>
      <c r="BZ31">
        <v>158872.70000000001</v>
      </c>
      <c r="CA31">
        <v>-133195.85</v>
      </c>
      <c r="CC31">
        <v>467770.18</v>
      </c>
      <c r="CD31">
        <v>0</v>
      </c>
      <c r="CE31">
        <v>0</v>
      </c>
      <c r="CL31">
        <v>14332035.099999998</v>
      </c>
      <c r="DA31">
        <v>10119843.08</v>
      </c>
      <c r="DJ31">
        <v>12211771</v>
      </c>
      <c r="EH31">
        <v>0</v>
      </c>
      <c r="EJ31">
        <v>0</v>
      </c>
      <c r="EK31" s="59" t="s">
        <v>393</v>
      </c>
      <c r="EL31"/>
    </row>
    <row r="32" spans="1:142" x14ac:dyDescent="0.3">
      <c r="A32" t="s">
        <v>134</v>
      </c>
      <c r="B32">
        <v>2012</v>
      </c>
      <c r="C32" t="s">
        <v>135</v>
      </c>
      <c r="D32" t="s">
        <v>243</v>
      </c>
      <c r="E32" t="s">
        <v>168</v>
      </c>
      <c r="F32" t="s">
        <v>137</v>
      </c>
      <c r="G32" t="s">
        <v>138</v>
      </c>
      <c r="H32" s="6">
        <v>14777</v>
      </c>
      <c r="I32">
        <v>13986</v>
      </c>
      <c r="AS32">
        <v>40781666.049999997</v>
      </c>
      <c r="AT32">
        <v>-362758.24</v>
      </c>
      <c r="AU32">
        <v>-100000</v>
      </c>
      <c r="AV32">
        <v>1971682.75</v>
      </c>
      <c r="AW32">
        <v>0</v>
      </c>
      <c r="AX32">
        <v>0</v>
      </c>
      <c r="AY32">
        <v>-63619.199999999997</v>
      </c>
      <c r="AZ32">
        <v>0</v>
      </c>
      <c r="BA32">
        <v>-1972557.7</v>
      </c>
      <c r="BB32">
        <v>-48221878.049999997</v>
      </c>
      <c r="BC32">
        <v>4201689.3499999996</v>
      </c>
      <c r="BD32">
        <v>2308970.9</v>
      </c>
      <c r="BE32">
        <v>247630</v>
      </c>
      <c r="BF32">
        <v>0</v>
      </c>
      <c r="BG32">
        <v>-3665.05</v>
      </c>
      <c r="BH32">
        <v>-700000</v>
      </c>
      <c r="BK32">
        <v>0</v>
      </c>
      <c r="BL32">
        <v>0</v>
      </c>
      <c r="BM32">
        <v>4142437</v>
      </c>
      <c r="BN32">
        <v>-313000</v>
      </c>
      <c r="BO32">
        <v>0</v>
      </c>
      <c r="BP32">
        <v>-110226.9</v>
      </c>
      <c r="BQ32">
        <v>-39347.49</v>
      </c>
      <c r="BR32">
        <v>0</v>
      </c>
      <c r="BT32">
        <v>-1375750.36</v>
      </c>
      <c r="BU32">
        <v>0</v>
      </c>
      <c r="BV32">
        <v>-905578.41</v>
      </c>
      <c r="BW32">
        <v>-20965.689999999999</v>
      </c>
      <c r="BX32">
        <v>-12317.1</v>
      </c>
      <c r="BY32">
        <v>-72572.759999999995</v>
      </c>
      <c r="BZ32">
        <v>36725.89</v>
      </c>
      <c r="CA32">
        <v>-54703.69</v>
      </c>
      <c r="CC32">
        <v>1350819.64</v>
      </c>
      <c r="CD32">
        <v>0</v>
      </c>
      <c r="CE32">
        <v>0</v>
      </c>
      <c r="CL32">
        <v>38362492.090000004</v>
      </c>
      <c r="DA32">
        <v>25212558.940000001</v>
      </c>
      <c r="DJ32">
        <v>11200000</v>
      </c>
      <c r="EH32">
        <v>0</v>
      </c>
      <c r="EJ32">
        <v>0</v>
      </c>
      <c r="EK32" s="59" t="s">
        <v>410</v>
      </c>
      <c r="EL32"/>
    </row>
    <row r="33" spans="1:142" x14ac:dyDescent="0.3">
      <c r="A33" t="s">
        <v>134</v>
      </c>
      <c r="B33">
        <v>2012</v>
      </c>
      <c r="C33" t="s">
        <v>135</v>
      </c>
      <c r="D33" t="s">
        <v>244</v>
      </c>
      <c r="E33" t="s">
        <v>169</v>
      </c>
      <c r="F33" t="s">
        <v>137</v>
      </c>
      <c r="G33" t="s">
        <v>138</v>
      </c>
      <c r="H33" s="6">
        <v>20618</v>
      </c>
      <c r="I33">
        <v>19204</v>
      </c>
      <c r="AS33">
        <v>64464960</v>
      </c>
      <c r="AT33">
        <v>-1284288.6399999999</v>
      </c>
      <c r="AU33">
        <v>-1279712.1200000001</v>
      </c>
      <c r="AV33">
        <v>5986800.75</v>
      </c>
      <c r="AW33">
        <v>0</v>
      </c>
      <c r="AX33">
        <v>0</v>
      </c>
      <c r="AY33">
        <v>-32153.200000000001</v>
      </c>
      <c r="AZ33">
        <v>0</v>
      </c>
      <c r="BA33">
        <v>-5986800.75</v>
      </c>
      <c r="BB33">
        <v>-72548038.549999997</v>
      </c>
      <c r="BC33">
        <v>6035610.7999999998</v>
      </c>
      <c r="BD33">
        <v>3516688.95</v>
      </c>
      <c r="BE33">
        <v>421816.15</v>
      </c>
      <c r="BF33">
        <v>0</v>
      </c>
      <c r="BG33">
        <v>-4523.47</v>
      </c>
      <c r="BH33">
        <v>-887000</v>
      </c>
      <c r="BK33">
        <v>0</v>
      </c>
      <c r="BL33">
        <v>0</v>
      </c>
      <c r="BM33">
        <v>5951688</v>
      </c>
      <c r="BN33">
        <v>-920000</v>
      </c>
      <c r="BO33">
        <v>-57228.12</v>
      </c>
      <c r="BP33">
        <v>-27668.400000000001</v>
      </c>
      <c r="BQ33">
        <v>82136.990000000005</v>
      </c>
      <c r="BR33">
        <v>0</v>
      </c>
      <c r="BT33">
        <v>-2250747.34</v>
      </c>
      <c r="BU33">
        <v>0</v>
      </c>
      <c r="BV33">
        <v>-810989.23</v>
      </c>
      <c r="BW33">
        <v>-410327.92</v>
      </c>
      <c r="BX33">
        <v>-50</v>
      </c>
      <c r="BY33">
        <v>-28269.19</v>
      </c>
      <c r="BZ33">
        <v>26833.02</v>
      </c>
      <c r="CA33">
        <v>-9.76</v>
      </c>
      <c r="CC33">
        <v>989060</v>
      </c>
      <c r="CD33">
        <v>0</v>
      </c>
      <c r="CE33">
        <v>0</v>
      </c>
      <c r="CL33">
        <v>17908262.939999998</v>
      </c>
      <c r="DA33">
        <v>10788207.300000001</v>
      </c>
      <c r="DJ33">
        <v>11887000</v>
      </c>
      <c r="EG33" t="s">
        <v>282</v>
      </c>
      <c r="EH33">
        <v>1</v>
      </c>
      <c r="EJ33">
        <v>0</v>
      </c>
      <c r="EK33" s="59" t="s">
        <v>403</v>
      </c>
      <c r="EL33"/>
    </row>
    <row r="34" spans="1:142" x14ac:dyDescent="0.3">
      <c r="A34" t="s">
        <v>134</v>
      </c>
      <c r="B34">
        <v>2012</v>
      </c>
      <c r="C34" t="s">
        <v>135</v>
      </c>
      <c r="D34" t="s">
        <v>245</v>
      </c>
      <c r="E34" t="s">
        <v>170</v>
      </c>
      <c r="F34" t="s">
        <v>137</v>
      </c>
      <c r="G34" t="s">
        <v>138</v>
      </c>
      <c r="H34" s="6">
        <v>12953</v>
      </c>
      <c r="I34">
        <v>11349</v>
      </c>
      <c r="AS34">
        <v>43769442.700000003</v>
      </c>
      <c r="AT34">
        <v>-14529.93</v>
      </c>
      <c r="AU34">
        <v>-90000</v>
      </c>
      <c r="AV34">
        <v>3734693.65</v>
      </c>
      <c r="AW34">
        <v>-35541.599999999999</v>
      </c>
      <c r="AX34">
        <v>0</v>
      </c>
      <c r="AY34">
        <v>0</v>
      </c>
      <c r="AZ34">
        <v>0</v>
      </c>
      <c r="BA34">
        <v>-3734693.65</v>
      </c>
      <c r="BB34">
        <v>-59203459.380000003</v>
      </c>
      <c r="BC34">
        <v>4200639.5</v>
      </c>
      <c r="BD34">
        <v>2739587</v>
      </c>
      <c r="BE34">
        <v>394715.1</v>
      </c>
      <c r="BF34">
        <v>0</v>
      </c>
      <c r="BG34">
        <v>-8511.61</v>
      </c>
      <c r="BH34">
        <v>-400000</v>
      </c>
      <c r="BK34">
        <v>0</v>
      </c>
      <c r="BL34">
        <v>-1732059</v>
      </c>
      <c r="BM34">
        <v>9718676</v>
      </c>
      <c r="BN34">
        <v>1772805</v>
      </c>
      <c r="BO34">
        <v>0</v>
      </c>
      <c r="BP34">
        <v>-48374.77</v>
      </c>
      <c r="BQ34">
        <v>-104831.83</v>
      </c>
      <c r="BR34">
        <v>77665.600000000006</v>
      </c>
      <c r="BT34">
        <v>-1179288.29</v>
      </c>
      <c r="BU34">
        <v>0</v>
      </c>
      <c r="BV34">
        <v>-575595.59</v>
      </c>
      <c r="BW34">
        <v>-160461.48000000001</v>
      </c>
      <c r="BX34">
        <v>0</v>
      </c>
      <c r="BY34">
        <v>-27637.200000000001</v>
      </c>
      <c r="BZ34">
        <v>15816.11</v>
      </c>
      <c r="CA34">
        <v>-37004.550000000003</v>
      </c>
      <c r="CC34">
        <v>1100237.24</v>
      </c>
      <c r="CD34">
        <v>0</v>
      </c>
      <c r="CE34">
        <v>0</v>
      </c>
      <c r="CL34">
        <v>23760612.399999999</v>
      </c>
      <c r="DA34">
        <v>9222328.4299999997</v>
      </c>
      <c r="DJ34">
        <v>12500000</v>
      </c>
      <c r="EH34">
        <v>0</v>
      </c>
      <c r="EI34" t="s">
        <v>202</v>
      </c>
      <c r="EJ34">
        <v>1</v>
      </c>
      <c r="EK34" s="59" t="s">
        <v>425</v>
      </c>
      <c r="EL34"/>
    </row>
    <row r="35" spans="1:142" x14ac:dyDescent="0.3">
      <c r="A35" t="s">
        <v>134</v>
      </c>
      <c r="B35">
        <v>2012</v>
      </c>
      <c r="C35" t="s">
        <v>135</v>
      </c>
      <c r="D35" t="s">
        <v>246</v>
      </c>
      <c r="E35" t="s">
        <v>171</v>
      </c>
      <c r="F35" t="s">
        <v>137</v>
      </c>
      <c r="G35" t="s">
        <v>138</v>
      </c>
      <c r="H35" s="6">
        <v>7483</v>
      </c>
      <c r="I35">
        <v>6626</v>
      </c>
      <c r="AS35">
        <v>28098643.93</v>
      </c>
      <c r="AT35">
        <v>-530314.34</v>
      </c>
      <c r="AU35">
        <v>-215248.25</v>
      </c>
      <c r="AV35">
        <v>3646543.55</v>
      </c>
      <c r="AW35">
        <v>0</v>
      </c>
      <c r="AX35">
        <v>0</v>
      </c>
      <c r="AY35">
        <v>17958.53</v>
      </c>
      <c r="AZ35">
        <v>0</v>
      </c>
      <c r="BA35">
        <v>-3646543.55</v>
      </c>
      <c r="BB35">
        <v>-28063293.300000001</v>
      </c>
      <c r="BC35">
        <v>2184849.81</v>
      </c>
      <c r="BD35">
        <v>1334234.92</v>
      </c>
      <c r="BE35">
        <v>167412.67000000001</v>
      </c>
      <c r="BF35">
        <v>0</v>
      </c>
      <c r="BG35">
        <v>0</v>
      </c>
      <c r="BH35">
        <v>2489526.59</v>
      </c>
      <c r="BK35">
        <v>0</v>
      </c>
      <c r="BL35">
        <v>-3357718.16</v>
      </c>
      <c r="BM35">
        <v>3415540.39</v>
      </c>
      <c r="BN35">
        <v>0</v>
      </c>
      <c r="BO35">
        <v>0</v>
      </c>
      <c r="BP35">
        <v>0</v>
      </c>
      <c r="BQ35">
        <v>-218978.49</v>
      </c>
      <c r="BR35">
        <v>314639.84999999998</v>
      </c>
      <c r="BT35">
        <v>-393269.92</v>
      </c>
      <c r="BU35">
        <v>0</v>
      </c>
      <c r="BV35">
        <v>-1119416.58</v>
      </c>
      <c r="BW35">
        <v>0</v>
      </c>
      <c r="BX35">
        <v>0</v>
      </c>
      <c r="BY35">
        <v>0</v>
      </c>
      <c r="BZ35">
        <v>10592.46</v>
      </c>
      <c r="CA35">
        <v>0</v>
      </c>
      <c r="CC35">
        <v>846073.72</v>
      </c>
      <c r="CD35">
        <v>1181.95</v>
      </c>
      <c r="CE35">
        <v>0</v>
      </c>
      <c r="CL35">
        <v>50601945.899999991</v>
      </c>
      <c r="DA35">
        <v>14979656.32</v>
      </c>
      <c r="DJ35">
        <v>6532112.7400000002</v>
      </c>
      <c r="EG35" t="s">
        <v>282</v>
      </c>
      <c r="EH35">
        <v>1</v>
      </c>
      <c r="EJ35">
        <v>0</v>
      </c>
      <c r="EK35" s="59" t="s">
        <v>389</v>
      </c>
      <c r="EL35"/>
    </row>
    <row r="36" spans="1:142" x14ac:dyDescent="0.3">
      <c r="A36" t="s">
        <v>134</v>
      </c>
      <c r="B36">
        <v>2012</v>
      </c>
      <c r="C36" t="s">
        <v>135</v>
      </c>
      <c r="D36" t="s">
        <v>247</v>
      </c>
      <c r="E36" t="s">
        <v>172</v>
      </c>
      <c r="F36" t="s">
        <v>137</v>
      </c>
      <c r="G36" t="s">
        <v>138</v>
      </c>
      <c r="H36" s="6">
        <v>8650</v>
      </c>
      <c r="I36">
        <v>9570</v>
      </c>
      <c r="AS36">
        <v>21869734.100000001</v>
      </c>
      <c r="AT36">
        <v>-53989.81</v>
      </c>
      <c r="AU36">
        <v>-175070.95</v>
      </c>
      <c r="AV36">
        <v>1590964.7</v>
      </c>
      <c r="AW36">
        <v>0</v>
      </c>
      <c r="AX36">
        <v>0</v>
      </c>
      <c r="AY36">
        <v>-20743.599999999999</v>
      </c>
      <c r="AZ36">
        <v>0</v>
      </c>
      <c r="BA36">
        <v>-1590964.7</v>
      </c>
      <c r="BB36">
        <v>-21083400.030000001</v>
      </c>
      <c r="BC36">
        <v>2559911.19</v>
      </c>
      <c r="BD36">
        <v>1049525.3999999999</v>
      </c>
      <c r="BE36">
        <v>100600</v>
      </c>
      <c r="BF36">
        <v>0</v>
      </c>
      <c r="BG36">
        <v>0</v>
      </c>
      <c r="BH36">
        <v>-1450000</v>
      </c>
      <c r="BK36">
        <v>0</v>
      </c>
      <c r="BL36">
        <v>0</v>
      </c>
      <c r="BM36">
        <v>497303</v>
      </c>
      <c r="BN36">
        <v>-2032754</v>
      </c>
      <c r="BO36">
        <v>0</v>
      </c>
      <c r="BP36">
        <v>0</v>
      </c>
      <c r="BQ36">
        <v>-118697.5</v>
      </c>
      <c r="BR36">
        <v>119843.3</v>
      </c>
      <c r="BT36">
        <v>-678921.38</v>
      </c>
      <c r="BU36">
        <v>0</v>
      </c>
      <c r="BV36">
        <v>-532908.5</v>
      </c>
      <c r="BW36">
        <v>-8904.4599999999991</v>
      </c>
      <c r="BX36">
        <v>-2776.14</v>
      </c>
      <c r="BY36">
        <v>0</v>
      </c>
      <c r="BZ36">
        <v>105371.19</v>
      </c>
      <c r="CA36">
        <v>0</v>
      </c>
      <c r="CC36">
        <v>816277.36</v>
      </c>
      <c r="CD36">
        <v>13218.05</v>
      </c>
      <c r="CE36">
        <v>0</v>
      </c>
      <c r="CL36">
        <v>24556808.07</v>
      </c>
      <c r="DA36">
        <v>16282778.01</v>
      </c>
      <c r="DJ36">
        <v>5500000</v>
      </c>
      <c r="EH36">
        <v>0</v>
      </c>
      <c r="EJ36">
        <v>0</v>
      </c>
      <c r="EK36" s="59" t="s">
        <v>419</v>
      </c>
      <c r="EL36"/>
    </row>
    <row r="37" spans="1:142" x14ac:dyDescent="0.3">
      <c r="A37" t="s">
        <v>134</v>
      </c>
      <c r="B37">
        <v>2012</v>
      </c>
      <c r="C37" t="s">
        <v>135</v>
      </c>
      <c r="D37" t="s">
        <v>248</v>
      </c>
      <c r="E37" t="s">
        <v>173</v>
      </c>
      <c r="F37" t="s">
        <v>137</v>
      </c>
      <c r="G37" t="s">
        <v>138</v>
      </c>
      <c r="H37" s="6">
        <v>9574</v>
      </c>
      <c r="I37">
        <v>9823</v>
      </c>
      <c r="AS37">
        <v>25849901.699999999</v>
      </c>
      <c r="AT37">
        <v>-45077</v>
      </c>
      <c r="AU37">
        <v>-76773.649999999994</v>
      </c>
      <c r="AV37">
        <v>1081970.3999999999</v>
      </c>
      <c r="AW37">
        <v>0</v>
      </c>
      <c r="AX37">
        <v>0</v>
      </c>
      <c r="AY37">
        <v>-23335.200000000001</v>
      </c>
      <c r="AZ37">
        <v>0</v>
      </c>
      <c r="BA37">
        <v>-1081970.3999999999</v>
      </c>
      <c r="BB37">
        <v>-26359165.050000001</v>
      </c>
      <c r="BC37">
        <v>4085300.6</v>
      </c>
      <c r="BD37">
        <v>0</v>
      </c>
      <c r="BE37">
        <v>0</v>
      </c>
      <c r="BF37">
        <v>0</v>
      </c>
      <c r="BG37">
        <v>0</v>
      </c>
      <c r="BH37">
        <v>-300000</v>
      </c>
      <c r="BK37">
        <v>0</v>
      </c>
      <c r="BL37">
        <v>-1230344</v>
      </c>
      <c r="BM37">
        <v>0</v>
      </c>
      <c r="BN37">
        <v>0</v>
      </c>
      <c r="BO37">
        <v>0</v>
      </c>
      <c r="BP37">
        <v>0</v>
      </c>
      <c r="BQ37">
        <v>-213694.77</v>
      </c>
      <c r="BR37">
        <v>37484.85</v>
      </c>
      <c r="BT37">
        <v>-1055423.6399999999</v>
      </c>
      <c r="BU37">
        <v>0</v>
      </c>
      <c r="BV37">
        <v>-585069.97</v>
      </c>
      <c r="BW37">
        <v>-171456.88</v>
      </c>
      <c r="BX37">
        <v>0</v>
      </c>
      <c r="BY37">
        <v>-43780.02</v>
      </c>
      <c r="BZ37">
        <v>47919.98</v>
      </c>
      <c r="CA37">
        <v>-12862.9</v>
      </c>
      <c r="CC37">
        <v>686850.22</v>
      </c>
      <c r="CD37">
        <v>0</v>
      </c>
      <c r="CE37">
        <v>0</v>
      </c>
      <c r="CL37">
        <v>18983999.27</v>
      </c>
      <c r="DA37">
        <v>9705676.5600000005</v>
      </c>
      <c r="DJ37">
        <v>5205769</v>
      </c>
      <c r="EG37" t="s">
        <v>294</v>
      </c>
      <c r="EH37">
        <v>1</v>
      </c>
      <c r="EJ37">
        <v>0</v>
      </c>
      <c r="EK37" s="59" t="s">
        <v>426</v>
      </c>
      <c r="EL37"/>
    </row>
    <row r="38" spans="1:142" x14ac:dyDescent="0.3">
      <c r="A38" t="s">
        <v>134</v>
      </c>
      <c r="B38">
        <v>2012</v>
      </c>
      <c r="C38" t="s">
        <v>135</v>
      </c>
      <c r="D38" t="s">
        <v>249</v>
      </c>
      <c r="E38" t="s">
        <v>174</v>
      </c>
      <c r="F38" t="s">
        <v>137</v>
      </c>
      <c r="G38" t="s">
        <v>138</v>
      </c>
      <c r="H38" s="6">
        <v>3647</v>
      </c>
      <c r="I38">
        <v>3500</v>
      </c>
      <c r="AS38">
        <v>7799692.4000000004</v>
      </c>
      <c r="AT38">
        <v>-41077.9</v>
      </c>
      <c r="AU38">
        <v>-256105.05</v>
      </c>
      <c r="AV38">
        <v>543522.1</v>
      </c>
      <c r="AW38">
        <v>0</v>
      </c>
      <c r="AX38">
        <v>0</v>
      </c>
      <c r="AY38">
        <v>-3410.4</v>
      </c>
      <c r="AZ38">
        <v>0</v>
      </c>
      <c r="BA38">
        <v>-543522.1</v>
      </c>
      <c r="BB38">
        <v>-6609316.5</v>
      </c>
      <c r="BC38">
        <v>961738.65</v>
      </c>
      <c r="BD38">
        <v>326706.40000000002</v>
      </c>
      <c r="BE38">
        <v>24885</v>
      </c>
      <c r="BF38">
        <v>0</v>
      </c>
      <c r="BG38">
        <v>-1300</v>
      </c>
      <c r="BH38">
        <v>-727158.27</v>
      </c>
      <c r="BK38">
        <v>0</v>
      </c>
      <c r="BL38">
        <v>-876589</v>
      </c>
      <c r="BM38">
        <v>0</v>
      </c>
      <c r="BN38">
        <v>-701000</v>
      </c>
      <c r="BO38">
        <v>0</v>
      </c>
      <c r="BP38">
        <v>0</v>
      </c>
      <c r="BQ38">
        <v>-11778.73</v>
      </c>
      <c r="BR38">
        <v>363969.3</v>
      </c>
      <c r="BT38">
        <v>0</v>
      </c>
      <c r="BU38">
        <v>0</v>
      </c>
      <c r="BV38">
        <v>-596671.62</v>
      </c>
      <c r="BW38">
        <v>0</v>
      </c>
      <c r="BX38">
        <v>0</v>
      </c>
      <c r="BY38">
        <v>0</v>
      </c>
      <c r="BZ38">
        <v>3765</v>
      </c>
      <c r="CA38">
        <v>0</v>
      </c>
      <c r="CC38">
        <v>489066.44</v>
      </c>
      <c r="CD38">
        <v>0</v>
      </c>
      <c r="CE38">
        <v>-4917.7</v>
      </c>
      <c r="CL38">
        <v>9539564.1500000004</v>
      </c>
      <c r="DA38">
        <v>4855148.7699999996</v>
      </c>
      <c r="DJ38">
        <v>2036000</v>
      </c>
      <c r="EG38" t="s">
        <v>281</v>
      </c>
      <c r="EH38">
        <v>1</v>
      </c>
      <c r="EJ38">
        <v>0</v>
      </c>
      <c r="EK38" s="59" t="s">
        <v>402</v>
      </c>
      <c r="EL38"/>
    </row>
    <row r="39" spans="1:142" x14ac:dyDescent="0.3">
      <c r="A39" t="s">
        <v>134</v>
      </c>
      <c r="B39">
        <v>2012</v>
      </c>
      <c r="C39" t="s">
        <v>135</v>
      </c>
      <c r="D39" t="s">
        <v>250</v>
      </c>
      <c r="E39" t="s">
        <v>175</v>
      </c>
      <c r="F39" t="s">
        <v>137</v>
      </c>
      <c r="G39" t="s">
        <v>138</v>
      </c>
      <c r="H39" s="6">
        <v>6124</v>
      </c>
      <c r="I39">
        <v>6318</v>
      </c>
      <c r="AS39">
        <v>13910922.6</v>
      </c>
      <c r="AT39">
        <v>-80361.55</v>
      </c>
      <c r="AU39">
        <v>-59634.75</v>
      </c>
      <c r="AV39">
        <v>756134.35</v>
      </c>
      <c r="AW39">
        <v>0</v>
      </c>
      <c r="AX39">
        <v>0</v>
      </c>
      <c r="AY39">
        <v>-16298.45</v>
      </c>
      <c r="AZ39">
        <v>0</v>
      </c>
      <c r="BA39">
        <v>-756134.35</v>
      </c>
      <c r="BB39">
        <v>-11856167</v>
      </c>
      <c r="BC39">
        <v>1753557.95</v>
      </c>
      <c r="BD39">
        <v>628626.75</v>
      </c>
      <c r="BE39">
        <v>63720</v>
      </c>
      <c r="BF39">
        <v>0</v>
      </c>
      <c r="BG39">
        <v>0</v>
      </c>
      <c r="BH39">
        <v>-600000</v>
      </c>
      <c r="BK39">
        <v>0</v>
      </c>
      <c r="BL39">
        <v>-2631026</v>
      </c>
      <c r="BM39">
        <v>0</v>
      </c>
      <c r="BN39">
        <v>0</v>
      </c>
      <c r="BO39">
        <v>0</v>
      </c>
      <c r="BP39">
        <v>-14799.25</v>
      </c>
      <c r="BQ39">
        <v>-34233.49</v>
      </c>
      <c r="BR39">
        <v>48802.25</v>
      </c>
      <c r="BT39">
        <v>-469276.07</v>
      </c>
      <c r="BU39">
        <v>0</v>
      </c>
      <c r="BV39">
        <v>-172593.3</v>
      </c>
      <c r="BW39">
        <v>-12655.6</v>
      </c>
      <c r="BX39">
        <v>-100</v>
      </c>
      <c r="BY39">
        <v>-17073.349999999999</v>
      </c>
      <c r="BZ39">
        <v>117289.83</v>
      </c>
      <c r="CA39">
        <v>-13017.43</v>
      </c>
      <c r="CC39">
        <v>221817.55</v>
      </c>
      <c r="CD39">
        <v>1244.5999999999999</v>
      </c>
      <c r="CE39">
        <v>0</v>
      </c>
      <c r="CL39">
        <v>6014295.4299999997</v>
      </c>
      <c r="DA39">
        <v>4061510.41</v>
      </c>
      <c r="DJ39">
        <v>2700000</v>
      </c>
      <c r="EH39">
        <v>0</v>
      </c>
      <c r="EJ39">
        <v>0</v>
      </c>
      <c r="EK39" s="59" t="s">
        <v>405</v>
      </c>
      <c r="EL39"/>
    </row>
    <row r="40" spans="1:142" x14ac:dyDescent="0.3">
      <c r="A40" t="s">
        <v>134</v>
      </c>
      <c r="B40">
        <v>2012</v>
      </c>
      <c r="C40" t="s">
        <v>135</v>
      </c>
      <c r="D40" t="s">
        <v>251</v>
      </c>
      <c r="E40" t="s">
        <v>176</v>
      </c>
      <c r="F40" t="s">
        <v>137</v>
      </c>
      <c r="G40" t="s">
        <v>138</v>
      </c>
      <c r="H40" s="6">
        <v>10948</v>
      </c>
      <c r="I40">
        <v>11274</v>
      </c>
      <c r="AS40">
        <v>26019588.399999999</v>
      </c>
      <c r="AT40">
        <v>-262331.51</v>
      </c>
      <c r="AU40">
        <v>-525557.75</v>
      </c>
      <c r="AV40">
        <v>5643702.9000000004</v>
      </c>
      <c r="AW40">
        <v>0</v>
      </c>
      <c r="AX40">
        <v>0</v>
      </c>
      <c r="AY40">
        <v>-26181.55</v>
      </c>
      <c r="AZ40">
        <v>0</v>
      </c>
      <c r="BA40">
        <v>-5643702.9000000004</v>
      </c>
      <c r="BB40">
        <v>-24512472.640000001</v>
      </c>
      <c r="BC40">
        <v>2527788.7000000002</v>
      </c>
      <c r="BD40">
        <v>1294546.95</v>
      </c>
      <c r="BE40">
        <v>143635</v>
      </c>
      <c r="BF40">
        <v>0</v>
      </c>
      <c r="BG40">
        <v>0</v>
      </c>
      <c r="BH40">
        <v>-200000</v>
      </c>
      <c r="BK40">
        <v>0</v>
      </c>
      <c r="BL40">
        <v>-2908408.1</v>
      </c>
      <c r="BM40">
        <v>16735.099999999999</v>
      </c>
      <c r="BN40">
        <v>-447828</v>
      </c>
      <c r="BO40">
        <v>0</v>
      </c>
      <c r="BP40">
        <v>-16606.8</v>
      </c>
      <c r="BQ40">
        <v>-22413.599999999999</v>
      </c>
      <c r="BR40">
        <v>488363.4</v>
      </c>
      <c r="BT40">
        <v>-936807.89</v>
      </c>
      <c r="BU40">
        <v>0</v>
      </c>
      <c r="BV40">
        <v>-309662.17</v>
      </c>
      <c r="BW40">
        <v>-67775.070000000007</v>
      </c>
      <c r="BX40">
        <v>-30206.14</v>
      </c>
      <c r="BY40">
        <v>0</v>
      </c>
      <c r="BZ40">
        <v>103918.78</v>
      </c>
      <c r="CA40">
        <v>0</v>
      </c>
      <c r="CC40">
        <v>672654.14</v>
      </c>
      <c r="CD40">
        <v>269806.34999999998</v>
      </c>
      <c r="CE40">
        <v>0</v>
      </c>
      <c r="CL40">
        <v>14927422.119999999</v>
      </c>
      <c r="DA40">
        <v>9183015.8100000005</v>
      </c>
      <c r="DJ40">
        <v>5100000</v>
      </c>
      <c r="EH40">
        <v>0</v>
      </c>
      <c r="EI40" t="s">
        <v>199</v>
      </c>
      <c r="EJ40">
        <v>1</v>
      </c>
      <c r="EK40" s="59" t="s">
        <v>428</v>
      </c>
      <c r="EL40"/>
    </row>
    <row r="41" spans="1:142" x14ac:dyDescent="0.3">
      <c r="A41" t="s">
        <v>134</v>
      </c>
      <c r="B41">
        <v>2012</v>
      </c>
      <c r="C41" t="s">
        <v>135</v>
      </c>
      <c r="D41" t="s">
        <v>252</v>
      </c>
      <c r="E41" t="s">
        <v>177</v>
      </c>
      <c r="F41" t="s">
        <v>137</v>
      </c>
      <c r="G41" t="s">
        <v>138</v>
      </c>
      <c r="H41" s="6">
        <v>14976</v>
      </c>
      <c r="I41">
        <v>15580</v>
      </c>
      <c r="AS41">
        <v>31420467</v>
      </c>
      <c r="AT41">
        <v>-142292.04</v>
      </c>
      <c r="AU41">
        <v>-266228.40000000002</v>
      </c>
      <c r="AV41">
        <v>2481629.5</v>
      </c>
      <c r="AW41">
        <v>0</v>
      </c>
      <c r="AX41">
        <v>0</v>
      </c>
      <c r="AY41">
        <v>-24324</v>
      </c>
      <c r="AZ41">
        <v>0</v>
      </c>
      <c r="BA41">
        <v>-2481629.5</v>
      </c>
      <c r="BB41">
        <v>-34498499.450000003</v>
      </c>
      <c r="BC41">
        <v>3493516.7</v>
      </c>
      <c r="BD41">
        <v>1783999.2</v>
      </c>
      <c r="BE41">
        <v>161530.29999999999</v>
      </c>
      <c r="BF41">
        <v>0</v>
      </c>
      <c r="BG41">
        <v>0</v>
      </c>
      <c r="BH41">
        <v>-1440000</v>
      </c>
      <c r="BK41">
        <v>0</v>
      </c>
      <c r="BL41">
        <v>-4633968.5</v>
      </c>
      <c r="BM41">
        <v>4758784.5</v>
      </c>
      <c r="BN41">
        <v>0</v>
      </c>
      <c r="BO41">
        <v>0</v>
      </c>
      <c r="BP41">
        <v>0</v>
      </c>
      <c r="BQ41">
        <v>-237820.93</v>
      </c>
      <c r="BR41">
        <v>217322.25</v>
      </c>
      <c r="BT41">
        <v>-552440.29</v>
      </c>
      <c r="BU41">
        <v>0</v>
      </c>
      <c r="BV41">
        <v>-368293.53</v>
      </c>
      <c r="BW41">
        <v>0</v>
      </c>
      <c r="BX41">
        <v>0</v>
      </c>
      <c r="BY41">
        <v>-32825</v>
      </c>
      <c r="BZ41">
        <v>19787.89</v>
      </c>
      <c r="CA41">
        <v>0</v>
      </c>
      <c r="CC41">
        <v>713291.36</v>
      </c>
      <c r="CD41">
        <v>0</v>
      </c>
      <c r="CE41">
        <v>0</v>
      </c>
      <c r="CL41">
        <v>20260950.289999999</v>
      </c>
      <c r="DA41">
        <v>7653483.1600000001</v>
      </c>
      <c r="DJ41">
        <v>6140000</v>
      </c>
      <c r="EH41">
        <v>0</v>
      </c>
      <c r="EJ41">
        <v>0</v>
      </c>
      <c r="EK41" s="59" t="s">
        <v>407</v>
      </c>
      <c r="EL41"/>
    </row>
    <row r="42" spans="1:142" x14ac:dyDescent="0.3">
      <c r="A42" t="s">
        <v>134</v>
      </c>
      <c r="B42">
        <v>2012</v>
      </c>
      <c r="C42" t="s">
        <v>135</v>
      </c>
      <c r="D42" t="s">
        <v>253</v>
      </c>
      <c r="E42" t="s">
        <v>178</v>
      </c>
      <c r="F42" t="s">
        <v>137</v>
      </c>
      <c r="G42" t="s">
        <v>138</v>
      </c>
      <c r="H42" s="6">
        <v>3558</v>
      </c>
      <c r="I42">
        <v>3360</v>
      </c>
      <c r="AS42">
        <v>11415199.6</v>
      </c>
      <c r="AT42">
        <v>-24945.87</v>
      </c>
      <c r="AU42">
        <v>-117486.85</v>
      </c>
      <c r="AV42">
        <v>767952.65</v>
      </c>
      <c r="AW42">
        <v>0</v>
      </c>
      <c r="AX42">
        <v>0</v>
      </c>
      <c r="AY42">
        <v>-17136</v>
      </c>
      <c r="AZ42">
        <v>0</v>
      </c>
      <c r="BA42">
        <v>-767952.65</v>
      </c>
      <c r="BB42">
        <v>-11857507.85</v>
      </c>
      <c r="BC42">
        <v>911938.1</v>
      </c>
      <c r="BD42">
        <v>566991</v>
      </c>
      <c r="BE42">
        <v>68300</v>
      </c>
      <c r="BF42">
        <v>0</v>
      </c>
      <c r="BG42">
        <v>-1658.82</v>
      </c>
      <c r="BH42">
        <v>-294683</v>
      </c>
      <c r="BK42">
        <v>0</v>
      </c>
      <c r="BL42">
        <v>-320009.2</v>
      </c>
      <c r="BM42">
        <v>446938.2</v>
      </c>
      <c r="BN42">
        <v>721000</v>
      </c>
      <c r="BO42">
        <v>0</v>
      </c>
      <c r="BP42">
        <v>-19206.7</v>
      </c>
      <c r="BQ42">
        <v>-74206.899999999994</v>
      </c>
      <c r="BR42">
        <v>90179.25</v>
      </c>
      <c r="BT42">
        <v>-506518.95</v>
      </c>
      <c r="BU42">
        <v>-315</v>
      </c>
      <c r="BV42">
        <v>-168998.25</v>
      </c>
      <c r="BW42">
        <v>-21322.5</v>
      </c>
      <c r="BX42">
        <v>0</v>
      </c>
      <c r="BY42">
        <v>-174266.7</v>
      </c>
      <c r="BZ42">
        <v>3855.07</v>
      </c>
      <c r="CA42">
        <v>-6863.43</v>
      </c>
      <c r="CC42">
        <v>68591.48</v>
      </c>
      <c r="CD42">
        <v>0.01</v>
      </c>
      <c r="CE42">
        <v>-194.5</v>
      </c>
      <c r="CL42">
        <v>6732218.4700000007</v>
      </c>
      <c r="DA42">
        <v>4235126.75</v>
      </c>
      <c r="DJ42">
        <v>3100000</v>
      </c>
      <c r="EH42">
        <v>0</v>
      </c>
      <c r="EJ42">
        <v>0</v>
      </c>
      <c r="EK42" s="59" t="s">
        <v>394</v>
      </c>
      <c r="EL42"/>
    </row>
    <row r="43" spans="1:142" x14ac:dyDescent="0.3">
      <c r="A43" t="s">
        <v>134</v>
      </c>
      <c r="B43">
        <v>2012</v>
      </c>
      <c r="C43" t="s">
        <v>135</v>
      </c>
      <c r="D43" t="s">
        <v>254</v>
      </c>
      <c r="E43" t="s">
        <v>179</v>
      </c>
      <c r="F43" t="s">
        <v>137</v>
      </c>
      <c r="G43" t="s">
        <v>138</v>
      </c>
      <c r="H43" s="6">
        <v>3596</v>
      </c>
      <c r="I43">
        <v>3620</v>
      </c>
      <c r="AS43">
        <v>9439978.9499999993</v>
      </c>
      <c r="AT43">
        <v>-34409.550000000003</v>
      </c>
      <c r="AU43">
        <v>-813093.05</v>
      </c>
      <c r="AV43">
        <v>82942.600000000006</v>
      </c>
      <c r="AW43">
        <v>0</v>
      </c>
      <c r="AX43">
        <v>0</v>
      </c>
      <c r="AY43">
        <v>-10670.9</v>
      </c>
      <c r="AZ43">
        <v>0</v>
      </c>
      <c r="BA43">
        <v>-82942.600000000006</v>
      </c>
      <c r="BB43">
        <v>-10123122.449999999</v>
      </c>
      <c r="BC43">
        <v>909666.3</v>
      </c>
      <c r="BD43">
        <v>526414.55000000005</v>
      </c>
      <c r="BE43">
        <v>51180</v>
      </c>
      <c r="BF43">
        <v>0</v>
      </c>
      <c r="BG43">
        <v>0</v>
      </c>
      <c r="BH43">
        <v>-240000</v>
      </c>
      <c r="BK43">
        <v>0</v>
      </c>
      <c r="BL43">
        <v>0</v>
      </c>
      <c r="BM43">
        <v>45916</v>
      </c>
      <c r="BN43">
        <v>50000</v>
      </c>
      <c r="BO43">
        <v>0</v>
      </c>
      <c r="BP43">
        <v>0</v>
      </c>
      <c r="BQ43">
        <v>-19398.099999999999</v>
      </c>
      <c r="BR43">
        <v>680500.6</v>
      </c>
      <c r="BT43">
        <v>-256363.4</v>
      </c>
      <c r="BU43">
        <v>0</v>
      </c>
      <c r="BV43">
        <v>-186589.8</v>
      </c>
      <c r="BW43">
        <v>-3566.7</v>
      </c>
      <c r="BX43">
        <v>0</v>
      </c>
      <c r="BY43">
        <v>0</v>
      </c>
      <c r="BZ43">
        <v>234088.7</v>
      </c>
      <c r="CA43">
        <v>0</v>
      </c>
      <c r="CC43">
        <v>182350.38</v>
      </c>
      <c r="CD43">
        <v>21074.98</v>
      </c>
      <c r="CE43">
        <v>0</v>
      </c>
      <c r="CL43">
        <v>7972674.2699999996</v>
      </c>
      <c r="DA43">
        <v>5604679.3700000001</v>
      </c>
      <c r="DJ43">
        <v>2170000</v>
      </c>
      <c r="EG43" t="s">
        <v>288</v>
      </c>
      <c r="EH43">
        <v>1</v>
      </c>
      <c r="EJ43">
        <v>0</v>
      </c>
      <c r="EK43" s="59" t="s">
        <v>391</v>
      </c>
      <c r="EL43"/>
    </row>
    <row r="44" spans="1:142" x14ac:dyDescent="0.3">
      <c r="A44" t="s">
        <v>134</v>
      </c>
      <c r="B44">
        <v>2012</v>
      </c>
      <c r="C44" t="s">
        <v>135</v>
      </c>
      <c r="D44" t="s">
        <v>255</v>
      </c>
      <c r="E44" t="s">
        <v>180</v>
      </c>
      <c r="F44" t="s">
        <v>137</v>
      </c>
      <c r="G44" t="s">
        <v>138</v>
      </c>
      <c r="H44" s="6">
        <v>8397</v>
      </c>
      <c r="I44">
        <v>8658</v>
      </c>
      <c r="AS44">
        <v>20071832.699999999</v>
      </c>
      <c r="AT44">
        <v>-77821.69</v>
      </c>
      <c r="AU44">
        <v>-308123.34999999998</v>
      </c>
      <c r="AV44">
        <v>5141325.5</v>
      </c>
      <c r="AW44">
        <v>0</v>
      </c>
      <c r="AX44">
        <v>0</v>
      </c>
      <c r="AY44">
        <v>-26871.15</v>
      </c>
      <c r="AZ44">
        <v>0</v>
      </c>
      <c r="BA44">
        <v>-5141325.5</v>
      </c>
      <c r="BB44">
        <v>-18197604.73</v>
      </c>
      <c r="BC44">
        <v>2039773.91</v>
      </c>
      <c r="BD44">
        <v>975329.47</v>
      </c>
      <c r="BE44">
        <v>96465</v>
      </c>
      <c r="BF44">
        <v>0</v>
      </c>
      <c r="BG44">
        <v>0</v>
      </c>
      <c r="BH44">
        <v>-396000</v>
      </c>
      <c r="BK44">
        <v>0</v>
      </c>
      <c r="BL44">
        <v>-3263373</v>
      </c>
      <c r="BM44">
        <v>0</v>
      </c>
      <c r="BN44">
        <v>-28289</v>
      </c>
      <c r="BO44">
        <v>0</v>
      </c>
      <c r="BP44">
        <v>0</v>
      </c>
      <c r="BQ44">
        <v>-62500.65</v>
      </c>
      <c r="BR44">
        <v>-64682</v>
      </c>
      <c r="BT44">
        <v>-43510.1</v>
      </c>
      <c r="BU44">
        <v>0</v>
      </c>
      <c r="BV44">
        <v>-1361505.51</v>
      </c>
      <c r="BW44">
        <v>-21697.65</v>
      </c>
      <c r="BX44">
        <v>0</v>
      </c>
      <c r="BY44">
        <v>-4450</v>
      </c>
      <c r="BZ44">
        <v>7533.89</v>
      </c>
      <c r="CA44">
        <v>-12170.01</v>
      </c>
      <c r="CC44">
        <v>118959.58</v>
      </c>
      <c r="CD44">
        <v>187100.79999999999</v>
      </c>
      <c r="CE44">
        <v>0</v>
      </c>
      <c r="CL44">
        <v>3457785.46</v>
      </c>
      <c r="DA44">
        <v>3560631.49</v>
      </c>
      <c r="DJ44">
        <v>3750000</v>
      </c>
      <c r="EH44">
        <v>0</v>
      </c>
      <c r="EJ44">
        <v>0</v>
      </c>
      <c r="EK44" s="59" t="s">
        <v>416</v>
      </c>
      <c r="EL44"/>
    </row>
    <row r="45" spans="1:142" x14ac:dyDescent="0.3">
      <c r="A45" t="s">
        <v>134</v>
      </c>
      <c r="B45">
        <v>2012</v>
      </c>
      <c r="C45" t="s">
        <v>135</v>
      </c>
      <c r="D45" t="s">
        <v>256</v>
      </c>
      <c r="E45" t="s">
        <v>181</v>
      </c>
      <c r="F45" t="s">
        <v>137</v>
      </c>
      <c r="G45" t="s">
        <v>138</v>
      </c>
      <c r="H45" s="6">
        <v>4207</v>
      </c>
      <c r="I45">
        <v>4157</v>
      </c>
      <c r="AS45">
        <v>10022940.4</v>
      </c>
      <c r="AT45">
        <v>0</v>
      </c>
      <c r="AU45">
        <v>-98142.2</v>
      </c>
      <c r="AV45">
        <v>1629672.35</v>
      </c>
      <c r="AW45">
        <v>0</v>
      </c>
      <c r="AX45">
        <v>0</v>
      </c>
      <c r="AY45">
        <v>-9316.7999999999993</v>
      </c>
      <c r="AZ45">
        <v>0</v>
      </c>
      <c r="BA45">
        <v>-1629672.35</v>
      </c>
      <c r="BB45">
        <v>-8299154.0499999998</v>
      </c>
      <c r="BC45">
        <v>1032480.5</v>
      </c>
      <c r="BD45">
        <v>448262.1</v>
      </c>
      <c r="BE45">
        <v>39050</v>
      </c>
      <c r="BF45">
        <v>0</v>
      </c>
      <c r="BG45">
        <v>0</v>
      </c>
      <c r="BH45">
        <v>-250000</v>
      </c>
      <c r="BK45">
        <v>0</v>
      </c>
      <c r="BL45">
        <v>-2350188.85</v>
      </c>
      <c r="BM45">
        <v>0</v>
      </c>
      <c r="BN45">
        <v>0</v>
      </c>
      <c r="BO45">
        <v>0</v>
      </c>
      <c r="BP45">
        <v>-39317</v>
      </c>
      <c r="BQ45">
        <v>-32094.6</v>
      </c>
      <c r="BR45">
        <v>0</v>
      </c>
      <c r="BT45">
        <v>-281294.09999999998</v>
      </c>
      <c r="BU45">
        <v>0</v>
      </c>
      <c r="BV45">
        <v>-32020.639999999999</v>
      </c>
      <c r="BW45">
        <v>-5219.63</v>
      </c>
      <c r="BX45">
        <v>0</v>
      </c>
      <c r="BY45">
        <v>0</v>
      </c>
      <c r="BZ45">
        <v>10178.280000000001</v>
      </c>
      <c r="CA45">
        <v>-8921.1299999999992</v>
      </c>
      <c r="CC45">
        <v>-60311.82</v>
      </c>
      <c r="CD45">
        <v>240135.85</v>
      </c>
      <c r="CE45">
        <v>-2290.9</v>
      </c>
      <c r="CL45">
        <v>6276649.25</v>
      </c>
      <c r="DA45">
        <v>3829104.25</v>
      </c>
      <c r="DJ45">
        <v>1890000</v>
      </c>
      <c r="EG45" t="s">
        <v>283</v>
      </c>
      <c r="EH45">
        <v>1</v>
      </c>
      <c r="EJ45">
        <v>0</v>
      </c>
      <c r="EK45" s="59" t="s">
        <v>414</v>
      </c>
      <c r="EL45"/>
    </row>
    <row r="46" spans="1:142" x14ac:dyDescent="0.3">
      <c r="A46" t="s">
        <v>134</v>
      </c>
      <c r="B46">
        <v>2012</v>
      </c>
      <c r="C46" t="s">
        <v>135</v>
      </c>
      <c r="D46" t="s">
        <v>257</v>
      </c>
      <c r="E46" t="s">
        <v>182</v>
      </c>
      <c r="F46" t="s">
        <v>137</v>
      </c>
      <c r="G46" t="s">
        <v>138</v>
      </c>
      <c r="H46" s="6">
        <v>2452</v>
      </c>
      <c r="I46">
        <v>2465</v>
      </c>
      <c r="AS46">
        <v>5712345.4500000002</v>
      </c>
      <c r="AT46">
        <v>-1668</v>
      </c>
      <c r="AU46">
        <v>-15794.95</v>
      </c>
      <c r="AV46">
        <v>0</v>
      </c>
      <c r="AW46">
        <v>0</v>
      </c>
      <c r="AX46">
        <v>0</v>
      </c>
      <c r="AY46">
        <v>-5596.8</v>
      </c>
      <c r="AZ46">
        <v>0</v>
      </c>
      <c r="BA46">
        <v>0</v>
      </c>
      <c r="BB46">
        <v>-5446525.9000000004</v>
      </c>
      <c r="BC46">
        <v>597609.15</v>
      </c>
      <c r="BD46">
        <v>276237.34999999998</v>
      </c>
      <c r="BE46">
        <v>27760</v>
      </c>
      <c r="BF46">
        <v>0</v>
      </c>
      <c r="BG46">
        <v>0</v>
      </c>
      <c r="BH46">
        <v>0</v>
      </c>
      <c r="BK46">
        <v>0</v>
      </c>
      <c r="BL46">
        <v>-125368.55</v>
      </c>
      <c r="BM46">
        <v>0</v>
      </c>
      <c r="BN46">
        <v>-341000</v>
      </c>
      <c r="BO46">
        <v>-22604.35</v>
      </c>
      <c r="BP46">
        <v>0</v>
      </c>
      <c r="BQ46">
        <v>-37966</v>
      </c>
      <c r="BR46">
        <v>0</v>
      </c>
      <c r="BT46">
        <v>-219247.6</v>
      </c>
      <c r="BU46">
        <v>0</v>
      </c>
      <c r="BV46">
        <v>-60680.32</v>
      </c>
      <c r="BW46">
        <v>-2323.4</v>
      </c>
      <c r="BX46">
        <v>0</v>
      </c>
      <c r="BY46">
        <v>-16586.599999999999</v>
      </c>
      <c r="BZ46">
        <v>250665</v>
      </c>
      <c r="CA46">
        <v>0</v>
      </c>
      <c r="CC46">
        <v>344824.94</v>
      </c>
      <c r="CD46">
        <v>0</v>
      </c>
      <c r="CE46">
        <v>0</v>
      </c>
      <c r="CL46">
        <v>8705519.0399999991</v>
      </c>
      <c r="DA46">
        <v>6503259.4299999997</v>
      </c>
      <c r="DJ46">
        <v>702029</v>
      </c>
      <c r="EH46">
        <v>0</v>
      </c>
      <c r="EJ46">
        <v>0</v>
      </c>
      <c r="EK46" s="59" t="s">
        <v>409</v>
      </c>
      <c r="EL46"/>
    </row>
    <row r="47" spans="1:142" x14ac:dyDescent="0.3">
      <c r="A47" t="s">
        <v>134</v>
      </c>
      <c r="B47">
        <v>2012</v>
      </c>
      <c r="C47" t="s">
        <v>135</v>
      </c>
      <c r="D47" t="s">
        <v>258</v>
      </c>
      <c r="E47" t="s">
        <v>183</v>
      </c>
      <c r="F47" t="s">
        <v>137</v>
      </c>
      <c r="G47" t="s">
        <v>138</v>
      </c>
      <c r="H47" s="6">
        <v>4200</v>
      </c>
      <c r="I47">
        <v>3700</v>
      </c>
      <c r="AS47">
        <v>11779127.9</v>
      </c>
      <c r="AT47">
        <v>-99491.1</v>
      </c>
      <c r="AU47">
        <v>-188689.35</v>
      </c>
      <c r="AV47">
        <v>47550.85</v>
      </c>
      <c r="AW47">
        <v>0</v>
      </c>
      <c r="AX47">
        <v>0</v>
      </c>
      <c r="AY47">
        <v>-19305.599999999999</v>
      </c>
      <c r="AZ47">
        <v>0</v>
      </c>
      <c r="BA47">
        <v>-47550.85</v>
      </c>
      <c r="BB47">
        <v>-12537437.199999999</v>
      </c>
      <c r="BC47">
        <v>1091319.3</v>
      </c>
      <c r="BD47">
        <v>611458.94999999995</v>
      </c>
      <c r="BE47">
        <v>74843.45</v>
      </c>
      <c r="BF47">
        <v>0</v>
      </c>
      <c r="BG47">
        <v>0</v>
      </c>
      <c r="BH47">
        <v>337000</v>
      </c>
      <c r="BK47">
        <v>0</v>
      </c>
      <c r="BL47">
        <v>-4291290.5</v>
      </c>
      <c r="BM47">
        <v>2549213.5</v>
      </c>
      <c r="BN47">
        <v>1975000</v>
      </c>
      <c r="BO47">
        <v>0</v>
      </c>
      <c r="BP47">
        <v>0</v>
      </c>
      <c r="BQ47">
        <v>13395.77</v>
      </c>
      <c r="BR47">
        <v>140123.1</v>
      </c>
      <c r="BT47">
        <v>-300408.78999999998</v>
      </c>
      <c r="BU47">
        <v>0</v>
      </c>
      <c r="BV47">
        <v>-83939.22</v>
      </c>
      <c r="BW47">
        <v>-14814.63</v>
      </c>
      <c r="BX47">
        <v>0</v>
      </c>
      <c r="BY47">
        <v>0</v>
      </c>
      <c r="BZ47">
        <v>20288.66</v>
      </c>
      <c r="CA47">
        <v>-24010</v>
      </c>
      <c r="CC47">
        <v>481976.42</v>
      </c>
      <c r="CD47">
        <v>0</v>
      </c>
      <c r="CE47">
        <v>0</v>
      </c>
      <c r="CL47">
        <v>5704934.0199999996</v>
      </c>
      <c r="DA47">
        <v>2478411.06</v>
      </c>
      <c r="DJ47">
        <v>1775000</v>
      </c>
      <c r="EH47">
        <v>0</v>
      </c>
      <c r="EJ47">
        <v>0</v>
      </c>
      <c r="EK47" s="59" t="s">
        <v>411</v>
      </c>
      <c r="EL47"/>
    </row>
    <row r="48" spans="1:142" x14ac:dyDescent="0.3">
      <c r="A48" t="s">
        <v>134</v>
      </c>
      <c r="B48">
        <v>2012</v>
      </c>
      <c r="C48" t="s">
        <v>135</v>
      </c>
      <c r="D48" t="s">
        <v>259</v>
      </c>
      <c r="E48" t="s">
        <v>184</v>
      </c>
      <c r="F48" t="s">
        <v>137</v>
      </c>
      <c r="G48" t="s">
        <v>138</v>
      </c>
      <c r="H48" s="6">
        <v>8772</v>
      </c>
      <c r="I48">
        <v>9138</v>
      </c>
      <c r="AS48">
        <v>20956376.649999999</v>
      </c>
      <c r="AT48">
        <v>-70736.179999999993</v>
      </c>
      <c r="AU48">
        <v>-390319.8</v>
      </c>
      <c r="AV48">
        <v>1897729</v>
      </c>
      <c r="AW48">
        <v>0</v>
      </c>
      <c r="AX48">
        <v>0</v>
      </c>
      <c r="AY48">
        <v>-22086.1</v>
      </c>
      <c r="AZ48">
        <v>0</v>
      </c>
      <c r="BA48">
        <v>-1897729</v>
      </c>
      <c r="BB48">
        <v>-22056453.899999999</v>
      </c>
      <c r="BC48">
        <v>2356882.15</v>
      </c>
      <c r="BD48">
        <v>1170870.6000000001</v>
      </c>
      <c r="BE48">
        <v>105615</v>
      </c>
      <c r="BF48">
        <v>0</v>
      </c>
      <c r="BG48">
        <v>-5337.75</v>
      </c>
      <c r="BH48">
        <v>-275237.02</v>
      </c>
      <c r="BK48">
        <v>0</v>
      </c>
      <c r="BL48">
        <v>-396413.9</v>
      </c>
      <c r="BM48">
        <v>0</v>
      </c>
      <c r="BN48">
        <v>-243341</v>
      </c>
      <c r="BO48">
        <v>-208741.5</v>
      </c>
      <c r="BP48">
        <v>-41947.199999999997</v>
      </c>
      <c r="BQ48">
        <v>-83872.350000000006</v>
      </c>
      <c r="BR48">
        <v>143739.9</v>
      </c>
      <c r="BT48">
        <v>-855214.57</v>
      </c>
      <c r="BU48">
        <v>0</v>
      </c>
      <c r="BV48">
        <v>-357787.48</v>
      </c>
      <c r="BW48">
        <v>-79078.89</v>
      </c>
      <c r="BX48">
        <v>-3429.02</v>
      </c>
      <c r="BY48">
        <v>-46019.85</v>
      </c>
      <c r="BZ48">
        <v>1164.19</v>
      </c>
      <c r="CA48">
        <v>-15878.09</v>
      </c>
      <c r="CC48">
        <v>634049.4</v>
      </c>
      <c r="CD48">
        <v>0</v>
      </c>
      <c r="CE48">
        <v>0</v>
      </c>
      <c r="CL48">
        <v>12182201.279999999</v>
      </c>
      <c r="DA48">
        <v>5132593.79</v>
      </c>
      <c r="DJ48">
        <v>4917513</v>
      </c>
      <c r="EH48">
        <v>0</v>
      </c>
      <c r="EJ48">
        <v>0</v>
      </c>
      <c r="EK48" s="59" t="s">
        <v>420</v>
      </c>
      <c r="EL48"/>
    </row>
    <row r="49" spans="1:142" x14ac:dyDescent="0.3">
      <c r="A49" t="s">
        <v>134</v>
      </c>
      <c r="B49">
        <v>2012</v>
      </c>
      <c r="C49" t="s">
        <v>135</v>
      </c>
      <c r="D49" t="s">
        <v>260</v>
      </c>
      <c r="E49" t="s">
        <v>185</v>
      </c>
      <c r="F49" t="s">
        <v>137</v>
      </c>
      <c r="G49" t="s">
        <v>138</v>
      </c>
      <c r="H49" s="6">
        <v>2558</v>
      </c>
      <c r="I49">
        <v>2541</v>
      </c>
      <c r="AS49">
        <v>6413153.4000000004</v>
      </c>
      <c r="AT49">
        <v>0</v>
      </c>
      <c r="AU49">
        <v>-18456.7</v>
      </c>
      <c r="AV49">
        <v>0</v>
      </c>
      <c r="AW49">
        <v>0</v>
      </c>
      <c r="AX49">
        <v>0</v>
      </c>
      <c r="AY49">
        <v>-5784</v>
      </c>
      <c r="AZ49">
        <v>0</v>
      </c>
      <c r="BA49">
        <v>0</v>
      </c>
      <c r="BB49">
        <v>-6364375.2000000002</v>
      </c>
      <c r="BC49">
        <v>620730.69999999995</v>
      </c>
      <c r="BD49">
        <v>344764.75</v>
      </c>
      <c r="BE49">
        <v>42325</v>
      </c>
      <c r="BF49">
        <v>0</v>
      </c>
      <c r="BG49">
        <v>0</v>
      </c>
      <c r="BH49">
        <v>61214.59</v>
      </c>
      <c r="BK49">
        <v>0</v>
      </c>
      <c r="BL49">
        <v>0</v>
      </c>
      <c r="BM49">
        <v>276451</v>
      </c>
      <c r="BN49">
        <v>-75056</v>
      </c>
      <c r="BO49">
        <v>-7604</v>
      </c>
      <c r="BP49">
        <v>0</v>
      </c>
      <c r="BQ49">
        <v>-49008.53</v>
      </c>
      <c r="BR49">
        <v>0</v>
      </c>
      <c r="BT49">
        <v>-136355.35</v>
      </c>
      <c r="BU49">
        <v>0</v>
      </c>
      <c r="BV49">
        <v>-112794.26</v>
      </c>
      <c r="BW49">
        <v>-833</v>
      </c>
      <c r="BX49">
        <v>0</v>
      </c>
      <c r="BY49">
        <v>0</v>
      </c>
      <c r="BZ49">
        <v>92102.45</v>
      </c>
      <c r="CA49">
        <v>-9828.9</v>
      </c>
      <c r="CC49">
        <v>142634.74</v>
      </c>
      <c r="CD49">
        <v>0</v>
      </c>
      <c r="CE49">
        <v>0</v>
      </c>
      <c r="CL49">
        <v>3178716.66</v>
      </c>
      <c r="DA49">
        <v>4436773.72</v>
      </c>
      <c r="DJ49">
        <v>910319</v>
      </c>
      <c r="EH49">
        <v>0</v>
      </c>
      <c r="EJ49">
        <v>0</v>
      </c>
      <c r="EK49" s="59" t="s">
        <v>406</v>
      </c>
      <c r="EL49"/>
    </row>
    <row r="50" spans="1:142" x14ac:dyDescent="0.3">
      <c r="A50" t="s">
        <v>134</v>
      </c>
      <c r="B50">
        <v>2012</v>
      </c>
      <c r="C50" t="s">
        <v>135</v>
      </c>
      <c r="D50" t="s">
        <v>261</v>
      </c>
      <c r="E50" t="s">
        <v>186</v>
      </c>
      <c r="F50" t="s">
        <v>137</v>
      </c>
      <c r="G50" t="s">
        <v>138</v>
      </c>
      <c r="H50" s="6">
        <v>1678</v>
      </c>
      <c r="I50">
        <v>1628</v>
      </c>
      <c r="AS50">
        <v>3947003.35</v>
      </c>
      <c r="AT50">
        <v>-10831.1</v>
      </c>
      <c r="AU50">
        <v>-319827.15000000002</v>
      </c>
      <c r="AV50">
        <v>3391.1</v>
      </c>
      <c r="AW50">
        <v>0</v>
      </c>
      <c r="AX50">
        <v>0</v>
      </c>
      <c r="AY50">
        <v>-4072.8</v>
      </c>
      <c r="AZ50">
        <v>0</v>
      </c>
      <c r="BA50">
        <v>-3391.1</v>
      </c>
      <c r="BB50">
        <v>-3638263.5</v>
      </c>
      <c r="BC50">
        <v>0</v>
      </c>
      <c r="BD50">
        <v>0</v>
      </c>
      <c r="BE50">
        <v>0</v>
      </c>
      <c r="BF50">
        <v>600107.55000000005</v>
      </c>
      <c r="BG50">
        <v>0</v>
      </c>
      <c r="BH50">
        <v>-205000</v>
      </c>
      <c r="BK50">
        <v>0</v>
      </c>
      <c r="BL50">
        <v>-578729</v>
      </c>
      <c r="BM50">
        <v>0</v>
      </c>
      <c r="BN50">
        <v>286000</v>
      </c>
      <c r="BO50">
        <v>0</v>
      </c>
      <c r="BP50">
        <v>0</v>
      </c>
      <c r="BQ50">
        <v>-68329.14</v>
      </c>
      <c r="BR50">
        <v>304019.25</v>
      </c>
      <c r="BT50">
        <v>-194544.05</v>
      </c>
      <c r="BU50">
        <v>0</v>
      </c>
      <c r="BV50">
        <v>-46498.22</v>
      </c>
      <c r="BW50">
        <v>-1774</v>
      </c>
      <c r="BX50">
        <v>0</v>
      </c>
      <c r="BY50">
        <v>0</v>
      </c>
      <c r="BZ50">
        <v>2915</v>
      </c>
      <c r="CA50">
        <v>-2156.1999999999998</v>
      </c>
      <c r="CC50">
        <v>9570.33</v>
      </c>
      <c r="CD50">
        <v>0</v>
      </c>
      <c r="CE50">
        <v>0</v>
      </c>
      <c r="CL50">
        <v>1654959.49</v>
      </c>
      <c r="DA50">
        <v>894326.42</v>
      </c>
      <c r="DJ50">
        <v>950000</v>
      </c>
      <c r="EG50" t="s">
        <v>294</v>
      </c>
      <c r="EH50">
        <v>1</v>
      </c>
      <c r="EJ50">
        <v>0</v>
      </c>
      <c r="EK50" s="59" t="s">
        <v>422</v>
      </c>
      <c r="EL50"/>
    </row>
    <row r="51" spans="1:142" x14ac:dyDescent="0.3">
      <c r="A51" t="s">
        <v>134</v>
      </c>
      <c r="B51">
        <v>2012</v>
      </c>
      <c r="C51" t="s">
        <v>135</v>
      </c>
      <c r="D51" t="s">
        <v>262</v>
      </c>
      <c r="E51" t="s">
        <v>187</v>
      </c>
      <c r="F51" t="s">
        <v>137</v>
      </c>
      <c r="G51" t="s">
        <v>138</v>
      </c>
      <c r="H51" s="6">
        <v>806</v>
      </c>
      <c r="I51">
        <v>787</v>
      </c>
      <c r="AS51">
        <v>3345475.85</v>
      </c>
      <c r="AT51">
        <v>0</v>
      </c>
      <c r="AU51">
        <v>-22704.75</v>
      </c>
      <c r="AV51">
        <v>1315015.95</v>
      </c>
      <c r="AW51">
        <v>3726.78</v>
      </c>
      <c r="AX51">
        <v>0</v>
      </c>
      <c r="AY51">
        <v>-1888.8</v>
      </c>
      <c r="AZ51">
        <v>0</v>
      </c>
      <c r="BA51">
        <v>-1315015.95</v>
      </c>
      <c r="BB51">
        <v>-7829222.2999999998</v>
      </c>
      <c r="BC51">
        <v>234654.55</v>
      </c>
      <c r="BD51">
        <v>327722.40000000002</v>
      </c>
      <c r="BE51">
        <v>27915</v>
      </c>
      <c r="BF51">
        <v>0</v>
      </c>
      <c r="BG51">
        <v>0</v>
      </c>
      <c r="BH51">
        <v>-206000</v>
      </c>
      <c r="BK51">
        <v>0</v>
      </c>
      <c r="BL51">
        <v>0</v>
      </c>
      <c r="BM51">
        <v>4720234</v>
      </c>
      <c r="BN51">
        <v>-130000</v>
      </c>
      <c r="BO51">
        <v>0</v>
      </c>
      <c r="BP51">
        <v>0</v>
      </c>
      <c r="BQ51">
        <v>-13328.6</v>
      </c>
      <c r="BR51">
        <v>0</v>
      </c>
      <c r="BT51">
        <v>-144422.5</v>
      </c>
      <c r="BU51">
        <v>0</v>
      </c>
      <c r="BV51">
        <v>-130315.55</v>
      </c>
      <c r="BW51">
        <v>0</v>
      </c>
      <c r="BX51">
        <v>0</v>
      </c>
      <c r="BY51">
        <v>-14000</v>
      </c>
      <c r="BZ51">
        <v>14340.65</v>
      </c>
      <c r="CA51">
        <v>-287.45</v>
      </c>
      <c r="CC51">
        <v>839015.43</v>
      </c>
      <c r="CD51">
        <v>0</v>
      </c>
      <c r="CE51">
        <v>0</v>
      </c>
      <c r="CL51">
        <v>16598090.880000001</v>
      </c>
      <c r="DA51">
        <v>16922191.32</v>
      </c>
      <c r="DJ51">
        <v>1706000</v>
      </c>
      <c r="EG51" t="s">
        <v>288</v>
      </c>
      <c r="EH51">
        <v>1</v>
      </c>
      <c r="EJ51">
        <v>0</v>
      </c>
      <c r="EK51" s="59" t="s">
        <v>417</v>
      </c>
      <c r="EL51"/>
    </row>
    <row r="52" spans="1:142" x14ac:dyDescent="0.3">
      <c r="A52" t="s">
        <v>134</v>
      </c>
      <c r="B52">
        <v>2012</v>
      </c>
      <c r="C52" t="s">
        <v>135</v>
      </c>
      <c r="D52" t="s">
        <v>263</v>
      </c>
      <c r="E52" t="s">
        <v>188</v>
      </c>
      <c r="F52" t="s">
        <v>137</v>
      </c>
      <c r="G52" t="s">
        <v>138</v>
      </c>
      <c r="H52" s="6">
        <v>971</v>
      </c>
      <c r="I52">
        <v>957</v>
      </c>
      <c r="AS52">
        <v>2537210.5299999998</v>
      </c>
      <c r="AT52">
        <v>0</v>
      </c>
      <c r="AU52">
        <v>-55803.3</v>
      </c>
      <c r="AV52">
        <v>393031.8</v>
      </c>
      <c r="AW52">
        <v>55260.3</v>
      </c>
      <c r="AX52">
        <v>0</v>
      </c>
      <c r="AY52">
        <v>-2971.2</v>
      </c>
      <c r="AZ52">
        <v>0</v>
      </c>
      <c r="BA52">
        <v>-438292.1</v>
      </c>
      <c r="BB52">
        <v>-2329003.25</v>
      </c>
      <c r="BC52">
        <v>184656.8</v>
      </c>
      <c r="BD52">
        <v>126922.85</v>
      </c>
      <c r="BE52">
        <v>16230</v>
      </c>
      <c r="BF52">
        <v>0</v>
      </c>
      <c r="BG52">
        <v>0</v>
      </c>
      <c r="BH52">
        <v>-23000</v>
      </c>
      <c r="BK52">
        <v>0</v>
      </c>
      <c r="BL52">
        <v>-258065</v>
      </c>
      <c r="BM52">
        <v>0</v>
      </c>
      <c r="BN52">
        <v>0</v>
      </c>
      <c r="BO52">
        <v>0</v>
      </c>
      <c r="BP52">
        <v>0</v>
      </c>
      <c r="BQ52">
        <v>-13196.05</v>
      </c>
      <c r="BR52">
        <v>48671.35</v>
      </c>
      <c r="BT52">
        <v>-31546.9</v>
      </c>
      <c r="BU52">
        <v>0</v>
      </c>
      <c r="BV52">
        <v>-54371.83</v>
      </c>
      <c r="BW52">
        <v>0</v>
      </c>
      <c r="BX52">
        <v>0</v>
      </c>
      <c r="BY52">
        <v>0</v>
      </c>
      <c r="BZ52">
        <v>4962.8500000000004</v>
      </c>
      <c r="CA52">
        <v>-535.65</v>
      </c>
      <c r="CC52">
        <v>11382.65</v>
      </c>
      <c r="CD52">
        <v>0</v>
      </c>
      <c r="CE52">
        <v>0</v>
      </c>
      <c r="CL52">
        <v>935000</v>
      </c>
      <c r="DA52">
        <v>1468456.47</v>
      </c>
      <c r="DJ52">
        <v>490000</v>
      </c>
      <c r="EG52" t="s">
        <v>285</v>
      </c>
      <c r="EH52">
        <v>1</v>
      </c>
      <c r="EJ52">
        <v>0</v>
      </c>
      <c r="EK52" s="59" t="s">
        <v>423</v>
      </c>
      <c r="EL52"/>
    </row>
    <row r="53" spans="1:142" x14ac:dyDescent="0.3">
      <c r="A53" t="s">
        <v>134</v>
      </c>
      <c r="B53">
        <v>2012</v>
      </c>
      <c r="C53" t="s">
        <v>135</v>
      </c>
      <c r="D53" t="s">
        <v>264</v>
      </c>
      <c r="E53" t="s">
        <v>189</v>
      </c>
      <c r="F53" t="s">
        <v>137</v>
      </c>
      <c r="G53" t="s">
        <v>138</v>
      </c>
      <c r="H53" s="6">
        <v>395</v>
      </c>
      <c r="I53">
        <v>411</v>
      </c>
      <c r="AS53">
        <v>988797.8</v>
      </c>
      <c r="AT53">
        <v>-6984.4</v>
      </c>
      <c r="AU53">
        <v>-13787.5</v>
      </c>
      <c r="AV53">
        <v>0</v>
      </c>
      <c r="AW53">
        <v>0</v>
      </c>
      <c r="AX53">
        <v>0</v>
      </c>
      <c r="AY53">
        <v>-842.4</v>
      </c>
      <c r="AZ53">
        <v>0</v>
      </c>
      <c r="BA53">
        <v>0</v>
      </c>
      <c r="BB53">
        <v>-1197524.7</v>
      </c>
      <c r="BC53">
        <v>0</v>
      </c>
      <c r="BD53">
        <v>0</v>
      </c>
      <c r="BE53">
        <v>0</v>
      </c>
      <c r="BF53">
        <v>140204.75</v>
      </c>
      <c r="BG53">
        <v>0</v>
      </c>
      <c r="BH53">
        <v>0</v>
      </c>
      <c r="BK53">
        <v>0</v>
      </c>
      <c r="BL53">
        <v>0</v>
      </c>
      <c r="BM53">
        <v>168305</v>
      </c>
      <c r="BN53">
        <v>0</v>
      </c>
      <c r="BO53">
        <v>0</v>
      </c>
      <c r="BP53">
        <v>0</v>
      </c>
      <c r="BQ53">
        <v>0</v>
      </c>
      <c r="BR53">
        <v>16400.849999999999</v>
      </c>
      <c r="BT53">
        <v>-54000</v>
      </c>
      <c r="BU53">
        <v>0</v>
      </c>
      <c r="BV53">
        <v>-38028.800000000003</v>
      </c>
      <c r="BW53">
        <v>0</v>
      </c>
      <c r="BX53">
        <v>0</v>
      </c>
      <c r="BY53">
        <v>0</v>
      </c>
      <c r="BZ53">
        <v>13306.05</v>
      </c>
      <c r="CA53">
        <v>0</v>
      </c>
      <c r="CC53">
        <v>26244.1</v>
      </c>
      <c r="CD53">
        <v>0</v>
      </c>
      <c r="CE53">
        <v>0</v>
      </c>
      <c r="CL53">
        <v>1833220.05</v>
      </c>
      <c r="DA53">
        <v>1339800.25</v>
      </c>
      <c r="DJ53">
        <v>585000</v>
      </c>
      <c r="EG53" t="s">
        <v>281</v>
      </c>
      <c r="EH53">
        <v>1</v>
      </c>
      <c r="EJ53">
        <v>0</v>
      </c>
      <c r="EK53" s="59" t="s">
        <v>418</v>
      </c>
      <c r="EL53"/>
    </row>
    <row r="54" spans="1:142" x14ac:dyDescent="0.3">
      <c r="A54" t="s">
        <v>134</v>
      </c>
      <c r="B54">
        <v>2012</v>
      </c>
      <c r="C54" t="s">
        <v>135</v>
      </c>
      <c r="D54" t="s">
        <v>265</v>
      </c>
      <c r="E54" t="s">
        <v>190</v>
      </c>
      <c r="F54" t="s">
        <v>137</v>
      </c>
      <c r="G54" t="s">
        <v>138</v>
      </c>
      <c r="H54" s="6">
        <v>199471</v>
      </c>
      <c r="I54">
        <v>206953</v>
      </c>
      <c r="AS54">
        <v>494468100.10000002</v>
      </c>
      <c r="AT54">
        <v>-852304.15</v>
      </c>
      <c r="AU54">
        <v>0</v>
      </c>
      <c r="AV54">
        <v>44471441.700000003</v>
      </c>
      <c r="AW54">
        <v>14999999.98</v>
      </c>
      <c r="AX54">
        <v>0</v>
      </c>
      <c r="AY54">
        <v>-292176</v>
      </c>
      <c r="AZ54">
        <v>0</v>
      </c>
      <c r="BA54">
        <v>-46746705.049999997</v>
      </c>
      <c r="BB54">
        <v>-437445292.44</v>
      </c>
      <c r="BC54">
        <v>51090565.5</v>
      </c>
      <c r="BD54">
        <v>22833609.82</v>
      </c>
      <c r="BE54">
        <v>1873627.12</v>
      </c>
      <c r="BF54">
        <v>0</v>
      </c>
      <c r="BG54">
        <v>-218578.28</v>
      </c>
      <c r="BH54">
        <v>-11621410</v>
      </c>
      <c r="BK54">
        <v>0</v>
      </c>
      <c r="BL54">
        <v>-83713662.430000007</v>
      </c>
      <c r="BM54">
        <v>0</v>
      </c>
      <c r="BN54">
        <v>-13854087</v>
      </c>
      <c r="BO54">
        <v>-4529760.71</v>
      </c>
      <c r="BP54">
        <v>0</v>
      </c>
      <c r="BQ54">
        <v>-665045.07999999996</v>
      </c>
      <c r="BR54">
        <v>0</v>
      </c>
      <c r="BT54">
        <v>0</v>
      </c>
      <c r="BU54">
        <v>0</v>
      </c>
      <c r="BV54">
        <v>-23336738.48</v>
      </c>
      <c r="BW54">
        <v>-586</v>
      </c>
      <c r="BX54">
        <v>-1526326.96</v>
      </c>
      <c r="BY54">
        <v>0</v>
      </c>
      <c r="BZ54">
        <v>1311741.5</v>
      </c>
      <c r="CA54">
        <v>-115157.46</v>
      </c>
      <c r="CC54">
        <v>8862958.5299999993</v>
      </c>
      <c r="CD54">
        <v>37757.4</v>
      </c>
      <c r="CE54">
        <v>-145163.82999999999</v>
      </c>
      <c r="CL54">
        <v>132157228.28</v>
      </c>
      <c r="DA54">
        <v>76980413.060000002</v>
      </c>
      <c r="DJ54">
        <v>77882400</v>
      </c>
      <c r="EG54" t="s">
        <v>278</v>
      </c>
      <c r="EH54">
        <v>1</v>
      </c>
      <c r="EJ54">
        <v>0</v>
      </c>
      <c r="EK54" s="59" t="s">
        <v>437</v>
      </c>
      <c r="EL54"/>
    </row>
    <row r="55" spans="1:142" x14ac:dyDescent="0.3">
      <c r="A55" t="s">
        <v>134</v>
      </c>
      <c r="B55">
        <v>2012</v>
      </c>
      <c r="C55" t="s">
        <v>135</v>
      </c>
      <c r="D55" t="s">
        <v>266</v>
      </c>
      <c r="E55" t="s">
        <v>191</v>
      </c>
      <c r="F55" t="s">
        <v>137</v>
      </c>
      <c r="G55" t="s">
        <v>138</v>
      </c>
      <c r="H55" s="6">
        <v>203063</v>
      </c>
      <c r="I55">
        <v>206269</v>
      </c>
      <c r="AS55">
        <v>583736027.89999998</v>
      </c>
      <c r="AT55">
        <v>-1614638.73</v>
      </c>
      <c r="AU55">
        <v>0</v>
      </c>
      <c r="AV55">
        <v>53204855.799999997</v>
      </c>
      <c r="AW55">
        <v>25000129.68</v>
      </c>
      <c r="AX55">
        <v>0</v>
      </c>
      <c r="AY55">
        <v>-505819.15</v>
      </c>
      <c r="AZ55">
        <v>0</v>
      </c>
      <c r="BA55">
        <v>-53390343.270000003</v>
      </c>
      <c r="BB55">
        <v>-518207100.26999998</v>
      </c>
      <c r="BC55">
        <v>63410234.200000003</v>
      </c>
      <c r="BD55">
        <v>25803944.670000002</v>
      </c>
      <c r="BE55">
        <v>2461686.7000000002</v>
      </c>
      <c r="BF55">
        <v>0</v>
      </c>
      <c r="BG55">
        <v>-364543.91</v>
      </c>
      <c r="BH55">
        <v>-10581290</v>
      </c>
      <c r="BK55">
        <v>0</v>
      </c>
      <c r="BL55">
        <v>-99378944.549999997</v>
      </c>
      <c r="BM55">
        <v>0</v>
      </c>
      <c r="BN55">
        <v>-27460419</v>
      </c>
      <c r="BO55">
        <v>-3707253.52</v>
      </c>
      <c r="BP55">
        <v>0</v>
      </c>
      <c r="BQ55">
        <v>-869130.5</v>
      </c>
      <c r="BR55">
        <v>0</v>
      </c>
      <c r="BT55">
        <v>0</v>
      </c>
      <c r="BU55">
        <v>0</v>
      </c>
      <c r="BV55">
        <v>-28739252.829999998</v>
      </c>
      <c r="BW55">
        <v>0</v>
      </c>
      <c r="BX55">
        <v>-994537.91</v>
      </c>
      <c r="BY55">
        <v>0</v>
      </c>
      <c r="BZ55">
        <v>977169.59</v>
      </c>
      <c r="CA55">
        <v>-204261.63</v>
      </c>
      <c r="CC55">
        <v>10576548.92</v>
      </c>
      <c r="CD55">
        <v>12341.01</v>
      </c>
      <c r="CE55">
        <v>-139929.60000000001</v>
      </c>
      <c r="CL55">
        <v>152785832.76000002</v>
      </c>
      <c r="DA55">
        <v>86540841.310000002</v>
      </c>
      <c r="DJ55">
        <v>90850500</v>
      </c>
      <c r="EG55" t="s">
        <v>278</v>
      </c>
      <c r="EH55">
        <v>1</v>
      </c>
      <c r="EJ55">
        <v>0</v>
      </c>
      <c r="EK55" s="59" t="s">
        <v>436</v>
      </c>
      <c r="EL55"/>
    </row>
    <row r="56" spans="1:142" x14ac:dyDescent="0.3">
      <c r="A56" t="s">
        <v>134</v>
      </c>
      <c r="B56">
        <v>2012</v>
      </c>
      <c r="C56" t="s">
        <v>135</v>
      </c>
      <c r="D56" t="s">
        <v>267</v>
      </c>
      <c r="E56" t="s">
        <v>192</v>
      </c>
      <c r="F56" t="s">
        <v>137</v>
      </c>
      <c r="G56" t="s">
        <v>138</v>
      </c>
      <c r="H56" s="6">
        <v>176127</v>
      </c>
      <c r="I56">
        <v>162913</v>
      </c>
      <c r="AS56">
        <v>664464849.94000006</v>
      </c>
      <c r="AT56">
        <v>-504497.76</v>
      </c>
      <c r="AU56">
        <v>-331955.17</v>
      </c>
      <c r="AV56">
        <v>46600761.149999999</v>
      </c>
      <c r="AW56">
        <v>277129.75</v>
      </c>
      <c r="AX56">
        <v>0</v>
      </c>
      <c r="AY56">
        <v>-372151.2</v>
      </c>
      <c r="AZ56">
        <v>0</v>
      </c>
      <c r="BA56">
        <v>-46885531.340000004</v>
      </c>
      <c r="BB56">
        <v>-861094441.48000002</v>
      </c>
      <c r="BC56">
        <v>54934997.390000001</v>
      </c>
      <c r="BD56">
        <v>40013132.380000003</v>
      </c>
      <c r="BE56">
        <v>5266411.6399999997</v>
      </c>
      <c r="BF56">
        <v>0</v>
      </c>
      <c r="BG56">
        <v>-527682.53</v>
      </c>
      <c r="BH56">
        <v>-8068647</v>
      </c>
      <c r="BK56">
        <v>0</v>
      </c>
      <c r="BL56">
        <v>0</v>
      </c>
      <c r="BM56">
        <v>174496485.63999999</v>
      </c>
      <c r="BN56">
        <v>-10007672.039999999</v>
      </c>
      <c r="BO56">
        <v>-1286910.5</v>
      </c>
      <c r="BP56">
        <v>-892765.1</v>
      </c>
      <c r="BQ56">
        <v>-1478285.89</v>
      </c>
      <c r="BR56">
        <v>0</v>
      </c>
      <c r="BT56">
        <v>-21259111.940000001</v>
      </c>
      <c r="BU56">
        <v>-487.51</v>
      </c>
      <c r="BV56">
        <v>-12298555.279999999</v>
      </c>
      <c r="BW56">
        <v>-1688734.38</v>
      </c>
      <c r="BX56">
        <v>-88309.94</v>
      </c>
      <c r="BY56">
        <v>-1927527.67</v>
      </c>
      <c r="BZ56">
        <v>717130.18</v>
      </c>
      <c r="CA56">
        <v>-3578.13</v>
      </c>
      <c r="CC56">
        <v>9722220.5500000007</v>
      </c>
      <c r="CD56">
        <v>50040.94</v>
      </c>
      <c r="CE56">
        <v>-9036.39</v>
      </c>
      <c r="CL56">
        <v>317798100.09999996</v>
      </c>
      <c r="DA56">
        <v>140661150.77000001</v>
      </c>
      <c r="DJ56">
        <v>167886459</v>
      </c>
      <c r="EG56" t="s">
        <v>280</v>
      </c>
      <c r="EH56">
        <v>1</v>
      </c>
      <c r="EJ56">
        <v>0</v>
      </c>
      <c r="EK56" s="59" t="s">
        <v>415</v>
      </c>
      <c r="EL56"/>
    </row>
    <row r="57" spans="1:142" x14ac:dyDescent="0.3">
      <c r="A57" t="s">
        <v>134</v>
      </c>
      <c r="B57">
        <v>2012</v>
      </c>
      <c r="C57" t="s">
        <v>135</v>
      </c>
      <c r="D57" t="s">
        <v>268</v>
      </c>
      <c r="E57" t="s">
        <v>193</v>
      </c>
      <c r="F57" t="s">
        <v>137</v>
      </c>
      <c r="G57" t="s">
        <v>138</v>
      </c>
      <c r="H57" s="6">
        <v>6070</v>
      </c>
      <c r="I57">
        <v>5879</v>
      </c>
      <c r="AS57">
        <v>19169785.199999999</v>
      </c>
      <c r="AT57">
        <v>-51126.559999999998</v>
      </c>
      <c r="AU57">
        <v>-401419.55</v>
      </c>
      <c r="AV57">
        <v>1301574</v>
      </c>
      <c r="AW57">
        <v>0</v>
      </c>
      <c r="AX57">
        <v>0</v>
      </c>
      <c r="AY57">
        <v>-15091.2</v>
      </c>
      <c r="AZ57">
        <v>0</v>
      </c>
      <c r="BA57">
        <v>-1301574</v>
      </c>
      <c r="BB57">
        <v>-22247318.449999999</v>
      </c>
      <c r="BC57">
        <v>1741032.15</v>
      </c>
      <c r="BD57">
        <v>1085227.45</v>
      </c>
      <c r="BE57">
        <v>99320</v>
      </c>
      <c r="BF57">
        <v>0</v>
      </c>
      <c r="BG57">
        <v>-8345.7900000000009</v>
      </c>
      <c r="BH57">
        <v>-713314</v>
      </c>
      <c r="BK57">
        <v>0</v>
      </c>
      <c r="BL57">
        <v>0</v>
      </c>
      <c r="BM57">
        <v>3578266</v>
      </c>
      <c r="BN57">
        <v>-1400000</v>
      </c>
      <c r="BO57">
        <v>-94542.58</v>
      </c>
      <c r="BP57">
        <v>0</v>
      </c>
      <c r="BQ57">
        <v>-38565.24</v>
      </c>
      <c r="BR57">
        <v>318521.75</v>
      </c>
      <c r="BT57">
        <v>-830484.73</v>
      </c>
      <c r="BU57">
        <v>0</v>
      </c>
      <c r="BV57">
        <v>-523042.57</v>
      </c>
      <c r="BW57">
        <v>-79121.56</v>
      </c>
      <c r="BX57">
        <v>0</v>
      </c>
      <c r="BY57">
        <v>-16744.650000000001</v>
      </c>
      <c r="BZ57">
        <v>66731.839999999997</v>
      </c>
      <c r="CA57">
        <v>-45354.99</v>
      </c>
      <c r="CC57">
        <v>784728.33</v>
      </c>
      <c r="CD57">
        <v>0</v>
      </c>
      <c r="CE57">
        <v>0</v>
      </c>
      <c r="CL57">
        <v>17489224.670000002</v>
      </c>
      <c r="DA57">
        <v>7606330.7800000003</v>
      </c>
      <c r="DJ57">
        <v>5539738</v>
      </c>
      <c r="EG57" t="s">
        <v>281</v>
      </c>
      <c r="EH57">
        <v>1</v>
      </c>
      <c r="EJ57">
        <v>0</v>
      </c>
      <c r="EK57" s="59" t="s">
        <v>421</v>
      </c>
      <c r="EL57"/>
    </row>
    <row r="58" spans="1:142" x14ac:dyDescent="0.3">
      <c r="A58" t="s">
        <v>134</v>
      </c>
      <c r="B58">
        <v>2012</v>
      </c>
      <c r="C58" t="s">
        <v>135</v>
      </c>
      <c r="D58" t="s">
        <v>269</v>
      </c>
      <c r="E58" t="s">
        <v>194</v>
      </c>
      <c r="F58" t="s">
        <v>137</v>
      </c>
      <c r="G58" t="s">
        <v>138</v>
      </c>
      <c r="H58" s="6">
        <v>2461</v>
      </c>
      <c r="I58">
        <v>1756</v>
      </c>
      <c r="AS58">
        <v>8217907.9000000004</v>
      </c>
      <c r="AT58">
        <v>-16624.52</v>
      </c>
      <c r="AU58">
        <v>0</v>
      </c>
      <c r="AV58">
        <v>576569.4</v>
      </c>
      <c r="AW58">
        <v>-0.09</v>
      </c>
      <c r="AX58">
        <v>0</v>
      </c>
      <c r="AY58">
        <v>-5361.6</v>
      </c>
      <c r="AZ58">
        <v>0</v>
      </c>
      <c r="BA58">
        <v>-573517.30000000005</v>
      </c>
      <c r="BB58">
        <v>-7660279.5499999998</v>
      </c>
      <c r="BC58">
        <v>656585.44999999995</v>
      </c>
      <c r="BD58">
        <v>424098</v>
      </c>
      <c r="BE58">
        <v>36060</v>
      </c>
      <c r="BF58">
        <v>0</v>
      </c>
      <c r="BG58">
        <v>-4461.47</v>
      </c>
      <c r="BH58">
        <v>-189200</v>
      </c>
      <c r="BK58">
        <v>0</v>
      </c>
      <c r="BL58">
        <v>-2217553</v>
      </c>
      <c r="BM58">
        <v>0</v>
      </c>
      <c r="BN58">
        <v>517187</v>
      </c>
      <c r="BO58">
        <v>-162270.1</v>
      </c>
      <c r="BP58">
        <v>0</v>
      </c>
      <c r="BQ58">
        <v>1941.92</v>
      </c>
      <c r="BR58">
        <v>0</v>
      </c>
      <c r="BT58">
        <v>0</v>
      </c>
      <c r="BU58">
        <v>0</v>
      </c>
      <c r="BV58">
        <v>-341849.65</v>
      </c>
      <c r="BW58">
        <v>0</v>
      </c>
      <c r="BX58">
        <v>-2778.91</v>
      </c>
      <c r="BY58">
        <v>0</v>
      </c>
      <c r="BZ58">
        <v>792593.87</v>
      </c>
      <c r="CA58">
        <v>-271040.2</v>
      </c>
      <c r="CC58">
        <v>183564.01</v>
      </c>
      <c r="CD58">
        <v>0</v>
      </c>
      <c r="CE58">
        <v>-2747.84</v>
      </c>
      <c r="CL58">
        <v>10128879.15</v>
      </c>
      <c r="DA58">
        <v>9564945.6500000004</v>
      </c>
      <c r="DJ58">
        <v>1424200</v>
      </c>
      <c r="EG58" t="s">
        <v>278</v>
      </c>
      <c r="EH58">
        <v>1</v>
      </c>
      <c r="EJ58">
        <v>0</v>
      </c>
      <c r="EK58" s="59" t="s">
        <v>446</v>
      </c>
      <c r="EL58"/>
    </row>
    <row r="59" spans="1:142" x14ac:dyDescent="0.3">
      <c r="A59" t="s">
        <v>134</v>
      </c>
      <c r="B59">
        <v>2012</v>
      </c>
      <c r="C59" t="s">
        <v>135</v>
      </c>
      <c r="D59" t="s">
        <v>270</v>
      </c>
      <c r="E59" t="s">
        <v>195</v>
      </c>
      <c r="F59" t="s">
        <v>137</v>
      </c>
      <c r="G59" t="s">
        <v>138</v>
      </c>
      <c r="H59" s="6">
        <v>172</v>
      </c>
      <c r="I59">
        <v>164</v>
      </c>
      <c r="AS59">
        <v>421525.65</v>
      </c>
      <c r="AT59">
        <v>0</v>
      </c>
      <c r="AU59">
        <v>-11192.9</v>
      </c>
      <c r="AV59">
        <v>78566.399999999994</v>
      </c>
      <c r="AW59">
        <v>0</v>
      </c>
      <c r="AX59">
        <v>0</v>
      </c>
      <c r="AY59">
        <v>-331.15</v>
      </c>
      <c r="AZ59">
        <v>0</v>
      </c>
      <c r="BA59">
        <v>-78566.399999999994</v>
      </c>
      <c r="BB59">
        <v>-437045.4</v>
      </c>
      <c r="BC59">
        <v>39906.699999999997</v>
      </c>
      <c r="BD59">
        <v>20970.650000000001</v>
      </c>
      <c r="BE59">
        <v>3540</v>
      </c>
      <c r="BF59">
        <v>0</v>
      </c>
      <c r="BG59">
        <v>0</v>
      </c>
      <c r="BH59">
        <v>215000</v>
      </c>
      <c r="BK59">
        <v>0</v>
      </c>
      <c r="BL59">
        <v>0</v>
      </c>
      <c r="BM59">
        <v>106705.9</v>
      </c>
      <c r="BN59">
        <v>0</v>
      </c>
      <c r="BO59">
        <v>0</v>
      </c>
      <c r="BP59">
        <v>0</v>
      </c>
      <c r="BQ59">
        <v>-1702.75</v>
      </c>
      <c r="BR59">
        <v>0</v>
      </c>
      <c r="BT59">
        <v>-49670.2</v>
      </c>
      <c r="BU59">
        <v>0</v>
      </c>
      <c r="BV59">
        <v>-24312.65</v>
      </c>
      <c r="BW59">
        <v>0</v>
      </c>
      <c r="BX59">
        <v>0</v>
      </c>
      <c r="BY59">
        <v>0</v>
      </c>
      <c r="BZ59">
        <v>3077.65</v>
      </c>
      <c r="CA59">
        <v>-1146.2</v>
      </c>
      <c r="CC59">
        <v>24466.83</v>
      </c>
      <c r="CD59">
        <v>-15026.52</v>
      </c>
      <c r="CE59">
        <v>-420.23</v>
      </c>
      <c r="CL59">
        <v>1018209.82</v>
      </c>
      <c r="DA59">
        <v>1705179.15</v>
      </c>
      <c r="DJ59">
        <v>125000</v>
      </c>
      <c r="EG59" t="s">
        <v>283</v>
      </c>
      <c r="EH59">
        <v>1</v>
      </c>
      <c r="EJ59">
        <v>0</v>
      </c>
      <c r="EK59" s="59" t="s">
        <v>413</v>
      </c>
      <c r="EL59"/>
    </row>
    <row r="60" spans="1:142" x14ac:dyDescent="0.3">
      <c r="A60" t="s">
        <v>134</v>
      </c>
      <c r="B60">
        <v>2012</v>
      </c>
      <c r="C60" t="s">
        <v>135</v>
      </c>
      <c r="D60" t="s">
        <v>271</v>
      </c>
      <c r="E60" t="s">
        <v>196</v>
      </c>
      <c r="F60" t="s">
        <v>137</v>
      </c>
      <c r="G60" t="s">
        <v>138</v>
      </c>
      <c r="H60" s="6">
        <v>3341</v>
      </c>
      <c r="I60">
        <v>3327</v>
      </c>
      <c r="AS60">
        <v>10372297.050000001</v>
      </c>
      <c r="AT60">
        <v>-352600.35</v>
      </c>
      <c r="AU60">
        <v>-20000</v>
      </c>
      <c r="AV60">
        <v>813765.2</v>
      </c>
      <c r="AW60">
        <v>0</v>
      </c>
      <c r="AX60">
        <v>0</v>
      </c>
      <c r="AY60">
        <v>-7027.2</v>
      </c>
      <c r="AZ60">
        <v>0</v>
      </c>
      <c r="BA60">
        <v>-810723.95</v>
      </c>
      <c r="BB60">
        <v>-11521358.6</v>
      </c>
      <c r="BC60">
        <v>936558.4</v>
      </c>
      <c r="BD60">
        <v>562725.80000000005</v>
      </c>
      <c r="BE60">
        <v>61095</v>
      </c>
      <c r="BF60">
        <v>0</v>
      </c>
      <c r="BG60">
        <v>-207.05</v>
      </c>
      <c r="BH60">
        <v>-29000</v>
      </c>
      <c r="BK60">
        <v>0</v>
      </c>
      <c r="BL60">
        <v>-7689</v>
      </c>
      <c r="BM60">
        <v>0</v>
      </c>
      <c r="BN60">
        <v>0</v>
      </c>
      <c r="BO60">
        <v>-76015.649999999994</v>
      </c>
      <c r="BP60">
        <v>-13500.5</v>
      </c>
      <c r="BQ60">
        <v>65078.65</v>
      </c>
      <c r="BR60">
        <v>0</v>
      </c>
      <c r="BT60">
        <v>-439515</v>
      </c>
      <c r="BU60">
        <v>0</v>
      </c>
      <c r="BV60">
        <v>-181564</v>
      </c>
      <c r="BW60">
        <v>-39110</v>
      </c>
      <c r="BX60">
        <v>-1635</v>
      </c>
      <c r="BY60">
        <v>-3773</v>
      </c>
      <c r="BZ60">
        <v>10274.23</v>
      </c>
      <c r="CA60">
        <v>-14625.47</v>
      </c>
      <c r="CC60">
        <v>39226.21</v>
      </c>
      <c r="CD60">
        <v>35417.800000000003</v>
      </c>
      <c r="CE60">
        <v>-25947.35</v>
      </c>
      <c r="CL60">
        <v>4789231.9399999995</v>
      </c>
      <c r="DA60">
        <v>1474647.85</v>
      </c>
      <c r="DJ60">
        <v>2400000</v>
      </c>
      <c r="EG60" t="s">
        <v>279</v>
      </c>
      <c r="EH60">
        <v>1</v>
      </c>
      <c r="EJ60">
        <v>0</v>
      </c>
      <c r="EK60" s="59" t="s">
        <v>444</v>
      </c>
      <c r="EL60"/>
    </row>
    <row r="61" spans="1:142" x14ac:dyDescent="0.3">
      <c r="A61" t="s">
        <v>134</v>
      </c>
      <c r="B61">
        <v>2012</v>
      </c>
      <c r="C61" t="s">
        <v>135</v>
      </c>
      <c r="D61" t="s">
        <v>272</v>
      </c>
      <c r="E61" t="s">
        <v>197</v>
      </c>
      <c r="F61" t="s">
        <v>137</v>
      </c>
      <c r="G61" t="s">
        <v>138</v>
      </c>
      <c r="H61" s="6">
        <v>7562</v>
      </c>
      <c r="I61">
        <v>8532</v>
      </c>
      <c r="AS61">
        <v>19793854.5</v>
      </c>
      <c r="AT61">
        <v>-1282.92</v>
      </c>
      <c r="AU61">
        <v>-60000</v>
      </c>
      <c r="AV61">
        <v>1448177.05</v>
      </c>
      <c r="AW61">
        <v>159.94999999999999</v>
      </c>
      <c r="AX61">
        <v>0</v>
      </c>
      <c r="AY61">
        <v>-12782.4</v>
      </c>
      <c r="AZ61">
        <v>0</v>
      </c>
      <c r="BA61">
        <v>-1448177.05</v>
      </c>
      <c r="BB61">
        <v>-19435928.850000001</v>
      </c>
      <c r="BC61">
        <v>1792009.1</v>
      </c>
      <c r="BD61">
        <v>993265.7</v>
      </c>
      <c r="BE61">
        <v>127925</v>
      </c>
      <c r="BF61">
        <v>0</v>
      </c>
      <c r="BG61">
        <v>0</v>
      </c>
      <c r="BH61">
        <v>-1175000</v>
      </c>
      <c r="BK61">
        <v>0</v>
      </c>
      <c r="BL61">
        <v>-1999274</v>
      </c>
      <c r="BM61">
        <v>141011</v>
      </c>
      <c r="BN61">
        <v>0</v>
      </c>
      <c r="BO61">
        <v>-28483.75</v>
      </c>
      <c r="BP61">
        <v>-15567.55</v>
      </c>
      <c r="BQ61">
        <v>-27000.2</v>
      </c>
      <c r="BR61">
        <v>0</v>
      </c>
      <c r="BT61">
        <v>-721976.45</v>
      </c>
      <c r="BU61">
        <v>0</v>
      </c>
      <c r="BV61">
        <v>-385900.44</v>
      </c>
      <c r="BW61">
        <v>-115206.95</v>
      </c>
      <c r="BX61">
        <v>307441.42</v>
      </c>
      <c r="BY61">
        <v>-32284.73</v>
      </c>
      <c r="BZ61">
        <v>99864.3</v>
      </c>
      <c r="CA61">
        <v>-118035.13</v>
      </c>
      <c r="CC61">
        <v>190808.36</v>
      </c>
      <c r="CD61">
        <v>0</v>
      </c>
      <c r="CE61">
        <v>0</v>
      </c>
      <c r="CL61">
        <v>4532807.0600000005</v>
      </c>
      <c r="DA61">
        <v>2895398.35</v>
      </c>
      <c r="DJ61">
        <v>4509000</v>
      </c>
      <c r="EG61" t="s">
        <v>279</v>
      </c>
      <c r="EH61">
        <v>1</v>
      </c>
      <c r="EJ61">
        <v>0</v>
      </c>
      <c r="EK61" s="59" t="s">
        <v>443</v>
      </c>
      <c r="EL61"/>
    </row>
    <row r="62" spans="1:142" x14ac:dyDescent="0.3">
      <c r="A62" t="s">
        <v>134</v>
      </c>
      <c r="B62">
        <v>2012</v>
      </c>
      <c r="C62" t="s">
        <v>135</v>
      </c>
      <c r="D62" t="s">
        <v>273</v>
      </c>
      <c r="E62" t="s">
        <v>198</v>
      </c>
      <c r="F62" t="s">
        <v>137</v>
      </c>
      <c r="G62" t="s">
        <v>138</v>
      </c>
      <c r="H62" s="6">
        <v>0</v>
      </c>
      <c r="I62">
        <v>0</v>
      </c>
      <c r="AS62">
        <v>0</v>
      </c>
      <c r="AT62">
        <v>0</v>
      </c>
      <c r="AU62">
        <v>0</v>
      </c>
      <c r="AV62">
        <v>0</v>
      </c>
      <c r="AW62">
        <v>0</v>
      </c>
      <c r="AX62">
        <v>0</v>
      </c>
      <c r="AY62">
        <v>0</v>
      </c>
      <c r="AZ62">
        <v>0</v>
      </c>
      <c r="BA62">
        <v>0</v>
      </c>
      <c r="BB62">
        <v>0</v>
      </c>
      <c r="BC62">
        <v>0</v>
      </c>
      <c r="BD62">
        <v>0</v>
      </c>
      <c r="BE62">
        <v>0</v>
      </c>
      <c r="BF62">
        <v>0</v>
      </c>
      <c r="BG62">
        <v>0</v>
      </c>
      <c r="BH62">
        <v>0</v>
      </c>
      <c r="BK62">
        <v>0</v>
      </c>
      <c r="BL62">
        <v>0</v>
      </c>
      <c r="BM62">
        <v>0</v>
      </c>
      <c r="BN62">
        <v>0</v>
      </c>
      <c r="BO62">
        <v>0</v>
      </c>
      <c r="BP62">
        <v>0</v>
      </c>
      <c r="BQ62">
        <v>0</v>
      </c>
      <c r="BR62">
        <v>0</v>
      </c>
      <c r="BT62">
        <v>0</v>
      </c>
      <c r="BU62">
        <v>0</v>
      </c>
      <c r="BV62">
        <v>0</v>
      </c>
      <c r="BW62">
        <v>0</v>
      </c>
      <c r="BX62">
        <v>0</v>
      </c>
      <c r="BY62">
        <v>0</v>
      </c>
      <c r="BZ62">
        <v>0</v>
      </c>
      <c r="CA62">
        <v>0</v>
      </c>
      <c r="CC62">
        <v>0</v>
      </c>
      <c r="CD62">
        <v>0</v>
      </c>
      <c r="CE62">
        <v>0</v>
      </c>
      <c r="CL62">
        <v>0</v>
      </c>
      <c r="DA62">
        <v>0</v>
      </c>
      <c r="DJ62">
        <v>0</v>
      </c>
      <c r="EG62" t="s">
        <v>278</v>
      </c>
      <c r="EH62">
        <v>1</v>
      </c>
      <c r="EJ62">
        <v>0</v>
      </c>
      <c r="EK62" s="59" t="s">
        <v>445</v>
      </c>
      <c r="EL62"/>
    </row>
    <row r="63" spans="1:142" x14ac:dyDescent="0.3">
      <c r="A63" t="s">
        <v>134</v>
      </c>
      <c r="B63">
        <v>2013</v>
      </c>
      <c r="C63" t="s">
        <v>135</v>
      </c>
      <c r="D63" t="s">
        <v>213</v>
      </c>
      <c r="E63" t="s">
        <v>136</v>
      </c>
      <c r="F63" t="s">
        <v>137</v>
      </c>
      <c r="G63" t="s">
        <v>138</v>
      </c>
      <c r="H63" s="6">
        <v>696290</v>
      </c>
      <c r="I63">
        <v>761476</v>
      </c>
      <c r="AS63">
        <v>1843433407.2</v>
      </c>
      <c r="AT63">
        <v>-13510085.85</v>
      </c>
      <c r="AU63">
        <v>0</v>
      </c>
      <c r="AV63">
        <v>184404787.75</v>
      </c>
      <c r="AW63">
        <v>0</v>
      </c>
      <c r="AX63">
        <v>0</v>
      </c>
      <c r="AY63">
        <v>-1253820.6000000001</v>
      </c>
      <c r="AZ63">
        <v>0</v>
      </c>
      <c r="BA63">
        <v>-184039936.34999999</v>
      </c>
      <c r="BB63">
        <v>-1451841047.6800001</v>
      </c>
      <c r="BC63">
        <v>179765270.83000001</v>
      </c>
      <c r="BD63">
        <v>70411755.560000002</v>
      </c>
      <c r="BE63">
        <v>6234750</v>
      </c>
      <c r="BF63">
        <v>0</v>
      </c>
      <c r="BG63">
        <v>-329767.83</v>
      </c>
      <c r="BH63">
        <v>-32615201</v>
      </c>
      <c r="BK63">
        <v>0</v>
      </c>
      <c r="BL63">
        <v>-472424653</v>
      </c>
      <c r="BM63">
        <v>0</v>
      </c>
      <c r="BN63">
        <v>-26098852.350000001</v>
      </c>
      <c r="BO63">
        <v>0</v>
      </c>
      <c r="BP63">
        <v>0</v>
      </c>
      <c r="BQ63">
        <v>-1193268.95</v>
      </c>
      <c r="BR63">
        <v>0</v>
      </c>
      <c r="BT63">
        <v>-18071723.420000002</v>
      </c>
      <c r="BU63">
        <v>0</v>
      </c>
      <c r="BV63">
        <v>-64062364.18</v>
      </c>
      <c r="BW63">
        <v>-1307541.1000000001</v>
      </c>
      <c r="BX63">
        <v>-1942562.66</v>
      </c>
      <c r="BY63">
        <v>-227852.25</v>
      </c>
      <c r="BZ63">
        <v>5128791.03</v>
      </c>
      <c r="CA63">
        <v>-206578.53</v>
      </c>
      <c r="CC63">
        <v>15308875.26</v>
      </c>
      <c r="CD63">
        <v>2000233.8</v>
      </c>
      <c r="CE63">
        <v>-1177207</v>
      </c>
      <c r="CL63">
        <v>817042782.07000005</v>
      </c>
      <c r="DA63">
        <v>826465356.74000001</v>
      </c>
      <c r="DJ63">
        <v>406482628</v>
      </c>
      <c r="EH63">
        <v>0</v>
      </c>
      <c r="EJ63">
        <v>0</v>
      </c>
      <c r="EK63" s="59" t="s">
        <v>432</v>
      </c>
      <c r="EL63"/>
    </row>
    <row r="64" spans="1:142" x14ac:dyDescent="0.3">
      <c r="A64" t="s">
        <v>134</v>
      </c>
      <c r="B64">
        <v>2013</v>
      </c>
      <c r="C64" t="s">
        <v>135</v>
      </c>
      <c r="D64" t="s">
        <v>214</v>
      </c>
      <c r="E64" t="s">
        <v>139</v>
      </c>
      <c r="F64" t="s">
        <v>137</v>
      </c>
      <c r="G64" t="s">
        <v>138</v>
      </c>
      <c r="H64" s="6">
        <v>564711</v>
      </c>
      <c r="I64">
        <v>563263</v>
      </c>
      <c r="AS64">
        <v>2128186259.3099999</v>
      </c>
      <c r="AT64">
        <v>-3846365.96</v>
      </c>
      <c r="AU64">
        <v>0</v>
      </c>
      <c r="AV64">
        <v>232773906.25999999</v>
      </c>
      <c r="AW64">
        <v>122184.44</v>
      </c>
      <c r="AX64">
        <v>0</v>
      </c>
      <c r="AY64">
        <v>-1232301.6000000001</v>
      </c>
      <c r="AZ64">
        <v>0</v>
      </c>
      <c r="BA64">
        <v>-232407237.97</v>
      </c>
      <c r="BB64">
        <v>-3083590950.8800001</v>
      </c>
      <c r="BC64">
        <v>184038511.63</v>
      </c>
      <c r="BD64">
        <v>137264684.56</v>
      </c>
      <c r="BE64">
        <v>17865550.469999999</v>
      </c>
      <c r="BF64">
        <v>0</v>
      </c>
      <c r="BG64">
        <v>-1182351.8700000001</v>
      </c>
      <c r="BH64">
        <v>-7048613</v>
      </c>
      <c r="BK64">
        <v>0</v>
      </c>
      <c r="BL64">
        <v>0</v>
      </c>
      <c r="BM64">
        <v>611642650</v>
      </c>
      <c r="BN64">
        <v>27228358</v>
      </c>
      <c r="BO64">
        <v>-6579884.1100000003</v>
      </c>
      <c r="BP64">
        <v>-770658.6</v>
      </c>
      <c r="BQ64">
        <v>-1637990.55</v>
      </c>
      <c r="BR64">
        <v>0</v>
      </c>
      <c r="BT64">
        <v>-307540430.60000002</v>
      </c>
      <c r="BU64">
        <v>0</v>
      </c>
      <c r="BV64">
        <v>208311829.38999999</v>
      </c>
      <c r="BW64">
        <v>-19606658.18</v>
      </c>
      <c r="BX64">
        <v>-723257.28</v>
      </c>
      <c r="BY64">
        <v>-10987544.57</v>
      </c>
      <c r="BZ64">
        <v>9152794.6199999992</v>
      </c>
      <c r="CA64">
        <v>-4755926.17</v>
      </c>
      <c r="CC64">
        <v>87954978.010000005</v>
      </c>
      <c r="CD64">
        <v>3512144.08</v>
      </c>
      <c r="CE64">
        <v>-2738218</v>
      </c>
      <c r="CL64">
        <v>2303934782.5900002</v>
      </c>
      <c r="DA64">
        <v>694713062.24000001</v>
      </c>
      <c r="DJ64">
        <v>517500313</v>
      </c>
      <c r="EG64" t="s">
        <v>278</v>
      </c>
      <c r="EH64">
        <v>1</v>
      </c>
      <c r="EJ64">
        <v>0</v>
      </c>
      <c r="EK64" s="59" t="s">
        <v>435</v>
      </c>
      <c r="EL64"/>
    </row>
    <row r="65" spans="1:142" x14ac:dyDescent="0.3">
      <c r="A65" t="s">
        <v>134</v>
      </c>
      <c r="B65">
        <v>2013</v>
      </c>
      <c r="C65" t="s">
        <v>135</v>
      </c>
      <c r="D65" t="s">
        <v>215</v>
      </c>
      <c r="E65" t="s">
        <v>140</v>
      </c>
      <c r="F65" t="s">
        <v>137</v>
      </c>
      <c r="G65" t="s">
        <v>138</v>
      </c>
      <c r="H65" s="6">
        <v>847317.04</v>
      </c>
      <c r="I65">
        <v>856098</v>
      </c>
      <c r="AS65">
        <v>2658273732.8099999</v>
      </c>
      <c r="AT65">
        <v>-11795015.75</v>
      </c>
      <c r="AU65">
        <v>0</v>
      </c>
      <c r="AV65">
        <v>248143829.41</v>
      </c>
      <c r="AW65">
        <v>-5494497.5999999996</v>
      </c>
      <c r="AX65">
        <v>0</v>
      </c>
      <c r="AY65">
        <v>-2173911.2000000002</v>
      </c>
      <c r="AZ65">
        <v>0</v>
      </c>
      <c r="BA65">
        <v>-248164591.80000001</v>
      </c>
      <c r="BB65">
        <v>-3175532122.7800002</v>
      </c>
      <c r="BC65">
        <v>254209187.58000001</v>
      </c>
      <c r="BD65">
        <v>146425886.72</v>
      </c>
      <c r="BE65">
        <v>18844771.370000001</v>
      </c>
      <c r="BF65">
        <v>0</v>
      </c>
      <c r="BG65">
        <v>-146021.95000000001</v>
      </c>
      <c r="BH65">
        <v>-31850000</v>
      </c>
      <c r="BK65">
        <v>0</v>
      </c>
      <c r="BL65">
        <v>0</v>
      </c>
      <c r="BM65">
        <v>240730163</v>
      </c>
      <c r="BN65">
        <v>-1600000</v>
      </c>
      <c r="BO65">
        <v>-14079116.76</v>
      </c>
      <c r="BP65">
        <v>-3680041.93</v>
      </c>
      <c r="BQ65">
        <v>-3627380.57</v>
      </c>
      <c r="BR65">
        <v>0</v>
      </c>
      <c r="BT65">
        <v>-280011992.00999999</v>
      </c>
      <c r="BU65">
        <v>0</v>
      </c>
      <c r="BV65">
        <v>154817887.13999999</v>
      </c>
      <c r="BW65">
        <v>-475034.13</v>
      </c>
      <c r="BX65">
        <v>0</v>
      </c>
      <c r="BY65">
        <v>-8942745.8100000005</v>
      </c>
      <c r="BZ65">
        <v>997305.84</v>
      </c>
      <c r="CA65">
        <v>-251206.18</v>
      </c>
      <c r="CC65">
        <v>30986178.52</v>
      </c>
      <c r="CD65">
        <v>0</v>
      </c>
      <c r="CE65">
        <v>0</v>
      </c>
      <c r="CL65">
        <v>1026592048.33</v>
      </c>
      <c r="DA65">
        <v>472671724.19999999</v>
      </c>
      <c r="DJ65">
        <v>675550000</v>
      </c>
      <c r="EG65" t="s">
        <v>287</v>
      </c>
      <c r="EH65">
        <v>1</v>
      </c>
      <c r="EJ65">
        <v>0</v>
      </c>
      <c r="EK65" s="59" t="s">
        <v>387</v>
      </c>
      <c r="EL65"/>
    </row>
    <row r="66" spans="1:142" x14ac:dyDescent="0.3">
      <c r="A66" t="s">
        <v>134</v>
      </c>
      <c r="B66">
        <v>2013</v>
      </c>
      <c r="C66" t="s">
        <v>135</v>
      </c>
      <c r="D66" t="s">
        <v>216</v>
      </c>
      <c r="E66" t="s">
        <v>141</v>
      </c>
      <c r="F66" t="s">
        <v>137</v>
      </c>
      <c r="G66" t="s">
        <v>138</v>
      </c>
      <c r="H66" s="6">
        <v>631545</v>
      </c>
      <c r="I66">
        <v>627659</v>
      </c>
      <c r="AS66">
        <v>1901328540.7</v>
      </c>
      <c r="AT66">
        <v>1834747.1</v>
      </c>
      <c r="AU66">
        <v>0</v>
      </c>
      <c r="AV66">
        <v>140982061.5</v>
      </c>
      <c r="AW66">
        <v>0</v>
      </c>
      <c r="AX66">
        <v>0</v>
      </c>
      <c r="AY66">
        <v>-1480032</v>
      </c>
      <c r="AZ66">
        <v>0</v>
      </c>
      <c r="BA66">
        <v>-140982061.5</v>
      </c>
      <c r="BB66">
        <v>-2047666827.05</v>
      </c>
      <c r="BC66">
        <v>205052468.80000001</v>
      </c>
      <c r="BD66">
        <v>98144710.5</v>
      </c>
      <c r="BE66">
        <v>10606869.9</v>
      </c>
      <c r="BF66">
        <v>497783.7</v>
      </c>
      <c r="BG66">
        <v>-464948.96</v>
      </c>
      <c r="BH66">
        <v>-2941698.82</v>
      </c>
      <c r="BK66">
        <v>0</v>
      </c>
      <c r="BL66">
        <v>-63369173.170000002</v>
      </c>
      <c r="BM66">
        <v>0</v>
      </c>
      <c r="BN66">
        <v>-1086584.8799999999</v>
      </c>
      <c r="BO66">
        <v>-13464834.42</v>
      </c>
      <c r="BP66">
        <v>-2840707.8</v>
      </c>
      <c r="BQ66">
        <v>-2798253.66</v>
      </c>
      <c r="BR66">
        <v>0</v>
      </c>
      <c r="BT66">
        <v>-68390229.129999995</v>
      </c>
      <c r="BU66">
        <v>-867381.73</v>
      </c>
      <c r="BV66">
        <v>-20649201.48</v>
      </c>
      <c r="BW66">
        <v>-4243790.68</v>
      </c>
      <c r="BX66">
        <v>29482.91</v>
      </c>
      <c r="BY66">
        <v>-1005879.55</v>
      </c>
      <c r="BZ66">
        <v>860802.44</v>
      </c>
      <c r="CA66">
        <v>-16438.93</v>
      </c>
      <c r="CC66">
        <v>27139517.84</v>
      </c>
      <c r="CD66">
        <v>349193.73</v>
      </c>
      <c r="CE66">
        <v>0</v>
      </c>
      <c r="CL66">
        <v>677757308.95999992</v>
      </c>
      <c r="DA66">
        <v>356038779.05000001</v>
      </c>
      <c r="DJ66">
        <v>301531184</v>
      </c>
      <c r="EG66" t="s">
        <v>290</v>
      </c>
      <c r="EH66">
        <v>1</v>
      </c>
      <c r="EJ66">
        <v>0</v>
      </c>
      <c r="EK66" s="59" t="s">
        <v>424</v>
      </c>
      <c r="EL66"/>
    </row>
    <row r="67" spans="1:142" x14ac:dyDescent="0.3">
      <c r="A67" t="s">
        <v>134</v>
      </c>
      <c r="B67">
        <v>2013</v>
      </c>
      <c r="C67" t="s">
        <v>135</v>
      </c>
      <c r="D67" t="s">
        <v>217</v>
      </c>
      <c r="E67" t="s">
        <v>142</v>
      </c>
      <c r="F67" t="s">
        <v>137</v>
      </c>
      <c r="G67" t="s">
        <v>138</v>
      </c>
      <c r="H67" s="6">
        <v>542287</v>
      </c>
      <c r="I67">
        <v>537764</v>
      </c>
      <c r="AS67">
        <v>1606360767</v>
      </c>
      <c r="AT67">
        <v>4503513.37</v>
      </c>
      <c r="AU67">
        <v>0</v>
      </c>
      <c r="AV67">
        <v>126958409.06</v>
      </c>
      <c r="AW67">
        <v>13873.22</v>
      </c>
      <c r="AX67">
        <v>0</v>
      </c>
      <c r="AY67">
        <v>-1340833.8500000001</v>
      </c>
      <c r="AZ67">
        <v>0</v>
      </c>
      <c r="BA67">
        <v>-127515285</v>
      </c>
      <c r="BB67">
        <v>-1893323984.8</v>
      </c>
      <c r="BC67">
        <v>152294862.90000001</v>
      </c>
      <c r="BD67">
        <v>91076910.650000006</v>
      </c>
      <c r="BE67">
        <v>10644317.1</v>
      </c>
      <c r="BF67">
        <v>0</v>
      </c>
      <c r="BG67">
        <v>-620452.18999999994</v>
      </c>
      <c r="BH67">
        <v>-30279863.879999999</v>
      </c>
      <c r="BK67">
        <v>0</v>
      </c>
      <c r="BL67">
        <v>0</v>
      </c>
      <c r="BM67">
        <v>112577130</v>
      </c>
      <c r="BN67">
        <v>0</v>
      </c>
      <c r="BO67">
        <v>-2460141.86</v>
      </c>
      <c r="BP67">
        <v>-1393652.91</v>
      </c>
      <c r="BQ67">
        <v>-494189.26</v>
      </c>
      <c r="BR67">
        <v>0</v>
      </c>
      <c r="BT67">
        <v>-64007181.329999998</v>
      </c>
      <c r="BU67">
        <v>-22353.98</v>
      </c>
      <c r="BV67">
        <v>-21442353.859999999</v>
      </c>
      <c r="BW67">
        <v>-4302645.3499999996</v>
      </c>
      <c r="BX67">
        <v>0</v>
      </c>
      <c r="BY67">
        <v>0</v>
      </c>
      <c r="BZ67">
        <v>471266.21</v>
      </c>
      <c r="CA67">
        <v>-29567.75</v>
      </c>
      <c r="CC67">
        <v>28205685.809999999</v>
      </c>
      <c r="CD67">
        <v>0</v>
      </c>
      <c r="CE67">
        <v>0</v>
      </c>
      <c r="CL67">
        <v>1002321583.5</v>
      </c>
      <c r="DA67">
        <v>605750992.59000003</v>
      </c>
      <c r="DJ67">
        <v>445586177.63999999</v>
      </c>
      <c r="EH67">
        <v>0</v>
      </c>
      <c r="EJ67">
        <v>0</v>
      </c>
      <c r="EK67" s="59" t="s">
        <v>395</v>
      </c>
      <c r="EL67"/>
    </row>
    <row r="68" spans="1:142" x14ac:dyDescent="0.3">
      <c r="A68" t="s">
        <v>134</v>
      </c>
      <c r="B68">
        <v>2013</v>
      </c>
      <c r="C68" t="s">
        <v>135</v>
      </c>
      <c r="D68" t="s">
        <v>218</v>
      </c>
      <c r="E68" t="s">
        <v>143</v>
      </c>
      <c r="F68" t="s">
        <v>137</v>
      </c>
      <c r="G68" t="s">
        <v>138</v>
      </c>
      <c r="H68" s="6">
        <v>331892.49</v>
      </c>
      <c r="I68">
        <v>338294</v>
      </c>
      <c r="AS68">
        <v>1074181194.3</v>
      </c>
      <c r="AT68">
        <v>-11282447.66</v>
      </c>
      <c r="AU68">
        <v>-537093</v>
      </c>
      <c r="AV68">
        <v>73587709.900000006</v>
      </c>
      <c r="AW68">
        <v>4708353.0999999996</v>
      </c>
      <c r="AX68">
        <v>0</v>
      </c>
      <c r="AY68">
        <v>-775681.2</v>
      </c>
      <c r="AZ68">
        <v>0</v>
      </c>
      <c r="BA68">
        <v>-78296063</v>
      </c>
      <c r="BB68">
        <v>-1145492149.1600001</v>
      </c>
      <c r="BC68">
        <v>113358635.97</v>
      </c>
      <c r="BD68">
        <v>54196694.57</v>
      </c>
      <c r="BE68">
        <v>6140818.6100000003</v>
      </c>
      <c r="BF68">
        <v>0</v>
      </c>
      <c r="BG68">
        <v>-1544643.48</v>
      </c>
      <c r="BH68">
        <v>20019531</v>
      </c>
      <c r="BK68">
        <v>0</v>
      </c>
      <c r="BL68">
        <v>-61212171</v>
      </c>
      <c r="BM68">
        <v>0</v>
      </c>
      <c r="BN68">
        <v>1961934.82</v>
      </c>
      <c r="BO68">
        <v>-2215136.92</v>
      </c>
      <c r="BP68">
        <v>-1400754.4</v>
      </c>
      <c r="BQ68">
        <v>-2868841.3</v>
      </c>
      <c r="BR68">
        <v>0</v>
      </c>
      <c r="BT68">
        <v>-33780985</v>
      </c>
      <c r="BU68">
        <v>-2958.55</v>
      </c>
      <c r="BV68">
        <v>-21539489.420000002</v>
      </c>
      <c r="BW68">
        <v>-3156309.64</v>
      </c>
      <c r="BX68">
        <v>-1779943.26</v>
      </c>
      <c r="BY68">
        <v>-2476641.7799999998</v>
      </c>
      <c r="BZ68">
        <v>1570253.76</v>
      </c>
      <c r="CA68">
        <v>-166101.56</v>
      </c>
      <c r="CC68">
        <v>1376798.21</v>
      </c>
      <c r="CD68">
        <v>0</v>
      </c>
      <c r="CE68">
        <v>0</v>
      </c>
      <c r="CL68">
        <v>332324965.50999999</v>
      </c>
      <c r="DA68">
        <v>139004686.81999999</v>
      </c>
      <c r="DJ68">
        <v>210529584</v>
      </c>
      <c r="EG68" t="s">
        <v>280</v>
      </c>
      <c r="EH68">
        <v>1</v>
      </c>
      <c r="EJ68">
        <v>0</v>
      </c>
      <c r="EK68" s="59" t="s">
        <v>429</v>
      </c>
      <c r="EL68"/>
    </row>
    <row r="69" spans="1:142" x14ac:dyDescent="0.3">
      <c r="A69" t="s">
        <v>134</v>
      </c>
      <c r="B69">
        <v>2013</v>
      </c>
      <c r="C69" t="s">
        <v>135</v>
      </c>
      <c r="D69" t="s">
        <v>219</v>
      </c>
      <c r="E69" t="s">
        <v>144</v>
      </c>
      <c r="F69" t="s">
        <v>137</v>
      </c>
      <c r="G69" t="s">
        <v>138</v>
      </c>
      <c r="H69" s="6">
        <v>443695</v>
      </c>
      <c r="I69">
        <v>424000</v>
      </c>
      <c r="AS69">
        <v>1520144205.3900001</v>
      </c>
      <c r="AT69">
        <v>-4410315.07</v>
      </c>
      <c r="AU69">
        <v>0</v>
      </c>
      <c r="AV69">
        <v>132644068.33</v>
      </c>
      <c r="AW69">
        <v>117364.2</v>
      </c>
      <c r="AX69">
        <v>0</v>
      </c>
      <c r="AY69">
        <v>-1061613.3700000001</v>
      </c>
      <c r="AZ69">
        <v>0</v>
      </c>
      <c r="BA69">
        <v>-132644068.33</v>
      </c>
      <c r="BB69">
        <v>-1982421840.98</v>
      </c>
      <c r="BC69">
        <v>139734382.65000001</v>
      </c>
      <c r="BD69">
        <v>90187949.900000006</v>
      </c>
      <c r="BE69">
        <v>10561876.9</v>
      </c>
      <c r="BF69">
        <v>43392.67</v>
      </c>
      <c r="BG69">
        <v>-190094.83</v>
      </c>
      <c r="BH69">
        <v>21652278.600000001</v>
      </c>
      <c r="BK69">
        <v>0</v>
      </c>
      <c r="BL69">
        <v>0</v>
      </c>
      <c r="BM69">
        <v>286736720</v>
      </c>
      <c r="BN69">
        <v>9468779</v>
      </c>
      <c r="BO69">
        <v>0</v>
      </c>
      <c r="BP69">
        <v>0</v>
      </c>
      <c r="BQ69">
        <v>-1432211.51</v>
      </c>
      <c r="BR69">
        <v>0</v>
      </c>
      <c r="BT69">
        <v>-40194396.380000003</v>
      </c>
      <c r="BU69">
        <v>-1657198.72</v>
      </c>
      <c r="BV69">
        <v>-8598516.6600000001</v>
      </c>
      <c r="BW69">
        <v>-4394104.41</v>
      </c>
      <c r="BX69">
        <v>0</v>
      </c>
      <c r="BY69">
        <v>-432494.65</v>
      </c>
      <c r="BZ69">
        <v>1244060.51</v>
      </c>
      <c r="CA69">
        <v>-536365.12</v>
      </c>
      <c r="CC69">
        <v>46487554.420000002</v>
      </c>
      <c r="CD69">
        <v>0</v>
      </c>
      <c r="CE69">
        <v>0</v>
      </c>
      <c r="CL69">
        <v>1420186510.1099999</v>
      </c>
      <c r="DA69">
        <v>726028350.33000004</v>
      </c>
      <c r="DJ69">
        <v>385180466.64999998</v>
      </c>
      <c r="EH69">
        <v>0</v>
      </c>
      <c r="EI69" t="s">
        <v>202</v>
      </c>
      <c r="EJ69">
        <v>1</v>
      </c>
      <c r="EK69" s="59" t="s">
        <v>433</v>
      </c>
      <c r="EL69"/>
    </row>
    <row r="70" spans="1:142" x14ac:dyDescent="0.3">
      <c r="A70" t="s">
        <v>134</v>
      </c>
      <c r="B70">
        <v>2013</v>
      </c>
      <c r="C70" t="s">
        <v>135</v>
      </c>
      <c r="D70" t="s">
        <v>220</v>
      </c>
      <c r="E70" t="s">
        <v>145</v>
      </c>
      <c r="F70" t="s">
        <v>137</v>
      </c>
      <c r="G70" t="s">
        <v>138</v>
      </c>
      <c r="H70" s="6">
        <v>180908</v>
      </c>
      <c r="I70">
        <v>185860</v>
      </c>
      <c r="AS70">
        <v>558734170.79999995</v>
      </c>
      <c r="AT70">
        <v>-1110075.8600000001</v>
      </c>
      <c r="AU70">
        <v>0</v>
      </c>
      <c r="AV70">
        <v>47633118.060000002</v>
      </c>
      <c r="AW70">
        <v>36.200000000000003</v>
      </c>
      <c r="AX70">
        <v>0</v>
      </c>
      <c r="AY70">
        <v>-130425.60000000001</v>
      </c>
      <c r="AZ70">
        <v>0</v>
      </c>
      <c r="BA70">
        <v>-47476867.700000003</v>
      </c>
      <c r="BB70">
        <v>-564380802.02999997</v>
      </c>
      <c r="BC70">
        <v>56737851.380000003</v>
      </c>
      <c r="BD70">
        <v>26977552.66</v>
      </c>
      <c r="BE70">
        <v>2800841.65</v>
      </c>
      <c r="BF70">
        <v>0</v>
      </c>
      <c r="BG70">
        <v>-429760.69</v>
      </c>
      <c r="BH70">
        <v>-1309576</v>
      </c>
      <c r="BK70">
        <v>0</v>
      </c>
      <c r="BL70">
        <v>-59175181</v>
      </c>
      <c r="BM70">
        <v>0</v>
      </c>
      <c r="BN70">
        <v>-3994646</v>
      </c>
      <c r="BO70">
        <v>-2017750.88</v>
      </c>
      <c r="BP70">
        <v>-240500.85</v>
      </c>
      <c r="BQ70">
        <v>-814531.91</v>
      </c>
      <c r="BR70">
        <v>0</v>
      </c>
      <c r="BT70">
        <v>0</v>
      </c>
      <c r="BU70">
        <v>0</v>
      </c>
      <c r="BV70">
        <v>-29130425.32</v>
      </c>
      <c r="BW70">
        <v>-213976.59</v>
      </c>
      <c r="BX70">
        <v>-365092.5</v>
      </c>
      <c r="BY70">
        <v>0</v>
      </c>
      <c r="BZ70">
        <v>2986689.08</v>
      </c>
      <c r="CA70">
        <v>-1701724.74</v>
      </c>
      <c r="CC70">
        <v>6264083.0599999996</v>
      </c>
      <c r="CD70">
        <v>441980.46</v>
      </c>
      <c r="CE70">
        <v>-502910.76</v>
      </c>
      <c r="CL70">
        <v>274395166.28000003</v>
      </c>
      <c r="DA70">
        <v>170863241.28</v>
      </c>
      <c r="DJ70">
        <v>96638076</v>
      </c>
      <c r="EG70" t="s">
        <v>278</v>
      </c>
      <c r="EH70">
        <v>1</v>
      </c>
      <c r="EJ70">
        <v>0</v>
      </c>
      <c r="EK70" s="59" t="s">
        <v>412</v>
      </c>
      <c r="EL70"/>
    </row>
    <row r="71" spans="1:142" x14ac:dyDescent="0.3">
      <c r="A71" t="s">
        <v>134</v>
      </c>
      <c r="B71">
        <v>2013</v>
      </c>
      <c r="C71" t="s">
        <v>135</v>
      </c>
      <c r="D71" t="s">
        <v>221</v>
      </c>
      <c r="E71" t="s">
        <v>146</v>
      </c>
      <c r="F71" t="s">
        <v>137</v>
      </c>
      <c r="G71" t="s">
        <v>138</v>
      </c>
      <c r="H71" s="6">
        <v>388568</v>
      </c>
      <c r="I71">
        <v>388656</v>
      </c>
      <c r="AS71">
        <v>1278503122</v>
      </c>
      <c r="AT71">
        <v>-402792</v>
      </c>
      <c r="AU71">
        <v>-991035</v>
      </c>
      <c r="AV71">
        <v>101362243</v>
      </c>
      <c r="AW71">
        <v>123655</v>
      </c>
      <c r="AX71">
        <v>0</v>
      </c>
      <c r="AY71">
        <v>-963264</v>
      </c>
      <c r="AZ71">
        <v>0</v>
      </c>
      <c r="BA71">
        <v>-101362243</v>
      </c>
      <c r="BB71">
        <v>-1485671904</v>
      </c>
      <c r="BC71">
        <v>122485468</v>
      </c>
      <c r="BD71">
        <v>70184415</v>
      </c>
      <c r="BE71">
        <v>7854518</v>
      </c>
      <c r="BF71">
        <v>0</v>
      </c>
      <c r="BG71">
        <v>-317121</v>
      </c>
      <c r="BH71">
        <v>-40000000</v>
      </c>
      <c r="BK71">
        <v>0</v>
      </c>
      <c r="BL71">
        <v>-46325809</v>
      </c>
      <c r="BM71">
        <v>64521970</v>
      </c>
      <c r="BN71">
        <v>0</v>
      </c>
      <c r="BO71">
        <v>-2339642</v>
      </c>
      <c r="BP71">
        <v>-2587970</v>
      </c>
      <c r="BQ71">
        <v>6989156</v>
      </c>
      <c r="BR71">
        <v>0</v>
      </c>
      <c r="BT71">
        <v>-25037708</v>
      </c>
      <c r="BU71">
        <v>-2695217</v>
      </c>
      <c r="BV71">
        <v>-26354954</v>
      </c>
      <c r="BW71">
        <v>-5151032</v>
      </c>
      <c r="BX71">
        <v>-4998298</v>
      </c>
      <c r="BY71">
        <v>-282424</v>
      </c>
      <c r="BZ71">
        <v>775861</v>
      </c>
      <c r="CA71">
        <v>-81474</v>
      </c>
      <c r="CC71">
        <v>20650519</v>
      </c>
      <c r="CD71">
        <v>1331140</v>
      </c>
      <c r="CE71">
        <v>-5981802</v>
      </c>
      <c r="CL71">
        <v>459121225</v>
      </c>
      <c r="DA71">
        <v>185612956</v>
      </c>
      <c r="DJ71">
        <v>293500000</v>
      </c>
      <c r="EG71" t="s">
        <v>279</v>
      </c>
      <c r="EH71">
        <v>1</v>
      </c>
      <c r="EJ71">
        <v>0</v>
      </c>
      <c r="EK71" s="59" t="s">
        <v>399</v>
      </c>
      <c r="EL71"/>
    </row>
    <row r="72" spans="1:142" x14ac:dyDescent="0.3">
      <c r="A72" t="s">
        <v>134</v>
      </c>
      <c r="B72">
        <v>2013</v>
      </c>
      <c r="C72" t="s">
        <v>135</v>
      </c>
      <c r="D72" t="s">
        <v>222</v>
      </c>
      <c r="E72" t="s">
        <v>147</v>
      </c>
      <c r="F72" t="s">
        <v>137</v>
      </c>
      <c r="G72" t="s">
        <v>138</v>
      </c>
      <c r="H72" s="6">
        <v>153612.44</v>
      </c>
      <c r="I72">
        <v>176066</v>
      </c>
      <c r="AS72">
        <v>436470060.19</v>
      </c>
      <c r="AT72">
        <v>-1747681.82</v>
      </c>
      <c r="AU72">
        <v>0</v>
      </c>
      <c r="AV72">
        <v>38731141.770000003</v>
      </c>
      <c r="AW72">
        <v>1529085.18</v>
      </c>
      <c r="AX72">
        <v>0</v>
      </c>
      <c r="AY72">
        <v>-378277.6</v>
      </c>
      <c r="AZ72">
        <v>0</v>
      </c>
      <c r="BA72">
        <v>-38732341.770000003</v>
      </c>
      <c r="BB72">
        <v>-392762235.64999998</v>
      </c>
      <c r="BC72">
        <v>43805878.259999998</v>
      </c>
      <c r="BD72">
        <v>19305964.379999999</v>
      </c>
      <c r="BE72">
        <v>2113345.9</v>
      </c>
      <c r="BF72">
        <v>0</v>
      </c>
      <c r="BG72">
        <v>-27774.23</v>
      </c>
      <c r="BH72">
        <v>-10430000</v>
      </c>
      <c r="BK72">
        <v>0</v>
      </c>
      <c r="BL72">
        <v>-48761321</v>
      </c>
      <c r="BM72">
        <v>0</v>
      </c>
      <c r="BN72">
        <v>-15100000</v>
      </c>
      <c r="BO72">
        <v>0</v>
      </c>
      <c r="BP72">
        <v>-2388332.31</v>
      </c>
      <c r="BQ72">
        <v>649251.1</v>
      </c>
      <c r="BR72">
        <v>0</v>
      </c>
      <c r="BT72">
        <v>0</v>
      </c>
      <c r="BU72">
        <v>0</v>
      </c>
      <c r="BV72">
        <v>-21821518.739999998</v>
      </c>
      <c r="BW72">
        <v>0</v>
      </c>
      <c r="BX72">
        <v>0</v>
      </c>
      <c r="BY72">
        <v>0</v>
      </c>
      <c r="BZ72">
        <v>246891.47</v>
      </c>
      <c r="CA72">
        <v>-326595.53000000003</v>
      </c>
      <c r="CC72">
        <v>-1389071.32</v>
      </c>
      <c r="CD72">
        <v>0</v>
      </c>
      <c r="CE72">
        <v>0</v>
      </c>
      <c r="CL72">
        <v>133898182.48999999</v>
      </c>
      <c r="DA72">
        <v>89896562.629999995</v>
      </c>
      <c r="DJ72">
        <v>92669000</v>
      </c>
      <c r="EG72" t="s">
        <v>287</v>
      </c>
      <c r="EH72">
        <v>1</v>
      </c>
      <c r="EJ72">
        <v>0</v>
      </c>
      <c r="EK72" s="59" t="s">
        <v>439</v>
      </c>
      <c r="EL72"/>
    </row>
    <row r="73" spans="1:142" x14ac:dyDescent="0.3">
      <c r="A73" t="s">
        <v>134</v>
      </c>
      <c r="B73">
        <v>2013</v>
      </c>
      <c r="C73" t="s">
        <v>135</v>
      </c>
      <c r="D73" t="s">
        <v>223</v>
      </c>
      <c r="E73" t="s">
        <v>148</v>
      </c>
      <c r="F73" t="s">
        <v>137</v>
      </c>
      <c r="G73" t="s">
        <v>138</v>
      </c>
      <c r="H73" s="6">
        <v>432955</v>
      </c>
      <c r="I73">
        <v>422396</v>
      </c>
      <c r="AS73">
        <v>1432088332.8499999</v>
      </c>
      <c r="AT73">
        <v>-14412937.210000001</v>
      </c>
      <c r="AU73">
        <v>-206248.87</v>
      </c>
      <c r="AV73">
        <v>261816216.69999999</v>
      </c>
      <c r="AW73">
        <v>0</v>
      </c>
      <c r="AX73">
        <v>0</v>
      </c>
      <c r="AY73">
        <v>-1018808</v>
      </c>
      <c r="AZ73">
        <v>0</v>
      </c>
      <c r="BA73">
        <v>-261816216.69999999</v>
      </c>
      <c r="BB73">
        <v>-1558105996.4300001</v>
      </c>
      <c r="BC73">
        <v>144356663.05000001</v>
      </c>
      <c r="BD73">
        <v>73999068.730000004</v>
      </c>
      <c r="BE73">
        <v>7559657</v>
      </c>
      <c r="BF73">
        <v>0</v>
      </c>
      <c r="BG73">
        <v>-297819.18</v>
      </c>
      <c r="BH73">
        <v>27373000</v>
      </c>
      <c r="BK73">
        <v>0</v>
      </c>
      <c r="BL73">
        <v>-161366303.80000001</v>
      </c>
      <c r="BM73">
        <v>42406838.990000002</v>
      </c>
      <c r="BN73">
        <v>29414204.809999999</v>
      </c>
      <c r="BO73">
        <v>-1143128.43</v>
      </c>
      <c r="BP73">
        <v>-1655762.25</v>
      </c>
      <c r="BQ73">
        <v>-490895.56</v>
      </c>
      <c r="BR73">
        <v>0</v>
      </c>
      <c r="BT73">
        <v>-45925729.68</v>
      </c>
      <c r="BU73">
        <v>0</v>
      </c>
      <c r="BV73">
        <v>-11474432.33</v>
      </c>
      <c r="BW73">
        <v>-2502490.9700000002</v>
      </c>
      <c r="BX73">
        <v>-1581606.97</v>
      </c>
      <c r="BY73">
        <v>0</v>
      </c>
      <c r="BZ73">
        <v>9045331.7400000002</v>
      </c>
      <c r="CA73">
        <v>0</v>
      </c>
      <c r="CC73">
        <v>15883239.109999999</v>
      </c>
      <c r="CD73">
        <v>152975</v>
      </c>
      <c r="CE73">
        <v>0</v>
      </c>
      <c r="CL73">
        <v>496288919.17999995</v>
      </c>
      <c r="DA73">
        <v>177193205.78</v>
      </c>
      <c r="DJ73">
        <v>313773000</v>
      </c>
      <c r="EH73">
        <v>0</v>
      </c>
      <c r="EI73" t="s">
        <v>199</v>
      </c>
      <c r="EJ73">
        <v>1</v>
      </c>
      <c r="EK73" s="59" t="s">
        <v>427</v>
      </c>
      <c r="EL73"/>
    </row>
    <row r="74" spans="1:142" x14ac:dyDescent="0.3">
      <c r="A74" t="s">
        <v>134</v>
      </c>
      <c r="B74">
        <v>2013</v>
      </c>
      <c r="C74" t="s">
        <v>135</v>
      </c>
      <c r="D74" t="s">
        <v>224</v>
      </c>
      <c r="E74" t="s">
        <v>149</v>
      </c>
      <c r="F74" t="s">
        <v>137</v>
      </c>
      <c r="G74" t="s">
        <v>138</v>
      </c>
      <c r="H74" s="6">
        <v>305959</v>
      </c>
      <c r="I74">
        <v>294016</v>
      </c>
      <c r="AS74">
        <v>931989500.70000005</v>
      </c>
      <c r="AT74">
        <v>-8978180.4499999993</v>
      </c>
      <c r="AU74">
        <v>-153483.34</v>
      </c>
      <c r="AV74">
        <v>158278781.36000001</v>
      </c>
      <c r="AW74">
        <v>0</v>
      </c>
      <c r="AX74">
        <v>0</v>
      </c>
      <c r="AY74">
        <v>-730377.2</v>
      </c>
      <c r="AZ74">
        <v>0</v>
      </c>
      <c r="BA74">
        <v>-158278781.36000001</v>
      </c>
      <c r="BB74">
        <v>-1031089049.48</v>
      </c>
      <c r="BC74">
        <v>93693252.109999999</v>
      </c>
      <c r="BD74">
        <v>47899377.119999997</v>
      </c>
      <c r="BE74">
        <v>5365465</v>
      </c>
      <c r="BF74">
        <v>0</v>
      </c>
      <c r="BG74">
        <v>-92937.51</v>
      </c>
      <c r="BH74">
        <v>1466000</v>
      </c>
      <c r="BK74">
        <v>0</v>
      </c>
      <c r="BL74">
        <v>-125485915.11</v>
      </c>
      <c r="BM74">
        <v>45075145.329999998</v>
      </c>
      <c r="BN74">
        <v>24127172.77</v>
      </c>
      <c r="BO74">
        <v>-678465.39</v>
      </c>
      <c r="BP74">
        <v>-1343282.82</v>
      </c>
      <c r="BQ74">
        <v>-408747.32</v>
      </c>
      <c r="BR74">
        <v>0</v>
      </c>
      <c r="BT74">
        <v>-31597834.149999999</v>
      </c>
      <c r="BU74">
        <v>0</v>
      </c>
      <c r="BV74">
        <v>-7608336.9400000004</v>
      </c>
      <c r="BW74">
        <v>-1458586.34</v>
      </c>
      <c r="BX74">
        <v>-400338.96</v>
      </c>
      <c r="BY74">
        <v>0</v>
      </c>
      <c r="BZ74">
        <v>1492722.04</v>
      </c>
      <c r="CA74">
        <v>0</v>
      </c>
      <c r="CC74">
        <v>10655915.26</v>
      </c>
      <c r="CD74">
        <v>211532.7</v>
      </c>
      <c r="CE74">
        <v>0</v>
      </c>
      <c r="CL74">
        <v>328317715.85000002</v>
      </c>
      <c r="DA74">
        <v>83577740.969999999</v>
      </c>
      <c r="DJ74">
        <v>211941000</v>
      </c>
      <c r="EH74">
        <v>0</v>
      </c>
      <c r="EI74" t="s">
        <v>199</v>
      </c>
      <c r="EJ74">
        <v>1</v>
      </c>
      <c r="EK74" s="59" t="s">
        <v>431</v>
      </c>
      <c r="EL74"/>
    </row>
    <row r="75" spans="1:142" x14ac:dyDescent="0.3">
      <c r="A75" t="s">
        <v>134</v>
      </c>
      <c r="B75">
        <v>2013</v>
      </c>
      <c r="C75" t="s">
        <v>135</v>
      </c>
      <c r="D75" t="s">
        <v>225</v>
      </c>
      <c r="E75" t="s">
        <v>150</v>
      </c>
      <c r="F75" t="s">
        <v>137</v>
      </c>
      <c r="G75" t="s">
        <v>138</v>
      </c>
      <c r="H75" s="6">
        <v>167994</v>
      </c>
      <c r="I75">
        <v>161373</v>
      </c>
      <c r="AS75">
        <v>511070619.10000002</v>
      </c>
      <c r="AT75">
        <v>-2345591.92</v>
      </c>
      <c r="AU75">
        <v>0</v>
      </c>
      <c r="AV75">
        <v>40597643.950000003</v>
      </c>
      <c r="AW75">
        <v>0</v>
      </c>
      <c r="AX75">
        <v>0</v>
      </c>
      <c r="AY75">
        <v>-398942.42</v>
      </c>
      <c r="AZ75">
        <v>0</v>
      </c>
      <c r="BA75">
        <v>-40719681</v>
      </c>
      <c r="BB75">
        <v>-551675015.95000005</v>
      </c>
      <c r="BC75">
        <v>51917075.850000001</v>
      </c>
      <c r="BD75">
        <v>25595354.5</v>
      </c>
      <c r="BE75">
        <v>3206710.4</v>
      </c>
      <c r="BF75">
        <v>0</v>
      </c>
      <c r="BG75">
        <v>-424816.52</v>
      </c>
      <c r="BH75">
        <v>-5524000</v>
      </c>
      <c r="BK75">
        <v>0</v>
      </c>
      <c r="BL75">
        <v>-34313268</v>
      </c>
      <c r="BM75">
        <v>529197</v>
      </c>
      <c r="BN75">
        <v>17800000</v>
      </c>
      <c r="BO75">
        <v>-6861715.71</v>
      </c>
      <c r="BP75">
        <v>-1184222.8500000001</v>
      </c>
      <c r="BQ75">
        <v>1578208.88</v>
      </c>
      <c r="BR75">
        <v>0</v>
      </c>
      <c r="BT75">
        <v>-8920466.4199999999</v>
      </c>
      <c r="BU75">
        <v>-22602.15</v>
      </c>
      <c r="BV75">
        <v>-7342283.9400000004</v>
      </c>
      <c r="BW75">
        <v>-1810117.02</v>
      </c>
      <c r="BX75">
        <v>-83111.149999999994</v>
      </c>
      <c r="BY75">
        <v>-461018.56</v>
      </c>
      <c r="BZ75">
        <v>83312.08</v>
      </c>
      <c r="CA75">
        <v>-19924.2</v>
      </c>
      <c r="CC75">
        <v>5633160.5700000003</v>
      </c>
      <c r="CD75">
        <v>0</v>
      </c>
      <c r="CE75">
        <v>0</v>
      </c>
      <c r="CL75">
        <v>223840948.53</v>
      </c>
      <c r="DA75">
        <v>113337250.73</v>
      </c>
      <c r="DJ75">
        <v>113029000</v>
      </c>
      <c r="EH75">
        <v>0</v>
      </c>
      <c r="EJ75">
        <v>0</v>
      </c>
      <c r="EK75" s="59" t="s">
        <v>396</v>
      </c>
      <c r="EL75"/>
    </row>
    <row r="76" spans="1:142" x14ac:dyDescent="0.3">
      <c r="A76" t="s">
        <v>134</v>
      </c>
      <c r="B76">
        <v>2013</v>
      </c>
      <c r="C76" t="s">
        <v>135</v>
      </c>
      <c r="D76" t="s">
        <v>226</v>
      </c>
      <c r="E76" t="s">
        <v>151</v>
      </c>
      <c r="F76" t="s">
        <v>137</v>
      </c>
      <c r="G76" t="s">
        <v>138</v>
      </c>
      <c r="H76" s="6">
        <v>226281</v>
      </c>
      <c r="I76">
        <v>231577</v>
      </c>
      <c r="AS76">
        <v>666824788.39999998</v>
      </c>
      <c r="AT76">
        <v>-6487249.3899999997</v>
      </c>
      <c r="AU76">
        <v>-109644.22</v>
      </c>
      <c r="AV76">
        <v>95320103.790000007</v>
      </c>
      <c r="AW76">
        <v>0</v>
      </c>
      <c r="AX76">
        <v>0</v>
      </c>
      <c r="AY76">
        <v>-539243.6</v>
      </c>
      <c r="AZ76">
        <v>0</v>
      </c>
      <c r="BA76">
        <v>-95320103.790000007</v>
      </c>
      <c r="BB76">
        <v>-712038387.12</v>
      </c>
      <c r="BC76">
        <v>71598528.420000002</v>
      </c>
      <c r="BD76">
        <v>34246367.329999998</v>
      </c>
      <c r="BE76">
        <v>3924300</v>
      </c>
      <c r="BF76">
        <v>0</v>
      </c>
      <c r="BG76">
        <v>-10199.200000000001</v>
      </c>
      <c r="BH76">
        <v>-1655000</v>
      </c>
      <c r="BK76">
        <v>0</v>
      </c>
      <c r="BL76">
        <v>-97717830.129999995</v>
      </c>
      <c r="BM76">
        <v>29260392.649999999</v>
      </c>
      <c r="BN76">
        <v>8205287.4800000004</v>
      </c>
      <c r="BO76">
        <v>-1651775.89</v>
      </c>
      <c r="BP76">
        <v>-661654.07999999996</v>
      </c>
      <c r="BQ76">
        <v>-241373.92</v>
      </c>
      <c r="BR76">
        <v>0</v>
      </c>
      <c r="BT76">
        <v>-21166168.43</v>
      </c>
      <c r="BU76">
        <v>0</v>
      </c>
      <c r="BV76">
        <v>-4356395.5</v>
      </c>
      <c r="BW76">
        <v>-858833.2</v>
      </c>
      <c r="BX76">
        <v>-304824.18</v>
      </c>
      <c r="BY76">
        <v>0</v>
      </c>
      <c r="BZ76">
        <v>1018860.3</v>
      </c>
      <c r="CA76">
        <v>0</v>
      </c>
      <c r="CC76">
        <v>7828086.0599999996</v>
      </c>
      <c r="CD76">
        <v>172224.75</v>
      </c>
      <c r="CE76">
        <v>0</v>
      </c>
      <c r="CL76">
        <v>285054484.39999998</v>
      </c>
      <c r="DA76">
        <v>96889245.810000002</v>
      </c>
      <c r="DJ76">
        <v>142637000</v>
      </c>
      <c r="EH76">
        <v>0</v>
      </c>
      <c r="EI76" t="s">
        <v>199</v>
      </c>
      <c r="EJ76">
        <v>1</v>
      </c>
      <c r="EK76" s="59" t="s">
        <v>397</v>
      </c>
      <c r="EL76"/>
    </row>
    <row r="77" spans="1:142" x14ac:dyDescent="0.3">
      <c r="A77" t="s">
        <v>134</v>
      </c>
      <c r="B77">
        <v>2013</v>
      </c>
      <c r="C77" t="s">
        <v>135</v>
      </c>
      <c r="D77" t="s">
        <v>227</v>
      </c>
      <c r="E77" t="s">
        <v>152</v>
      </c>
      <c r="F77" t="s">
        <v>137</v>
      </c>
      <c r="G77" t="s">
        <v>138</v>
      </c>
      <c r="H77" s="6">
        <v>165053.69</v>
      </c>
      <c r="I77">
        <v>159965</v>
      </c>
      <c r="AS77">
        <v>618501575.39999998</v>
      </c>
      <c r="AT77">
        <v>-7825532.04</v>
      </c>
      <c r="AU77">
        <v>0</v>
      </c>
      <c r="AV77">
        <v>68561984.359999999</v>
      </c>
      <c r="AW77">
        <v>3868107.51</v>
      </c>
      <c r="AX77">
        <v>0</v>
      </c>
      <c r="AY77">
        <v>-199044.8</v>
      </c>
      <c r="AZ77">
        <v>0</v>
      </c>
      <c r="BA77">
        <v>-68849883.5</v>
      </c>
      <c r="BB77">
        <v>-695370863.29999995</v>
      </c>
      <c r="BC77">
        <v>55974899.149999999</v>
      </c>
      <c r="BD77">
        <v>31546810.09</v>
      </c>
      <c r="BE77">
        <v>4161611.26</v>
      </c>
      <c r="BF77">
        <v>0</v>
      </c>
      <c r="BG77">
        <v>-58840.66</v>
      </c>
      <c r="BH77">
        <v>12705000</v>
      </c>
      <c r="BK77">
        <v>0</v>
      </c>
      <c r="BL77">
        <v>0</v>
      </c>
      <c r="BM77">
        <v>28791091</v>
      </c>
      <c r="BN77">
        <v>1400000</v>
      </c>
      <c r="BO77">
        <v>0</v>
      </c>
      <c r="BP77">
        <v>-1679570.03</v>
      </c>
      <c r="BQ77">
        <v>309512.44</v>
      </c>
      <c r="BR77">
        <v>0</v>
      </c>
      <c r="BT77">
        <v>0</v>
      </c>
      <c r="BU77">
        <v>0</v>
      </c>
      <c r="BV77">
        <v>-24980108.050000001</v>
      </c>
      <c r="BW77">
        <v>0</v>
      </c>
      <c r="BX77">
        <v>0</v>
      </c>
      <c r="BY77">
        <v>0</v>
      </c>
      <c r="BZ77">
        <v>-31908.639999999999</v>
      </c>
      <c r="CA77">
        <v>-448458.06</v>
      </c>
      <c r="CC77">
        <v>-1518772.99</v>
      </c>
      <c r="CD77">
        <v>0</v>
      </c>
      <c r="CE77">
        <v>0</v>
      </c>
      <c r="CL77">
        <v>237373206.37</v>
      </c>
      <c r="DA77">
        <v>166697559.46000001</v>
      </c>
      <c r="DJ77">
        <v>162532200</v>
      </c>
      <c r="EG77" t="s">
        <v>287</v>
      </c>
      <c r="EH77">
        <v>1</v>
      </c>
      <c r="EJ77">
        <v>0</v>
      </c>
      <c r="EK77" s="59" t="s">
        <v>430</v>
      </c>
      <c r="EL77"/>
    </row>
    <row r="78" spans="1:142" x14ac:dyDescent="0.3">
      <c r="A78" t="s">
        <v>134</v>
      </c>
      <c r="B78">
        <v>2013</v>
      </c>
      <c r="C78" t="s">
        <v>135</v>
      </c>
      <c r="D78" t="s">
        <v>228</v>
      </c>
      <c r="E78" t="s">
        <v>153</v>
      </c>
      <c r="F78" t="s">
        <v>137</v>
      </c>
      <c r="G78" t="s">
        <v>138</v>
      </c>
      <c r="H78" s="6">
        <v>225370</v>
      </c>
      <c r="I78">
        <v>228497</v>
      </c>
      <c r="AS78">
        <v>642611861.70000005</v>
      </c>
      <c r="AT78">
        <v>-6578456.6399999997</v>
      </c>
      <c r="AU78">
        <v>-101191.31</v>
      </c>
      <c r="AV78">
        <v>91473132.409999996</v>
      </c>
      <c r="AW78">
        <v>0</v>
      </c>
      <c r="AX78">
        <v>0</v>
      </c>
      <c r="AY78">
        <v>-537873.6</v>
      </c>
      <c r="AZ78">
        <v>0</v>
      </c>
      <c r="BA78">
        <v>-91473132.409999996</v>
      </c>
      <c r="BB78">
        <v>-639715978.03999996</v>
      </c>
      <c r="BC78">
        <v>70342013.120000005</v>
      </c>
      <c r="BD78">
        <v>31501145.670000002</v>
      </c>
      <c r="BE78">
        <v>3412614.92</v>
      </c>
      <c r="BF78">
        <v>0</v>
      </c>
      <c r="BG78">
        <v>-10949.22</v>
      </c>
      <c r="BH78">
        <v>-7778200</v>
      </c>
      <c r="BK78">
        <v>0</v>
      </c>
      <c r="BL78">
        <v>-134854877.96000001</v>
      </c>
      <c r="BM78">
        <v>11788860.640000001</v>
      </c>
      <c r="BN78">
        <v>11179087.32</v>
      </c>
      <c r="BO78">
        <v>-832731.89</v>
      </c>
      <c r="BP78">
        <v>-852235.14</v>
      </c>
      <c r="BQ78">
        <v>-296404.14</v>
      </c>
      <c r="BR78">
        <v>0</v>
      </c>
      <c r="BT78">
        <v>-19642995.260000002</v>
      </c>
      <c r="BU78">
        <v>0</v>
      </c>
      <c r="BV78">
        <v>-3705274.85</v>
      </c>
      <c r="BW78">
        <v>-809729.85</v>
      </c>
      <c r="BX78">
        <v>-292158</v>
      </c>
      <c r="BY78">
        <v>0</v>
      </c>
      <c r="BZ78">
        <v>769462.32</v>
      </c>
      <c r="CA78">
        <v>0</v>
      </c>
      <c r="CC78">
        <v>6671757.2599999998</v>
      </c>
      <c r="CD78">
        <v>115202.84</v>
      </c>
      <c r="CE78">
        <v>0</v>
      </c>
      <c r="CL78">
        <v>210823370.49000001</v>
      </c>
      <c r="DA78">
        <v>93997597.900000006</v>
      </c>
      <c r="DJ78">
        <v>131528000</v>
      </c>
      <c r="EH78">
        <v>0</v>
      </c>
      <c r="EI78" t="s">
        <v>199</v>
      </c>
      <c r="EJ78">
        <v>1</v>
      </c>
      <c r="EK78" s="59" t="s">
        <v>404</v>
      </c>
      <c r="EL78"/>
    </row>
    <row r="79" spans="1:142" x14ac:dyDescent="0.3">
      <c r="A79" t="s">
        <v>134</v>
      </c>
      <c r="B79">
        <v>2013</v>
      </c>
      <c r="C79" t="s">
        <v>135</v>
      </c>
      <c r="D79" t="s">
        <v>229</v>
      </c>
      <c r="E79" t="s">
        <v>154</v>
      </c>
      <c r="F79" t="s">
        <v>137</v>
      </c>
      <c r="G79" t="s">
        <v>138</v>
      </c>
      <c r="H79" s="6">
        <v>150240</v>
      </c>
      <c r="I79">
        <v>149696</v>
      </c>
      <c r="AS79">
        <v>427660774.63999999</v>
      </c>
      <c r="AT79">
        <v>-1808221.37</v>
      </c>
      <c r="AU79">
        <v>0</v>
      </c>
      <c r="AV79">
        <v>21646699.899999999</v>
      </c>
      <c r="AW79">
        <v>0</v>
      </c>
      <c r="AX79">
        <v>0</v>
      </c>
      <c r="AY79">
        <v>-335163.90000000002</v>
      </c>
      <c r="AZ79">
        <v>0</v>
      </c>
      <c r="BA79">
        <v>-21646699.899999999</v>
      </c>
      <c r="BB79">
        <v>-445008219.10000002</v>
      </c>
      <c r="BC79">
        <v>41171297.100000001</v>
      </c>
      <c r="BD79">
        <v>22280019.600000001</v>
      </c>
      <c r="BE79">
        <v>2573885.0499999998</v>
      </c>
      <c r="BF79">
        <v>0</v>
      </c>
      <c r="BG79">
        <v>-222307.82</v>
      </c>
      <c r="BH79">
        <v>6314000</v>
      </c>
      <c r="BK79">
        <v>0</v>
      </c>
      <c r="BL79">
        <v>-27543701.300000001</v>
      </c>
      <c r="BM79">
        <v>7562592</v>
      </c>
      <c r="BN79">
        <v>-1598900</v>
      </c>
      <c r="BO79">
        <v>-5196458.45</v>
      </c>
      <c r="BP79">
        <v>-360083.8</v>
      </c>
      <c r="BQ79">
        <v>-506488.7</v>
      </c>
      <c r="BR79">
        <v>0</v>
      </c>
      <c r="BT79">
        <v>-15063297.49</v>
      </c>
      <c r="BU79">
        <v>-423619.1</v>
      </c>
      <c r="BV79">
        <v>-8381709.2199999997</v>
      </c>
      <c r="BW79">
        <v>-1641661.62</v>
      </c>
      <c r="BX79">
        <v>-1230355.8</v>
      </c>
      <c r="BY79">
        <v>-1914374.99</v>
      </c>
      <c r="BZ79">
        <v>426118.64</v>
      </c>
      <c r="CA79">
        <v>-815681.6</v>
      </c>
      <c r="CC79">
        <v>5907633.96</v>
      </c>
      <c r="CD79">
        <v>20573.849999999999</v>
      </c>
      <c r="CE79">
        <v>-29854.5</v>
      </c>
      <c r="CL79">
        <v>258219383.34999999</v>
      </c>
      <c r="DA79">
        <v>66820250.140000001</v>
      </c>
      <c r="DJ79">
        <v>86370000</v>
      </c>
      <c r="EG79" t="s">
        <v>281</v>
      </c>
      <c r="EH79">
        <v>1</v>
      </c>
      <c r="EJ79">
        <v>0</v>
      </c>
      <c r="EK79" s="59" t="s">
        <v>400</v>
      </c>
      <c r="EL79"/>
    </row>
    <row r="80" spans="1:142" x14ac:dyDescent="0.3">
      <c r="A80" t="s">
        <v>134</v>
      </c>
      <c r="B80">
        <v>2013</v>
      </c>
      <c r="C80" t="s">
        <v>135</v>
      </c>
      <c r="D80" t="s">
        <v>230</v>
      </c>
      <c r="E80" t="s">
        <v>155</v>
      </c>
      <c r="F80" t="s">
        <v>137</v>
      </c>
      <c r="G80" t="s">
        <v>138</v>
      </c>
      <c r="H80" s="6">
        <v>135910.09</v>
      </c>
      <c r="I80">
        <v>142304</v>
      </c>
      <c r="AS80">
        <v>533241400.06</v>
      </c>
      <c r="AT80">
        <v>-2020547.77</v>
      </c>
      <c r="AU80">
        <v>0</v>
      </c>
      <c r="AV80">
        <v>59203060.659999996</v>
      </c>
      <c r="AW80">
        <v>0</v>
      </c>
      <c r="AX80">
        <v>0</v>
      </c>
      <c r="AY80">
        <v>326176.8</v>
      </c>
      <c r="AZ80">
        <v>0</v>
      </c>
      <c r="BA80">
        <v>-59203060.659999996</v>
      </c>
      <c r="BB80">
        <v>-605367501.28999996</v>
      </c>
      <c r="BC80">
        <v>39008445.539999999</v>
      </c>
      <c r="BD80">
        <v>27231803.120000001</v>
      </c>
      <c r="BE80">
        <v>4030202.83</v>
      </c>
      <c r="BF80">
        <v>0</v>
      </c>
      <c r="BG80">
        <v>-1691433.79</v>
      </c>
      <c r="BH80">
        <v>-3619747.04</v>
      </c>
      <c r="BK80">
        <v>0</v>
      </c>
      <c r="BL80">
        <v>-28266572.75</v>
      </c>
      <c r="BM80">
        <v>65884303.75</v>
      </c>
      <c r="BN80">
        <v>156773</v>
      </c>
      <c r="BO80">
        <v>0</v>
      </c>
      <c r="BP80">
        <v>0</v>
      </c>
      <c r="BQ80">
        <v>-1133935.69</v>
      </c>
      <c r="BR80">
        <v>0</v>
      </c>
      <c r="BT80">
        <v>-14094326.4</v>
      </c>
      <c r="BU80">
        <v>-481634.88</v>
      </c>
      <c r="BV80">
        <v>-28251335.109999999</v>
      </c>
      <c r="BW80">
        <v>0</v>
      </c>
      <c r="BX80">
        <v>-952431.41</v>
      </c>
      <c r="BY80">
        <v>0</v>
      </c>
      <c r="BZ80">
        <v>18955.439999999999</v>
      </c>
      <c r="CA80">
        <v>-8668.5400000000009</v>
      </c>
      <c r="CC80">
        <v>5579299.8099999996</v>
      </c>
      <c r="CD80">
        <v>613206.31999999995</v>
      </c>
      <c r="CE80">
        <v>0</v>
      </c>
      <c r="CL80">
        <v>339579403.29000002</v>
      </c>
      <c r="DA80">
        <v>119743588.62</v>
      </c>
      <c r="DJ80">
        <v>130908767.22</v>
      </c>
      <c r="EG80" t="s">
        <v>282</v>
      </c>
      <c r="EH80">
        <v>1</v>
      </c>
      <c r="EJ80">
        <v>0</v>
      </c>
      <c r="EK80" s="59" t="s">
        <v>401</v>
      </c>
      <c r="EL80"/>
    </row>
    <row r="81" spans="1:142" x14ac:dyDescent="0.3">
      <c r="A81" t="s">
        <v>134</v>
      </c>
      <c r="B81">
        <v>2013</v>
      </c>
      <c r="C81" t="s">
        <v>135</v>
      </c>
      <c r="D81" t="s">
        <v>231</v>
      </c>
      <c r="E81" t="s">
        <v>156</v>
      </c>
      <c r="F81" t="s">
        <v>137</v>
      </c>
      <c r="G81" t="s">
        <v>138</v>
      </c>
      <c r="H81" s="6">
        <v>116480</v>
      </c>
      <c r="I81">
        <v>121903</v>
      </c>
      <c r="AS81">
        <v>273200636.14999998</v>
      </c>
      <c r="AT81">
        <v>-4442705.84</v>
      </c>
      <c r="AU81">
        <v>0</v>
      </c>
      <c r="AV81">
        <v>16970283.25</v>
      </c>
      <c r="AW81">
        <v>-713625.35</v>
      </c>
      <c r="AX81">
        <v>0</v>
      </c>
      <c r="AY81">
        <v>-259032</v>
      </c>
      <c r="AZ81">
        <v>0</v>
      </c>
      <c r="BA81">
        <v>-16970283.25</v>
      </c>
      <c r="BB81">
        <v>-246043714.93000001</v>
      </c>
      <c r="BC81">
        <v>29762219.690000001</v>
      </c>
      <c r="BD81">
        <v>11769295.09</v>
      </c>
      <c r="BE81">
        <v>1387660</v>
      </c>
      <c r="BF81">
        <v>0</v>
      </c>
      <c r="BG81">
        <v>0</v>
      </c>
      <c r="BH81">
        <v>-7649557</v>
      </c>
      <c r="BK81">
        <v>0</v>
      </c>
      <c r="BL81">
        <v>-44636775</v>
      </c>
      <c r="BM81">
        <v>0</v>
      </c>
      <c r="BN81">
        <v>-3915758</v>
      </c>
      <c r="BO81">
        <v>0</v>
      </c>
      <c r="BP81">
        <v>-403974</v>
      </c>
      <c r="BQ81">
        <v>-1559110.55</v>
      </c>
      <c r="BR81">
        <v>0</v>
      </c>
      <c r="BT81">
        <v>-7482560.6500000004</v>
      </c>
      <c r="BU81">
        <v>0</v>
      </c>
      <c r="BV81">
        <v>-1817111.71</v>
      </c>
      <c r="BW81">
        <v>-465474.55</v>
      </c>
      <c r="BX81">
        <v>-5878053.8499999996</v>
      </c>
      <c r="BY81">
        <v>-196379.3</v>
      </c>
      <c r="BZ81">
        <v>169059.18</v>
      </c>
      <c r="CA81">
        <v>-182026.76</v>
      </c>
      <c r="CC81">
        <v>7201311.2199999997</v>
      </c>
      <c r="CD81">
        <v>0</v>
      </c>
      <c r="CE81">
        <v>0</v>
      </c>
      <c r="CL81">
        <v>235117161</v>
      </c>
      <c r="DA81">
        <v>120551963</v>
      </c>
      <c r="DJ81">
        <v>54487010</v>
      </c>
      <c r="EH81">
        <v>0</v>
      </c>
      <c r="EJ81">
        <v>0</v>
      </c>
      <c r="EK81" s="59" t="s">
        <v>434</v>
      </c>
      <c r="EL81"/>
    </row>
    <row r="82" spans="1:142" x14ac:dyDescent="0.3">
      <c r="A82" t="s">
        <v>134</v>
      </c>
      <c r="B82">
        <v>2013</v>
      </c>
      <c r="C82" t="s">
        <v>135</v>
      </c>
      <c r="D82" t="s">
        <v>232</v>
      </c>
      <c r="E82" t="s">
        <v>157</v>
      </c>
      <c r="F82" t="s">
        <v>137</v>
      </c>
      <c r="G82" t="s">
        <v>138</v>
      </c>
      <c r="H82" s="6">
        <v>60043</v>
      </c>
      <c r="I82">
        <v>71491</v>
      </c>
      <c r="AS82">
        <v>202463116.19999999</v>
      </c>
      <c r="AT82">
        <v>-2044984.62</v>
      </c>
      <c r="AU82">
        <v>-7464085.3600000003</v>
      </c>
      <c r="AV82">
        <v>25526481.850000001</v>
      </c>
      <c r="AW82">
        <v>0</v>
      </c>
      <c r="AX82">
        <v>0</v>
      </c>
      <c r="AY82">
        <v>-144104.39000000001</v>
      </c>
      <c r="AZ82">
        <v>0</v>
      </c>
      <c r="BA82">
        <v>-25526481.850000001</v>
      </c>
      <c r="BB82">
        <v>-266664412.94999999</v>
      </c>
      <c r="BC82">
        <v>19005447.699999999</v>
      </c>
      <c r="BD82">
        <v>11537118.949999999</v>
      </c>
      <c r="BE82">
        <v>1514025.6</v>
      </c>
      <c r="BF82">
        <v>0</v>
      </c>
      <c r="BG82">
        <v>-41579.15</v>
      </c>
      <c r="BH82">
        <v>4643827</v>
      </c>
      <c r="BK82">
        <v>0</v>
      </c>
      <c r="BL82">
        <v>0</v>
      </c>
      <c r="BM82">
        <v>42178478</v>
      </c>
      <c r="BN82">
        <v>-9304409</v>
      </c>
      <c r="BO82">
        <v>0</v>
      </c>
      <c r="BP82">
        <v>0</v>
      </c>
      <c r="BQ82">
        <v>-270285.65000000002</v>
      </c>
      <c r="BR82">
        <v>9305686.4299999997</v>
      </c>
      <c r="BT82">
        <v>-2381371.17</v>
      </c>
      <c r="BU82">
        <v>0</v>
      </c>
      <c r="BV82">
        <v>-10790236.9</v>
      </c>
      <c r="BW82">
        <v>-2230.1999999999998</v>
      </c>
      <c r="BX82">
        <v>-1141051.1000000001</v>
      </c>
      <c r="BY82">
        <v>-75616.850000000006</v>
      </c>
      <c r="BZ82">
        <v>724189.15</v>
      </c>
      <c r="CA82">
        <v>-9164.4599999999991</v>
      </c>
      <c r="CC82">
        <v>10684123.9</v>
      </c>
      <c r="CD82">
        <v>0</v>
      </c>
      <c r="CE82">
        <v>0</v>
      </c>
      <c r="CL82">
        <v>219607405.44999999</v>
      </c>
      <c r="DA82">
        <v>137827008.38</v>
      </c>
      <c r="DJ82">
        <v>76926570</v>
      </c>
      <c r="EH82">
        <v>0</v>
      </c>
      <c r="EI82" t="s">
        <v>199</v>
      </c>
      <c r="EJ82">
        <v>1</v>
      </c>
      <c r="EK82" s="59" t="s">
        <v>390</v>
      </c>
      <c r="EL82"/>
    </row>
    <row r="83" spans="1:142" x14ac:dyDescent="0.3">
      <c r="A83" t="s">
        <v>134</v>
      </c>
      <c r="B83">
        <v>2013</v>
      </c>
      <c r="C83" t="s">
        <v>135</v>
      </c>
      <c r="D83" t="s">
        <v>233</v>
      </c>
      <c r="E83" t="s">
        <v>158</v>
      </c>
      <c r="F83" t="s">
        <v>137</v>
      </c>
      <c r="G83" t="s">
        <v>138</v>
      </c>
      <c r="H83" s="6">
        <v>62599.89</v>
      </c>
      <c r="I83">
        <v>70141</v>
      </c>
      <c r="AS83">
        <v>126565006.40000001</v>
      </c>
      <c r="AT83">
        <v>-339892.05</v>
      </c>
      <c r="AU83">
        <v>0</v>
      </c>
      <c r="AV83">
        <v>6642323.0999999996</v>
      </c>
      <c r="AW83">
        <v>138498.45000000001</v>
      </c>
      <c r="AX83">
        <v>0</v>
      </c>
      <c r="AY83">
        <v>-153184</v>
      </c>
      <c r="AZ83">
        <v>0</v>
      </c>
      <c r="BA83">
        <v>-6642323.0999999996</v>
      </c>
      <c r="BB83">
        <v>-70360263.200000003</v>
      </c>
      <c r="BC83">
        <v>12214314</v>
      </c>
      <c r="BD83">
        <v>3230845.45</v>
      </c>
      <c r="BE83">
        <v>335580.25</v>
      </c>
      <c r="BF83">
        <v>0</v>
      </c>
      <c r="BG83">
        <v>-5220.58</v>
      </c>
      <c r="BH83">
        <v>-4500000</v>
      </c>
      <c r="BK83">
        <v>0</v>
      </c>
      <c r="BL83">
        <v>-59539004</v>
      </c>
      <c r="BM83">
        <v>0</v>
      </c>
      <c r="BN83">
        <v>-1700000</v>
      </c>
      <c r="BO83">
        <v>-183786</v>
      </c>
      <c r="BP83">
        <v>-1115500</v>
      </c>
      <c r="BQ83">
        <v>345710.38</v>
      </c>
      <c r="BR83">
        <v>0</v>
      </c>
      <c r="BT83">
        <v>0</v>
      </c>
      <c r="BU83">
        <v>0</v>
      </c>
      <c r="BV83">
        <v>-6394414.96</v>
      </c>
      <c r="BW83">
        <v>0</v>
      </c>
      <c r="BX83">
        <v>0</v>
      </c>
      <c r="BY83">
        <v>0</v>
      </c>
      <c r="BZ83">
        <v>2373786.4</v>
      </c>
      <c r="CA83">
        <v>-69207.45</v>
      </c>
      <c r="CC83">
        <v>0</v>
      </c>
      <c r="CD83">
        <v>0</v>
      </c>
      <c r="CE83">
        <v>0</v>
      </c>
      <c r="CL83">
        <v>0</v>
      </c>
      <c r="DA83">
        <v>26593844.559999999</v>
      </c>
      <c r="DJ83">
        <v>21500000</v>
      </c>
      <c r="EG83" t="s">
        <v>287</v>
      </c>
      <c r="EH83">
        <v>1</v>
      </c>
      <c r="EJ83">
        <v>0</v>
      </c>
      <c r="EK83" s="59" t="s">
        <v>442</v>
      </c>
      <c r="EL83"/>
    </row>
    <row r="84" spans="1:142" x14ac:dyDescent="0.3">
      <c r="A84" t="s">
        <v>134</v>
      </c>
      <c r="B84">
        <v>2013</v>
      </c>
      <c r="C84" t="s">
        <v>135</v>
      </c>
      <c r="D84" t="s">
        <v>234</v>
      </c>
      <c r="E84" t="s">
        <v>159</v>
      </c>
      <c r="F84" t="s">
        <v>137</v>
      </c>
      <c r="G84" t="s">
        <v>138</v>
      </c>
      <c r="H84" s="6">
        <v>127326</v>
      </c>
      <c r="I84">
        <v>112334</v>
      </c>
      <c r="AS84">
        <v>385672223.30000001</v>
      </c>
      <c r="AT84">
        <v>-1493375.92</v>
      </c>
      <c r="AU84">
        <v>-57148268</v>
      </c>
      <c r="AV84">
        <v>31340112.050000001</v>
      </c>
      <c r="AW84">
        <v>-2601712.16</v>
      </c>
      <c r="AX84">
        <v>0</v>
      </c>
      <c r="AY84">
        <v>-584157.6</v>
      </c>
      <c r="AZ84">
        <v>0</v>
      </c>
      <c r="BA84">
        <v>-26805404.940000001</v>
      </c>
      <c r="BB84">
        <v>-426678072.94999999</v>
      </c>
      <c r="BC84">
        <v>37139712.549999997</v>
      </c>
      <c r="BD84">
        <v>19750663.100000001</v>
      </c>
      <c r="BE84">
        <v>2679561.7000000002</v>
      </c>
      <c r="BF84">
        <v>0</v>
      </c>
      <c r="BG84">
        <v>-335394.57</v>
      </c>
      <c r="BH84">
        <v>10500000</v>
      </c>
      <c r="BK84">
        <v>0</v>
      </c>
      <c r="BL84">
        <v>-14098275.289999999</v>
      </c>
      <c r="BM84">
        <v>37930698.289999999</v>
      </c>
      <c r="BN84">
        <v>-23365670.350000001</v>
      </c>
      <c r="BO84">
        <v>-969324.83</v>
      </c>
      <c r="BP84">
        <v>-211156.35</v>
      </c>
      <c r="BQ84">
        <v>-575177.35</v>
      </c>
      <c r="BR84">
        <v>54243697</v>
      </c>
      <c r="BT84">
        <v>-15778910.76</v>
      </c>
      <c r="BU84">
        <v>0</v>
      </c>
      <c r="BV84">
        <v>-12353128.539999999</v>
      </c>
      <c r="BW84">
        <v>0</v>
      </c>
      <c r="BX84">
        <v>0</v>
      </c>
      <c r="BY84">
        <v>-1168254.23</v>
      </c>
      <c r="BZ84">
        <v>99666.99</v>
      </c>
      <c r="CA84">
        <v>-688292.12</v>
      </c>
      <c r="CC84">
        <v>1935376.78</v>
      </c>
      <c r="CD84">
        <v>12850000</v>
      </c>
      <c r="CE84">
        <v>0</v>
      </c>
      <c r="CL84">
        <v>98960226.25</v>
      </c>
      <c r="DA84">
        <v>35117784.880000003</v>
      </c>
      <c r="DJ84">
        <v>50400000</v>
      </c>
      <c r="EH84">
        <v>0</v>
      </c>
      <c r="EJ84">
        <v>0</v>
      </c>
      <c r="EK84" s="59" t="s">
        <v>408</v>
      </c>
      <c r="EL84"/>
    </row>
    <row r="85" spans="1:142" x14ac:dyDescent="0.3">
      <c r="A85" t="s">
        <v>134</v>
      </c>
      <c r="B85">
        <v>2013</v>
      </c>
      <c r="C85" t="s">
        <v>135</v>
      </c>
      <c r="D85" t="s">
        <v>235</v>
      </c>
      <c r="E85" t="s">
        <v>160</v>
      </c>
      <c r="F85" t="s">
        <v>137</v>
      </c>
      <c r="G85" t="s">
        <v>138</v>
      </c>
      <c r="H85" s="6">
        <v>62054</v>
      </c>
      <c r="I85">
        <v>55983</v>
      </c>
      <c r="AS85">
        <v>174500306.65000001</v>
      </c>
      <c r="AT85">
        <v>250628.53</v>
      </c>
      <c r="AU85">
        <v>0</v>
      </c>
      <c r="AV85">
        <v>0</v>
      </c>
      <c r="AW85">
        <v>0</v>
      </c>
      <c r="AX85">
        <v>0</v>
      </c>
      <c r="AY85">
        <v>-115960.8</v>
      </c>
      <c r="AZ85">
        <v>0</v>
      </c>
      <c r="BA85">
        <v>0</v>
      </c>
      <c r="BB85">
        <v>-199509767.19999999</v>
      </c>
      <c r="BC85">
        <v>19098083</v>
      </c>
      <c r="BD85">
        <v>9686495.1999999993</v>
      </c>
      <c r="BE85">
        <v>1079517.7</v>
      </c>
      <c r="BF85">
        <v>17694.2</v>
      </c>
      <c r="BG85">
        <v>-22518.87</v>
      </c>
      <c r="BH85">
        <v>3759133</v>
      </c>
      <c r="BK85">
        <v>0</v>
      </c>
      <c r="BL85">
        <v>-16195</v>
      </c>
      <c r="BM85">
        <v>0</v>
      </c>
      <c r="BN85">
        <v>-6357904.7999999998</v>
      </c>
      <c r="BO85">
        <v>-1445604.11</v>
      </c>
      <c r="BP85">
        <v>-30885.84</v>
      </c>
      <c r="BQ85">
        <v>82321.3</v>
      </c>
      <c r="BR85">
        <v>0</v>
      </c>
      <c r="BT85">
        <v>-4774072.66</v>
      </c>
      <c r="BU85">
        <v>0</v>
      </c>
      <c r="BV85">
        <v>-1441445.5</v>
      </c>
      <c r="BW85">
        <v>-296243.56</v>
      </c>
      <c r="BX85">
        <v>-69504.789999999994</v>
      </c>
      <c r="BY85">
        <v>-70216.789999999994</v>
      </c>
      <c r="BZ85">
        <v>160339.41</v>
      </c>
      <c r="CA85">
        <v>0</v>
      </c>
      <c r="CC85">
        <v>2882735.41</v>
      </c>
      <c r="CD85">
        <v>106.2</v>
      </c>
      <c r="CE85">
        <v>0</v>
      </c>
      <c r="CL85">
        <v>48804555.200000003</v>
      </c>
      <c r="DA85">
        <v>20894396.57</v>
      </c>
      <c r="DJ85">
        <v>30240867</v>
      </c>
      <c r="EG85" t="s">
        <v>290</v>
      </c>
      <c r="EH85">
        <v>1</v>
      </c>
      <c r="EJ85">
        <v>0</v>
      </c>
      <c r="EK85" s="59" t="s">
        <v>392</v>
      </c>
      <c r="EL85"/>
    </row>
    <row r="86" spans="1:142" x14ac:dyDescent="0.3">
      <c r="A86" t="s">
        <v>134</v>
      </c>
      <c r="B86">
        <v>2013</v>
      </c>
      <c r="C86" t="s">
        <v>135</v>
      </c>
      <c r="D86" t="s">
        <v>236</v>
      </c>
      <c r="E86" t="s">
        <v>161</v>
      </c>
      <c r="F86" t="s">
        <v>137</v>
      </c>
      <c r="G86" t="s">
        <v>138</v>
      </c>
      <c r="H86" s="6">
        <v>82229</v>
      </c>
      <c r="I86">
        <v>96700</v>
      </c>
      <c r="AS86">
        <v>220607511.06999999</v>
      </c>
      <c r="AT86">
        <v>-772479</v>
      </c>
      <c r="AU86">
        <v>0</v>
      </c>
      <c r="AV86">
        <v>23779765.649999999</v>
      </c>
      <c r="AW86">
        <v>6456.9</v>
      </c>
      <c r="AX86">
        <v>0</v>
      </c>
      <c r="AY86">
        <v>-197912.81</v>
      </c>
      <c r="AZ86">
        <v>0</v>
      </c>
      <c r="BA86">
        <v>-23779765.649999999</v>
      </c>
      <c r="BB86">
        <v>-166777226.69</v>
      </c>
      <c r="BC86">
        <v>22373651.800000001</v>
      </c>
      <c r="BD86">
        <v>8745311.9499999993</v>
      </c>
      <c r="BE86">
        <v>746613.55</v>
      </c>
      <c r="BF86">
        <v>-1441.5</v>
      </c>
      <c r="BG86">
        <v>-93378.37</v>
      </c>
      <c r="BH86">
        <v>-4300000</v>
      </c>
      <c r="BK86">
        <v>0</v>
      </c>
      <c r="BL86">
        <v>-46260790</v>
      </c>
      <c r="BM86">
        <v>0</v>
      </c>
      <c r="BN86">
        <v>-20480966</v>
      </c>
      <c r="BO86">
        <v>0</v>
      </c>
      <c r="BP86">
        <v>-554560.80000000005</v>
      </c>
      <c r="BQ86">
        <v>11212.21</v>
      </c>
      <c r="BR86">
        <v>0</v>
      </c>
      <c r="BT86">
        <v>-4560659.47</v>
      </c>
      <c r="BU86">
        <v>-188034.15</v>
      </c>
      <c r="BV86">
        <v>-975631.18</v>
      </c>
      <c r="BW86">
        <v>-498577.31</v>
      </c>
      <c r="BX86">
        <v>0</v>
      </c>
      <c r="BY86">
        <v>-49073.03</v>
      </c>
      <c r="BZ86">
        <v>289871.06</v>
      </c>
      <c r="CA86">
        <v>-27593.35</v>
      </c>
      <c r="CC86">
        <v>0</v>
      </c>
      <c r="CD86">
        <v>0</v>
      </c>
      <c r="CE86">
        <v>0</v>
      </c>
      <c r="CL86">
        <v>0</v>
      </c>
      <c r="DA86">
        <v>59609396.740000002</v>
      </c>
      <c r="DJ86">
        <v>30200000</v>
      </c>
      <c r="EH86">
        <v>0</v>
      </c>
      <c r="EI86" t="s">
        <v>202</v>
      </c>
      <c r="EJ86">
        <v>1</v>
      </c>
      <c r="EK86" s="59" t="s">
        <v>438</v>
      </c>
      <c r="EL86"/>
    </row>
    <row r="87" spans="1:142" x14ac:dyDescent="0.3">
      <c r="A87" t="s">
        <v>134</v>
      </c>
      <c r="B87">
        <v>2013</v>
      </c>
      <c r="C87" t="s">
        <v>135</v>
      </c>
      <c r="D87" t="s">
        <v>237</v>
      </c>
      <c r="E87" t="s">
        <v>162</v>
      </c>
      <c r="F87" t="s">
        <v>137</v>
      </c>
      <c r="G87" t="s">
        <v>138</v>
      </c>
      <c r="H87" s="6">
        <v>61202</v>
      </c>
      <c r="I87">
        <v>69900</v>
      </c>
      <c r="AS87">
        <v>178135978.19</v>
      </c>
      <c r="AT87">
        <v>-377153.38</v>
      </c>
      <c r="AU87">
        <v>0</v>
      </c>
      <c r="AV87">
        <v>14756518.75</v>
      </c>
      <c r="AW87">
        <v>8010.75</v>
      </c>
      <c r="AX87">
        <v>0</v>
      </c>
      <c r="AY87">
        <v>-144078.96</v>
      </c>
      <c r="AZ87">
        <v>0</v>
      </c>
      <c r="BA87">
        <v>-14756518.75</v>
      </c>
      <c r="BB87">
        <v>-179584745.81999999</v>
      </c>
      <c r="BC87">
        <v>16351110.65</v>
      </c>
      <c r="BD87">
        <v>7893868.4000000004</v>
      </c>
      <c r="BE87">
        <v>712505.45</v>
      </c>
      <c r="BF87">
        <v>2131213.75</v>
      </c>
      <c r="BG87">
        <v>-15061.44</v>
      </c>
      <c r="BH87">
        <v>-5690500</v>
      </c>
      <c r="BK87">
        <v>0</v>
      </c>
      <c r="BL87">
        <v>-5146519</v>
      </c>
      <c r="BM87">
        <v>0</v>
      </c>
      <c r="BN87">
        <v>-10277576</v>
      </c>
      <c r="BO87">
        <v>0</v>
      </c>
      <c r="BP87">
        <v>-283227.8</v>
      </c>
      <c r="BQ87">
        <v>-101595.42</v>
      </c>
      <c r="BR87">
        <v>-25461.72</v>
      </c>
      <c r="BT87">
        <v>-4154299</v>
      </c>
      <c r="BU87">
        <v>-171280.07</v>
      </c>
      <c r="BV87">
        <v>-888701.23</v>
      </c>
      <c r="BW87">
        <v>-454153.44</v>
      </c>
      <c r="BX87">
        <v>0</v>
      </c>
      <c r="BY87">
        <v>-44700.56</v>
      </c>
      <c r="BZ87">
        <v>217079.13</v>
      </c>
      <c r="CA87">
        <v>-22207.79</v>
      </c>
      <c r="CC87">
        <v>13914.48</v>
      </c>
      <c r="CD87">
        <v>0</v>
      </c>
      <c r="CE87">
        <v>0</v>
      </c>
      <c r="CL87">
        <v>0</v>
      </c>
      <c r="DA87">
        <v>58662620.850000001</v>
      </c>
      <c r="DJ87">
        <v>35600000</v>
      </c>
      <c r="EH87">
        <v>0</v>
      </c>
      <c r="EI87" t="s">
        <v>202</v>
      </c>
      <c r="EJ87">
        <v>1</v>
      </c>
      <c r="EK87" s="59" t="s">
        <v>440</v>
      </c>
      <c r="EL87"/>
    </row>
    <row r="88" spans="1:142" x14ac:dyDescent="0.3">
      <c r="A88" t="s">
        <v>134</v>
      </c>
      <c r="B88">
        <v>2013</v>
      </c>
      <c r="C88" t="s">
        <v>135</v>
      </c>
      <c r="D88" t="s">
        <v>238</v>
      </c>
      <c r="E88" t="s">
        <v>163</v>
      </c>
      <c r="F88" t="s">
        <v>137</v>
      </c>
      <c r="G88" t="s">
        <v>138</v>
      </c>
      <c r="H88" s="6">
        <v>28249</v>
      </c>
      <c r="I88">
        <v>25760</v>
      </c>
      <c r="AS88">
        <v>75533609.650000006</v>
      </c>
      <c r="AT88">
        <v>-229344.44</v>
      </c>
      <c r="AU88">
        <v>-4131371.18</v>
      </c>
      <c r="AV88">
        <v>5364987.4000000004</v>
      </c>
      <c r="AW88">
        <v>36408.400000000001</v>
      </c>
      <c r="AX88">
        <v>0</v>
      </c>
      <c r="AY88">
        <v>-110556.6</v>
      </c>
      <c r="AZ88">
        <v>0</v>
      </c>
      <c r="BA88">
        <v>-5401395.7999999998</v>
      </c>
      <c r="BB88">
        <v>-44369694.219999999</v>
      </c>
      <c r="BC88">
        <v>7474804.0999999996</v>
      </c>
      <c r="BD88">
        <v>2053867.46</v>
      </c>
      <c r="BE88">
        <v>209924.19</v>
      </c>
      <c r="BF88">
        <v>0</v>
      </c>
      <c r="BG88">
        <v>-48573.05</v>
      </c>
      <c r="BH88">
        <v>5131897</v>
      </c>
      <c r="BK88">
        <v>0</v>
      </c>
      <c r="BL88">
        <v>-33982466</v>
      </c>
      <c r="BM88">
        <v>0</v>
      </c>
      <c r="BN88">
        <v>0</v>
      </c>
      <c r="BO88">
        <v>0</v>
      </c>
      <c r="BP88">
        <v>-1107602.05</v>
      </c>
      <c r="BQ88">
        <v>-150757.57</v>
      </c>
      <c r="BR88">
        <v>940136.05</v>
      </c>
      <c r="BT88">
        <v>-2051060.57</v>
      </c>
      <c r="BU88">
        <v>-250</v>
      </c>
      <c r="BV88">
        <v>-925112.5</v>
      </c>
      <c r="BW88">
        <v>-58301.65</v>
      </c>
      <c r="BX88">
        <v>-53241.23</v>
      </c>
      <c r="BY88">
        <v>-1236859.75</v>
      </c>
      <c r="BZ88">
        <v>21769.55</v>
      </c>
      <c r="CA88">
        <v>-7550.3</v>
      </c>
      <c r="CC88">
        <v>51457.54</v>
      </c>
      <c r="CD88">
        <v>0</v>
      </c>
      <c r="CE88">
        <v>0</v>
      </c>
      <c r="CL88">
        <v>27438016.780000001</v>
      </c>
      <c r="DA88">
        <v>23896070.899999999</v>
      </c>
      <c r="DJ88">
        <v>11136387</v>
      </c>
      <c r="EG88" t="s">
        <v>280</v>
      </c>
      <c r="EH88">
        <v>1</v>
      </c>
      <c r="EJ88">
        <v>0</v>
      </c>
      <c r="EK88" s="59" t="s">
        <v>441</v>
      </c>
      <c r="EL88"/>
    </row>
    <row r="89" spans="1:142" x14ac:dyDescent="0.3">
      <c r="A89" t="s">
        <v>134</v>
      </c>
      <c r="B89">
        <v>2013</v>
      </c>
      <c r="C89" t="s">
        <v>135</v>
      </c>
      <c r="D89" t="s">
        <v>239</v>
      </c>
      <c r="E89" t="s">
        <v>164</v>
      </c>
      <c r="F89" t="s">
        <v>137</v>
      </c>
      <c r="G89" t="s">
        <v>138</v>
      </c>
      <c r="H89" s="6">
        <v>40552</v>
      </c>
      <c r="I89">
        <v>43345</v>
      </c>
      <c r="AS89">
        <v>121365990.5</v>
      </c>
      <c r="AT89">
        <v>62017.85</v>
      </c>
      <c r="AU89">
        <v>-597403.07999999996</v>
      </c>
      <c r="AV89">
        <v>7139334.5999999996</v>
      </c>
      <c r="AW89">
        <v>0</v>
      </c>
      <c r="AX89">
        <v>0</v>
      </c>
      <c r="AY89">
        <v>-243293.12</v>
      </c>
      <c r="AZ89">
        <v>0</v>
      </c>
      <c r="BA89">
        <v>-7139334.5999999996</v>
      </c>
      <c r="BB89">
        <v>-137127288.40000001</v>
      </c>
      <c r="BC89">
        <v>11812510.6</v>
      </c>
      <c r="BD89">
        <v>6590003.5999999996</v>
      </c>
      <c r="BE89">
        <v>766085.15</v>
      </c>
      <c r="BF89">
        <v>0</v>
      </c>
      <c r="BG89">
        <v>-31802.77</v>
      </c>
      <c r="BH89">
        <v>-2230000</v>
      </c>
      <c r="BK89">
        <v>0</v>
      </c>
      <c r="BL89">
        <v>-5850538.2199999997</v>
      </c>
      <c r="BM89">
        <v>10131845.300000001</v>
      </c>
      <c r="BN89">
        <v>-1624823.33</v>
      </c>
      <c r="BO89">
        <v>-315531.13</v>
      </c>
      <c r="BP89">
        <v>-113052.4</v>
      </c>
      <c r="BQ89">
        <v>-79142.8</v>
      </c>
      <c r="BR89">
        <v>706256.45</v>
      </c>
      <c r="BT89">
        <v>-2438803.6</v>
      </c>
      <c r="BU89">
        <v>0</v>
      </c>
      <c r="BV89">
        <v>-2603321.73</v>
      </c>
      <c r="BW89">
        <v>-423593.18</v>
      </c>
      <c r="BX89">
        <v>0</v>
      </c>
      <c r="BY89">
        <v>-187978.44</v>
      </c>
      <c r="BZ89">
        <v>221065.53</v>
      </c>
      <c r="CA89">
        <v>0</v>
      </c>
      <c r="CC89">
        <v>2392208.5499999998</v>
      </c>
      <c r="CD89">
        <v>0</v>
      </c>
      <c r="CE89">
        <v>0</v>
      </c>
      <c r="CL89">
        <v>75974068.010000005</v>
      </c>
      <c r="DA89">
        <v>33272551.140000001</v>
      </c>
      <c r="DJ89">
        <v>23700000</v>
      </c>
      <c r="EH89">
        <v>0</v>
      </c>
      <c r="EJ89">
        <v>0</v>
      </c>
      <c r="EK89" s="59" t="s">
        <v>388</v>
      </c>
      <c r="EL89"/>
    </row>
    <row r="90" spans="1:142" x14ac:dyDescent="0.3">
      <c r="A90" t="s">
        <v>134</v>
      </c>
      <c r="B90">
        <v>2013</v>
      </c>
      <c r="C90" t="s">
        <v>135</v>
      </c>
      <c r="D90" t="s">
        <v>240</v>
      </c>
      <c r="E90" t="s">
        <v>165</v>
      </c>
      <c r="F90" t="s">
        <v>137</v>
      </c>
      <c r="G90" t="s">
        <v>138</v>
      </c>
      <c r="H90" s="6">
        <v>34010</v>
      </c>
      <c r="I90">
        <v>34150</v>
      </c>
      <c r="AS90">
        <v>97209876.189999998</v>
      </c>
      <c r="AT90">
        <v>-324025.07</v>
      </c>
      <c r="AU90">
        <v>-213891.05</v>
      </c>
      <c r="AV90">
        <v>16425058.060000001</v>
      </c>
      <c r="AW90">
        <v>0</v>
      </c>
      <c r="AX90">
        <v>0</v>
      </c>
      <c r="AY90">
        <v>0</v>
      </c>
      <c r="AZ90">
        <v>0</v>
      </c>
      <c r="BA90">
        <v>-16425058.060000001</v>
      </c>
      <c r="BB90">
        <v>-100147499.3</v>
      </c>
      <c r="BC90">
        <v>8476035.3000000007</v>
      </c>
      <c r="BD90">
        <v>5048578.3</v>
      </c>
      <c r="BE90">
        <v>593566.5</v>
      </c>
      <c r="BF90">
        <v>183900</v>
      </c>
      <c r="BG90">
        <v>-13673.83</v>
      </c>
      <c r="BH90">
        <v>-448832.95</v>
      </c>
      <c r="BK90">
        <v>0</v>
      </c>
      <c r="BL90">
        <v>-2922032.8</v>
      </c>
      <c r="BM90">
        <v>0</v>
      </c>
      <c r="BN90">
        <v>0</v>
      </c>
      <c r="BO90">
        <v>0</v>
      </c>
      <c r="BP90">
        <v>0</v>
      </c>
      <c r="BQ90">
        <v>-732970.77</v>
      </c>
      <c r="BR90">
        <v>1018185.45</v>
      </c>
      <c r="BT90">
        <v>-1563533.25</v>
      </c>
      <c r="BU90">
        <v>-20603.2</v>
      </c>
      <c r="BV90">
        <v>-826185.76</v>
      </c>
      <c r="BW90">
        <v>-183321.52</v>
      </c>
      <c r="BX90">
        <v>0</v>
      </c>
      <c r="BY90">
        <v>-6765.7</v>
      </c>
      <c r="BZ90">
        <v>0</v>
      </c>
      <c r="CA90">
        <v>0</v>
      </c>
      <c r="CC90">
        <v>1715335.6</v>
      </c>
      <c r="CD90">
        <v>0</v>
      </c>
      <c r="CE90">
        <v>-54408.5</v>
      </c>
      <c r="CL90">
        <v>57958848.739999995</v>
      </c>
      <c r="DA90">
        <v>37332983.090000004</v>
      </c>
      <c r="DJ90">
        <v>22992184.949999999</v>
      </c>
      <c r="EG90" t="s">
        <v>285</v>
      </c>
      <c r="EH90">
        <v>1</v>
      </c>
      <c r="EJ90">
        <v>0</v>
      </c>
      <c r="EK90" s="59" t="s">
        <v>447</v>
      </c>
      <c r="EL90"/>
    </row>
    <row r="91" spans="1:142" x14ac:dyDescent="0.3">
      <c r="A91" t="s">
        <v>134</v>
      </c>
      <c r="B91">
        <v>2013</v>
      </c>
      <c r="C91" t="s">
        <v>135</v>
      </c>
      <c r="D91" t="s">
        <v>241</v>
      </c>
      <c r="E91" t="s">
        <v>166</v>
      </c>
      <c r="F91" t="s">
        <v>137</v>
      </c>
      <c r="G91" t="s">
        <v>138</v>
      </c>
      <c r="H91" s="6">
        <v>20979</v>
      </c>
      <c r="I91">
        <v>21672</v>
      </c>
      <c r="AS91">
        <v>53132749</v>
      </c>
      <c r="AT91">
        <v>-95787</v>
      </c>
      <c r="AU91">
        <v>-286843</v>
      </c>
      <c r="AV91">
        <v>2627810</v>
      </c>
      <c r="AW91">
        <v>844</v>
      </c>
      <c r="AX91">
        <v>0</v>
      </c>
      <c r="AY91">
        <v>-52344</v>
      </c>
      <c r="AZ91">
        <v>0</v>
      </c>
      <c r="BA91">
        <v>-2627810</v>
      </c>
      <c r="BB91">
        <v>-55769714</v>
      </c>
      <c r="BC91">
        <v>5695967</v>
      </c>
      <c r="BD91">
        <v>2856402</v>
      </c>
      <c r="BE91">
        <v>372485</v>
      </c>
      <c r="BF91">
        <v>0</v>
      </c>
      <c r="BG91">
        <v>-10711</v>
      </c>
      <c r="BH91">
        <v>-600000</v>
      </c>
      <c r="BK91">
        <v>0</v>
      </c>
      <c r="BL91">
        <v>-4908879</v>
      </c>
      <c r="BM91">
        <v>14577</v>
      </c>
      <c r="BN91">
        <v>300000</v>
      </c>
      <c r="BO91">
        <v>-104391</v>
      </c>
      <c r="BP91">
        <v>0</v>
      </c>
      <c r="BQ91">
        <v>608991</v>
      </c>
      <c r="BR91">
        <v>81280</v>
      </c>
      <c r="BT91">
        <v>-1269997</v>
      </c>
      <c r="BU91">
        <v>0</v>
      </c>
      <c r="BV91">
        <v>-350769</v>
      </c>
      <c r="BW91">
        <v>-14296</v>
      </c>
      <c r="BX91">
        <v>0</v>
      </c>
      <c r="BY91">
        <v>-44381</v>
      </c>
      <c r="BZ91">
        <v>307</v>
      </c>
      <c r="CA91">
        <v>-1911</v>
      </c>
      <c r="CC91">
        <v>636158</v>
      </c>
      <c r="CD91">
        <v>0</v>
      </c>
      <c r="CE91">
        <v>0</v>
      </c>
      <c r="CL91">
        <v>45938072</v>
      </c>
      <c r="DA91">
        <v>27706202</v>
      </c>
      <c r="DJ91">
        <v>9300000</v>
      </c>
      <c r="EH91">
        <v>0</v>
      </c>
      <c r="EJ91">
        <v>0</v>
      </c>
      <c r="EK91" s="59" t="s">
        <v>398</v>
      </c>
      <c r="EL91"/>
    </row>
    <row r="92" spans="1:142" x14ac:dyDescent="0.3">
      <c r="A92" t="s">
        <v>134</v>
      </c>
      <c r="B92">
        <v>2013</v>
      </c>
      <c r="C92" t="s">
        <v>135</v>
      </c>
      <c r="D92" t="s">
        <v>242</v>
      </c>
      <c r="E92" t="s">
        <v>167</v>
      </c>
      <c r="F92" t="s">
        <v>137</v>
      </c>
      <c r="G92" t="s">
        <v>138</v>
      </c>
      <c r="H92" s="6">
        <v>18961.330000000002</v>
      </c>
      <c r="I92">
        <v>18810</v>
      </c>
      <c r="AS92">
        <v>53595213</v>
      </c>
      <c r="AT92">
        <v>-114128.1</v>
      </c>
      <c r="AU92">
        <v>-318674.90000000002</v>
      </c>
      <c r="AV92">
        <v>3957223.95</v>
      </c>
      <c r="AW92">
        <v>0</v>
      </c>
      <c r="AX92">
        <v>0</v>
      </c>
      <c r="AY92">
        <v>-37478.400000000001</v>
      </c>
      <c r="AZ92">
        <v>0</v>
      </c>
      <c r="BA92">
        <v>-3957223.95</v>
      </c>
      <c r="BB92">
        <v>-50816437.700000003</v>
      </c>
      <c r="BC92">
        <v>5410239.7999999998</v>
      </c>
      <c r="BD92">
        <v>2475783.6</v>
      </c>
      <c r="BE92">
        <v>222300.6</v>
      </c>
      <c r="BF92">
        <v>0</v>
      </c>
      <c r="BG92">
        <v>-6539.45</v>
      </c>
      <c r="BH92">
        <v>-348491</v>
      </c>
      <c r="BK92">
        <v>0</v>
      </c>
      <c r="BL92">
        <v>-7879153</v>
      </c>
      <c r="BM92">
        <v>0</v>
      </c>
      <c r="BN92">
        <v>673252.7</v>
      </c>
      <c r="BO92">
        <v>-271147.3</v>
      </c>
      <c r="BP92">
        <v>-173366.95</v>
      </c>
      <c r="BQ92">
        <v>-138064.29999999999</v>
      </c>
      <c r="BR92">
        <v>442358.6</v>
      </c>
      <c r="BT92">
        <v>-1212755.8999999999</v>
      </c>
      <c r="BU92">
        <v>-700</v>
      </c>
      <c r="BV92">
        <v>-387348.11</v>
      </c>
      <c r="BW92">
        <v>-10432.700000000001</v>
      </c>
      <c r="BX92">
        <v>-2628</v>
      </c>
      <c r="BY92">
        <v>-24096.03</v>
      </c>
      <c r="BZ92">
        <v>97757.119999999995</v>
      </c>
      <c r="CA92">
        <v>-90322.19</v>
      </c>
      <c r="CC92">
        <v>653030.41</v>
      </c>
      <c r="CD92">
        <v>0</v>
      </c>
      <c r="CE92">
        <v>0</v>
      </c>
      <c r="CL92">
        <v>15961465.57</v>
      </c>
      <c r="DA92">
        <v>11858014.880000001</v>
      </c>
      <c r="DJ92">
        <v>12560262</v>
      </c>
      <c r="EH92">
        <v>0</v>
      </c>
      <c r="EJ92">
        <v>0</v>
      </c>
      <c r="EK92" s="59" t="s">
        <v>393</v>
      </c>
      <c r="EL92"/>
    </row>
    <row r="93" spans="1:142" x14ac:dyDescent="0.3">
      <c r="A93" t="s">
        <v>134</v>
      </c>
      <c r="B93">
        <v>2013</v>
      </c>
      <c r="C93" t="s">
        <v>135</v>
      </c>
      <c r="D93" t="s">
        <v>243</v>
      </c>
      <c r="E93" t="s">
        <v>168</v>
      </c>
      <c r="F93" t="s">
        <v>137</v>
      </c>
      <c r="G93" t="s">
        <v>138</v>
      </c>
      <c r="H93" s="6">
        <v>13925.6</v>
      </c>
      <c r="I93">
        <v>13068</v>
      </c>
      <c r="AS93">
        <v>39574905.299999997</v>
      </c>
      <c r="AT93">
        <v>-297939.11</v>
      </c>
      <c r="AU93">
        <v>-100000</v>
      </c>
      <c r="AV93">
        <v>1587697.35</v>
      </c>
      <c r="AW93">
        <v>0</v>
      </c>
      <c r="AX93">
        <v>0</v>
      </c>
      <c r="AY93">
        <v>-44764.800000000003</v>
      </c>
      <c r="AZ93">
        <v>0</v>
      </c>
      <c r="BA93">
        <v>-1587719.8</v>
      </c>
      <c r="BB93">
        <v>-48230947.5</v>
      </c>
      <c r="BC93">
        <v>4212592.6500000004</v>
      </c>
      <c r="BD93">
        <v>2259802.35</v>
      </c>
      <c r="BE93">
        <v>263210.90000000002</v>
      </c>
      <c r="BF93">
        <v>0</v>
      </c>
      <c r="BG93">
        <v>-7977.95</v>
      </c>
      <c r="BH93">
        <v>-755000</v>
      </c>
      <c r="BK93">
        <v>0</v>
      </c>
      <c r="BL93">
        <v>0</v>
      </c>
      <c r="BM93">
        <v>6406945</v>
      </c>
      <c r="BN93">
        <v>70000</v>
      </c>
      <c r="BO93">
        <v>0</v>
      </c>
      <c r="BP93">
        <v>-155028.45000000001</v>
      </c>
      <c r="BQ93">
        <v>-32985.89</v>
      </c>
      <c r="BR93">
        <v>0</v>
      </c>
      <c r="BT93">
        <v>-1400790.38</v>
      </c>
      <c r="BU93">
        <v>0</v>
      </c>
      <c r="BV93">
        <v>-945119.06</v>
      </c>
      <c r="BW93">
        <v>-14469.36</v>
      </c>
      <c r="BX93">
        <v>0</v>
      </c>
      <c r="BY93">
        <v>-73235</v>
      </c>
      <c r="BZ93">
        <v>32357.48</v>
      </c>
      <c r="CA93">
        <v>-69469.61</v>
      </c>
      <c r="CC93">
        <v>1627232.14</v>
      </c>
      <c r="CD93">
        <v>0</v>
      </c>
      <c r="CE93">
        <v>0</v>
      </c>
      <c r="CL93">
        <v>39917588.270000003</v>
      </c>
      <c r="DA93">
        <v>27531855.199999999</v>
      </c>
      <c r="DJ93">
        <v>11955000</v>
      </c>
      <c r="EH93">
        <v>0</v>
      </c>
      <c r="EJ93">
        <v>0</v>
      </c>
      <c r="EK93" s="59" t="s">
        <v>410</v>
      </c>
      <c r="EL93"/>
    </row>
    <row r="94" spans="1:142" x14ac:dyDescent="0.3">
      <c r="A94" t="s">
        <v>134</v>
      </c>
      <c r="B94">
        <v>2013</v>
      </c>
      <c r="C94" t="s">
        <v>135</v>
      </c>
      <c r="D94" t="s">
        <v>244</v>
      </c>
      <c r="E94" t="s">
        <v>169</v>
      </c>
      <c r="F94" t="s">
        <v>137</v>
      </c>
      <c r="G94" t="s">
        <v>138</v>
      </c>
      <c r="H94" s="6">
        <v>19203</v>
      </c>
      <c r="I94">
        <v>19121</v>
      </c>
      <c r="AS94">
        <v>60904003</v>
      </c>
      <c r="AT94">
        <v>-600890.61</v>
      </c>
      <c r="AU94">
        <v>-1218080.05</v>
      </c>
      <c r="AV94">
        <v>5217029.6500000004</v>
      </c>
      <c r="AW94">
        <v>0</v>
      </c>
      <c r="AX94">
        <v>0</v>
      </c>
      <c r="AY94">
        <v>-27768</v>
      </c>
      <c r="AZ94">
        <v>0</v>
      </c>
      <c r="BA94">
        <v>-5217029.6500000004</v>
      </c>
      <c r="BB94">
        <v>-76782176.099999994</v>
      </c>
      <c r="BC94">
        <v>5879230.1500000004</v>
      </c>
      <c r="BD94">
        <v>3528319</v>
      </c>
      <c r="BE94">
        <v>464615</v>
      </c>
      <c r="BF94">
        <v>0</v>
      </c>
      <c r="BG94">
        <v>-23728.35</v>
      </c>
      <c r="BH94">
        <v>-2012630</v>
      </c>
      <c r="BK94">
        <v>0</v>
      </c>
      <c r="BL94">
        <v>0</v>
      </c>
      <c r="BM94">
        <v>6864837</v>
      </c>
      <c r="BN94">
        <v>1350000</v>
      </c>
      <c r="BO94">
        <v>-152905.29999999999</v>
      </c>
      <c r="BP94">
        <v>-31411.85</v>
      </c>
      <c r="BQ94">
        <v>88431.81</v>
      </c>
      <c r="BR94">
        <v>1068985.67</v>
      </c>
      <c r="BT94">
        <v>-2551932.4300000002</v>
      </c>
      <c r="BU94">
        <v>0</v>
      </c>
      <c r="BV94">
        <v>-1402241.36</v>
      </c>
      <c r="BW94">
        <v>-767599.31</v>
      </c>
      <c r="BX94">
        <v>-1900</v>
      </c>
      <c r="BY94">
        <v>-27873.02</v>
      </c>
      <c r="BZ94">
        <v>11268.55</v>
      </c>
      <c r="CA94">
        <v>-337.24</v>
      </c>
      <c r="CC94">
        <v>743976.44</v>
      </c>
      <c r="CD94">
        <v>0</v>
      </c>
      <c r="CE94">
        <v>0</v>
      </c>
      <c r="CL94">
        <v>18684908.290000003</v>
      </c>
      <c r="DA94">
        <v>6090400.2999999998</v>
      </c>
      <c r="DJ94">
        <v>13899630</v>
      </c>
      <c r="EG94" t="s">
        <v>282</v>
      </c>
      <c r="EH94">
        <v>1</v>
      </c>
      <c r="EJ94">
        <v>0</v>
      </c>
      <c r="EK94" s="59" t="s">
        <v>403</v>
      </c>
      <c r="EL94"/>
    </row>
    <row r="95" spans="1:142" x14ac:dyDescent="0.3">
      <c r="A95" t="s">
        <v>134</v>
      </c>
      <c r="B95">
        <v>2013</v>
      </c>
      <c r="C95" t="s">
        <v>135</v>
      </c>
      <c r="D95" t="s">
        <v>245</v>
      </c>
      <c r="E95" t="s">
        <v>170</v>
      </c>
      <c r="F95" t="s">
        <v>137</v>
      </c>
      <c r="G95" t="s">
        <v>138</v>
      </c>
      <c r="H95" s="6">
        <v>11043</v>
      </c>
      <c r="I95">
        <v>10031</v>
      </c>
      <c r="AS95">
        <v>40537425.399999999</v>
      </c>
      <c r="AT95">
        <v>-88684.39</v>
      </c>
      <c r="AU95">
        <v>-220000</v>
      </c>
      <c r="AV95">
        <v>3319033.6</v>
      </c>
      <c r="AW95">
        <v>0</v>
      </c>
      <c r="AX95">
        <v>0</v>
      </c>
      <c r="AY95">
        <v>-39650.400000000001</v>
      </c>
      <c r="AZ95">
        <v>0</v>
      </c>
      <c r="BA95">
        <v>-3319033.6</v>
      </c>
      <c r="BB95">
        <v>-56522551.5</v>
      </c>
      <c r="BC95">
        <v>3967646.75</v>
      </c>
      <c r="BD95">
        <v>2567553.0499999998</v>
      </c>
      <c r="BE95">
        <v>341376.3</v>
      </c>
      <c r="BF95">
        <v>0</v>
      </c>
      <c r="BG95">
        <v>-12388.67</v>
      </c>
      <c r="BH95">
        <v>0</v>
      </c>
      <c r="BK95">
        <v>0</v>
      </c>
      <c r="BL95">
        <v>0</v>
      </c>
      <c r="BM95">
        <v>10742259</v>
      </c>
      <c r="BN95">
        <v>1538572</v>
      </c>
      <c r="BO95">
        <v>0</v>
      </c>
      <c r="BP95">
        <v>-38425.61</v>
      </c>
      <c r="BQ95">
        <v>-97511.4</v>
      </c>
      <c r="BR95">
        <v>265920.25</v>
      </c>
      <c r="BT95">
        <v>-1110225.93</v>
      </c>
      <c r="BU95">
        <v>0</v>
      </c>
      <c r="BV95">
        <v>-721342.61</v>
      </c>
      <c r="BW95">
        <v>-163701.5</v>
      </c>
      <c r="BX95">
        <v>0</v>
      </c>
      <c r="BY95">
        <v>-12648.69</v>
      </c>
      <c r="BZ95">
        <v>18560.48</v>
      </c>
      <c r="CA95">
        <v>-37643.19</v>
      </c>
      <c r="CC95">
        <v>15192.91</v>
      </c>
      <c r="CD95">
        <v>0</v>
      </c>
      <c r="CE95">
        <v>0</v>
      </c>
      <c r="CL95">
        <v>23661501.93</v>
      </c>
      <c r="DA95">
        <v>10152060.689999999</v>
      </c>
      <c r="DJ95">
        <v>12500000</v>
      </c>
      <c r="EH95">
        <v>0</v>
      </c>
      <c r="EI95" t="s">
        <v>202</v>
      </c>
      <c r="EJ95">
        <v>1</v>
      </c>
      <c r="EK95" s="59" t="s">
        <v>425</v>
      </c>
      <c r="EL95"/>
    </row>
    <row r="96" spans="1:142" x14ac:dyDescent="0.3">
      <c r="A96" t="s">
        <v>134</v>
      </c>
      <c r="B96">
        <v>2013</v>
      </c>
      <c r="C96" t="s">
        <v>135</v>
      </c>
      <c r="D96" t="s">
        <v>246</v>
      </c>
      <c r="E96" t="s">
        <v>171</v>
      </c>
      <c r="F96" t="s">
        <v>137</v>
      </c>
      <c r="G96" t="s">
        <v>138</v>
      </c>
      <c r="H96" s="6">
        <v>6487.92</v>
      </c>
      <c r="I96">
        <v>6135</v>
      </c>
      <c r="AS96">
        <v>25327294.550000001</v>
      </c>
      <c r="AT96">
        <v>-1242446.75</v>
      </c>
      <c r="AU96">
        <v>-67095.600000000006</v>
      </c>
      <c r="AV96">
        <v>3804262.15</v>
      </c>
      <c r="AW96">
        <v>0</v>
      </c>
      <c r="AX96">
        <v>0</v>
      </c>
      <c r="AY96">
        <v>15572.4</v>
      </c>
      <c r="AZ96">
        <v>0</v>
      </c>
      <c r="BA96">
        <v>-3804262.15</v>
      </c>
      <c r="BB96">
        <v>-28411238.870000001</v>
      </c>
      <c r="BC96">
        <v>1940747.66</v>
      </c>
      <c r="BD96">
        <v>1269810.2</v>
      </c>
      <c r="BE96">
        <v>176898.94</v>
      </c>
      <c r="BF96">
        <v>0</v>
      </c>
      <c r="BG96">
        <v>-534052.39</v>
      </c>
      <c r="BH96">
        <v>-718104</v>
      </c>
      <c r="BK96">
        <v>0</v>
      </c>
      <c r="BL96">
        <v>-2924568.9</v>
      </c>
      <c r="BM96">
        <v>3226090.9</v>
      </c>
      <c r="BN96">
        <v>1126738</v>
      </c>
      <c r="BO96">
        <v>0</v>
      </c>
      <c r="BP96">
        <v>0</v>
      </c>
      <c r="BQ96">
        <v>-45843.34</v>
      </c>
      <c r="BR96">
        <v>0</v>
      </c>
      <c r="BT96">
        <v>-415313.55</v>
      </c>
      <c r="BU96">
        <v>-50</v>
      </c>
      <c r="BV96">
        <v>-954164.14</v>
      </c>
      <c r="BW96">
        <v>0</v>
      </c>
      <c r="BX96">
        <v>-10850</v>
      </c>
      <c r="BY96">
        <v>0</v>
      </c>
      <c r="BZ96">
        <v>43.74</v>
      </c>
      <c r="CA96">
        <v>0</v>
      </c>
      <c r="CC96">
        <v>126448.48</v>
      </c>
      <c r="CD96">
        <v>0</v>
      </c>
      <c r="CE96">
        <v>-14005.13</v>
      </c>
      <c r="CL96">
        <v>51044460.29999999</v>
      </c>
      <c r="DA96">
        <v>12851568.51</v>
      </c>
      <c r="DJ96">
        <v>7250216.7400000002</v>
      </c>
      <c r="EG96" t="s">
        <v>282</v>
      </c>
      <c r="EH96">
        <v>1</v>
      </c>
      <c r="EJ96">
        <v>0</v>
      </c>
      <c r="EK96" s="59" t="s">
        <v>389</v>
      </c>
      <c r="EL96"/>
    </row>
    <row r="97" spans="1:142" x14ac:dyDescent="0.3">
      <c r="A97" t="s">
        <v>134</v>
      </c>
      <c r="B97">
        <v>2013</v>
      </c>
      <c r="C97" t="s">
        <v>135</v>
      </c>
      <c r="D97" t="s">
        <v>247</v>
      </c>
      <c r="E97" t="s">
        <v>172</v>
      </c>
      <c r="F97" t="s">
        <v>137</v>
      </c>
      <c r="G97" t="s">
        <v>138</v>
      </c>
      <c r="H97" s="6">
        <v>9520</v>
      </c>
      <c r="I97">
        <v>9187</v>
      </c>
      <c r="AS97">
        <v>24258062</v>
      </c>
      <c r="AT97">
        <v>12359.78</v>
      </c>
      <c r="AU97">
        <v>-268148.09999999998</v>
      </c>
      <c r="AV97">
        <v>1978976.8</v>
      </c>
      <c r="AW97">
        <v>0</v>
      </c>
      <c r="AX97">
        <v>0</v>
      </c>
      <c r="AY97">
        <v>-22706.799999999999</v>
      </c>
      <c r="AZ97">
        <v>0</v>
      </c>
      <c r="BA97">
        <v>-1978976.8</v>
      </c>
      <c r="BB97">
        <v>-25013889.050000001</v>
      </c>
      <c r="BC97">
        <v>3124592.15</v>
      </c>
      <c r="BD97">
        <v>1174064.3500000001</v>
      </c>
      <c r="BE97">
        <v>127225</v>
      </c>
      <c r="BF97">
        <v>0</v>
      </c>
      <c r="BG97">
        <v>-5367.45</v>
      </c>
      <c r="BH97">
        <v>300000</v>
      </c>
      <c r="BK97">
        <v>0</v>
      </c>
      <c r="BL97">
        <v>-3663640.6</v>
      </c>
      <c r="BM97">
        <v>0</v>
      </c>
      <c r="BN97">
        <v>1247670.6000000001</v>
      </c>
      <c r="BO97">
        <v>-198629</v>
      </c>
      <c r="BP97">
        <v>0</v>
      </c>
      <c r="BQ97">
        <v>-7059.8</v>
      </c>
      <c r="BR97">
        <v>440222.2</v>
      </c>
      <c r="BT97">
        <v>-641737.65</v>
      </c>
      <c r="BU97">
        <v>0</v>
      </c>
      <c r="BV97">
        <v>-520781.18</v>
      </c>
      <c r="BW97">
        <v>-10181.59</v>
      </c>
      <c r="BX97">
        <v>0</v>
      </c>
      <c r="BY97">
        <v>0</v>
      </c>
      <c r="BZ97">
        <v>118951.84</v>
      </c>
      <c r="CA97">
        <v>0</v>
      </c>
      <c r="CC97">
        <v>782132.89</v>
      </c>
      <c r="CD97">
        <v>18824.349999999999</v>
      </c>
      <c r="CE97">
        <v>0</v>
      </c>
      <c r="CL97">
        <v>27010818.499999996</v>
      </c>
      <c r="DA97">
        <v>17534741.949999999</v>
      </c>
      <c r="DJ97">
        <v>5200000</v>
      </c>
      <c r="EH97">
        <v>0</v>
      </c>
      <c r="EJ97">
        <v>0</v>
      </c>
      <c r="EK97" s="59" t="s">
        <v>419</v>
      </c>
      <c r="EL97"/>
    </row>
    <row r="98" spans="1:142" x14ac:dyDescent="0.3">
      <c r="A98" t="s">
        <v>134</v>
      </c>
      <c r="B98">
        <v>2013</v>
      </c>
      <c r="C98" t="s">
        <v>135</v>
      </c>
      <c r="D98" t="s">
        <v>248</v>
      </c>
      <c r="E98" t="s">
        <v>173</v>
      </c>
      <c r="F98" t="s">
        <v>137</v>
      </c>
      <c r="G98" t="s">
        <v>138</v>
      </c>
      <c r="H98" s="6">
        <v>9861</v>
      </c>
      <c r="I98">
        <v>10026</v>
      </c>
      <c r="AS98">
        <v>26349502.300000001</v>
      </c>
      <c r="AT98">
        <v>-103138.9</v>
      </c>
      <c r="AU98">
        <v>-163119.15</v>
      </c>
      <c r="AV98">
        <v>1039978.35</v>
      </c>
      <c r="AW98">
        <v>0</v>
      </c>
      <c r="AX98">
        <v>0</v>
      </c>
      <c r="AY98">
        <v>-23918.400000000001</v>
      </c>
      <c r="AZ98">
        <v>0</v>
      </c>
      <c r="BA98">
        <v>-1039978.35</v>
      </c>
      <c r="BB98">
        <v>-30058883.379999999</v>
      </c>
      <c r="BC98">
        <v>4449314.3</v>
      </c>
      <c r="BD98">
        <v>0</v>
      </c>
      <c r="BE98">
        <v>0</v>
      </c>
      <c r="BF98">
        <v>0</v>
      </c>
      <c r="BG98">
        <v>0</v>
      </c>
      <c r="BH98">
        <v>0</v>
      </c>
      <c r="BK98">
        <v>0</v>
      </c>
      <c r="BL98">
        <v>-750835</v>
      </c>
      <c r="BM98">
        <v>70889</v>
      </c>
      <c r="BN98">
        <v>400000</v>
      </c>
      <c r="BO98">
        <v>0</v>
      </c>
      <c r="BP98">
        <v>0</v>
      </c>
      <c r="BQ98">
        <v>-248835.15</v>
      </c>
      <c r="BR98">
        <v>242446.45</v>
      </c>
      <c r="BT98">
        <v>-1067958.5</v>
      </c>
      <c r="BU98">
        <v>0</v>
      </c>
      <c r="BV98">
        <v>-636993.66</v>
      </c>
      <c r="BW98">
        <v>-178286.25</v>
      </c>
      <c r="BX98">
        <v>0</v>
      </c>
      <c r="BY98">
        <v>-35457.449999999997</v>
      </c>
      <c r="BZ98">
        <v>12945.56</v>
      </c>
      <c r="CA98">
        <v>-27077.040000000001</v>
      </c>
      <c r="CC98">
        <v>397294.08000000002</v>
      </c>
      <c r="CD98">
        <v>0</v>
      </c>
      <c r="CE98">
        <v>0</v>
      </c>
      <c r="CL98">
        <v>17516983.25</v>
      </c>
      <c r="DA98">
        <v>8432353.7899999991</v>
      </c>
      <c r="DJ98">
        <v>5205769</v>
      </c>
      <c r="EG98" t="s">
        <v>294</v>
      </c>
      <c r="EH98">
        <v>1</v>
      </c>
      <c r="EJ98">
        <v>0</v>
      </c>
      <c r="EK98" s="59" t="s">
        <v>426</v>
      </c>
      <c r="EL98"/>
    </row>
    <row r="99" spans="1:142" x14ac:dyDescent="0.3">
      <c r="A99" t="s">
        <v>134</v>
      </c>
      <c r="B99">
        <v>2013</v>
      </c>
      <c r="C99" t="s">
        <v>135</v>
      </c>
      <c r="D99" t="s">
        <v>249</v>
      </c>
      <c r="E99" t="s">
        <v>174</v>
      </c>
      <c r="F99" t="s">
        <v>137</v>
      </c>
      <c r="G99" t="s">
        <v>138</v>
      </c>
      <c r="H99" s="6">
        <v>3542</v>
      </c>
      <c r="I99">
        <v>4279</v>
      </c>
      <c r="AS99">
        <v>8215015.0999999996</v>
      </c>
      <c r="AT99">
        <v>-41452.31</v>
      </c>
      <c r="AU99">
        <v>0</v>
      </c>
      <c r="AV99">
        <v>740915</v>
      </c>
      <c r="AW99">
        <v>0</v>
      </c>
      <c r="AX99">
        <v>0</v>
      </c>
      <c r="AY99">
        <v>-6019.2</v>
      </c>
      <c r="AZ99">
        <v>0</v>
      </c>
      <c r="BA99">
        <v>-717674.4</v>
      </c>
      <c r="BB99">
        <v>-7738416.0800000001</v>
      </c>
      <c r="BC99">
        <v>1023315.7</v>
      </c>
      <c r="BD99">
        <v>373750.95</v>
      </c>
      <c r="BE99">
        <v>41250</v>
      </c>
      <c r="BF99">
        <v>0</v>
      </c>
      <c r="BG99">
        <v>-1439.85</v>
      </c>
      <c r="BH99">
        <v>-382000</v>
      </c>
      <c r="BK99">
        <v>0</v>
      </c>
      <c r="BL99">
        <v>-1260603.8500000001</v>
      </c>
      <c r="BM99">
        <v>0</v>
      </c>
      <c r="BN99">
        <v>428448.55</v>
      </c>
      <c r="BO99">
        <v>0</v>
      </c>
      <c r="BP99">
        <v>0</v>
      </c>
      <c r="BQ99">
        <v>-21587.200000000001</v>
      </c>
      <c r="BR99">
        <v>0</v>
      </c>
      <c r="BT99">
        <v>0</v>
      </c>
      <c r="BU99">
        <v>0</v>
      </c>
      <c r="BV99">
        <v>-673059.85</v>
      </c>
      <c r="BW99">
        <v>0</v>
      </c>
      <c r="BX99">
        <v>0</v>
      </c>
      <c r="BY99">
        <v>0</v>
      </c>
      <c r="BZ99">
        <v>4108.07</v>
      </c>
      <c r="CA99">
        <v>-7255.12</v>
      </c>
      <c r="CC99">
        <v>311896.59000000003</v>
      </c>
      <c r="CD99">
        <v>5195.3500000000004</v>
      </c>
      <c r="CE99">
        <v>0</v>
      </c>
      <c r="CL99">
        <v>9801470.9499999993</v>
      </c>
      <c r="DA99">
        <v>5149536.22</v>
      </c>
      <c r="DJ99">
        <v>2418000</v>
      </c>
      <c r="EG99" t="s">
        <v>281</v>
      </c>
      <c r="EH99">
        <v>1</v>
      </c>
      <c r="EJ99">
        <v>0</v>
      </c>
      <c r="EK99" s="59" t="s">
        <v>402</v>
      </c>
      <c r="EL99"/>
    </row>
    <row r="100" spans="1:142" x14ac:dyDescent="0.3">
      <c r="A100" t="s">
        <v>134</v>
      </c>
      <c r="B100">
        <v>2013</v>
      </c>
      <c r="C100" t="s">
        <v>135</v>
      </c>
      <c r="D100" t="s">
        <v>250</v>
      </c>
      <c r="E100" t="s">
        <v>175</v>
      </c>
      <c r="F100" t="s">
        <v>137</v>
      </c>
      <c r="G100" t="s">
        <v>138</v>
      </c>
      <c r="H100" s="6">
        <v>6352.61</v>
      </c>
      <c r="I100">
        <v>6659</v>
      </c>
      <c r="AS100">
        <v>14585666.550000001</v>
      </c>
      <c r="AT100">
        <v>-90431.2</v>
      </c>
      <c r="AU100">
        <v>-110906.3</v>
      </c>
      <c r="AV100">
        <v>1301299.6499999999</v>
      </c>
      <c r="AW100">
        <v>0</v>
      </c>
      <c r="AX100">
        <v>0</v>
      </c>
      <c r="AY100">
        <v>-15681.6</v>
      </c>
      <c r="AZ100">
        <v>0</v>
      </c>
      <c r="BA100">
        <v>-1298374.3999999999</v>
      </c>
      <c r="BB100">
        <v>-13223879.65</v>
      </c>
      <c r="BC100">
        <v>1834032.9</v>
      </c>
      <c r="BD100">
        <v>697848.25</v>
      </c>
      <c r="BE100">
        <v>86968.45</v>
      </c>
      <c r="BF100">
        <v>0</v>
      </c>
      <c r="BG100">
        <v>-1755.12</v>
      </c>
      <c r="BH100">
        <v>-200000</v>
      </c>
      <c r="BK100">
        <v>0</v>
      </c>
      <c r="BL100">
        <v>-2645835</v>
      </c>
      <c r="BM100">
        <v>437338</v>
      </c>
      <c r="BN100">
        <v>0</v>
      </c>
      <c r="BO100">
        <v>0</v>
      </c>
      <c r="BP100">
        <v>-14843.7</v>
      </c>
      <c r="BQ100">
        <v>-58027.75</v>
      </c>
      <c r="BR100">
        <v>0</v>
      </c>
      <c r="BT100">
        <v>-511700.07</v>
      </c>
      <c r="BU100">
        <v>0</v>
      </c>
      <c r="BV100">
        <v>-111037.88</v>
      </c>
      <c r="BW100">
        <v>-22623.8</v>
      </c>
      <c r="BX100">
        <v>0</v>
      </c>
      <c r="BY100">
        <v>-20296.669999999998</v>
      </c>
      <c r="BZ100">
        <v>68835.350000000006</v>
      </c>
      <c r="CA100">
        <v>-11172.45</v>
      </c>
      <c r="CC100">
        <v>83133.23</v>
      </c>
      <c r="CD100">
        <v>0</v>
      </c>
      <c r="CE100">
        <v>0</v>
      </c>
      <c r="CL100">
        <v>6679833.4000000004</v>
      </c>
      <c r="DA100">
        <v>4820067.2</v>
      </c>
      <c r="DJ100">
        <v>2900000</v>
      </c>
      <c r="EH100">
        <v>0</v>
      </c>
      <c r="EJ100">
        <v>0</v>
      </c>
      <c r="EK100" s="59" t="s">
        <v>405</v>
      </c>
      <c r="EL100"/>
    </row>
    <row r="101" spans="1:142" x14ac:dyDescent="0.3">
      <c r="A101" t="s">
        <v>134</v>
      </c>
      <c r="B101">
        <v>2013</v>
      </c>
      <c r="C101" t="s">
        <v>135</v>
      </c>
      <c r="D101" t="s">
        <v>251</v>
      </c>
      <c r="E101" t="s">
        <v>176</v>
      </c>
      <c r="F101" t="s">
        <v>137</v>
      </c>
      <c r="G101" t="s">
        <v>138</v>
      </c>
      <c r="H101" s="6">
        <v>11297</v>
      </c>
      <c r="I101">
        <v>11785</v>
      </c>
      <c r="AS101">
        <v>27444059.5</v>
      </c>
      <c r="AT101">
        <v>-130434.27</v>
      </c>
      <c r="AU101">
        <v>-554106.65</v>
      </c>
      <c r="AV101">
        <v>6001251.75</v>
      </c>
      <c r="AW101">
        <v>0</v>
      </c>
      <c r="AX101">
        <v>0</v>
      </c>
      <c r="AY101">
        <v>-26944</v>
      </c>
      <c r="AZ101">
        <v>0</v>
      </c>
      <c r="BA101">
        <v>-6001251.75</v>
      </c>
      <c r="BB101">
        <v>-24787241.899999999</v>
      </c>
      <c r="BC101">
        <v>2688696.21</v>
      </c>
      <c r="BD101">
        <v>1297541.32</v>
      </c>
      <c r="BE101">
        <v>116750</v>
      </c>
      <c r="BF101">
        <v>0</v>
      </c>
      <c r="BG101">
        <v>-2381.27</v>
      </c>
      <c r="BH101">
        <v>-700000</v>
      </c>
      <c r="BK101">
        <v>0</v>
      </c>
      <c r="BL101">
        <v>-4180851.54</v>
      </c>
      <c r="BM101">
        <v>26476.47</v>
      </c>
      <c r="BN101">
        <v>459291.07</v>
      </c>
      <c r="BO101">
        <v>0</v>
      </c>
      <c r="BP101">
        <v>-20690.13</v>
      </c>
      <c r="BQ101">
        <v>-22216.33</v>
      </c>
      <c r="BR101">
        <v>366707.78</v>
      </c>
      <c r="BT101">
        <v>-958796.12</v>
      </c>
      <c r="BU101">
        <v>0</v>
      </c>
      <c r="BV101">
        <v>-296474.31</v>
      </c>
      <c r="BW101">
        <v>-60195.66</v>
      </c>
      <c r="BX101">
        <v>-20477.8</v>
      </c>
      <c r="BY101">
        <v>0</v>
      </c>
      <c r="BZ101">
        <v>195436.94</v>
      </c>
      <c r="CA101">
        <v>0</v>
      </c>
      <c r="CC101">
        <v>386364.44</v>
      </c>
      <c r="CD101">
        <v>525255.85</v>
      </c>
      <c r="CE101">
        <v>0</v>
      </c>
      <c r="CL101">
        <v>16067346.92</v>
      </c>
      <c r="DA101">
        <v>10928785.41</v>
      </c>
      <c r="DJ101">
        <v>5800000</v>
      </c>
      <c r="EH101">
        <v>0</v>
      </c>
      <c r="EI101" t="s">
        <v>199</v>
      </c>
      <c r="EJ101">
        <v>1</v>
      </c>
      <c r="EK101" s="59" t="s">
        <v>428</v>
      </c>
      <c r="EL101"/>
    </row>
    <row r="102" spans="1:142" x14ac:dyDescent="0.3">
      <c r="A102" t="s">
        <v>134</v>
      </c>
      <c r="B102">
        <v>2013</v>
      </c>
      <c r="C102" t="s">
        <v>135</v>
      </c>
      <c r="D102" t="s">
        <v>252</v>
      </c>
      <c r="E102" t="s">
        <v>177</v>
      </c>
      <c r="F102" t="s">
        <v>137</v>
      </c>
      <c r="G102" t="s">
        <v>138</v>
      </c>
      <c r="H102" s="6">
        <v>15716</v>
      </c>
      <c r="I102">
        <v>16403</v>
      </c>
      <c r="AS102">
        <v>33078354</v>
      </c>
      <c r="AT102">
        <v>57106.400000000001</v>
      </c>
      <c r="AU102">
        <v>-128910.39999999999</v>
      </c>
      <c r="AV102">
        <v>2339704.85</v>
      </c>
      <c r="AW102">
        <v>0</v>
      </c>
      <c r="AX102">
        <v>0</v>
      </c>
      <c r="AY102">
        <v>-20788.8</v>
      </c>
      <c r="AZ102">
        <v>0</v>
      </c>
      <c r="BA102">
        <v>-2339704.85</v>
      </c>
      <c r="BB102">
        <v>-40006888.899999999</v>
      </c>
      <c r="BC102">
        <v>3942585.25</v>
      </c>
      <c r="BD102">
        <v>1981012.2</v>
      </c>
      <c r="BE102">
        <v>205369.15</v>
      </c>
      <c r="BF102">
        <v>0</v>
      </c>
      <c r="BG102">
        <v>0</v>
      </c>
      <c r="BH102">
        <v>0</v>
      </c>
      <c r="BK102">
        <v>0</v>
      </c>
      <c r="BL102">
        <v>-5300251.24</v>
      </c>
      <c r="BM102">
        <v>4981093.24</v>
      </c>
      <c r="BN102">
        <v>0</v>
      </c>
      <c r="BO102">
        <v>0</v>
      </c>
      <c r="BP102">
        <v>0</v>
      </c>
      <c r="BQ102">
        <v>-61058.94</v>
      </c>
      <c r="BR102">
        <v>47519.95</v>
      </c>
      <c r="BT102">
        <v>-576107.39</v>
      </c>
      <c r="BU102">
        <v>0</v>
      </c>
      <c r="BV102">
        <v>-304093.14</v>
      </c>
      <c r="BW102">
        <v>0</v>
      </c>
      <c r="BX102">
        <v>0</v>
      </c>
      <c r="BY102">
        <v>-42873.83</v>
      </c>
      <c r="BZ102">
        <v>14453.3</v>
      </c>
      <c r="CA102">
        <v>0</v>
      </c>
      <c r="CC102">
        <v>490162.37</v>
      </c>
      <c r="CD102">
        <v>850000</v>
      </c>
      <c r="CE102">
        <v>0</v>
      </c>
      <c r="CL102">
        <v>20023986.670000002</v>
      </c>
      <c r="DA102">
        <v>6860166.3799999999</v>
      </c>
      <c r="DJ102">
        <v>6140000</v>
      </c>
      <c r="EH102">
        <v>0</v>
      </c>
      <c r="EJ102">
        <v>0</v>
      </c>
      <c r="EK102" s="59" t="s">
        <v>407</v>
      </c>
      <c r="EL102"/>
    </row>
    <row r="103" spans="1:142" x14ac:dyDescent="0.3">
      <c r="A103" t="s">
        <v>134</v>
      </c>
      <c r="B103">
        <v>2013</v>
      </c>
      <c r="C103" t="s">
        <v>135</v>
      </c>
      <c r="D103" t="s">
        <v>253</v>
      </c>
      <c r="E103" t="s">
        <v>178</v>
      </c>
      <c r="F103" t="s">
        <v>137</v>
      </c>
      <c r="G103" t="s">
        <v>138</v>
      </c>
      <c r="H103" s="6">
        <v>3336.91</v>
      </c>
      <c r="I103">
        <v>4017</v>
      </c>
      <c r="AS103">
        <v>10667023.9</v>
      </c>
      <c r="AT103">
        <v>-21400.7</v>
      </c>
      <c r="AU103">
        <v>-59929.35</v>
      </c>
      <c r="AV103">
        <v>757750.15</v>
      </c>
      <c r="AW103">
        <v>0</v>
      </c>
      <c r="AX103">
        <v>0</v>
      </c>
      <c r="AY103">
        <v>1730.4</v>
      </c>
      <c r="AZ103">
        <v>0</v>
      </c>
      <c r="BA103">
        <v>-757750.15</v>
      </c>
      <c r="BB103">
        <v>-10463756</v>
      </c>
      <c r="BC103">
        <v>869469.3</v>
      </c>
      <c r="BD103">
        <v>516109.65</v>
      </c>
      <c r="BE103">
        <v>63375.85</v>
      </c>
      <c r="BF103">
        <v>0</v>
      </c>
      <c r="BG103">
        <v>-297.89999999999998</v>
      </c>
      <c r="BH103">
        <v>-1150000</v>
      </c>
      <c r="BK103">
        <v>0</v>
      </c>
      <c r="BL103">
        <v>-34604</v>
      </c>
      <c r="BM103">
        <v>424791</v>
      </c>
      <c r="BN103">
        <v>140000</v>
      </c>
      <c r="BO103">
        <v>0</v>
      </c>
      <c r="BP103">
        <v>-21214.25</v>
      </c>
      <c r="BQ103">
        <v>-64155.199999999997</v>
      </c>
      <c r="BR103">
        <v>10000</v>
      </c>
      <c r="BT103">
        <v>-470635.88</v>
      </c>
      <c r="BU103">
        <v>-200</v>
      </c>
      <c r="BV103">
        <v>-178414.42</v>
      </c>
      <c r="BW103">
        <v>-20275.3</v>
      </c>
      <c r="BX103">
        <v>-1140</v>
      </c>
      <c r="BY103">
        <v>-6160.84</v>
      </c>
      <c r="BZ103">
        <v>-32.15</v>
      </c>
      <c r="CA103">
        <v>-6110.75</v>
      </c>
      <c r="CC103">
        <v>60915.48</v>
      </c>
      <c r="CD103">
        <v>773.3</v>
      </c>
      <c r="CE103">
        <v>-179.71</v>
      </c>
      <c r="CL103">
        <v>7223421.9900000002</v>
      </c>
      <c r="DA103">
        <v>4490809.18</v>
      </c>
      <c r="DJ103">
        <v>4250000</v>
      </c>
      <c r="EH103">
        <v>0</v>
      </c>
      <c r="EJ103">
        <v>0</v>
      </c>
      <c r="EK103" s="59" t="s">
        <v>394</v>
      </c>
      <c r="EL103"/>
    </row>
    <row r="104" spans="1:142" x14ac:dyDescent="0.3">
      <c r="A104" t="s">
        <v>134</v>
      </c>
      <c r="B104">
        <v>2013</v>
      </c>
      <c r="C104" t="s">
        <v>135</v>
      </c>
      <c r="D104" t="s">
        <v>254</v>
      </c>
      <c r="E104" t="s">
        <v>179</v>
      </c>
      <c r="F104" t="s">
        <v>137</v>
      </c>
      <c r="G104" t="s">
        <v>138</v>
      </c>
      <c r="H104" s="6">
        <v>3627.5</v>
      </c>
      <c r="I104">
        <v>3645</v>
      </c>
      <c r="AS104">
        <v>9581898.3000000007</v>
      </c>
      <c r="AT104">
        <v>-60118.7</v>
      </c>
      <c r="AU104">
        <v>-24667.85</v>
      </c>
      <c r="AV104">
        <v>95796.3</v>
      </c>
      <c r="AW104">
        <v>0</v>
      </c>
      <c r="AX104">
        <v>0</v>
      </c>
      <c r="AY104">
        <v>-10977.25</v>
      </c>
      <c r="AZ104">
        <v>0</v>
      </c>
      <c r="BA104">
        <v>-95796.3</v>
      </c>
      <c r="BB104">
        <v>-10891483.550000001</v>
      </c>
      <c r="BC104">
        <v>962485.65</v>
      </c>
      <c r="BD104">
        <v>540496.65</v>
      </c>
      <c r="BE104">
        <v>67215</v>
      </c>
      <c r="BF104">
        <v>0</v>
      </c>
      <c r="BG104">
        <v>-2289.63</v>
      </c>
      <c r="BH104">
        <v>0</v>
      </c>
      <c r="BK104">
        <v>0</v>
      </c>
      <c r="BL104">
        <v>0</v>
      </c>
      <c r="BM104">
        <v>356849</v>
      </c>
      <c r="BN104">
        <v>90000</v>
      </c>
      <c r="BO104">
        <v>0</v>
      </c>
      <c r="BP104">
        <v>0</v>
      </c>
      <c r="BQ104">
        <v>-23969.05</v>
      </c>
      <c r="BR104">
        <v>191691.1</v>
      </c>
      <c r="BT104">
        <v>-286854.75</v>
      </c>
      <c r="BU104">
        <v>0</v>
      </c>
      <c r="BV104">
        <v>-150190.46</v>
      </c>
      <c r="BW104">
        <v>-2098.8000000000002</v>
      </c>
      <c r="BX104">
        <v>0</v>
      </c>
      <c r="BY104">
        <v>0</v>
      </c>
      <c r="BZ104">
        <v>192252.45</v>
      </c>
      <c r="CA104">
        <v>0</v>
      </c>
      <c r="CC104">
        <v>134279.45000000001</v>
      </c>
      <c r="CD104">
        <v>37252.550000000003</v>
      </c>
      <c r="CE104">
        <v>0</v>
      </c>
      <c r="CL104">
        <v>8315374.6600000001</v>
      </c>
      <c r="DA104">
        <v>6306449.4800000004</v>
      </c>
      <c r="DJ104">
        <v>2170000</v>
      </c>
      <c r="EG104" t="s">
        <v>288</v>
      </c>
      <c r="EH104">
        <v>1</v>
      </c>
      <c r="EJ104">
        <v>0</v>
      </c>
      <c r="EK104" s="59" t="s">
        <v>391</v>
      </c>
      <c r="EL104"/>
    </row>
    <row r="105" spans="1:142" x14ac:dyDescent="0.3">
      <c r="A105" t="s">
        <v>134</v>
      </c>
      <c r="B105">
        <v>2013</v>
      </c>
      <c r="C105" t="s">
        <v>135</v>
      </c>
      <c r="D105" t="s">
        <v>255</v>
      </c>
      <c r="E105" t="s">
        <v>180</v>
      </c>
      <c r="F105" t="s">
        <v>137</v>
      </c>
      <c r="G105" t="s">
        <v>138</v>
      </c>
      <c r="H105" s="6">
        <v>8680</v>
      </c>
      <c r="I105">
        <v>8141</v>
      </c>
      <c r="AS105">
        <v>21568926.600000001</v>
      </c>
      <c r="AT105">
        <v>-43408.61</v>
      </c>
      <c r="AU105">
        <v>-330840.09999999998</v>
      </c>
      <c r="AV105">
        <v>5791910.2000000002</v>
      </c>
      <c r="AW105">
        <v>0</v>
      </c>
      <c r="AX105">
        <v>0</v>
      </c>
      <c r="AY105">
        <v>-20770.400000000001</v>
      </c>
      <c r="AZ105">
        <v>0</v>
      </c>
      <c r="BA105">
        <v>-5791910.2000000002</v>
      </c>
      <c r="BB105">
        <v>-21572414.48</v>
      </c>
      <c r="BC105">
        <v>2198164.35</v>
      </c>
      <c r="BD105">
        <v>1100970.6399999999</v>
      </c>
      <c r="BE105">
        <v>122235</v>
      </c>
      <c r="BF105">
        <v>0</v>
      </c>
      <c r="BG105">
        <v>-401.02</v>
      </c>
      <c r="BH105">
        <v>-650000</v>
      </c>
      <c r="BK105">
        <v>0</v>
      </c>
      <c r="BL105">
        <v>-3414415.65</v>
      </c>
      <c r="BM105">
        <v>0</v>
      </c>
      <c r="BN105">
        <v>669171.65</v>
      </c>
      <c r="BO105">
        <v>0</v>
      </c>
      <c r="BP105">
        <v>0</v>
      </c>
      <c r="BQ105">
        <v>-69290.7</v>
      </c>
      <c r="BR105">
        <v>234714.75</v>
      </c>
      <c r="BT105">
        <v>-36630.15</v>
      </c>
      <c r="BU105">
        <v>0</v>
      </c>
      <c r="BV105">
        <v>-1378862.8</v>
      </c>
      <c r="BW105">
        <v>-16684.45</v>
      </c>
      <c r="BX105">
        <v>0</v>
      </c>
      <c r="BY105">
        <v>-2120</v>
      </c>
      <c r="BZ105">
        <v>179752.42</v>
      </c>
      <c r="CA105">
        <v>0</v>
      </c>
      <c r="CC105">
        <v>103805.2</v>
      </c>
      <c r="CD105">
        <v>230850.3</v>
      </c>
      <c r="CE105">
        <v>0</v>
      </c>
      <c r="CL105">
        <v>4720813.74</v>
      </c>
      <c r="DA105">
        <v>2433384.04</v>
      </c>
      <c r="DJ105">
        <v>4400000</v>
      </c>
      <c r="EH105">
        <v>0</v>
      </c>
      <c r="EJ105">
        <v>0</v>
      </c>
      <c r="EK105" s="59" t="s">
        <v>416</v>
      </c>
      <c r="EL105"/>
    </row>
    <row r="106" spans="1:142" x14ac:dyDescent="0.3">
      <c r="A106" t="s">
        <v>134</v>
      </c>
      <c r="B106">
        <v>2013</v>
      </c>
      <c r="C106" t="s">
        <v>135</v>
      </c>
      <c r="D106" t="s">
        <v>256</v>
      </c>
      <c r="E106" t="s">
        <v>181</v>
      </c>
      <c r="F106" t="s">
        <v>137</v>
      </c>
      <c r="G106" t="s">
        <v>138</v>
      </c>
      <c r="H106" s="6">
        <v>4133</v>
      </c>
      <c r="I106">
        <v>3995</v>
      </c>
      <c r="AS106">
        <v>10248420.550000001</v>
      </c>
      <c r="AT106">
        <v>-8480.2000000000007</v>
      </c>
      <c r="AU106">
        <v>-116264.2</v>
      </c>
      <c r="AV106">
        <v>1601504.4</v>
      </c>
      <c r="AW106">
        <v>0</v>
      </c>
      <c r="AX106">
        <v>0</v>
      </c>
      <c r="AY106">
        <v>-12808.8</v>
      </c>
      <c r="AZ106">
        <v>0</v>
      </c>
      <c r="BA106">
        <v>-1604835.55</v>
      </c>
      <c r="BB106">
        <v>-8469645.4499999993</v>
      </c>
      <c r="BC106">
        <v>1030313.8</v>
      </c>
      <c r="BD106">
        <v>448118.45</v>
      </c>
      <c r="BE106">
        <v>39990</v>
      </c>
      <c r="BF106">
        <v>0</v>
      </c>
      <c r="BG106">
        <v>-9.9499999999999993</v>
      </c>
      <c r="BH106">
        <v>-420000</v>
      </c>
      <c r="BK106">
        <v>0</v>
      </c>
      <c r="BL106">
        <v>-2185603.65</v>
      </c>
      <c r="BM106">
        <v>0</v>
      </c>
      <c r="BN106">
        <v>0</v>
      </c>
      <c r="BO106">
        <v>0</v>
      </c>
      <c r="BP106">
        <v>-37915.1</v>
      </c>
      <c r="BQ106">
        <v>-23979.55</v>
      </c>
      <c r="BR106">
        <v>0</v>
      </c>
      <c r="BT106">
        <v>-276049.09999999998</v>
      </c>
      <c r="BU106">
        <v>0</v>
      </c>
      <c r="BV106">
        <v>-30798.43</v>
      </c>
      <c r="BW106">
        <v>-295.89999999999998</v>
      </c>
      <c r="BX106">
        <v>0</v>
      </c>
      <c r="BY106">
        <v>-8797.9</v>
      </c>
      <c r="BZ106">
        <v>8664.1</v>
      </c>
      <c r="CA106">
        <v>-8727.2999999999993</v>
      </c>
      <c r="CC106">
        <v>32015.37</v>
      </c>
      <c r="CD106">
        <v>210594.4</v>
      </c>
      <c r="CE106">
        <v>-4067.77</v>
      </c>
      <c r="CL106">
        <v>6006432.5600000005</v>
      </c>
      <c r="DA106">
        <v>4240446.41</v>
      </c>
      <c r="DJ106">
        <v>2310000</v>
      </c>
      <c r="EG106" t="s">
        <v>283</v>
      </c>
      <c r="EH106">
        <v>1</v>
      </c>
      <c r="EJ106">
        <v>0</v>
      </c>
      <c r="EK106" s="59" t="s">
        <v>414</v>
      </c>
      <c r="EL106"/>
    </row>
    <row r="107" spans="1:142" x14ac:dyDescent="0.3">
      <c r="A107" t="s">
        <v>134</v>
      </c>
      <c r="B107">
        <v>2013</v>
      </c>
      <c r="C107" t="s">
        <v>135</v>
      </c>
      <c r="D107" t="s">
        <v>257</v>
      </c>
      <c r="E107" t="s">
        <v>182</v>
      </c>
      <c r="F107" t="s">
        <v>137</v>
      </c>
      <c r="G107" t="s">
        <v>138</v>
      </c>
      <c r="H107" s="6">
        <v>2482.6799999999998</v>
      </c>
      <c r="I107">
        <v>2537</v>
      </c>
      <c r="AS107">
        <v>5761598.5499999998</v>
      </c>
      <c r="AT107">
        <v>0</v>
      </c>
      <c r="AU107">
        <v>-20728.849999999999</v>
      </c>
      <c r="AV107">
        <v>45486.1</v>
      </c>
      <c r="AW107">
        <v>0</v>
      </c>
      <c r="AX107">
        <v>0</v>
      </c>
      <c r="AY107">
        <v>-5476.8</v>
      </c>
      <c r="AZ107">
        <v>0</v>
      </c>
      <c r="BA107">
        <v>-45486.1</v>
      </c>
      <c r="BB107">
        <v>-5886899.5499999998</v>
      </c>
      <c r="BC107">
        <v>662829.15</v>
      </c>
      <c r="BD107">
        <v>294941.2</v>
      </c>
      <c r="BE107">
        <v>40830</v>
      </c>
      <c r="BF107">
        <v>0</v>
      </c>
      <c r="BG107">
        <v>0</v>
      </c>
      <c r="BH107">
        <v>0</v>
      </c>
      <c r="BK107">
        <v>0</v>
      </c>
      <c r="BL107">
        <v>-689752</v>
      </c>
      <c r="BM107">
        <v>0</v>
      </c>
      <c r="BN107">
        <v>300000</v>
      </c>
      <c r="BO107">
        <v>-14020.35</v>
      </c>
      <c r="BP107">
        <v>0</v>
      </c>
      <c r="BQ107">
        <v>-22792.38</v>
      </c>
      <c r="BR107">
        <v>14168.85</v>
      </c>
      <c r="BT107">
        <v>-204384.2</v>
      </c>
      <c r="BU107">
        <v>0</v>
      </c>
      <c r="BV107">
        <v>-89286.74</v>
      </c>
      <c r="BW107">
        <v>-3552.3</v>
      </c>
      <c r="BX107">
        <v>0</v>
      </c>
      <c r="BY107">
        <v>-10755.55</v>
      </c>
      <c r="BZ107">
        <v>162864.65</v>
      </c>
      <c r="CA107">
        <v>-325.35000000000002</v>
      </c>
      <c r="CC107">
        <v>388595.95</v>
      </c>
      <c r="CD107">
        <v>0</v>
      </c>
      <c r="CE107">
        <v>0</v>
      </c>
      <c r="CL107">
        <v>9609123.1500000004</v>
      </c>
      <c r="DA107">
        <v>7181113.71</v>
      </c>
      <c r="DJ107">
        <v>702029</v>
      </c>
      <c r="EH107">
        <v>0</v>
      </c>
      <c r="EJ107">
        <v>0</v>
      </c>
      <c r="EK107" s="59" t="s">
        <v>409</v>
      </c>
      <c r="EL107"/>
    </row>
    <row r="108" spans="1:142" x14ac:dyDescent="0.3">
      <c r="A108" t="s">
        <v>134</v>
      </c>
      <c r="B108">
        <v>2013</v>
      </c>
      <c r="C108" t="s">
        <v>135</v>
      </c>
      <c r="D108" t="s">
        <v>258</v>
      </c>
      <c r="E108" t="s">
        <v>183</v>
      </c>
      <c r="F108" t="s">
        <v>137</v>
      </c>
      <c r="G108" t="s">
        <v>138</v>
      </c>
      <c r="H108" s="6">
        <v>3746</v>
      </c>
      <c r="I108">
        <v>3434</v>
      </c>
      <c r="AS108">
        <v>10580166.199999999</v>
      </c>
      <c r="AT108">
        <v>-138181.01</v>
      </c>
      <c r="AU108">
        <v>-49726.8</v>
      </c>
      <c r="AV108">
        <v>70344.800000000003</v>
      </c>
      <c r="AW108">
        <v>0</v>
      </c>
      <c r="AX108">
        <v>0</v>
      </c>
      <c r="AY108">
        <v>-16644</v>
      </c>
      <c r="AZ108">
        <v>0</v>
      </c>
      <c r="BA108">
        <v>-70344.800000000003</v>
      </c>
      <c r="BB108">
        <v>-11159989.25</v>
      </c>
      <c r="BC108">
        <v>956215.55</v>
      </c>
      <c r="BD108">
        <v>556859.80000000005</v>
      </c>
      <c r="BE108">
        <v>69520</v>
      </c>
      <c r="BF108">
        <v>0</v>
      </c>
      <c r="BG108">
        <v>0</v>
      </c>
      <c r="BH108">
        <v>175000</v>
      </c>
      <c r="BK108">
        <v>0</v>
      </c>
      <c r="BL108">
        <v>-6545510.9000000004</v>
      </c>
      <c r="BM108">
        <v>8523671.9000000004</v>
      </c>
      <c r="BN108">
        <v>-1430000</v>
      </c>
      <c r="BO108">
        <v>0</v>
      </c>
      <c r="BP108">
        <v>0</v>
      </c>
      <c r="BQ108">
        <v>-38050.050000000003</v>
      </c>
      <c r="BR108">
        <v>0</v>
      </c>
      <c r="BT108">
        <v>-366505.36</v>
      </c>
      <c r="BU108">
        <v>0</v>
      </c>
      <c r="BV108">
        <v>-143635.72</v>
      </c>
      <c r="BW108">
        <v>-11082.02</v>
      </c>
      <c r="BX108">
        <v>0</v>
      </c>
      <c r="BY108">
        <v>0</v>
      </c>
      <c r="BZ108">
        <v>14881.9</v>
      </c>
      <c r="CA108">
        <v>-18131.849999999999</v>
      </c>
      <c r="CC108">
        <v>343064.29</v>
      </c>
      <c r="CD108">
        <v>0</v>
      </c>
      <c r="CE108">
        <v>0</v>
      </c>
      <c r="CL108">
        <v>9149111.2199999988</v>
      </c>
      <c r="DA108">
        <v>3780333.74</v>
      </c>
      <c r="DJ108">
        <v>1600000</v>
      </c>
      <c r="EH108">
        <v>0</v>
      </c>
      <c r="EJ108">
        <v>0</v>
      </c>
      <c r="EK108" s="59" t="s">
        <v>411</v>
      </c>
      <c r="EL108"/>
    </row>
    <row r="109" spans="1:142" x14ac:dyDescent="0.3">
      <c r="A109" t="s">
        <v>134</v>
      </c>
      <c r="B109">
        <v>2013</v>
      </c>
      <c r="C109" t="s">
        <v>135</v>
      </c>
      <c r="D109" t="s">
        <v>259</v>
      </c>
      <c r="E109" t="s">
        <v>184</v>
      </c>
      <c r="F109" t="s">
        <v>137</v>
      </c>
      <c r="G109" t="s">
        <v>138</v>
      </c>
      <c r="H109" s="6">
        <v>9083.75</v>
      </c>
      <c r="I109">
        <v>8907</v>
      </c>
      <c r="AS109">
        <v>22257763</v>
      </c>
      <c r="AT109">
        <v>-89823.56</v>
      </c>
      <c r="AU109">
        <v>-77204.649999999994</v>
      </c>
      <c r="AV109">
        <v>2290168.1</v>
      </c>
      <c r="AW109">
        <v>108624.84</v>
      </c>
      <c r="AX109">
        <v>0</v>
      </c>
      <c r="AY109">
        <v>-26751.5</v>
      </c>
      <c r="AZ109">
        <v>0</v>
      </c>
      <c r="BA109">
        <v>-2290168.1</v>
      </c>
      <c r="BB109">
        <v>-26973612.010000002</v>
      </c>
      <c r="BC109">
        <v>2767818.15</v>
      </c>
      <c r="BD109">
        <v>1338665.7</v>
      </c>
      <c r="BE109">
        <v>134526.54999999999</v>
      </c>
      <c r="BF109">
        <v>0</v>
      </c>
      <c r="BG109">
        <v>-7249.1</v>
      </c>
      <c r="BH109">
        <v>157513</v>
      </c>
      <c r="BK109">
        <v>0</v>
      </c>
      <c r="BL109">
        <v>73812.850000000006</v>
      </c>
      <c r="BM109">
        <v>0</v>
      </c>
      <c r="BN109">
        <v>477254</v>
      </c>
      <c r="BO109">
        <v>-242885</v>
      </c>
      <c r="BP109">
        <v>-36573.550000000003</v>
      </c>
      <c r="BQ109">
        <v>-127526.05</v>
      </c>
      <c r="BR109">
        <v>-4173.8999999999996</v>
      </c>
      <c r="BT109">
        <v>-831128</v>
      </c>
      <c r="BU109">
        <v>0</v>
      </c>
      <c r="BV109">
        <v>-366956.7</v>
      </c>
      <c r="BW109">
        <v>-119840.17</v>
      </c>
      <c r="BX109">
        <v>-1790.03</v>
      </c>
      <c r="BY109">
        <v>-51349.97</v>
      </c>
      <c r="BZ109">
        <v>4650.46</v>
      </c>
      <c r="CA109">
        <v>-16108.2</v>
      </c>
      <c r="CC109">
        <v>652940.47</v>
      </c>
      <c r="CD109">
        <v>0</v>
      </c>
      <c r="CE109">
        <v>0</v>
      </c>
      <c r="CL109">
        <v>12204691.32</v>
      </c>
      <c r="DA109">
        <v>4133190.42</v>
      </c>
      <c r="DJ109">
        <v>4760000</v>
      </c>
      <c r="EH109">
        <v>0</v>
      </c>
      <c r="EJ109">
        <v>0</v>
      </c>
      <c r="EK109" s="59" t="s">
        <v>420</v>
      </c>
      <c r="EL109"/>
    </row>
    <row r="110" spans="1:142" x14ac:dyDescent="0.3">
      <c r="A110" t="s">
        <v>134</v>
      </c>
      <c r="B110">
        <v>2013</v>
      </c>
      <c r="C110" t="s">
        <v>135</v>
      </c>
      <c r="D110" t="s">
        <v>260</v>
      </c>
      <c r="E110" t="s">
        <v>185</v>
      </c>
      <c r="F110" t="s">
        <v>137</v>
      </c>
      <c r="G110" t="s">
        <v>138</v>
      </c>
      <c r="H110" s="6">
        <v>2532.46</v>
      </c>
      <c r="I110">
        <v>2519</v>
      </c>
      <c r="AS110">
        <v>6394346.4000000004</v>
      </c>
      <c r="AT110">
        <v>0</v>
      </c>
      <c r="AU110">
        <v>-30053.45</v>
      </c>
      <c r="AV110">
        <v>24789.7</v>
      </c>
      <c r="AW110">
        <v>0</v>
      </c>
      <c r="AX110">
        <v>0</v>
      </c>
      <c r="AY110">
        <v>-5726.4</v>
      </c>
      <c r="AZ110">
        <v>0</v>
      </c>
      <c r="BA110">
        <v>-24789.7</v>
      </c>
      <c r="BB110">
        <v>-6996731.4000000004</v>
      </c>
      <c r="BC110">
        <v>617595.1</v>
      </c>
      <c r="BD110">
        <v>358824.6</v>
      </c>
      <c r="BE110">
        <v>44760</v>
      </c>
      <c r="BF110">
        <v>0</v>
      </c>
      <c r="BG110">
        <v>-0.01</v>
      </c>
      <c r="BH110">
        <v>-19988</v>
      </c>
      <c r="BK110">
        <v>0</v>
      </c>
      <c r="BL110">
        <v>0</v>
      </c>
      <c r="BM110">
        <v>243034</v>
      </c>
      <c r="BN110">
        <v>29265</v>
      </c>
      <c r="BO110">
        <v>-9169</v>
      </c>
      <c r="BP110">
        <v>0</v>
      </c>
      <c r="BQ110">
        <v>-41526.43</v>
      </c>
      <c r="BR110">
        <v>98619.45</v>
      </c>
      <c r="BT110">
        <v>-139982.70000000001</v>
      </c>
      <c r="BU110">
        <v>0</v>
      </c>
      <c r="BV110">
        <v>-107131.29</v>
      </c>
      <c r="BW110">
        <v>-578</v>
      </c>
      <c r="BX110">
        <v>0</v>
      </c>
      <c r="BY110">
        <v>0</v>
      </c>
      <c r="BZ110">
        <v>68729.899999999994</v>
      </c>
      <c r="CA110">
        <v>-10350.299999999999</v>
      </c>
      <c r="CC110">
        <v>94395.199999999997</v>
      </c>
      <c r="CD110">
        <v>0</v>
      </c>
      <c r="CE110">
        <v>0</v>
      </c>
      <c r="CL110">
        <v>4269151.9800000004</v>
      </c>
      <c r="DA110">
        <v>5025106.3899999997</v>
      </c>
      <c r="DJ110">
        <v>930307</v>
      </c>
      <c r="EH110">
        <v>0</v>
      </c>
      <c r="EJ110">
        <v>0</v>
      </c>
      <c r="EK110" s="59" t="s">
        <v>406</v>
      </c>
      <c r="EL110"/>
    </row>
    <row r="111" spans="1:142" x14ac:dyDescent="0.3">
      <c r="A111" t="s">
        <v>134</v>
      </c>
      <c r="B111">
        <v>2013</v>
      </c>
      <c r="C111" t="s">
        <v>135</v>
      </c>
      <c r="D111" t="s">
        <v>261</v>
      </c>
      <c r="E111" t="s">
        <v>186</v>
      </c>
      <c r="F111" t="s">
        <v>137</v>
      </c>
      <c r="G111" t="s">
        <v>138</v>
      </c>
      <c r="H111" s="6">
        <v>1626</v>
      </c>
      <c r="I111">
        <v>1516</v>
      </c>
      <c r="AS111">
        <v>3967680.65</v>
      </c>
      <c r="AT111">
        <v>-7047.85</v>
      </c>
      <c r="AU111">
        <v>-115579.3</v>
      </c>
      <c r="AV111">
        <v>5698.9</v>
      </c>
      <c r="AW111">
        <v>0</v>
      </c>
      <c r="AX111">
        <v>0</v>
      </c>
      <c r="AY111">
        <v>-5100</v>
      </c>
      <c r="AZ111">
        <v>0</v>
      </c>
      <c r="BA111">
        <v>-5698.9</v>
      </c>
      <c r="BB111">
        <v>-4221482.55</v>
      </c>
      <c r="BC111">
        <v>0</v>
      </c>
      <c r="BD111">
        <v>0</v>
      </c>
      <c r="BE111">
        <v>0</v>
      </c>
      <c r="BF111">
        <v>658650.65</v>
      </c>
      <c r="BG111">
        <v>0</v>
      </c>
      <c r="BH111">
        <v>50000</v>
      </c>
      <c r="BK111">
        <v>0</v>
      </c>
      <c r="BL111">
        <v>-77387</v>
      </c>
      <c r="BM111">
        <v>0</v>
      </c>
      <c r="BN111">
        <v>-186000</v>
      </c>
      <c r="BO111">
        <v>0</v>
      </c>
      <c r="BP111">
        <v>0</v>
      </c>
      <c r="BQ111">
        <v>-55556.85</v>
      </c>
      <c r="BR111">
        <v>105182.7</v>
      </c>
      <c r="BT111">
        <v>-138062.56</v>
      </c>
      <c r="BU111">
        <v>0</v>
      </c>
      <c r="BV111">
        <v>-55183.45</v>
      </c>
      <c r="BW111">
        <v>-4318</v>
      </c>
      <c r="BX111">
        <v>0</v>
      </c>
      <c r="BY111">
        <v>-10017</v>
      </c>
      <c r="BZ111">
        <v>1527.03</v>
      </c>
      <c r="CA111">
        <v>-582.41999999999996</v>
      </c>
      <c r="CC111">
        <v>4722.6499999999996</v>
      </c>
      <c r="CD111">
        <v>0</v>
      </c>
      <c r="CE111">
        <v>0</v>
      </c>
      <c r="CL111">
        <v>1659070.34</v>
      </c>
      <c r="DA111">
        <v>805773.11</v>
      </c>
      <c r="DJ111">
        <v>900000</v>
      </c>
      <c r="EG111" t="s">
        <v>294</v>
      </c>
      <c r="EH111">
        <v>1</v>
      </c>
      <c r="EJ111">
        <v>0</v>
      </c>
      <c r="EK111" s="59" t="s">
        <v>422</v>
      </c>
      <c r="EL111"/>
    </row>
    <row r="112" spans="1:142" x14ac:dyDescent="0.3">
      <c r="A112" t="s">
        <v>134</v>
      </c>
      <c r="B112">
        <v>2013</v>
      </c>
      <c r="C112" t="s">
        <v>135</v>
      </c>
      <c r="D112" t="s">
        <v>262</v>
      </c>
      <c r="E112" t="s">
        <v>187</v>
      </c>
      <c r="F112" t="s">
        <v>137</v>
      </c>
      <c r="G112" t="s">
        <v>138</v>
      </c>
      <c r="H112" s="6">
        <v>777</v>
      </c>
      <c r="I112">
        <v>754</v>
      </c>
      <c r="AS112">
        <v>3277303.15</v>
      </c>
      <c r="AT112">
        <v>-64927.85</v>
      </c>
      <c r="AU112">
        <v>-5273.5</v>
      </c>
      <c r="AV112">
        <v>1186968.6499999999</v>
      </c>
      <c r="AW112">
        <v>0</v>
      </c>
      <c r="AX112">
        <v>0</v>
      </c>
      <c r="AY112">
        <v>-1864.8</v>
      </c>
      <c r="AZ112">
        <v>0</v>
      </c>
      <c r="BA112">
        <v>-1186968.6499999999</v>
      </c>
      <c r="BB112">
        <v>-7976331.6500000004</v>
      </c>
      <c r="BC112">
        <v>225651.65</v>
      </c>
      <c r="BD112">
        <v>312865</v>
      </c>
      <c r="BE112">
        <v>22620</v>
      </c>
      <c r="BF112">
        <v>0</v>
      </c>
      <c r="BG112">
        <v>0</v>
      </c>
      <c r="BH112">
        <v>-179000</v>
      </c>
      <c r="BK112">
        <v>0</v>
      </c>
      <c r="BL112">
        <v>0</v>
      </c>
      <c r="BM112">
        <v>4581907</v>
      </c>
      <c r="BN112">
        <v>150000</v>
      </c>
      <c r="BO112">
        <v>0</v>
      </c>
      <c r="BP112">
        <v>0</v>
      </c>
      <c r="BQ112">
        <v>-5835.75</v>
      </c>
      <c r="BR112">
        <v>14395.8</v>
      </c>
      <c r="BT112">
        <v>-144753.85</v>
      </c>
      <c r="BU112">
        <v>0</v>
      </c>
      <c r="BV112">
        <v>-137749.85</v>
      </c>
      <c r="BW112">
        <v>0</v>
      </c>
      <c r="BX112">
        <v>0</v>
      </c>
      <c r="BY112">
        <v>0</v>
      </c>
      <c r="BZ112">
        <v>9909.75</v>
      </c>
      <c r="CA112">
        <v>-268.39999999999998</v>
      </c>
      <c r="CC112">
        <v>742682.65</v>
      </c>
      <c r="CD112">
        <v>0</v>
      </c>
      <c r="CE112">
        <v>0</v>
      </c>
      <c r="CL112">
        <v>17388359.059999999</v>
      </c>
      <c r="DA112">
        <v>17743520.670000002</v>
      </c>
      <c r="DJ112">
        <v>1885000</v>
      </c>
      <c r="EG112" t="s">
        <v>288</v>
      </c>
      <c r="EH112">
        <v>1</v>
      </c>
      <c r="EJ112">
        <v>0</v>
      </c>
      <c r="EK112" s="59" t="s">
        <v>417</v>
      </c>
      <c r="EL112"/>
    </row>
    <row r="113" spans="1:142" x14ac:dyDescent="0.3">
      <c r="A113" t="s">
        <v>134</v>
      </c>
      <c r="B113">
        <v>2013</v>
      </c>
      <c r="C113" t="s">
        <v>135</v>
      </c>
      <c r="D113" t="s">
        <v>263</v>
      </c>
      <c r="E113" t="s">
        <v>188</v>
      </c>
      <c r="F113" t="s">
        <v>137</v>
      </c>
      <c r="G113" t="s">
        <v>138</v>
      </c>
      <c r="H113" s="6">
        <v>958</v>
      </c>
      <c r="I113">
        <v>930</v>
      </c>
      <c r="AS113">
        <v>2578433.7999999998</v>
      </c>
      <c r="AT113">
        <v>0</v>
      </c>
      <c r="AU113">
        <v>-121793.60000000001</v>
      </c>
      <c r="AV113">
        <v>388942.8</v>
      </c>
      <c r="AW113">
        <v>54893.3</v>
      </c>
      <c r="AX113">
        <v>0</v>
      </c>
      <c r="AY113">
        <v>-3044.8</v>
      </c>
      <c r="AZ113">
        <v>0</v>
      </c>
      <c r="BA113">
        <v>-433836.1</v>
      </c>
      <c r="BB113">
        <v>-2516393.85</v>
      </c>
      <c r="BC113">
        <v>190851.7</v>
      </c>
      <c r="BD113">
        <v>147193.54999999999</v>
      </c>
      <c r="BE113">
        <v>18315</v>
      </c>
      <c r="BF113">
        <v>0</v>
      </c>
      <c r="BG113">
        <v>0</v>
      </c>
      <c r="BH113">
        <v>-35000</v>
      </c>
      <c r="BK113">
        <v>0</v>
      </c>
      <c r="BL113">
        <v>-66456</v>
      </c>
      <c r="BM113">
        <v>0</v>
      </c>
      <c r="BN113">
        <v>0</v>
      </c>
      <c r="BO113">
        <v>0</v>
      </c>
      <c r="BP113">
        <v>0</v>
      </c>
      <c r="BQ113">
        <v>-14572.5</v>
      </c>
      <c r="BR113">
        <v>72218.8</v>
      </c>
      <c r="BT113">
        <v>-36631</v>
      </c>
      <c r="BU113">
        <v>0</v>
      </c>
      <c r="BV113">
        <v>-70923.399999999994</v>
      </c>
      <c r="BW113">
        <v>0</v>
      </c>
      <c r="BX113">
        <v>0</v>
      </c>
      <c r="BY113">
        <v>-6800.7</v>
      </c>
      <c r="BZ113">
        <v>1400.6</v>
      </c>
      <c r="CA113">
        <v>-344</v>
      </c>
      <c r="CC113">
        <v>6471.35</v>
      </c>
      <c r="CD113">
        <v>0</v>
      </c>
      <c r="CE113">
        <v>0</v>
      </c>
      <c r="CL113">
        <v>900279.7</v>
      </c>
      <c r="DA113">
        <v>1646054.22</v>
      </c>
      <c r="DJ113">
        <v>525000</v>
      </c>
      <c r="EG113" t="s">
        <v>285</v>
      </c>
      <c r="EH113">
        <v>1</v>
      </c>
      <c r="EJ113">
        <v>0</v>
      </c>
      <c r="EK113" s="59" t="s">
        <v>423</v>
      </c>
      <c r="EL113"/>
    </row>
    <row r="114" spans="1:142" x14ac:dyDescent="0.3">
      <c r="A114" t="s">
        <v>134</v>
      </c>
      <c r="B114">
        <v>2013</v>
      </c>
      <c r="C114" t="s">
        <v>135</v>
      </c>
      <c r="D114" t="s">
        <v>264</v>
      </c>
      <c r="E114" t="s">
        <v>189</v>
      </c>
      <c r="F114" t="s">
        <v>137</v>
      </c>
      <c r="G114" t="s">
        <v>138</v>
      </c>
      <c r="H114" s="6">
        <v>400</v>
      </c>
      <c r="I114">
        <v>410</v>
      </c>
      <c r="AS114">
        <v>1065679</v>
      </c>
      <c r="AT114">
        <v>-11952.1</v>
      </c>
      <c r="AU114">
        <v>-6037.85</v>
      </c>
      <c r="AV114">
        <v>0</v>
      </c>
      <c r="AW114">
        <v>0</v>
      </c>
      <c r="AX114">
        <v>0</v>
      </c>
      <c r="AY114">
        <v>-921.6</v>
      </c>
      <c r="AZ114">
        <v>0</v>
      </c>
      <c r="BA114">
        <v>0</v>
      </c>
      <c r="BB114">
        <v>-1022664.25</v>
      </c>
      <c r="BC114">
        <v>0</v>
      </c>
      <c r="BD114">
        <v>0</v>
      </c>
      <c r="BE114">
        <v>0</v>
      </c>
      <c r="BF114">
        <v>149082.20000000001</v>
      </c>
      <c r="BG114">
        <v>0</v>
      </c>
      <c r="BH114">
        <v>-65000</v>
      </c>
      <c r="BK114">
        <v>0</v>
      </c>
      <c r="BL114">
        <v>0</v>
      </c>
      <c r="BM114">
        <v>389904</v>
      </c>
      <c r="BN114">
        <v>-140000</v>
      </c>
      <c r="BO114">
        <v>0</v>
      </c>
      <c r="BP114">
        <v>0</v>
      </c>
      <c r="BQ114">
        <v>0</v>
      </c>
      <c r="BR114">
        <v>0</v>
      </c>
      <c r="BT114">
        <v>-54300</v>
      </c>
      <c r="BU114">
        <v>0</v>
      </c>
      <c r="BV114">
        <v>-53805.1</v>
      </c>
      <c r="BW114">
        <v>0</v>
      </c>
      <c r="BX114">
        <v>0</v>
      </c>
      <c r="BY114">
        <v>0</v>
      </c>
      <c r="BZ114">
        <v>11363.85</v>
      </c>
      <c r="CA114">
        <v>0</v>
      </c>
      <c r="CC114">
        <v>10964.7</v>
      </c>
      <c r="CD114">
        <v>0</v>
      </c>
      <c r="CE114">
        <v>0</v>
      </c>
      <c r="CL114">
        <v>1845727.45</v>
      </c>
      <c r="DA114">
        <v>1612113.1</v>
      </c>
      <c r="DJ114">
        <v>650000</v>
      </c>
      <c r="EG114" t="s">
        <v>281</v>
      </c>
      <c r="EH114">
        <v>1</v>
      </c>
      <c r="EJ114">
        <v>0</v>
      </c>
      <c r="EK114" s="59" t="s">
        <v>418</v>
      </c>
      <c r="EL114"/>
    </row>
    <row r="115" spans="1:142" x14ac:dyDescent="0.3">
      <c r="A115" t="s">
        <v>134</v>
      </c>
      <c r="B115">
        <v>2013</v>
      </c>
      <c r="C115" t="s">
        <v>135</v>
      </c>
      <c r="D115" t="s">
        <v>265</v>
      </c>
      <c r="E115" t="s">
        <v>190</v>
      </c>
      <c r="F115" t="s">
        <v>137</v>
      </c>
      <c r="G115" t="s">
        <v>138</v>
      </c>
      <c r="H115" s="6">
        <v>207631</v>
      </c>
      <c r="I115">
        <v>204884</v>
      </c>
      <c r="AS115">
        <v>537097632.14999998</v>
      </c>
      <c r="AT115">
        <v>-2018428.13</v>
      </c>
      <c r="AU115">
        <v>0</v>
      </c>
      <c r="AV115">
        <v>50333783.090000004</v>
      </c>
      <c r="AW115">
        <v>17399991.469999999</v>
      </c>
      <c r="AX115">
        <v>0</v>
      </c>
      <c r="AY115">
        <v>-444475.2</v>
      </c>
      <c r="AZ115">
        <v>0</v>
      </c>
      <c r="BA115">
        <v>-52894368.469999999</v>
      </c>
      <c r="BB115">
        <v>-503924269.93000001</v>
      </c>
      <c r="BC115">
        <v>56595446.200000003</v>
      </c>
      <c r="BD115">
        <v>25595550.600000001</v>
      </c>
      <c r="BE115">
        <v>2294298.4500000002</v>
      </c>
      <c r="BF115">
        <v>0</v>
      </c>
      <c r="BG115">
        <v>-270937.8</v>
      </c>
      <c r="BH115">
        <v>-6566768</v>
      </c>
      <c r="BK115">
        <v>0</v>
      </c>
      <c r="BL115">
        <v>-117988190</v>
      </c>
      <c r="BM115">
        <v>0</v>
      </c>
      <c r="BN115">
        <v>21224742</v>
      </c>
      <c r="BO115">
        <v>-5165056.47</v>
      </c>
      <c r="BP115">
        <v>-304316.40000000002</v>
      </c>
      <c r="BQ115">
        <v>-608576.29</v>
      </c>
      <c r="BR115">
        <v>0</v>
      </c>
      <c r="BT115">
        <v>0</v>
      </c>
      <c r="BU115">
        <v>0</v>
      </c>
      <c r="BV115">
        <v>-26601408.379999999</v>
      </c>
      <c r="BW115">
        <v>0</v>
      </c>
      <c r="BX115">
        <v>-503910.67</v>
      </c>
      <c r="BY115">
        <v>0</v>
      </c>
      <c r="BZ115">
        <v>1231537.73</v>
      </c>
      <c r="CA115">
        <v>-234034.53</v>
      </c>
      <c r="CC115">
        <v>2359835.56</v>
      </c>
      <c r="CD115">
        <v>377745.7</v>
      </c>
      <c r="CE115">
        <v>-157258.53</v>
      </c>
      <c r="CL115">
        <v>135667964</v>
      </c>
      <c r="DA115">
        <v>73808977.209999993</v>
      </c>
      <c r="DJ115">
        <v>84449168</v>
      </c>
      <c r="EG115" t="s">
        <v>278</v>
      </c>
      <c r="EH115">
        <v>1</v>
      </c>
      <c r="EJ115">
        <v>0</v>
      </c>
      <c r="EK115" s="59" t="s">
        <v>437</v>
      </c>
      <c r="EL115"/>
    </row>
    <row r="116" spans="1:142" x14ac:dyDescent="0.3">
      <c r="A116" t="s">
        <v>134</v>
      </c>
      <c r="B116">
        <v>2013</v>
      </c>
      <c r="C116" t="s">
        <v>135</v>
      </c>
      <c r="D116" t="s">
        <v>266</v>
      </c>
      <c r="E116" t="s">
        <v>191</v>
      </c>
      <c r="F116" t="s">
        <v>137</v>
      </c>
      <c r="G116" t="s">
        <v>138</v>
      </c>
      <c r="H116" s="6">
        <v>207407</v>
      </c>
      <c r="I116">
        <v>202714</v>
      </c>
      <c r="AS116">
        <v>622779438.45000005</v>
      </c>
      <c r="AT116">
        <v>-1204288.78</v>
      </c>
      <c r="AU116">
        <v>0</v>
      </c>
      <c r="AV116">
        <v>56176460.649999999</v>
      </c>
      <c r="AW116">
        <v>22600327.199999999</v>
      </c>
      <c r="AX116">
        <v>0</v>
      </c>
      <c r="AY116">
        <v>-395640</v>
      </c>
      <c r="AZ116">
        <v>0</v>
      </c>
      <c r="BA116">
        <v>-56382052.079999998</v>
      </c>
      <c r="BB116">
        <v>-597477637.55999994</v>
      </c>
      <c r="BC116">
        <v>69189252</v>
      </c>
      <c r="BD116">
        <v>28973137.390000001</v>
      </c>
      <c r="BE116">
        <v>2821952.59</v>
      </c>
      <c r="BF116">
        <v>0</v>
      </c>
      <c r="BG116">
        <v>-360538.01</v>
      </c>
      <c r="BH116">
        <v>-5856717</v>
      </c>
      <c r="BK116">
        <v>0</v>
      </c>
      <c r="BL116">
        <v>-135390332</v>
      </c>
      <c r="BM116">
        <v>0</v>
      </c>
      <c r="BN116">
        <v>20852957</v>
      </c>
      <c r="BO116">
        <v>-4312379.05</v>
      </c>
      <c r="BP116">
        <v>-610074.25</v>
      </c>
      <c r="BQ116">
        <v>-628498.6</v>
      </c>
      <c r="BR116">
        <v>0</v>
      </c>
      <c r="BT116">
        <v>0</v>
      </c>
      <c r="BU116">
        <v>0</v>
      </c>
      <c r="BV116">
        <v>-31278670.82</v>
      </c>
      <c r="BW116">
        <v>0</v>
      </c>
      <c r="BX116">
        <v>-778765.28</v>
      </c>
      <c r="BY116">
        <v>0</v>
      </c>
      <c r="BZ116">
        <v>1353824.08</v>
      </c>
      <c r="CA116">
        <v>-293726.90999999997</v>
      </c>
      <c r="CC116">
        <v>3686915.21</v>
      </c>
      <c r="CD116">
        <v>226744.66</v>
      </c>
      <c r="CE116">
        <v>-158954.49</v>
      </c>
      <c r="CL116">
        <v>155007408.32000002</v>
      </c>
      <c r="DA116">
        <v>80073575.709999993</v>
      </c>
      <c r="DJ116">
        <v>96707217</v>
      </c>
      <c r="EG116" t="s">
        <v>278</v>
      </c>
      <c r="EH116">
        <v>1</v>
      </c>
      <c r="EJ116">
        <v>0</v>
      </c>
      <c r="EK116" s="59" t="s">
        <v>436</v>
      </c>
      <c r="EL116"/>
    </row>
    <row r="117" spans="1:142" x14ac:dyDescent="0.3">
      <c r="A117" t="s">
        <v>134</v>
      </c>
      <c r="B117">
        <v>2013</v>
      </c>
      <c r="C117" t="s">
        <v>135</v>
      </c>
      <c r="D117" t="s">
        <v>267</v>
      </c>
      <c r="E117" t="s">
        <v>192</v>
      </c>
      <c r="F117" t="s">
        <v>137</v>
      </c>
      <c r="G117" t="s">
        <v>138</v>
      </c>
      <c r="H117" s="6">
        <v>161387.35</v>
      </c>
      <c r="I117">
        <v>154396</v>
      </c>
      <c r="AS117">
        <v>624978438.70000005</v>
      </c>
      <c r="AT117">
        <v>-4082417.52</v>
      </c>
      <c r="AU117">
        <v>-312490</v>
      </c>
      <c r="AV117">
        <v>44395884.049999997</v>
      </c>
      <c r="AW117">
        <v>246263</v>
      </c>
      <c r="AX117">
        <v>0</v>
      </c>
      <c r="AY117">
        <v>-528967.19999999995</v>
      </c>
      <c r="AZ117">
        <v>0</v>
      </c>
      <c r="BA117">
        <v>-44642147.049999997</v>
      </c>
      <c r="BB117">
        <v>-879534220.82000005</v>
      </c>
      <c r="BC117">
        <v>52536128.119999997</v>
      </c>
      <c r="BD117">
        <v>39271157.060000002</v>
      </c>
      <c r="BE117">
        <v>5366108.5199999996</v>
      </c>
      <c r="BF117">
        <v>0</v>
      </c>
      <c r="BG117">
        <v>-521087.7</v>
      </c>
      <c r="BH117">
        <v>18873011</v>
      </c>
      <c r="BK117">
        <v>0</v>
      </c>
      <c r="BL117">
        <v>0</v>
      </c>
      <c r="BM117">
        <v>174030218</v>
      </c>
      <c r="BN117">
        <v>10007672.039999999</v>
      </c>
      <c r="BO117">
        <v>-1176303.49</v>
      </c>
      <c r="BP117">
        <v>-662895.35</v>
      </c>
      <c r="BQ117">
        <v>-2095550.88</v>
      </c>
      <c r="BR117">
        <v>0</v>
      </c>
      <c r="BT117">
        <v>-22386234.359999999</v>
      </c>
      <c r="BU117">
        <v>-600</v>
      </c>
      <c r="BV117">
        <v>-11099888.869999999</v>
      </c>
      <c r="BW117">
        <v>-1555766.77</v>
      </c>
      <c r="BX117">
        <v>-85587.23</v>
      </c>
      <c r="BY117">
        <v>-1756807.57</v>
      </c>
      <c r="BZ117">
        <v>204308.7</v>
      </c>
      <c r="CA117">
        <v>-98479.25</v>
      </c>
      <c r="CC117">
        <v>10724908.380000001</v>
      </c>
      <c r="CD117">
        <v>116403.5</v>
      </c>
      <c r="CE117">
        <v>0</v>
      </c>
      <c r="CL117">
        <v>388243894.56999999</v>
      </c>
      <c r="DA117">
        <v>150872207.52000001</v>
      </c>
      <c r="DJ117">
        <v>149013448</v>
      </c>
      <c r="EG117" t="s">
        <v>280</v>
      </c>
      <c r="EH117">
        <v>1</v>
      </c>
      <c r="EJ117">
        <v>0</v>
      </c>
      <c r="EK117" s="59" t="s">
        <v>415</v>
      </c>
      <c r="EL117"/>
    </row>
    <row r="118" spans="1:142" x14ac:dyDescent="0.3">
      <c r="A118" t="s">
        <v>134</v>
      </c>
      <c r="B118">
        <v>2013</v>
      </c>
      <c r="C118" t="s">
        <v>135</v>
      </c>
      <c r="D118" t="s">
        <v>268</v>
      </c>
      <c r="E118" t="s">
        <v>193</v>
      </c>
      <c r="F118" t="s">
        <v>137</v>
      </c>
      <c r="G118" t="s">
        <v>138</v>
      </c>
      <c r="H118" s="6">
        <v>5864</v>
      </c>
      <c r="I118">
        <v>6051</v>
      </c>
      <c r="AS118">
        <v>18627107.100000001</v>
      </c>
      <c r="AT118">
        <v>56502.400000000001</v>
      </c>
      <c r="AU118">
        <v>-362272.65</v>
      </c>
      <c r="AV118">
        <v>1273534.8999999999</v>
      </c>
      <c r="AW118">
        <v>0</v>
      </c>
      <c r="AX118">
        <v>0</v>
      </c>
      <c r="AY118">
        <v>-13084.8</v>
      </c>
      <c r="AZ118">
        <v>0</v>
      </c>
      <c r="BA118">
        <v>-1273534.8999999999</v>
      </c>
      <c r="BB118">
        <v>-24312749.449999999</v>
      </c>
      <c r="BC118">
        <v>1786619</v>
      </c>
      <c r="BD118">
        <v>1143813.3999999999</v>
      </c>
      <c r="BE118">
        <v>119283.25</v>
      </c>
      <c r="BF118">
        <v>0</v>
      </c>
      <c r="BG118">
        <v>-6089.58</v>
      </c>
      <c r="BH118">
        <v>-107284</v>
      </c>
      <c r="BK118">
        <v>0</v>
      </c>
      <c r="BL118">
        <v>0</v>
      </c>
      <c r="BM118">
        <v>1886092</v>
      </c>
      <c r="BN118">
        <v>500000</v>
      </c>
      <c r="BO118">
        <v>-142124.6</v>
      </c>
      <c r="BP118">
        <v>0</v>
      </c>
      <c r="BQ118">
        <v>-99330.77</v>
      </c>
      <c r="BR118">
        <v>387162.65</v>
      </c>
      <c r="BT118">
        <v>-1260713.75</v>
      </c>
      <c r="BU118">
        <v>0</v>
      </c>
      <c r="BV118">
        <v>-87766.2</v>
      </c>
      <c r="BW118">
        <v>-230439.95</v>
      </c>
      <c r="BX118">
        <v>0</v>
      </c>
      <c r="BY118">
        <v>-34404.35</v>
      </c>
      <c r="BZ118">
        <v>538656.43999999994</v>
      </c>
      <c r="CA118">
        <v>-35029.69</v>
      </c>
      <c r="CC118">
        <v>547215.92000000004</v>
      </c>
      <c r="CD118">
        <v>0</v>
      </c>
      <c r="CE118">
        <v>0</v>
      </c>
      <c r="CL118">
        <v>14855976.43</v>
      </c>
      <c r="DA118">
        <v>6507493.1600000001</v>
      </c>
      <c r="DJ118">
        <v>5647022</v>
      </c>
      <c r="EG118" t="s">
        <v>281</v>
      </c>
      <c r="EH118">
        <v>1</v>
      </c>
      <c r="EJ118">
        <v>0</v>
      </c>
      <c r="EK118" s="59" t="s">
        <v>421</v>
      </c>
      <c r="EL118"/>
    </row>
    <row r="119" spans="1:142" x14ac:dyDescent="0.3">
      <c r="A119" t="s">
        <v>134</v>
      </c>
      <c r="B119">
        <v>2013</v>
      </c>
      <c r="C119" t="s">
        <v>135</v>
      </c>
      <c r="D119" t="s">
        <v>269</v>
      </c>
      <c r="E119" t="s">
        <v>194</v>
      </c>
      <c r="F119" t="s">
        <v>137</v>
      </c>
      <c r="G119" t="s">
        <v>138</v>
      </c>
      <c r="H119" s="6">
        <v>1737</v>
      </c>
      <c r="I119">
        <v>1104</v>
      </c>
      <c r="AS119">
        <v>6289438.0999999996</v>
      </c>
      <c r="AT119">
        <v>-28744.49</v>
      </c>
      <c r="AU119">
        <v>0</v>
      </c>
      <c r="AV119">
        <v>447802.95</v>
      </c>
      <c r="AW119">
        <v>0</v>
      </c>
      <c r="AX119">
        <v>0</v>
      </c>
      <c r="AY119">
        <v>-11500.8</v>
      </c>
      <c r="AZ119">
        <v>0</v>
      </c>
      <c r="BA119">
        <v>-451763.45</v>
      </c>
      <c r="BB119">
        <v>-7315690.75</v>
      </c>
      <c r="BC119">
        <v>544145.43999999994</v>
      </c>
      <c r="BD119">
        <v>352537.63</v>
      </c>
      <c r="BE119">
        <v>35445.18</v>
      </c>
      <c r="BF119">
        <v>0</v>
      </c>
      <c r="BG119">
        <v>-2692.51</v>
      </c>
      <c r="BH119">
        <v>13538</v>
      </c>
      <c r="BK119">
        <v>0</v>
      </c>
      <c r="BL119">
        <v>-1643336</v>
      </c>
      <c r="BM119">
        <v>0</v>
      </c>
      <c r="BN119">
        <v>967386</v>
      </c>
      <c r="BO119">
        <v>-100911.38</v>
      </c>
      <c r="BP119">
        <v>0</v>
      </c>
      <c r="BQ119">
        <v>-9358.2999999999993</v>
      </c>
      <c r="BR119">
        <v>0</v>
      </c>
      <c r="BT119">
        <v>0</v>
      </c>
      <c r="BU119">
        <v>0</v>
      </c>
      <c r="BV119">
        <v>-296969.8</v>
      </c>
      <c r="BW119">
        <v>0</v>
      </c>
      <c r="BX119">
        <v>-2778.91</v>
      </c>
      <c r="BY119">
        <v>0</v>
      </c>
      <c r="BZ119">
        <v>31791.360000000001</v>
      </c>
      <c r="CA119">
        <v>-51452.95</v>
      </c>
      <c r="CC119">
        <v>139840.49</v>
      </c>
      <c r="CD119">
        <v>7040.58</v>
      </c>
      <c r="CE119">
        <v>-89</v>
      </c>
      <c r="CL119">
        <v>10256053.83</v>
      </c>
      <c r="DA119">
        <v>8478623.0399999991</v>
      </c>
      <c r="DJ119">
        <v>1410662</v>
      </c>
      <c r="EG119" t="s">
        <v>278</v>
      </c>
      <c r="EH119">
        <v>1</v>
      </c>
      <c r="EJ119">
        <v>0</v>
      </c>
      <c r="EK119" s="59" t="s">
        <v>446</v>
      </c>
      <c r="EL119"/>
    </row>
    <row r="120" spans="1:142" x14ac:dyDescent="0.3">
      <c r="A120" t="s">
        <v>134</v>
      </c>
      <c r="B120">
        <v>2013</v>
      </c>
      <c r="C120" t="s">
        <v>135</v>
      </c>
      <c r="D120" t="s">
        <v>270</v>
      </c>
      <c r="E120" t="s">
        <v>195</v>
      </c>
      <c r="F120" t="s">
        <v>137</v>
      </c>
      <c r="G120" t="s">
        <v>138</v>
      </c>
      <c r="H120" s="6">
        <v>162.91999999999999</v>
      </c>
      <c r="I120">
        <v>155</v>
      </c>
      <c r="AS120">
        <v>411319.55</v>
      </c>
      <c r="AT120">
        <v>-0.25</v>
      </c>
      <c r="AU120">
        <v>-26333.4</v>
      </c>
      <c r="AV120">
        <v>76090.2</v>
      </c>
      <c r="AW120">
        <v>0</v>
      </c>
      <c r="AX120">
        <v>0</v>
      </c>
      <c r="AY120">
        <v>-400.8</v>
      </c>
      <c r="AZ120">
        <v>0</v>
      </c>
      <c r="BA120">
        <v>-71110.8</v>
      </c>
      <c r="BB120">
        <v>-323861.25</v>
      </c>
      <c r="BC120">
        <v>33060.9</v>
      </c>
      <c r="BD120">
        <v>21712.799999999999</v>
      </c>
      <c r="BE120">
        <v>2115</v>
      </c>
      <c r="BF120">
        <v>0</v>
      </c>
      <c r="BG120">
        <v>-30.6</v>
      </c>
      <c r="BH120">
        <v>0</v>
      </c>
      <c r="BK120">
        <v>0</v>
      </c>
      <c r="BL120">
        <v>0</v>
      </c>
      <c r="BM120">
        <v>90994.25</v>
      </c>
      <c r="BN120">
        <v>0</v>
      </c>
      <c r="BO120">
        <v>0</v>
      </c>
      <c r="BP120">
        <v>0</v>
      </c>
      <c r="BQ120">
        <v>-1921.85</v>
      </c>
      <c r="BR120">
        <v>0</v>
      </c>
      <c r="BT120">
        <v>-43554</v>
      </c>
      <c r="BU120">
        <v>0</v>
      </c>
      <c r="BV120">
        <v>-39807.85</v>
      </c>
      <c r="BW120">
        <v>0</v>
      </c>
      <c r="BX120">
        <v>0</v>
      </c>
      <c r="BY120">
        <v>0</v>
      </c>
      <c r="BZ120">
        <v>2146.1999999999998</v>
      </c>
      <c r="CA120">
        <v>-1014.25</v>
      </c>
      <c r="CC120">
        <v>23969.59</v>
      </c>
      <c r="CD120">
        <v>5569.95</v>
      </c>
      <c r="CE120">
        <v>-171.65</v>
      </c>
      <c r="CL120">
        <v>996766.36</v>
      </c>
      <c r="DA120">
        <v>1863950.89</v>
      </c>
      <c r="DJ120">
        <v>125000</v>
      </c>
      <c r="EG120" t="s">
        <v>283</v>
      </c>
      <c r="EH120">
        <v>1</v>
      </c>
      <c r="EJ120">
        <v>0</v>
      </c>
      <c r="EK120" s="59" t="s">
        <v>413</v>
      </c>
      <c r="EL120"/>
    </row>
    <row r="121" spans="1:142" x14ac:dyDescent="0.3">
      <c r="A121" t="s">
        <v>134</v>
      </c>
      <c r="B121">
        <v>2013</v>
      </c>
      <c r="C121" t="s">
        <v>135</v>
      </c>
      <c r="D121" t="s">
        <v>271</v>
      </c>
      <c r="E121" t="s">
        <v>196</v>
      </c>
      <c r="F121" t="s">
        <v>137</v>
      </c>
      <c r="G121" t="s">
        <v>138</v>
      </c>
      <c r="H121" s="6">
        <v>3482</v>
      </c>
      <c r="I121">
        <v>3657</v>
      </c>
      <c r="AS121">
        <v>11257837</v>
      </c>
      <c r="AT121">
        <v>-138709</v>
      </c>
      <c r="AU121">
        <v>-112578</v>
      </c>
      <c r="AV121">
        <v>926913</v>
      </c>
      <c r="AW121">
        <v>0</v>
      </c>
      <c r="AX121">
        <v>0</v>
      </c>
      <c r="AY121">
        <v>-5388</v>
      </c>
      <c r="AZ121">
        <v>0</v>
      </c>
      <c r="BA121">
        <v>-926913</v>
      </c>
      <c r="BB121">
        <v>-13072226</v>
      </c>
      <c r="BC121">
        <v>1067684</v>
      </c>
      <c r="BD121">
        <v>628952</v>
      </c>
      <c r="BE121">
        <v>76192</v>
      </c>
      <c r="BF121">
        <v>0</v>
      </c>
      <c r="BG121">
        <v>-4962</v>
      </c>
      <c r="BH121">
        <v>-375000</v>
      </c>
      <c r="BK121">
        <v>0</v>
      </c>
      <c r="BL121">
        <v>-232022</v>
      </c>
      <c r="BM121">
        <v>329919</v>
      </c>
      <c r="BN121">
        <v>0</v>
      </c>
      <c r="BO121">
        <v>0</v>
      </c>
      <c r="BP121">
        <v>-65231</v>
      </c>
      <c r="BQ121">
        <v>13264</v>
      </c>
      <c r="BR121">
        <v>291749</v>
      </c>
      <c r="BT121">
        <v>-749331</v>
      </c>
      <c r="BU121">
        <v>0</v>
      </c>
      <c r="BV121">
        <v>272510</v>
      </c>
      <c r="BW121">
        <v>-67549</v>
      </c>
      <c r="BX121">
        <v>-676</v>
      </c>
      <c r="BY121">
        <v>-5061</v>
      </c>
      <c r="BZ121">
        <v>15222</v>
      </c>
      <c r="CA121">
        <v>0</v>
      </c>
      <c r="CC121">
        <v>109712</v>
      </c>
      <c r="CD121">
        <v>45578</v>
      </c>
      <c r="CE121">
        <v>-65053</v>
      </c>
      <c r="CL121">
        <v>4449588</v>
      </c>
      <c r="DA121">
        <v>689481</v>
      </c>
      <c r="DJ121">
        <v>2775000</v>
      </c>
      <c r="EG121" t="s">
        <v>279</v>
      </c>
      <c r="EH121">
        <v>1</v>
      </c>
      <c r="EJ121">
        <v>0</v>
      </c>
      <c r="EK121" s="59" t="s">
        <v>444</v>
      </c>
      <c r="EL121"/>
    </row>
    <row r="122" spans="1:142" x14ac:dyDescent="0.3">
      <c r="A122" t="s">
        <v>134</v>
      </c>
      <c r="B122">
        <v>2013</v>
      </c>
      <c r="C122" t="s">
        <v>135</v>
      </c>
      <c r="D122" t="s">
        <v>272</v>
      </c>
      <c r="E122" t="s">
        <v>197</v>
      </c>
      <c r="F122" t="s">
        <v>137</v>
      </c>
      <c r="G122" t="s">
        <v>138</v>
      </c>
      <c r="H122" s="6">
        <v>8611</v>
      </c>
      <c r="I122">
        <v>8130</v>
      </c>
      <c r="AS122">
        <v>23070666</v>
      </c>
      <c r="AT122">
        <v>-59945.66</v>
      </c>
      <c r="AU122">
        <v>-100000</v>
      </c>
      <c r="AV122">
        <v>1988513.5</v>
      </c>
      <c r="AW122">
        <v>0</v>
      </c>
      <c r="AX122">
        <v>0</v>
      </c>
      <c r="AY122">
        <v>-25480.799999999999</v>
      </c>
      <c r="AZ122">
        <v>0</v>
      </c>
      <c r="BA122">
        <v>-1988513.53</v>
      </c>
      <c r="BB122">
        <v>-26698023.050000001</v>
      </c>
      <c r="BC122">
        <v>2190710.65</v>
      </c>
      <c r="BD122">
        <v>1264088.45</v>
      </c>
      <c r="BE122">
        <v>179006.1</v>
      </c>
      <c r="BF122">
        <v>0</v>
      </c>
      <c r="BG122">
        <v>0</v>
      </c>
      <c r="BH122">
        <v>-1391000</v>
      </c>
      <c r="BK122">
        <v>0</v>
      </c>
      <c r="BL122">
        <v>-3836570.25</v>
      </c>
      <c r="BM122">
        <v>519700</v>
      </c>
      <c r="BN122">
        <v>0</v>
      </c>
      <c r="BO122">
        <v>-25260</v>
      </c>
      <c r="BP122">
        <v>-19280.25</v>
      </c>
      <c r="BQ122">
        <v>-31275.74</v>
      </c>
      <c r="BR122">
        <v>1007159.05</v>
      </c>
      <c r="BT122">
        <v>-817575.46</v>
      </c>
      <c r="BU122">
        <v>0</v>
      </c>
      <c r="BV122">
        <v>-390381.14</v>
      </c>
      <c r="BW122">
        <v>-53491.7</v>
      </c>
      <c r="BX122">
        <v>311995</v>
      </c>
      <c r="BY122">
        <v>-14801.1</v>
      </c>
      <c r="BZ122">
        <v>52326.52</v>
      </c>
      <c r="CA122">
        <v>-3680.13</v>
      </c>
      <c r="CC122">
        <v>142326.48000000001</v>
      </c>
      <c r="CD122">
        <v>4700000</v>
      </c>
      <c r="CE122">
        <v>0</v>
      </c>
      <c r="CL122">
        <v>5015540.7699999996</v>
      </c>
      <c r="DA122">
        <v>2866611.73</v>
      </c>
      <c r="DJ122">
        <v>5900000</v>
      </c>
      <c r="EG122" t="s">
        <v>279</v>
      </c>
      <c r="EH122">
        <v>1</v>
      </c>
      <c r="EJ122">
        <v>0</v>
      </c>
      <c r="EK122" s="59" t="s">
        <v>443</v>
      </c>
      <c r="EL122"/>
    </row>
    <row r="123" spans="1:142" x14ac:dyDescent="0.3">
      <c r="A123" t="s">
        <v>134</v>
      </c>
      <c r="B123">
        <v>2013</v>
      </c>
      <c r="C123" t="s">
        <v>135</v>
      </c>
      <c r="D123" t="s">
        <v>273</v>
      </c>
      <c r="E123" t="s">
        <v>198</v>
      </c>
      <c r="F123" t="s">
        <v>137</v>
      </c>
      <c r="G123" t="s">
        <v>138</v>
      </c>
      <c r="H123" s="6">
        <v>0</v>
      </c>
      <c r="I123">
        <v>0</v>
      </c>
      <c r="AS123">
        <v>0</v>
      </c>
      <c r="AT123">
        <v>0</v>
      </c>
      <c r="AU123">
        <v>0</v>
      </c>
      <c r="AV123">
        <v>0</v>
      </c>
      <c r="AW123">
        <v>0</v>
      </c>
      <c r="AX123">
        <v>0</v>
      </c>
      <c r="AY123">
        <v>0</v>
      </c>
      <c r="AZ123">
        <v>0</v>
      </c>
      <c r="BA123">
        <v>0</v>
      </c>
      <c r="BB123">
        <v>0</v>
      </c>
      <c r="BC123">
        <v>0</v>
      </c>
      <c r="BD123">
        <v>0</v>
      </c>
      <c r="BE123">
        <v>0</v>
      </c>
      <c r="BF123">
        <v>0</v>
      </c>
      <c r="BG123">
        <v>0</v>
      </c>
      <c r="BH123">
        <v>0</v>
      </c>
      <c r="BK123">
        <v>0</v>
      </c>
      <c r="BL123">
        <v>0</v>
      </c>
      <c r="BM123">
        <v>0</v>
      </c>
      <c r="BN123">
        <v>0</v>
      </c>
      <c r="BO123">
        <v>0</v>
      </c>
      <c r="BP123">
        <v>0</v>
      </c>
      <c r="BQ123">
        <v>0</v>
      </c>
      <c r="BR123">
        <v>0</v>
      </c>
      <c r="BT123">
        <v>0</v>
      </c>
      <c r="BU123">
        <v>0</v>
      </c>
      <c r="BV123">
        <v>0</v>
      </c>
      <c r="BW123">
        <v>0</v>
      </c>
      <c r="BX123">
        <v>0</v>
      </c>
      <c r="BY123">
        <v>0</v>
      </c>
      <c r="BZ123">
        <v>0</v>
      </c>
      <c r="CA123">
        <v>0</v>
      </c>
      <c r="CC123">
        <v>0</v>
      </c>
      <c r="CD123">
        <v>0</v>
      </c>
      <c r="CE123">
        <v>0</v>
      </c>
      <c r="CL123">
        <v>0</v>
      </c>
      <c r="DA123">
        <v>0</v>
      </c>
      <c r="DJ123">
        <v>0</v>
      </c>
      <c r="EG123" t="s">
        <v>278</v>
      </c>
      <c r="EH123">
        <v>1</v>
      </c>
      <c r="EJ123">
        <v>0</v>
      </c>
      <c r="EK123" s="59" t="s">
        <v>445</v>
      </c>
      <c r="EL123"/>
    </row>
    <row r="124" spans="1:142" x14ac:dyDescent="0.3">
      <c r="A124" t="s">
        <v>134</v>
      </c>
      <c r="B124">
        <v>2014</v>
      </c>
      <c r="C124" t="s">
        <v>135</v>
      </c>
      <c r="D124" t="s">
        <v>213</v>
      </c>
      <c r="E124" t="s">
        <v>136</v>
      </c>
      <c r="F124" t="s">
        <v>137</v>
      </c>
      <c r="G124" t="s">
        <v>138</v>
      </c>
      <c r="H124" s="6">
        <v>771281</v>
      </c>
      <c r="I124">
        <v>914278</v>
      </c>
      <c r="AS124">
        <v>2025494839.3</v>
      </c>
      <c r="AT124">
        <v>-7505542.3300000001</v>
      </c>
      <c r="AU124">
        <v>0</v>
      </c>
      <c r="AV124">
        <v>221951593.90000001</v>
      </c>
      <c r="AW124">
        <v>0</v>
      </c>
      <c r="AX124">
        <v>0</v>
      </c>
      <c r="AY124">
        <v>-2269133.65</v>
      </c>
      <c r="AZ124">
        <v>0</v>
      </c>
      <c r="BA124">
        <v>-221961597.90000001</v>
      </c>
      <c r="BB124">
        <v>-1646706897.4000001</v>
      </c>
      <c r="BC124">
        <v>202752836.46000001</v>
      </c>
      <c r="BD124">
        <v>78850965.370000005</v>
      </c>
      <c r="BE124">
        <v>7237130</v>
      </c>
      <c r="BF124">
        <v>0</v>
      </c>
      <c r="BG124">
        <v>-658226.31999999995</v>
      </c>
      <c r="BH124">
        <v>-72376196</v>
      </c>
      <c r="BK124">
        <v>-30171174</v>
      </c>
      <c r="BL124">
        <v>-233645689</v>
      </c>
      <c r="BM124">
        <v>0</v>
      </c>
      <c r="BN124">
        <v>-339573255.30000001</v>
      </c>
      <c r="BO124">
        <v>0</v>
      </c>
      <c r="BP124">
        <v>0</v>
      </c>
      <c r="BQ124">
        <v>-846558.23</v>
      </c>
      <c r="BR124">
        <v>0</v>
      </c>
      <c r="BT124">
        <v>-21945600.899999999</v>
      </c>
      <c r="BU124">
        <v>0</v>
      </c>
      <c r="BV124">
        <v>-76584935.319999993</v>
      </c>
      <c r="BW124">
        <v>-2018902.52</v>
      </c>
      <c r="BX124">
        <v>-4500104.09</v>
      </c>
      <c r="BY124">
        <v>-170773.8</v>
      </c>
      <c r="BZ124">
        <v>1820499.54</v>
      </c>
      <c r="CA124">
        <v>-113439.49</v>
      </c>
      <c r="CC124">
        <v>55732620.490000002</v>
      </c>
      <c r="CD124">
        <v>16550.57</v>
      </c>
      <c r="CE124">
        <v>-1925447.9</v>
      </c>
      <c r="CL124">
        <v>903487992.98000002</v>
      </c>
      <c r="DA124">
        <v>757348918.22000003</v>
      </c>
      <c r="DJ124">
        <v>478858824</v>
      </c>
      <c r="EH124">
        <v>0</v>
      </c>
      <c r="EJ124">
        <v>0</v>
      </c>
      <c r="EK124" s="59" t="s">
        <v>432</v>
      </c>
      <c r="EL124"/>
    </row>
    <row r="125" spans="1:142" x14ac:dyDescent="0.3">
      <c r="A125" t="s">
        <v>134</v>
      </c>
      <c r="B125">
        <v>2014</v>
      </c>
      <c r="C125" t="s">
        <v>135</v>
      </c>
      <c r="D125" t="s">
        <v>214</v>
      </c>
      <c r="E125" t="s">
        <v>139</v>
      </c>
      <c r="F125" t="s">
        <v>137</v>
      </c>
      <c r="G125" t="s">
        <v>138</v>
      </c>
      <c r="H125" s="6">
        <v>563816</v>
      </c>
      <c r="I125">
        <v>572221</v>
      </c>
      <c r="AS125">
        <v>2120749268.55</v>
      </c>
      <c r="AT125">
        <v>-5377287.2199999997</v>
      </c>
      <c r="AU125">
        <v>0</v>
      </c>
      <c r="AV125">
        <v>308159421.44999999</v>
      </c>
      <c r="AW125">
        <v>149429.75</v>
      </c>
      <c r="AX125">
        <v>0</v>
      </c>
      <c r="AY125">
        <v>-1304126.3999999999</v>
      </c>
      <c r="AZ125">
        <v>0</v>
      </c>
      <c r="BA125">
        <v>-306564189.62</v>
      </c>
      <c r="BB125">
        <v>-3065033142.1999998</v>
      </c>
      <c r="BC125">
        <v>180398546.36000001</v>
      </c>
      <c r="BD125">
        <v>137407319.44999999</v>
      </c>
      <c r="BE125">
        <v>17159959.09</v>
      </c>
      <c r="BF125">
        <v>0</v>
      </c>
      <c r="BG125">
        <v>-1025130.62</v>
      </c>
      <c r="BH125">
        <v>26044717</v>
      </c>
      <c r="BK125">
        <v>0</v>
      </c>
      <c r="BL125">
        <v>0</v>
      </c>
      <c r="BM125">
        <v>297525647</v>
      </c>
      <c r="BN125">
        <v>335299767</v>
      </c>
      <c r="BO125">
        <v>-9315476.1099999994</v>
      </c>
      <c r="BP125">
        <v>-696479.65</v>
      </c>
      <c r="BQ125">
        <v>-1348291.57</v>
      </c>
      <c r="BR125">
        <v>0</v>
      </c>
      <c r="BT125">
        <v>-328086008.26999998</v>
      </c>
      <c r="BU125">
        <v>0</v>
      </c>
      <c r="BV125">
        <v>225094964.27000001</v>
      </c>
      <c r="BW125">
        <v>-17258168.329999998</v>
      </c>
      <c r="BX125">
        <v>-811780.49</v>
      </c>
      <c r="BY125">
        <v>-7831958.2599999998</v>
      </c>
      <c r="BZ125">
        <v>7711240.7699999996</v>
      </c>
      <c r="CA125">
        <v>-5602966.3300000001</v>
      </c>
      <c r="CC125">
        <v>127071654.78</v>
      </c>
      <c r="CD125">
        <v>994311.23</v>
      </c>
      <c r="CE125">
        <v>-20049605.75</v>
      </c>
      <c r="CL125">
        <v>1998196662.3399999</v>
      </c>
      <c r="DA125">
        <v>708174698.12</v>
      </c>
      <c r="DJ125">
        <v>491455596</v>
      </c>
      <c r="EG125" t="s">
        <v>278</v>
      </c>
      <c r="EH125">
        <v>1</v>
      </c>
      <c r="EJ125">
        <v>0</v>
      </c>
      <c r="EK125" s="59" t="s">
        <v>435</v>
      </c>
      <c r="EL125"/>
    </row>
    <row r="126" spans="1:142" x14ac:dyDescent="0.3">
      <c r="A126" t="s">
        <v>134</v>
      </c>
      <c r="B126">
        <v>2014</v>
      </c>
      <c r="C126" t="s">
        <v>135</v>
      </c>
      <c r="D126" t="s">
        <v>215</v>
      </c>
      <c r="E126" t="s">
        <v>140</v>
      </c>
      <c r="F126" t="s">
        <v>137</v>
      </c>
      <c r="G126" t="s">
        <v>138</v>
      </c>
      <c r="H126" s="6">
        <v>857422.01</v>
      </c>
      <c r="I126">
        <v>838740</v>
      </c>
      <c r="AS126">
        <v>2725759569.52</v>
      </c>
      <c r="AT126">
        <v>-9965055.6799999997</v>
      </c>
      <c r="AU126">
        <v>0</v>
      </c>
      <c r="AV126">
        <v>428306508.19999999</v>
      </c>
      <c r="AW126">
        <v>71466.03</v>
      </c>
      <c r="AX126">
        <v>0</v>
      </c>
      <c r="AY126">
        <v>-1938813.6</v>
      </c>
      <c r="AZ126">
        <v>0</v>
      </c>
      <c r="BA126">
        <v>-428367786.30000001</v>
      </c>
      <c r="BB126">
        <v>-3292472833.23</v>
      </c>
      <c r="BC126">
        <v>264450614.83000001</v>
      </c>
      <c r="BD126">
        <v>152965822.87</v>
      </c>
      <c r="BE126">
        <v>18216972.219999999</v>
      </c>
      <c r="BF126">
        <v>0</v>
      </c>
      <c r="BG126">
        <v>-198270.88</v>
      </c>
      <c r="BH126">
        <v>-26800000</v>
      </c>
      <c r="BK126">
        <v>-27678420</v>
      </c>
      <c r="BL126">
        <v>0</v>
      </c>
      <c r="BM126">
        <v>119782498</v>
      </c>
      <c r="BN126">
        <v>104800000</v>
      </c>
      <c r="BO126">
        <v>-10306779.15</v>
      </c>
      <c r="BP126">
        <v>-3917275.75</v>
      </c>
      <c r="BQ126">
        <v>-1747485.54</v>
      </c>
      <c r="BR126">
        <v>0</v>
      </c>
      <c r="BT126">
        <v>-287826423.73000002</v>
      </c>
      <c r="BU126">
        <v>0</v>
      </c>
      <c r="BV126">
        <v>166501558.58000001</v>
      </c>
      <c r="BW126">
        <v>-484924.33</v>
      </c>
      <c r="BX126">
        <v>0</v>
      </c>
      <c r="BY126">
        <v>-7857615.6500000004</v>
      </c>
      <c r="BZ126">
        <v>319117.74</v>
      </c>
      <c r="CA126">
        <v>-347074.67</v>
      </c>
      <c r="CC126">
        <v>71885387.049999997</v>
      </c>
      <c r="CD126">
        <v>58678420</v>
      </c>
      <c r="CE126">
        <v>0</v>
      </c>
      <c r="CL126">
        <v>1042980332.2899998</v>
      </c>
      <c r="DA126">
        <v>484500900.73000002</v>
      </c>
      <c r="DJ126">
        <v>702350000</v>
      </c>
      <c r="EG126" t="s">
        <v>287</v>
      </c>
      <c r="EH126">
        <v>1</v>
      </c>
      <c r="EJ126">
        <v>0</v>
      </c>
      <c r="EK126" s="59" t="s">
        <v>387</v>
      </c>
      <c r="EL126"/>
    </row>
    <row r="127" spans="1:142" x14ac:dyDescent="0.3">
      <c r="A127" t="s">
        <v>134</v>
      </c>
      <c r="B127">
        <v>2014</v>
      </c>
      <c r="C127" t="s">
        <v>135</v>
      </c>
      <c r="D127" t="s">
        <v>216</v>
      </c>
      <c r="E127" t="s">
        <v>141</v>
      </c>
      <c r="F127" t="s">
        <v>137</v>
      </c>
      <c r="G127" t="s">
        <v>138</v>
      </c>
      <c r="H127" s="6">
        <v>628545.57999999996</v>
      </c>
      <c r="I127">
        <v>623922</v>
      </c>
      <c r="AS127">
        <v>1989167332.8699999</v>
      </c>
      <c r="AT127">
        <v>-4343438.62</v>
      </c>
      <c r="AU127">
        <v>0</v>
      </c>
      <c r="AV127">
        <v>216173567.44999999</v>
      </c>
      <c r="AW127">
        <v>0</v>
      </c>
      <c r="AX127">
        <v>0</v>
      </c>
      <c r="AY127">
        <v>-1567682.55</v>
      </c>
      <c r="AZ127">
        <v>0</v>
      </c>
      <c r="BA127">
        <v>-216173567.44999999</v>
      </c>
      <c r="BB127">
        <v>-2121645853.05</v>
      </c>
      <c r="BC127">
        <v>211548554.15000001</v>
      </c>
      <c r="BD127">
        <v>101388631.84999999</v>
      </c>
      <c r="BE127">
        <v>11401597.85</v>
      </c>
      <c r="BF127">
        <v>463500.6</v>
      </c>
      <c r="BG127">
        <v>-484171.5</v>
      </c>
      <c r="BH127">
        <v>-19293109</v>
      </c>
      <c r="BK127">
        <v>-20580054</v>
      </c>
      <c r="BL127">
        <v>-26736352.52</v>
      </c>
      <c r="BM127">
        <v>0</v>
      </c>
      <c r="BN127">
        <v>-10161016.210000001</v>
      </c>
      <c r="BO127">
        <v>-2371961.7799999998</v>
      </c>
      <c r="BP127">
        <v>-2950246.25</v>
      </c>
      <c r="BQ127">
        <v>-3000533.45</v>
      </c>
      <c r="BR127">
        <v>0</v>
      </c>
      <c r="BT127">
        <v>-72120681.859999999</v>
      </c>
      <c r="BU127">
        <v>-397148.56</v>
      </c>
      <c r="BV127">
        <v>-22314511.73</v>
      </c>
      <c r="BW127">
        <v>-4504601.95</v>
      </c>
      <c r="BX127">
        <v>-190335.23</v>
      </c>
      <c r="BY127">
        <v>-955397.99</v>
      </c>
      <c r="BZ127">
        <v>357861.6</v>
      </c>
      <c r="CA127">
        <v>0</v>
      </c>
      <c r="CC127">
        <v>37287874.659999996</v>
      </c>
      <c r="CD127">
        <v>83008.42</v>
      </c>
      <c r="CE127">
        <v>0</v>
      </c>
      <c r="CL127">
        <v>753247470.30000019</v>
      </c>
      <c r="DA127">
        <v>394120044.80000001</v>
      </c>
      <c r="DJ127">
        <v>320824293</v>
      </c>
      <c r="EG127" t="s">
        <v>290</v>
      </c>
      <c r="EH127">
        <v>1</v>
      </c>
      <c r="EJ127">
        <v>0</v>
      </c>
      <c r="EK127" s="59" t="s">
        <v>424</v>
      </c>
      <c r="EL127"/>
    </row>
    <row r="128" spans="1:142" x14ac:dyDescent="0.3">
      <c r="A128" t="s">
        <v>134</v>
      </c>
      <c r="B128">
        <v>2014</v>
      </c>
      <c r="C128" t="s">
        <v>135</v>
      </c>
      <c r="D128" t="s">
        <v>217</v>
      </c>
      <c r="E128" t="s">
        <v>142</v>
      </c>
      <c r="F128" t="s">
        <v>137</v>
      </c>
      <c r="G128" t="s">
        <v>138</v>
      </c>
      <c r="H128" s="6">
        <v>539156</v>
      </c>
      <c r="I128">
        <v>535185</v>
      </c>
      <c r="AS128">
        <v>1670141297.5</v>
      </c>
      <c r="AT128">
        <v>-2095212.66</v>
      </c>
      <c r="AU128">
        <v>0</v>
      </c>
      <c r="AV128">
        <v>231592733.68000001</v>
      </c>
      <c r="AW128">
        <v>0</v>
      </c>
      <c r="AX128">
        <v>0</v>
      </c>
      <c r="AY128">
        <v>-1323647.08</v>
      </c>
      <c r="AZ128">
        <v>0</v>
      </c>
      <c r="BA128">
        <v>-230537066.15000001</v>
      </c>
      <c r="BB128">
        <v>-1889949739.27</v>
      </c>
      <c r="BC128">
        <v>152743954.05000001</v>
      </c>
      <c r="BD128">
        <v>90620365.950000003</v>
      </c>
      <c r="BE128">
        <v>10105961.75</v>
      </c>
      <c r="BF128">
        <v>0</v>
      </c>
      <c r="BG128">
        <v>-1069351.98</v>
      </c>
      <c r="BH128">
        <v>8710836.9199999999</v>
      </c>
      <c r="BK128">
        <v>-18000000</v>
      </c>
      <c r="BL128">
        <v>0</v>
      </c>
      <c r="BM128">
        <v>64517723</v>
      </c>
      <c r="BN128">
        <v>62685883</v>
      </c>
      <c r="BO128">
        <v>-4244424.7</v>
      </c>
      <c r="BP128">
        <v>-1342262.5</v>
      </c>
      <c r="BQ128">
        <v>80812.11</v>
      </c>
      <c r="BR128">
        <v>0</v>
      </c>
      <c r="BT128">
        <v>-58043001.460000001</v>
      </c>
      <c r="BU128">
        <v>-86848.38</v>
      </c>
      <c r="BV128">
        <v>-24551693.870000001</v>
      </c>
      <c r="BW128">
        <v>-3643960.33</v>
      </c>
      <c r="BX128">
        <v>0</v>
      </c>
      <c r="BY128">
        <v>0</v>
      </c>
      <c r="BZ128">
        <v>190073.45</v>
      </c>
      <c r="CA128">
        <v>-81260.62</v>
      </c>
      <c r="CC128">
        <v>62460159.68</v>
      </c>
      <c r="CD128">
        <v>0</v>
      </c>
      <c r="CE128">
        <v>0</v>
      </c>
      <c r="CL128">
        <v>1069755231.9400001</v>
      </c>
      <c r="DA128">
        <v>724632324.67999995</v>
      </c>
      <c r="DJ128">
        <v>436875340.72000003</v>
      </c>
      <c r="EH128">
        <v>0</v>
      </c>
      <c r="EJ128">
        <v>0</v>
      </c>
      <c r="EK128" s="59" t="s">
        <v>395</v>
      </c>
      <c r="EL128"/>
    </row>
    <row r="129" spans="1:142" x14ac:dyDescent="0.3">
      <c r="A129" t="s">
        <v>134</v>
      </c>
      <c r="B129">
        <v>2014</v>
      </c>
      <c r="C129" t="s">
        <v>135</v>
      </c>
      <c r="D129" t="s">
        <v>218</v>
      </c>
      <c r="E129" t="s">
        <v>143</v>
      </c>
      <c r="F129" t="s">
        <v>137</v>
      </c>
      <c r="G129" t="s">
        <v>138</v>
      </c>
      <c r="H129" s="6">
        <v>341471</v>
      </c>
      <c r="I129">
        <v>340905</v>
      </c>
      <c r="AS129">
        <v>1111079597.2</v>
      </c>
      <c r="AT129">
        <v>-827295.85</v>
      </c>
      <c r="AU129">
        <v>-555539</v>
      </c>
      <c r="AV129">
        <v>106656112.29000001</v>
      </c>
      <c r="AW129">
        <v>4623305.91</v>
      </c>
      <c r="AX129">
        <v>0</v>
      </c>
      <c r="AY129">
        <v>-744853.97</v>
      </c>
      <c r="AZ129">
        <v>0</v>
      </c>
      <c r="BA129">
        <v>-111279418.2</v>
      </c>
      <c r="BB129">
        <v>-1177926172.45</v>
      </c>
      <c r="BC129">
        <v>118185092.34</v>
      </c>
      <c r="BD129">
        <v>55602212.630000003</v>
      </c>
      <c r="BE129">
        <v>6185727.0300000003</v>
      </c>
      <c r="BF129">
        <v>0</v>
      </c>
      <c r="BG129">
        <v>-316127.86</v>
      </c>
      <c r="BH129">
        <v>4986243</v>
      </c>
      <c r="BK129">
        <v>0</v>
      </c>
      <c r="BL129">
        <v>-47574439.799999997</v>
      </c>
      <c r="BM129">
        <v>0</v>
      </c>
      <c r="BN129">
        <v>0</v>
      </c>
      <c r="BO129">
        <v>-1532847.64</v>
      </c>
      <c r="BP129">
        <v>-1184847.8600000001</v>
      </c>
      <c r="BQ129">
        <v>-3420469.58</v>
      </c>
      <c r="BR129">
        <v>0</v>
      </c>
      <c r="BT129">
        <v>-34904907.859999999</v>
      </c>
      <c r="BU129">
        <v>-5824.99</v>
      </c>
      <c r="BV129">
        <v>-20401053.719999999</v>
      </c>
      <c r="BW129">
        <v>-3109581.53</v>
      </c>
      <c r="BX129">
        <v>-950919.95</v>
      </c>
      <c r="BY129">
        <v>-2597876.29</v>
      </c>
      <c r="BZ129">
        <v>1770452.17</v>
      </c>
      <c r="CA129">
        <v>-97070.88</v>
      </c>
      <c r="CC129">
        <v>12990274.960000001</v>
      </c>
      <c r="CD129">
        <v>0</v>
      </c>
      <c r="CE129">
        <v>-159</v>
      </c>
      <c r="CL129">
        <v>323388892.43000001</v>
      </c>
      <c r="DA129">
        <v>153654297.91999999</v>
      </c>
      <c r="DJ129">
        <v>205543341</v>
      </c>
      <c r="EG129" t="s">
        <v>280</v>
      </c>
      <c r="EH129">
        <v>1</v>
      </c>
      <c r="EJ129">
        <v>0</v>
      </c>
      <c r="EK129" s="59" t="s">
        <v>429</v>
      </c>
      <c r="EL129"/>
    </row>
    <row r="130" spans="1:142" x14ac:dyDescent="0.3">
      <c r="A130" t="s">
        <v>134</v>
      </c>
      <c r="B130">
        <v>2014</v>
      </c>
      <c r="C130" t="s">
        <v>135</v>
      </c>
      <c r="D130" t="s">
        <v>219</v>
      </c>
      <c r="E130" t="s">
        <v>144</v>
      </c>
      <c r="F130" t="s">
        <v>137</v>
      </c>
      <c r="G130" t="s">
        <v>138</v>
      </c>
      <c r="H130" s="6">
        <v>423423</v>
      </c>
      <c r="I130">
        <v>445300</v>
      </c>
      <c r="AS130">
        <v>1513495392.9400001</v>
      </c>
      <c r="AT130">
        <v>-6834947.8499999996</v>
      </c>
      <c r="AU130">
        <v>0</v>
      </c>
      <c r="AV130">
        <v>153801633.80000001</v>
      </c>
      <c r="AW130">
        <v>158000.39000000001</v>
      </c>
      <c r="AX130">
        <v>0</v>
      </c>
      <c r="AY130">
        <v>-1013473.53</v>
      </c>
      <c r="AZ130">
        <v>0</v>
      </c>
      <c r="BA130">
        <v>-153801633.80000001</v>
      </c>
      <c r="BB130">
        <v>-1978555608.2</v>
      </c>
      <c r="BC130">
        <v>134586448.65000001</v>
      </c>
      <c r="BD130">
        <v>89119838.799999997</v>
      </c>
      <c r="BE130">
        <v>9921820.8000000007</v>
      </c>
      <c r="BF130">
        <v>20387.43</v>
      </c>
      <c r="BG130">
        <v>-173424.25</v>
      </c>
      <c r="BH130">
        <v>13803407.449999999</v>
      </c>
      <c r="BK130">
        <v>0</v>
      </c>
      <c r="BL130">
        <v>0</v>
      </c>
      <c r="BM130">
        <v>141339504</v>
      </c>
      <c r="BN130">
        <v>170111227</v>
      </c>
      <c r="BO130">
        <v>0</v>
      </c>
      <c r="BP130">
        <v>-299028.89</v>
      </c>
      <c r="BQ130">
        <v>-2040515.42</v>
      </c>
      <c r="BR130">
        <v>0</v>
      </c>
      <c r="BT130">
        <v>-41378436.020000003</v>
      </c>
      <c r="BU130">
        <v>-1504185.66</v>
      </c>
      <c r="BV130">
        <v>-7893954.9400000004</v>
      </c>
      <c r="BW130">
        <v>-4254186.7300000004</v>
      </c>
      <c r="BX130">
        <v>0</v>
      </c>
      <c r="BY130">
        <v>-406829.01</v>
      </c>
      <c r="BZ130">
        <v>980915.71</v>
      </c>
      <c r="CA130">
        <v>-682488.57</v>
      </c>
      <c r="CC130">
        <v>80809795.590000004</v>
      </c>
      <c r="CD130">
        <v>0</v>
      </c>
      <c r="CE130">
        <v>0</v>
      </c>
      <c r="CL130">
        <v>1497437966.74</v>
      </c>
      <c r="DA130">
        <v>835338010.01999998</v>
      </c>
      <c r="DJ130">
        <v>371377059.19999999</v>
      </c>
      <c r="EH130">
        <v>0</v>
      </c>
      <c r="EI130" t="s">
        <v>202</v>
      </c>
      <c r="EJ130">
        <v>1</v>
      </c>
      <c r="EK130" s="59" t="s">
        <v>433</v>
      </c>
      <c r="EL130"/>
    </row>
    <row r="131" spans="1:142" x14ac:dyDescent="0.3">
      <c r="A131" t="s">
        <v>134</v>
      </c>
      <c r="B131">
        <v>2014</v>
      </c>
      <c r="C131" t="s">
        <v>135</v>
      </c>
      <c r="D131" t="s">
        <v>220</v>
      </c>
      <c r="E131" t="s">
        <v>145</v>
      </c>
      <c r="F131" t="s">
        <v>137</v>
      </c>
      <c r="G131" t="s">
        <v>138</v>
      </c>
      <c r="H131" s="6">
        <v>185594</v>
      </c>
      <c r="I131">
        <v>180206</v>
      </c>
      <c r="AS131">
        <v>585846007.10000002</v>
      </c>
      <c r="AT131">
        <v>-1832288.51</v>
      </c>
      <c r="AU131">
        <v>0</v>
      </c>
      <c r="AV131">
        <v>76398695.049999997</v>
      </c>
      <c r="AW131">
        <v>-2.31</v>
      </c>
      <c r="AX131">
        <v>0</v>
      </c>
      <c r="AY131">
        <v>-301912.8</v>
      </c>
      <c r="AZ131">
        <v>0</v>
      </c>
      <c r="BA131">
        <v>-76477701.519999996</v>
      </c>
      <c r="BB131">
        <v>-587774889.69000006</v>
      </c>
      <c r="BC131">
        <v>58236375.630000003</v>
      </c>
      <c r="BD131">
        <v>28387260.460000001</v>
      </c>
      <c r="BE131">
        <v>2873295.22</v>
      </c>
      <c r="BF131">
        <v>0</v>
      </c>
      <c r="BG131">
        <v>-371152.42</v>
      </c>
      <c r="BH131">
        <v>2256113</v>
      </c>
      <c r="BK131">
        <v>0</v>
      </c>
      <c r="BL131">
        <v>-26672878</v>
      </c>
      <c r="BM131">
        <v>0</v>
      </c>
      <c r="BN131">
        <v>-39654329</v>
      </c>
      <c r="BO131">
        <v>-2454037.75</v>
      </c>
      <c r="BP131">
        <v>-242552.15</v>
      </c>
      <c r="BQ131">
        <v>-387928.9</v>
      </c>
      <c r="BR131">
        <v>0</v>
      </c>
      <c r="BT131">
        <v>0</v>
      </c>
      <c r="BU131">
        <v>0</v>
      </c>
      <c r="BV131">
        <v>-31236875.199999999</v>
      </c>
      <c r="BW131">
        <v>0</v>
      </c>
      <c r="BX131">
        <v>-449632.36</v>
      </c>
      <c r="BY131">
        <v>0</v>
      </c>
      <c r="BZ131">
        <v>1713432.98</v>
      </c>
      <c r="CA131">
        <v>-1176962</v>
      </c>
      <c r="CC131">
        <v>21515609.129999999</v>
      </c>
      <c r="CD131">
        <v>368539.69</v>
      </c>
      <c r="CE131">
        <v>-6000000</v>
      </c>
      <c r="CL131">
        <v>288287227.42000002</v>
      </c>
      <c r="DA131">
        <v>173425426.93000001</v>
      </c>
      <c r="DJ131">
        <v>94381963</v>
      </c>
      <c r="EG131" t="s">
        <v>278</v>
      </c>
      <c r="EH131">
        <v>1</v>
      </c>
      <c r="EJ131">
        <v>0</v>
      </c>
      <c r="EK131" s="59" t="s">
        <v>412</v>
      </c>
      <c r="EL131"/>
    </row>
    <row r="132" spans="1:142" x14ac:dyDescent="0.3">
      <c r="A132" t="s">
        <v>134</v>
      </c>
      <c r="B132">
        <v>2014</v>
      </c>
      <c r="C132" t="s">
        <v>135</v>
      </c>
      <c r="D132" t="s">
        <v>221</v>
      </c>
      <c r="E132" t="s">
        <v>146</v>
      </c>
      <c r="F132" t="s">
        <v>137</v>
      </c>
      <c r="G132" t="s">
        <v>138</v>
      </c>
      <c r="H132" s="6">
        <v>389996</v>
      </c>
      <c r="I132">
        <v>387335</v>
      </c>
      <c r="AS132">
        <v>1329087667</v>
      </c>
      <c r="AT132">
        <v>-871770</v>
      </c>
      <c r="AU132">
        <v>-1081520</v>
      </c>
      <c r="AV132">
        <v>119940449</v>
      </c>
      <c r="AW132">
        <v>146264</v>
      </c>
      <c r="AX132">
        <v>0</v>
      </c>
      <c r="AY132">
        <v>-1056631</v>
      </c>
      <c r="AZ132">
        <v>0</v>
      </c>
      <c r="BA132">
        <v>-119940449</v>
      </c>
      <c r="BB132">
        <v>-1526834565</v>
      </c>
      <c r="BC132">
        <v>124352629</v>
      </c>
      <c r="BD132">
        <v>72328551</v>
      </c>
      <c r="BE132">
        <v>8013500</v>
      </c>
      <c r="BF132">
        <v>0</v>
      </c>
      <c r="BG132">
        <v>-252657</v>
      </c>
      <c r="BH132">
        <v>-18000000</v>
      </c>
      <c r="BK132">
        <v>-12800000</v>
      </c>
      <c r="BL132">
        <v>0</v>
      </c>
      <c r="BM132">
        <v>24379023</v>
      </c>
      <c r="BN132">
        <v>25500000</v>
      </c>
      <c r="BO132">
        <v>-1723656</v>
      </c>
      <c r="BP132">
        <v>-863654</v>
      </c>
      <c r="BQ132">
        <v>4441933</v>
      </c>
      <c r="BR132">
        <v>0</v>
      </c>
      <c r="BT132">
        <v>-26432938</v>
      </c>
      <c r="BU132">
        <v>-2400679</v>
      </c>
      <c r="BV132">
        <v>-25538454</v>
      </c>
      <c r="BW132">
        <v>-5715178</v>
      </c>
      <c r="BX132">
        <v>-4298512</v>
      </c>
      <c r="BY132">
        <v>-268465</v>
      </c>
      <c r="BZ132">
        <v>626527</v>
      </c>
      <c r="CA132">
        <v>-336876</v>
      </c>
      <c r="CC132">
        <v>25135512</v>
      </c>
      <c r="CD132">
        <v>20806</v>
      </c>
      <c r="CE132">
        <v>-1882012</v>
      </c>
      <c r="CL132">
        <v>487487225</v>
      </c>
      <c r="DA132">
        <v>169287801</v>
      </c>
      <c r="DJ132">
        <v>311500000</v>
      </c>
      <c r="EG132" t="s">
        <v>279</v>
      </c>
      <c r="EH132">
        <v>1</v>
      </c>
      <c r="EJ132">
        <v>0</v>
      </c>
      <c r="EK132" s="59" t="s">
        <v>399</v>
      </c>
      <c r="EL132"/>
    </row>
    <row r="133" spans="1:142" x14ac:dyDescent="0.3">
      <c r="A133" t="s">
        <v>134</v>
      </c>
      <c r="B133">
        <v>2014</v>
      </c>
      <c r="C133" t="s">
        <v>135</v>
      </c>
      <c r="D133" t="s">
        <v>222</v>
      </c>
      <c r="E133" t="s">
        <v>147</v>
      </c>
      <c r="F133" t="s">
        <v>137</v>
      </c>
      <c r="G133" t="s">
        <v>138</v>
      </c>
      <c r="H133" s="6">
        <v>180729.24</v>
      </c>
      <c r="I133">
        <v>206684</v>
      </c>
      <c r="AS133">
        <v>510098832.97000003</v>
      </c>
      <c r="AT133">
        <v>-2805699.39</v>
      </c>
      <c r="AU133">
        <v>0</v>
      </c>
      <c r="AV133">
        <v>62843542.700000003</v>
      </c>
      <c r="AW133">
        <v>2009.87</v>
      </c>
      <c r="AX133">
        <v>0</v>
      </c>
      <c r="AY133">
        <v>-445272</v>
      </c>
      <c r="AZ133">
        <v>0</v>
      </c>
      <c r="BA133">
        <v>-62845362.700000003</v>
      </c>
      <c r="BB133">
        <v>-460049752.60000002</v>
      </c>
      <c r="BC133">
        <v>53454583.399999999</v>
      </c>
      <c r="BD133">
        <v>22764502.719999999</v>
      </c>
      <c r="BE133">
        <v>2256628.79</v>
      </c>
      <c r="BF133">
        <v>0</v>
      </c>
      <c r="BG133">
        <v>-39474.370000000003</v>
      </c>
      <c r="BH133">
        <v>-11971000</v>
      </c>
      <c r="BK133">
        <v>-6820572</v>
      </c>
      <c r="BL133">
        <v>-34971458</v>
      </c>
      <c r="BM133">
        <v>0</v>
      </c>
      <c r="BN133">
        <v>-52000000</v>
      </c>
      <c r="BO133">
        <v>0</v>
      </c>
      <c r="BP133">
        <v>-3300972.87</v>
      </c>
      <c r="BQ133">
        <v>973476.24</v>
      </c>
      <c r="BR133">
        <v>0</v>
      </c>
      <c r="BT133">
        <v>0</v>
      </c>
      <c r="BU133">
        <v>0</v>
      </c>
      <c r="BV133">
        <v>-24922328.699999999</v>
      </c>
      <c r="BW133">
        <v>0</v>
      </c>
      <c r="BX133">
        <v>0</v>
      </c>
      <c r="BY133">
        <v>0</v>
      </c>
      <c r="BZ133">
        <v>65450.6</v>
      </c>
      <c r="CA133">
        <v>-307631.02</v>
      </c>
      <c r="CC133">
        <v>10237271.050000001</v>
      </c>
      <c r="CD133">
        <v>12820572</v>
      </c>
      <c r="CE133">
        <v>0</v>
      </c>
      <c r="CL133">
        <v>164224784.38999999</v>
      </c>
      <c r="DA133">
        <v>104933909.31999999</v>
      </c>
      <c r="DJ133">
        <v>104640000</v>
      </c>
      <c r="EG133" t="s">
        <v>287</v>
      </c>
      <c r="EH133">
        <v>1</v>
      </c>
      <c r="EJ133">
        <v>0</v>
      </c>
      <c r="EK133" s="59" t="s">
        <v>439</v>
      </c>
      <c r="EL133"/>
    </row>
    <row r="134" spans="1:142" x14ac:dyDescent="0.3">
      <c r="A134" t="s">
        <v>134</v>
      </c>
      <c r="B134">
        <v>2014</v>
      </c>
      <c r="C134" t="s">
        <v>135</v>
      </c>
      <c r="D134" t="s">
        <v>223</v>
      </c>
      <c r="E134" t="s">
        <v>148</v>
      </c>
      <c r="F134" t="s">
        <v>137</v>
      </c>
      <c r="G134" t="s">
        <v>138</v>
      </c>
      <c r="H134" s="6">
        <v>421536.16</v>
      </c>
      <c r="I134">
        <v>401935</v>
      </c>
      <c r="AS134">
        <v>1469276747.8</v>
      </c>
      <c r="AT134">
        <v>-15851326.34</v>
      </c>
      <c r="AU134">
        <v>-197248.7</v>
      </c>
      <c r="AV134">
        <v>278267793.88</v>
      </c>
      <c r="AW134">
        <v>0</v>
      </c>
      <c r="AX134">
        <v>0</v>
      </c>
      <c r="AY134">
        <v>-1011655.2</v>
      </c>
      <c r="AZ134">
        <v>0</v>
      </c>
      <c r="BA134">
        <v>-278267793.88</v>
      </c>
      <c r="BB134">
        <v>-1573806754.6800001</v>
      </c>
      <c r="BC134">
        <v>141981692.81</v>
      </c>
      <c r="BD134">
        <v>74349248.340000004</v>
      </c>
      <c r="BE134">
        <v>7751373.3899999997</v>
      </c>
      <c r="BF134">
        <v>0</v>
      </c>
      <c r="BG134">
        <v>0</v>
      </c>
      <c r="BH134">
        <v>1012000</v>
      </c>
      <c r="BK134">
        <v>0</v>
      </c>
      <c r="BL134">
        <v>-66655479.229999997</v>
      </c>
      <c r="BM134">
        <v>24382124.23</v>
      </c>
      <c r="BN134">
        <v>-27751448</v>
      </c>
      <c r="BO134">
        <v>-1096859.96</v>
      </c>
      <c r="BP134">
        <v>-1580796.17</v>
      </c>
      <c r="BQ134">
        <v>-602054.40000000002</v>
      </c>
      <c r="BR134">
        <v>0</v>
      </c>
      <c r="BT134">
        <v>-47528765.039999999</v>
      </c>
      <c r="BU134">
        <v>0</v>
      </c>
      <c r="BV134">
        <v>-9137811.0500000007</v>
      </c>
      <c r="BW134">
        <v>-2444310.29</v>
      </c>
      <c r="BX134">
        <v>-1583863.51</v>
      </c>
      <c r="BY134">
        <v>0</v>
      </c>
      <c r="BZ134">
        <v>3452381.11</v>
      </c>
      <c r="CA134">
        <v>0</v>
      </c>
      <c r="CC134">
        <v>21741131.98</v>
      </c>
      <c r="CD134">
        <v>0</v>
      </c>
      <c r="CE134">
        <v>0</v>
      </c>
      <c r="CL134">
        <v>432021282.82999998</v>
      </c>
      <c r="DA134">
        <v>171891532.87</v>
      </c>
      <c r="DJ134">
        <v>312761000</v>
      </c>
      <c r="EH134">
        <v>0</v>
      </c>
      <c r="EI134" t="s">
        <v>199</v>
      </c>
      <c r="EJ134">
        <v>1</v>
      </c>
      <c r="EK134" s="59" t="s">
        <v>427</v>
      </c>
      <c r="EL134"/>
    </row>
    <row r="135" spans="1:142" x14ac:dyDescent="0.3">
      <c r="A135" t="s">
        <v>134</v>
      </c>
      <c r="B135">
        <v>2014</v>
      </c>
      <c r="C135" t="s">
        <v>135</v>
      </c>
      <c r="D135" t="s">
        <v>224</v>
      </c>
      <c r="E135" t="s">
        <v>149</v>
      </c>
      <c r="F135" t="s">
        <v>137</v>
      </c>
      <c r="G135" t="s">
        <v>138</v>
      </c>
      <c r="H135" s="6">
        <v>293162.96999999997</v>
      </c>
      <c r="I135">
        <v>277304</v>
      </c>
      <c r="AS135">
        <v>937385994.20000005</v>
      </c>
      <c r="AT135">
        <v>-9347551.5999999996</v>
      </c>
      <c r="AU135">
        <v>-138898.34</v>
      </c>
      <c r="AV135">
        <v>157214879.05000001</v>
      </c>
      <c r="AW135">
        <v>0</v>
      </c>
      <c r="AX135">
        <v>0</v>
      </c>
      <c r="AY135">
        <v>-703367.6</v>
      </c>
      <c r="AZ135">
        <v>0</v>
      </c>
      <c r="BA135">
        <v>-157214879.05000001</v>
      </c>
      <c r="BB135">
        <v>-1003535475.28</v>
      </c>
      <c r="BC135">
        <v>90626342.709999993</v>
      </c>
      <c r="BD135">
        <v>46824443.109999999</v>
      </c>
      <c r="BE135">
        <v>4953735.63</v>
      </c>
      <c r="BF135">
        <v>0</v>
      </c>
      <c r="BG135">
        <v>0</v>
      </c>
      <c r="BH135">
        <v>3349000</v>
      </c>
      <c r="BK135">
        <v>0</v>
      </c>
      <c r="BL135">
        <v>-48600712.909999996</v>
      </c>
      <c r="BM135">
        <v>24064594.91</v>
      </c>
      <c r="BN135">
        <v>-20910058</v>
      </c>
      <c r="BO135">
        <v>-795398.83</v>
      </c>
      <c r="BP135">
        <v>-1277353.99</v>
      </c>
      <c r="BQ135">
        <v>-525036.51</v>
      </c>
      <c r="BR135">
        <v>0</v>
      </c>
      <c r="BT135">
        <v>-31572749.210000001</v>
      </c>
      <c r="BU135">
        <v>0</v>
      </c>
      <c r="BV135">
        <v>-6348041.5700000003</v>
      </c>
      <c r="BW135">
        <v>-1289042.98</v>
      </c>
      <c r="BX135">
        <v>-258415.44</v>
      </c>
      <c r="BY135">
        <v>0</v>
      </c>
      <c r="BZ135">
        <v>1652837.15</v>
      </c>
      <c r="CA135">
        <v>0</v>
      </c>
      <c r="CC135">
        <v>13262305.26</v>
      </c>
      <c r="CD135">
        <v>0</v>
      </c>
      <c r="CE135">
        <v>0</v>
      </c>
      <c r="CL135">
        <v>296476961.24000001</v>
      </c>
      <c r="DA135">
        <v>80394891.680000007</v>
      </c>
      <c r="DJ135">
        <v>208592000</v>
      </c>
      <c r="EH135">
        <v>0</v>
      </c>
      <c r="EI135" t="s">
        <v>199</v>
      </c>
      <c r="EJ135">
        <v>1</v>
      </c>
      <c r="EK135" s="59" t="s">
        <v>431</v>
      </c>
      <c r="EL135"/>
    </row>
    <row r="136" spans="1:142" x14ac:dyDescent="0.3">
      <c r="A136" t="s">
        <v>134</v>
      </c>
      <c r="B136">
        <v>2014</v>
      </c>
      <c r="C136" t="s">
        <v>135</v>
      </c>
      <c r="D136" t="s">
        <v>225</v>
      </c>
      <c r="E136" t="s">
        <v>150</v>
      </c>
      <c r="F136" t="s">
        <v>137</v>
      </c>
      <c r="G136" t="s">
        <v>138</v>
      </c>
      <c r="H136" s="6">
        <v>161429</v>
      </c>
      <c r="I136">
        <v>159641</v>
      </c>
      <c r="AS136">
        <v>506979599.80000001</v>
      </c>
      <c r="AT136">
        <v>1469923.27</v>
      </c>
      <c r="AU136">
        <v>0</v>
      </c>
      <c r="AV136">
        <v>52864365.799999997</v>
      </c>
      <c r="AW136">
        <v>0</v>
      </c>
      <c r="AX136">
        <v>0</v>
      </c>
      <c r="AY136">
        <v>-467527.98</v>
      </c>
      <c r="AZ136">
        <v>0</v>
      </c>
      <c r="BA136">
        <v>-52864365.799999997</v>
      </c>
      <c r="BB136">
        <v>-566541403.04999995</v>
      </c>
      <c r="BC136">
        <v>52345886.899999999</v>
      </c>
      <c r="BD136">
        <v>26051953.600000001</v>
      </c>
      <c r="BE136">
        <v>3083234.95</v>
      </c>
      <c r="BF136">
        <v>0</v>
      </c>
      <c r="BG136">
        <v>272896.96000000002</v>
      </c>
      <c r="BH136">
        <v>-3386000</v>
      </c>
      <c r="BK136">
        <v>-1800000</v>
      </c>
      <c r="BL136">
        <v>-12242373</v>
      </c>
      <c r="BM136">
        <v>9679649</v>
      </c>
      <c r="BN136">
        <v>-3500000</v>
      </c>
      <c r="BO136">
        <v>-8262864.8499999996</v>
      </c>
      <c r="BP136">
        <v>-755956.8</v>
      </c>
      <c r="BQ136">
        <v>-644941.15</v>
      </c>
      <c r="BR136">
        <v>0</v>
      </c>
      <c r="BT136">
        <v>-8905283.5999999996</v>
      </c>
      <c r="BU136">
        <v>-351.6</v>
      </c>
      <c r="BV136">
        <v>-6726588.9900000002</v>
      </c>
      <c r="BW136">
        <v>-1651673.01</v>
      </c>
      <c r="BX136">
        <v>-540198.53</v>
      </c>
      <c r="BY136">
        <v>-373398.29</v>
      </c>
      <c r="BZ136">
        <v>323490.96999999997</v>
      </c>
      <c r="CA136">
        <v>-815388.43</v>
      </c>
      <c r="CC136">
        <v>19982035.41</v>
      </c>
      <c r="CD136">
        <v>0</v>
      </c>
      <c r="CE136">
        <v>0</v>
      </c>
      <c r="CL136">
        <v>243996328.5</v>
      </c>
      <c r="DA136">
        <v>116911972.31</v>
      </c>
      <c r="DJ136">
        <v>116415000</v>
      </c>
      <c r="EH136">
        <v>0</v>
      </c>
      <c r="EJ136">
        <v>0</v>
      </c>
      <c r="EK136" s="59" t="s">
        <v>396</v>
      </c>
      <c r="EL136"/>
    </row>
    <row r="137" spans="1:142" x14ac:dyDescent="0.3">
      <c r="A137" t="s">
        <v>134</v>
      </c>
      <c r="B137">
        <v>2014</v>
      </c>
      <c r="C137" t="s">
        <v>135</v>
      </c>
      <c r="D137" t="s">
        <v>226</v>
      </c>
      <c r="E137" t="s">
        <v>151</v>
      </c>
      <c r="F137" t="s">
        <v>137</v>
      </c>
      <c r="G137" t="s">
        <v>138</v>
      </c>
      <c r="H137" s="6">
        <v>231227.98</v>
      </c>
      <c r="I137">
        <v>232368</v>
      </c>
      <c r="AS137">
        <v>713212386.70000005</v>
      </c>
      <c r="AT137">
        <v>-7142197.5999999996</v>
      </c>
      <c r="AU137">
        <v>-107013.6</v>
      </c>
      <c r="AV137">
        <v>115584271.52</v>
      </c>
      <c r="AW137">
        <v>0</v>
      </c>
      <c r="AX137">
        <v>0</v>
      </c>
      <c r="AY137">
        <v>-554649.59999999998</v>
      </c>
      <c r="AZ137">
        <v>0</v>
      </c>
      <c r="BA137">
        <v>-115584271.52</v>
      </c>
      <c r="BB137">
        <v>-738188965.72000003</v>
      </c>
      <c r="BC137">
        <v>73610646.900000006</v>
      </c>
      <c r="BD137">
        <v>35178253.590000004</v>
      </c>
      <c r="BE137">
        <v>3814318.35</v>
      </c>
      <c r="BF137">
        <v>0</v>
      </c>
      <c r="BG137">
        <v>0</v>
      </c>
      <c r="BH137">
        <v>-14546000</v>
      </c>
      <c r="BK137">
        <v>0</v>
      </c>
      <c r="BL137">
        <v>-50309988.200000003</v>
      </c>
      <c r="BM137">
        <v>16319733.199999999</v>
      </c>
      <c r="BN137">
        <v>-25574702</v>
      </c>
      <c r="BO137">
        <v>-1880890.02</v>
      </c>
      <c r="BP137">
        <v>-655292.34</v>
      </c>
      <c r="BQ137">
        <v>-384220.53</v>
      </c>
      <c r="BR137">
        <v>0</v>
      </c>
      <c r="BT137">
        <v>-22654081</v>
      </c>
      <c r="BU137">
        <v>0</v>
      </c>
      <c r="BV137">
        <v>-3848429.13</v>
      </c>
      <c r="BW137">
        <v>-954538.14</v>
      </c>
      <c r="BX137">
        <v>-332176.11</v>
      </c>
      <c r="BY137">
        <v>0</v>
      </c>
      <c r="BZ137">
        <v>1500854.24</v>
      </c>
      <c r="CA137">
        <v>0</v>
      </c>
      <c r="CC137">
        <v>13120364.960000001</v>
      </c>
      <c r="CD137">
        <v>0</v>
      </c>
      <c r="CE137">
        <v>0</v>
      </c>
      <c r="CL137">
        <v>266132641.38</v>
      </c>
      <c r="DA137">
        <v>86512659.760000005</v>
      </c>
      <c r="DJ137">
        <v>157183000</v>
      </c>
      <c r="EH137">
        <v>0</v>
      </c>
      <c r="EI137" t="s">
        <v>199</v>
      </c>
      <c r="EJ137">
        <v>1</v>
      </c>
      <c r="EK137" s="59" t="s">
        <v>397</v>
      </c>
      <c r="EL137"/>
    </row>
    <row r="138" spans="1:142" x14ac:dyDescent="0.3">
      <c r="A138" t="s">
        <v>134</v>
      </c>
      <c r="B138">
        <v>2014</v>
      </c>
      <c r="C138" t="s">
        <v>135</v>
      </c>
      <c r="D138" t="s">
        <v>227</v>
      </c>
      <c r="E138" t="s">
        <v>152</v>
      </c>
      <c r="F138" t="s">
        <v>137</v>
      </c>
      <c r="G138" t="s">
        <v>138</v>
      </c>
      <c r="H138" s="6">
        <v>159599.49</v>
      </c>
      <c r="I138">
        <v>158192</v>
      </c>
      <c r="AS138">
        <v>602380723.97000003</v>
      </c>
      <c r="AT138">
        <v>-6051732.54</v>
      </c>
      <c r="AU138">
        <v>0</v>
      </c>
      <c r="AV138">
        <v>79839358.549999997</v>
      </c>
      <c r="AW138">
        <v>938190.17</v>
      </c>
      <c r="AX138">
        <v>0</v>
      </c>
      <c r="AY138">
        <v>-586593.6</v>
      </c>
      <c r="AZ138">
        <v>0</v>
      </c>
      <c r="BA138">
        <v>-80134371.099999994</v>
      </c>
      <c r="BB138">
        <v>-686313175.14999998</v>
      </c>
      <c r="BC138">
        <v>56186739.530000001</v>
      </c>
      <c r="BD138">
        <v>31076504.120000001</v>
      </c>
      <c r="BE138">
        <v>3918804.55</v>
      </c>
      <c r="BF138">
        <v>0</v>
      </c>
      <c r="BG138">
        <v>-58474.94</v>
      </c>
      <c r="BH138">
        <v>6032000</v>
      </c>
      <c r="BK138">
        <v>-5220336</v>
      </c>
      <c r="BL138">
        <v>0</v>
      </c>
      <c r="BM138">
        <v>16597142</v>
      </c>
      <c r="BN138">
        <v>10700000</v>
      </c>
      <c r="BO138">
        <v>0</v>
      </c>
      <c r="BP138">
        <v>-1938076.6</v>
      </c>
      <c r="BQ138">
        <v>789084.18</v>
      </c>
      <c r="BR138">
        <v>0</v>
      </c>
      <c r="BT138">
        <v>0</v>
      </c>
      <c r="BU138">
        <v>0</v>
      </c>
      <c r="BV138">
        <v>-24716258.41</v>
      </c>
      <c r="BW138">
        <v>0</v>
      </c>
      <c r="BX138">
        <v>0</v>
      </c>
      <c r="BY138">
        <v>0</v>
      </c>
      <c r="BZ138">
        <v>56600.26</v>
      </c>
      <c r="CA138">
        <v>-450524.29</v>
      </c>
      <c r="CC138">
        <v>17921729.260000002</v>
      </c>
      <c r="CD138">
        <v>0</v>
      </c>
      <c r="CE138">
        <v>0</v>
      </c>
      <c r="CL138">
        <v>255451647.84999999</v>
      </c>
      <c r="DA138">
        <v>187664893.41999999</v>
      </c>
      <c r="DJ138">
        <v>156500200</v>
      </c>
      <c r="EG138" t="s">
        <v>287</v>
      </c>
      <c r="EH138">
        <v>1</v>
      </c>
      <c r="EJ138">
        <v>0</v>
      </c>
      <c r="EK138" s="59" t="s">
        <v>430</v>
      </c>
      <c r="EL138"/>
    </row>
    <row r="139" spans="1:142" x14ac:dyDescent="0.3">
      <c r="A139" t="s">
        <v>134</v>
      </c>
      <c r="B139">
        <v>2014</v>
      </c>
      <c r="C139" t="s">
        <v>135</v>
      </c>
      <c r="D139" t="s">
        <v>228</v>
      </c>
      <c r="E139" t="s">
        <v>153</v>
      </c>
      <c r="F139" t="s">
        <v>137</v>
      </c>
      <c r="G139" t="s">
        <v>138</v>
      </c>
      <c r="H139" s="6">
        <v>228382.83</v>
      </c>
      <c r="I139">
        <v>222305</v>
      </c>
      <c r="AS139">
        <v>686329499.39999998</v>
      </c>
      <c r="AT139">
        <v>-7224760.2599999998</v>
      </c>
      <c r="AU139">
        <v>-98612.21</v>
      </c>
      <c r="AV139">
        <v>127908641.31999999</v>
      </c>
      <c r="AW139">
        <v>0</v>
      </c>
      <c r="AX139">
        <v>0</v>
      </c>
      <c r="AY139">
        <v>-548063.6</v>
      </c>
      <c r="AZ139">
        <v>0</v>
      </c>
      <c r="BA139">
        <v>-127908641.31999999</v>
      </c>
      <c r="BB139">
        <v>-664768656.52999997</v>
      </c>
      <c r="BC139">
        <v>71564839.439999998</v>
      </c>
      <c r="BD139">
        <v>32585906.34</v>
      </c>
      <c r="BE139">
        <v>3409623</v>
      </c>
      <c r="BF139">
        <v>0</v>
      </c>
      <c r="BG139">
        <v>0</v>
      </c>
      <c r="BH139">
        <v>-9839000</v>
      </c>
      <c r="BK139">
        <v>0</v>
      </c>
      <c r="BL139">
        <v>-65418720.770000003</v>
      </c>
      <c r="BM139">
        <v>6185854.7699999996</v>
      </c>
      <c r="BN139">
        <v>-49415409</v>
      </c>
      <c r="BO139">
        <v>-868359.54</v>
      </c>
      <c r="BP139">
        <v>-870824.27</v>
      </c>
      <c r="BQ139">
        <v>-301138.83</v>
      </c>
      <c r="BR139">
        <v>0</v>
      </c>
      <c r="BT139">
        <v>-21071785.98</v>
      </c>
      <c r="BU139">
        <v>0</v>
      </c>
      <c r="BV139">
        <v>-3047206.74</v>
      </c>
      <c r="BW139">
        <v>-895804.51</v>
      </c>
      <c r="BX139">
        <v>-296141.40999999997</v>
      </c>
      <c r="BY139">
        <v>0</v>
      </c>
      <c r="BZ139">
        <v>1457772.81</v>
      </c>
      <c r="CA139">
        <v>0</v>
      </c>
      <c r="CC139">
        <v>9526941.5099999998</v>
      </c>
      <c r="CD139">
        <v>0</v>
      </c>
      <c r="CE139">
        <v>0</v>
      </c>
      <c r="CL139">
        <v>186133472.56</v>
      </c>
      <c r="DA139">
        <v>80393551.519999996</v>
      </c>
      <c r="DJ139">
        <v>141367000</v>
      </c>
      <c r="EH139">
        <v>0</v>
      </c>
      <c r="EI139" t="s">
        <v>199</v>
      </c>
      <c r="EJ139">
        <v>1</v>
      </c>
      <c r="EK139" s="59" t="s">
        <v>404</v>
      </c>
      <c r="EL139"/>
    </row>
    <row r="140" spans="1:142" x14ac:dyDescent="0.3">
      <c r="A140" t="s">
        <v>134</v>
      </c>
      <c r="B140">
        <v>2014</v>
      </c>
      <c r="C140" t="s">
        <v>135</v>
      </c>
      <c r="D140" t="s">
        <v>229</v>
      </c>
      <c r="E140" t="s">
        <v>154</v>
      </c>
      <c r="F140" t="s">
        <v>137</v>
      </c>
      <c r="G140" t="s">
        <v>138</v>
      </c>
      <c r="H140" s="6">
        <v>150858</v>
      </c>
      <c r="I140">
        <v>154687</v>
      </c>
      <c r="AS140">
        <v>435329647.47000003</v>
      </c>
      <c r="AT140">
        <v>-1684817.23</v>
      </c>
      <c r="AU140">
        <v>0</v>
      </c>
      <c r="AV140">
        <v>-57331382</v>
      </c>
      <c r="AW140">
        <v>0</v>
      </c>
      <c r="AX140">
        <v>0</v>
      </c>
      <c r="AY140">
        <v>-368033.65</v>
      </c>
      <c r="AZ140">
        <v>0</v>
      </c>
      <c r="BA140">
        <v>57331382</v>
      </c>
      <c r="BB140">
        <v>-448280757.55000001</v>
      </c>
      <c r="BC140">
        <v>41073327.700000003</v>
      </c>
      <c r="BD140">
        <v>22112422.350000001</v>
      </c>
      <c r="BE140">
        <v>2565254.65</v>
      </c>
      <c r="BF140">
        <v>0</v>
      </c>
      <c r="BG140">
        <v>-409318.24</v>
      </c>
      <c r="BH140">
        <v>-599000</v>
      </c>
      <c r="BK140">
        <v>0</v>
      </c>
      <c r="BL140">
        <v>-12254830.85</v>
      </c>
      <c r="BM140">
        <v>2521092</v>
      </c>
      <c r="BN140">
        <v>-14800000</v>
      </c>
      <c r="BO140">
        <v>-5220774</v>
      </c>
      <c r="BP140">
        <v>-380710.05</v>
      </c>
      <c r="BQ140">
        <v>-509146</v>
      </c>
      <c r="BR140">
        <v>0</v>
      </c>
      <c r="BT140">
        <v>-16533684.93</v>
      </c>
      <c r="BU140">
        <v>-442093.89</v>
      </c>
      <c r="BV140">
        <v>-6539229.3399999999</v>
      </c>
      <c r="BW140">
        <v>-1686004.68</v>
      </c>
      <c r="BX140">
        <v>-5312175.2</v>
      </c>
      <c r="BY140">
        <v>-1562471.67</v>
      </c>
      <c r="BZ140">
        <v>819400.87</v>
      </c>
      <c r="CA140">
        <v>-800623.51</v>
      </c>
      <c r="CC140">
        <v>9420947.5899999999</v>
      </c>
      <c r="CD140">
        <v>369977.56</v>
      </c>
      <c r="CE140">
        <v>0</v>
      </c>
      <c r="CL140">
        <v>267708605.94999999</v>
      </c>
      <c r="DA140">
        <v>63648649.539999999</v>
      </c>
      <c r="DJ140">
        <v>86969000</v>
      </c>
      <c r="EG140" t="s">
        <v>281</v>
      </c>
      <c r="EH140">
        <v>1</v>
      </c>
      <c r="EJ140">
        <v>0</v>
      </c>
      <c r="EK140" s="59" t="s">
        <v>400</v>
      </c>
      <c r="EL140"/>
    </row>
    <row r="141" spans="1:142" x14ac:dyDescent="0.3">
      <c r="A141" t="s">
        <v>134</v>
      </c>
      <c r="B141">
        <v>2014</v>
      </c>
      <c r="C141" t="s">
        <v>135</v>
      </c>
      <c r="D141" t="s">
        <v>230</v>
      </c>
      <c r="E141" t="s">
        <v>155</v>
      </c>
      <c r="F141" t="s">
        <v>137</v>
      </c>
      <c r="G141" t="s">
        <v>138</v>
      </c>
      <c r="H141" s="6">
        <v>146218.59</v>
      </c>
      <c r="I141">
        <v>153586</v>
      </c>
      <c r="AS141">
        <v>553739466.22000003</v>
      </c>
      <c r="AT141">
        <v>-3955183.98</v>
      </c>
      <c r="AU141">
        <v>0</v>
      </c>
      <c r="AV141">
        <v>85718287.569999993</v>
      </c>
      <c r="AW141">
        <v>0</v>
      </c>
      <c r="AX141">
        <v>0</v>
      </c>
      <c r="AY141">
        <v>350923.74</v>
      </c>
      <c r="AZ141">
        <v>0</v>
      </c>
      <c r="BA141">
        <v>-85718287.569999993</v>
      </c>
      <c r="BB141">
        <v>-626254223.66999996</v>
      </c>
      <c r="BC141">
        <v>41934561.909999996</v>
      </c>
      <c r="BD141">
        <v>27809958.989999998</v>
      </c>
      <c r="BE141">
        <v>4091707.3</v>
      </c>
      <c r="BF141">
        <v>0</v>
      </c>
      <c r="BG141">
        <v>-871036.83</v>
      </c>
      <c r="BH141">
        <v>0.36</v>
      </c>
      <c r="BK141">
        <v>-5100000</v>
      </c>
      <c r="BL141">
        <v>-35557161.390000001</v>
      </c>
      <c r="BM141">
        <v>50909676.409999996</v>
      </c>
      <c r="BN141">
        <v>5061709.9800000004</v>
      </c>
      <c r="BO141">
        <v>0</v>
      </c>
      <c r="BP141">
        <v>0</v>
      </c>
      <c r="BQ141">
        <v>148203.65</v>
      </c>
      <c r="BR141">
        <v>0</v>
      </c>
      <c r="BT141">
        <v>-12441784.689999999</v>
      </c>
      <c r="BU141">
        <v>-354188.2</v>
      </c>
      <c r="BV141">
        <v>-22942345.140000001</v>
      </c>
      <c r="BW141">
        <v>0</v>
      </c>
      <c r="BX141">
        <v>-2044911.05</v>
      </c>
      <c r="BY141">
        <v>0</v>
      </c>
      <c r="BZ141">
        <v>62695.040000000001</v>
      </c>
      <c r="CA141">
        <v>-5925.96</v>
      </c>
      <c r="CC141">
        <v>13827821.550000001</v>
      </c>
      <c r="CD141">
        <v>792897.28</v>
      </c>
      <c r="CE141">
        <v>0</v>
      </c>
      <c r="CL141">
        <v>351728699.5</v>
      </c>
      <c r="DA141">
        <v>108946450.14</v>
      </c>
      <c r="DJ141">
        <v>130908766.86</v>
      </c>
      <c r="EG141" t="s">
        <v>282</v>
      </c>
      <c r="EH141">
        <v>1</v>
      </c>
      <c r="EJ141">
        <v>0</v>
      </c>
      <c r="EK141" s="59" t="s">
        <v>401</v>
      </c>
      <c r="EL141"/>
    </row>
    <row r="142" spans="1:142" x14ac:dyDescent="0.3">
      <c r="A142" t="s">
        <v>134</v>
      </c>
      <c r="B142">
        <v>2014</v>
      </c>
      <c r="C142" t="s">
        <v>135</v>
      </c>
      <c r="D142" t="s">
        <v>231</v>
      </c>
      <c r="E142" t="s">
        <v>156</v>
      </c>
      <c r="F142" t="s">
        <v>137</v>
      </c>
      <c r="G142" t="s">
        <v>138</v>
      </c>
      <c r="H142" s="6">
        <v>125154</v>
      </c>
      <c r="I142">
        <v>125669</v>
      </c>
      <c r="AS142">
        <v>302262643</v>
      </c>
      <c r="AT142">
        <v>-3248349.09</v>
      </c>
      <c r="AU142">
        <v>0</v>
      </c>
      <c r="AV142">
        <v>46577715.950000003</v>
      </c>
      <c r="AW142">
        <v>-46048.7</v>
      </c>
      <c r="AX142">
        <v>0</v>
      </c>
      <c r="AY142">
        <v>-368996.75</v>
      </c>
      <c r="AZ142">
        <v>0</v>
      </c>
      <c r="BA142">
        <v>-46577715.950000003</v>
      </c>
      <c r="BB142">
        <v>-269711800.39999998</v>
      </c>
      <c r="BC142">
        <v>32243484.449999999</v>
      </c>
      <c r="BD142">
        <v>12898121.17</v>
      </c>
      <c r="BE142">
        <v>1449470</v>
      </c>
      <c r="BF142">
        <v>0</v>
      </c>
      <c r="BG142">
        <v>0</v>
      </c>
      <c r="BH142">
        <v>-5773621</v>
      </c>
      <c r="BK142">
        <v>0</v>
      </c>
      <c r="BL142">
        <v>-26273362</v>
      </c>
      <c r="BM142">
        <v>0</v>
      </c>
      <c r="BN142">
        <v>-29158291</v>
      </c>
      <c r="BO142">
        <v>0</v>
      </c>
      <c r="BP142">
        <v>-392543.75</v>
      </c>
      <c r="BQ142">
        <v>-1771169.4</v>
      </c>
      <c r="BR142">
        <v>0</v>
      </c>
      <c r="BT142">
        <v>-7705246.0800000001</v>
      </c>
      <c r="BU142">
        <v>0</v>
      </c>
      <c r="BV142">
        <v>-2207854.1</v>
      </c>
      <c r="BW142">
        <v>-649390.62</v>
      </c>
      <c r="BX142">
        <v>-6285018.7000000002</v>
      </c>
      <c r="BY142">
        <v>-313807.15999999997</v>
      </c>
      <c r="BZ142">
        <v>154507.29</v>
      </c>
      <c r="CA142">
        <v>-169661.44</v>
      </c>
      <c r="CC142">
        <v>19002772.379999999</v>
      </c>
      <c r="CD142">
        <v>0</v>
      </c>
      <c r="CE142">
        <v>0</v>
      </c>
      <c r="CL142">
        <v>257703288</v>
      </c>
      <c r="DA142">
        <v>134487800</v>
      </c>
      <c r="DJ142">
        <v>60260631</v>
      </c>
      <c r="EH142">
        <v>0</v>
      </c>
      <c r="EJ142">
        <v>0</v>
      </c>
      <c r="EK142" s="59" t="s">
        <v>434</v>
      </c>
      <c r="EL142"/>
    </row>
    <row r="143" spans="1:142" x14ac:dyDescent="0.3">
      <c r="A143" t="s">
        <v>134</v>
      </c>
      <c r="B143">
        <v>2014</v>
      </c>
      <c r="C143" t="s">
        <v>135</v>
      </c>
      <c r="D143" t="s">
        <v>232</v>
      </c>
      <c r="E143" t="s">
        <v>157</v>
      </c>
      <c r="F143" t="s">
        <v>137</v>
      </c>
      <c r="G143" t="s">
        <v>138</v>
      </c>
      <c r="H143" s="6">
        <v>71949.83</v>
      </c>
      <c r="I143">
        <v>79104</v>
      </c>
      <c r="AS143">
        <v>229602538.84999999</v>
      </c>
      <c r="AT143">
        <v>-146699.18</v>
      </c>
      <c r="AU143">
        <v>0</v>
      </c>
      <c r="AV143">
        <v>31026187.100000001</v>
      </c>
      <c r="AW143">
        <v>0</v>
      </c>
      <c r="AX143">
        <v>0</v>
      </c>
      <c r="AY143">
        <v>-167790.79</v>
      </c>
      <c r="AZ143">
        <v>0</v>
      </c>
      <c r="BA143">
        <v>-31026187.100000001</v>
      </c>
      <c r="BB143">
        <v>-286886413.02999997</v>
      </c>
      <c r="BC143">
        <v>22012251.300000001</v>
      </c>
      <c r="BD143">
        <v>12702481.59</v>
      </c>
      <c r="BE143">
        <v>1548600</v>
      </c>
      <c r="BF143">
        <v>0</v>
      </c>
      <c r="BG143">
        <v>-37525.29</v>
      </c>
      <c r="BH143">
        <v>34612</v>
      </c>
      <c r="BK143">
        <v>-500000</v>
      </c>
      <c r="BL143">
        <v>0</v>
      </c>
      <c r="BM143">
        <v>21216759</v>
      </c>
      <c r="BN143">
        <v>498855.6</v>
      </c>
      <c r="BO143">
        <v>0</v>
      </c>
      <c r="BP143">
        <v>0</v>
      </c>
      <c r="BQ143">
        <v>-70515.3</v>
      </c>
      <c r="BR143">
        <v>0</v>
      </c>
      <c r="BT143">
        <v>-2579564.9</v>
      </c>
      <c r="BU143">
        <v>0</v>
      </c>
      <c r="BV143">
        <v>-13332455.550000001</v>
      </c>
      <c r="BW143">
        <v>0</v>
      </c>
      <c r="BX143">
        <v>-1303241.29</v>
      </c>
      <c r="BY143">
        <v>-73536.850000000006</v>
      </c>
      <c r="BZ143">
        <v>133313.69</v>
      </c>
      <c r="CA143">
        <v>-13994.47</v>
      </c>
      <c r="CC143">
        <v>18403169.949999999</v>
      </c>
      <c r="CD143">
        <v>0</v>
      </c>
      <c r="CE143">
        <v>-229681.57</v>
      </c>
      <c r="CL143">
        <v>227297126.62</v>
      </c>
      <c r="DA143">
        <v>138638172.13999999</v>
      </c>
      <c r="DJ143">
        <v>76891958</v>
      </c>
      <c r="EH143">
        <v>0</v>
      </c>
      <c r="EI143" t="s">
        <v>199</v>
      </c>
      <c r="EJ143">
        <v>1</v>
      </c>
      <c r="EK143" s="59" t="s">
        <v>390</v>
      </c>
      <c r="EL143"/>
    </row>
    <row r="144" spans="1:142" x14ac:dyDescent="0.3">
      <c r="A144" t="s">
        <v>134</v>
      </c>
      <c r="B144">
        <v>2014</v>
      </c>
      <c r="C144" t="s">
        <v>135</v>
      </c>
      <c r="D144" t="s">
        <v>233</v>
      </c>
      <c r="E144" t="s">
        <v>158</v>
      </c>
      <c r="F144" t="s">
        <v>137</v>
      </c>
      <c r="G144" t="s">
        <v>138</v>
      </c>
      <c r="H144" s="6">
        <v>70899.19</v>
      </c>
      <c r="I144">
        <v>72824</v>
      </c>
      <c r="AS144">
        <v>146921471.05000001</v>
      </c>
      <c r="AT144">
        <v>-357339.79</v>
      </c>
      <c r="AU144">
        <v>0</v>
      </c>
      <c r="AV144">
        <v>15306365.85</v>
      </c>
      <c r="AW144">
        <v>0</v>
      </c>
      <c r="AX144">
        <v>0</v>
      </c>
      <c r="AY144">
        <v>-172717.6</v>
      </c>
      <c r="AZ144">
        <v>0</v>
      </c>
      <c r="BA144">
        <v>-15306365.85</v>
      </c>
      <c r="BB144">
        <v>-89615364.5</v>
      </c>
      <c r="BC144">
        <v>15010724.9</v>
      </c>
      <c r="BD144">
        <v>4147739.25</v>
      </c>
      <c r="BE144">
        <v>403169.35</v>
      </c>
      <c r="BF144">
        <v>0</v>
      </c>
      <c r="BG144">
        <v>-12026.13</v>
      </c>
      <c r="BH144">
        <v>-2700000</v>
      </c>
      <c r="BK144">
        <v>-2403192</v>
      </c>
      <c r="BL144">
        <v>-39383835</v>
      </c>
      <c r="BM144">
        <v>0</v>
      </c>
      <c r="BN144">
        <v>-32600000</v>
      </c>
      <c r="BO144">
        <v>-231306</v>
      </c>
      <c r="BP144">
        <v>-1589821.5</v>
      </c>
      <c r="BQ144">
        <v>605759.79</v>
      </c>
      <c r="BR144">
        <v>0</v>
      </c>
      <c r="BT144">
        <v>0</v>
      </c>
      <c r="BU144">
        <v>0</v>
      </c>
      <c r="BV144">
        <v>-4432619.09</v>
      </c>
      <c r="BW144">
        <v>0</v>
      </c>
      <c r="BX144">
        <v>0</v>
      </c>
      <c r="BY144">
        <v>0</v>
      </c>
      <c r="BZ144">
        <v>795760.45</v>
      </c>
      <c r="CA144">
        <v>-27007.55</v>
      </c>
      <c r="CC144">
        <v>0</v>
      </c>
      <c r="CD144">
        <v>8501008</v>
      </c>
      <c r="CE144">
        <v>0</v>
      </c>
      <c r="CL144">
        <v>0</v>
      </c>
      <c r="DA144">
        <v>29454248.190000001</v>
      </c>
      <c r="DJ144">
        <v>24200000</v>
      </c>
      <c r="EG144" t="s">
        <v>287</v>
      </c>
      <c r="EH144">
        <v>1</v>
      </c>
      <c r="EJ144">
        <v>0</v>
      </c>
      <c r="EK144" s="59" t="s">
        <v>442</v>
      </c>
      <c r="EL144"/>
    </row>
    <row r="145" spans="1:142" x14ac:dyDescent="0.3">
      <c r="A145" t="s">
        <v>134</v>
      </c>
      <c r="B145">
        <v>2014</v>
      </c>
      <c r="C145" t="s">
        <v>135</v>
      </c>
      <c r="D145" t="s">
        <v>234</v>
      </c>
      <c r="E145" t="s">
        <v>159</v>
      </c>
      <c r="F145" t="s">
        <v>137</v>
      </c>
      <c r="G145" t="s">
        <v>138</v>
      </c>
      <c r="H145" s="6">
        <v>111973</v>
      </c>
      <c r="I145">
        <v>98081</v>
      </c>
      <c r="AS145">
        <v>358956734.64999998</v>
      </c>
      <c r="AT145">
        <v>-170158.38</v>
      </c>
      <c r="AU145">
        <v>-102441173</v>
      </c>
      <c r="AV145">
        <v>44382412.57</v>
      </c>
      <c r="AW145">
        <v>-4196548.33</v>
      </c>
      <c r="AX145">
        <v>0</v>
      </c>
      <c r="AY145">
        <v>-632189.6</v>
      </c>
      <c r="AZ145">
        <v>0</v>
      </c>
      <c r="BA145">
        <v>-38491382.219999999</v>
      </c>
      <c r="BB145">
        <v>-392132550.94999999</v>
      </c>
      <c r="BC145">
        <v>33857548.350000001</v>
      </c>
      <c r="BD145">
        <v>18057529.449999999</v>
      </c>
      <c r="BE145">
        <v>2355642.25</v>
      </c>
      <c r="BF145">
        <v>0</v>
      </c>
      <c r="BG145">
        <v>-2404.63</v>
      </c>
      <c r="BH145">
        <v>2070032.19</v>
      </c>
      <c r="BK145">
        <v>0</v>
      </c>
      <c r="BL145">
        <v>-322861.02</v>
      </c>
      <c r="BM145">
        <v>20284277.02</v>
      </c>
      <c r="BN145">
        <v>-11003462.9</v>
      </c>
      <c r="BO145">
        <v>-931027.15</v>
      </c>
      <c r="BP145">
        <v>-355560.65</v>
      </c>
      <c r="BQ145">
        <v>-957655</v>
      </c>
      <c r="BR145">
        <v>97084770</v>
      </c>
      <c r="BT145">
        <v>-15751401.300000001</v>
      </c>
      <c r="BU145">
        <v>0</v>
      </c>
      <c r="BV145">
        <v>-10717818.800000001</v>
      </c>
      <c r="BW145">
        <v>-21992.720000000001</v>
      </c>
      <c r="BX145">
        <v>0</v>
      </c>
      <c r="BY145">
        <v>-1398252.05</v>
      </c>
      <c r="BZ145">
        <v>104730.29</v>
      </c>
      <c r="CA145">
        <v>-489651.96</v>
      </c>
      <c r="CC145">
        <v>3843519.86</v>
      </c>
      <c r="CD145">
        <v>0</v>
      </c>
      <c r="CE145">
        <v>-3672.2</v>
      </c>
      <c r="CL145">
        <v>56296329.620000005</v>
      </c>
      <c r="DA145">
        <v>36095218.649999999</v>
      </c>
      <c r="DJ145">
        <v>49040611</v>
      </c>
      <c r="EH145">
        <v>0</v>
      </c>
      <c r="EJ145">
        <v>0</v>
      </c>
      <c r="EK145" s="59" t="s">
        <v>408</v>
      </c>
      <c r="EL145"/>
    </row>
    <row r="146" spans="1:142" x14ac:dyDescent="0.3">
      <c r="A146" t="s">
        <v>134</v>
      </c>
      <c r="B146">
        <v>2014</v>
      </c>
      <c r="C146" t="s">
        <v>135</v>
      </c>
      <c r="D146" t="s">
        <v>235</v>
      </c>
      <c r="E146" t="s">
        <v>160</v>
      </c>
      <c r="F146" t="s">
        <v>137</v>
      </c>
      <c r="G146" t="s">
        <v>138</v>
      </c>
      <c r="H146" s="6">
        <v>55785.08</v>
      </c>
      <c r="I146">
        <v>54760</v>
      </c>
      <c r="AS146">
        <v>168481041.69999999</v>
      </c>
      <c r="AT146">
        <v>-678035.59</v>
      </c>
      <c r="AU146">
        <v>0</v>
      </c>
      <c r="AV146">
        <v>17380174.050000001</v>
      </c>
      <c r="AW146">
        <v>0</v>
      </c>
      <c r="AX146">
        <v>0</v>
      </c>
      <c r="AY146">
        <v>-127269</v>
      </c>
      <c r="AZ146">
        <v>0</v>
      </c>
      <c r="BA146">
        <v>-17380174.050000001</v>
      </c>
      <c r="BB146">
        <v>-184695685.44999999</v>
      </c>
      <c r="BC146">
        <v>18132972.949999999</v>
      </c>
      <c r="BD146">
        <v>8869899.25</v>
      </c>
      <c r="BE146">
        <v>927483.4</v>
      </c>
      <c r="BF146">
        <v>39896.9</v>
      </c>
      <c r="BG146">
        <v>-29299.35</v>
      </c>
      <c r="BH146">
        <v>1844135</v>
      </c>
      <c r="BK146">
        <v>-1807014</v>
      </c>
      <c r="BL146">
        <v>-4565425</v>
      </c>
      <c r="BM146">
        <v>0</v>
      </c>
      <c r="BN146">
        <v>4621425.3</v>
      </c>
      <c r="BO146">
        <v>-1815397.28</v>
      </c>
      <c r="BP146">
        <v>-96303.25</v>
      </c>
      <c r="BQ146">
        <v>-103479.92</v>
      </c>
      <c r="BR146">
        <v>0</v>
      </c>
      <c r="BT146">
        <v>-4371303.57</v>
      </c>
      <c r="BU146">
        <v>-388715.06</v>
      </c>
      <c r="BV146">
        <v>-1352503.92</v>
      </c>
      <c r="BW146">
        <v>-273028.24</v>
      </c>
      <c r="BX146">
        <v>-212423.77</v>
      </c>
      <c r="BY146">
        <v>-57907.59</v>
      </c>
      <c r="BZ146">
        <v>32348.69</v>
      </c>
      <c r="CA146">
        <v>0</v>
      </c>
      <c r="CC146">
        <v>3200024.73</v>
      </c>
      <c r="CD146">
        <v>0</v>
      </c>
      <c r="CE146">
        <v>-1698.48</v>
      </c>
      <c r="CL146">
        <v>51875380.179999992</v>
      </c>
      <c r="DA146">
        <v>26468135.02</v>
      </c>
      <c r="DJ146">
        <v>28396732</v>
      </c>
      <c r="EG146" t="s">
        <v>290</v>
      </c>
      <c r="EH146">
        <v>1</v>
      </c>
      <c r="EJ146">
        <v>0</v>
      </c>
      <c r="EK146" s="59" t="s">
        <v>392</v>
      </c>
      <c r="EL146"/>
    </row>
    <row r="147" spans="1:142" x14ac:dyDescent="0.3">
      <c r="A147" t="s">
        <v>134</v>
      </c>
      <c r="B147">
        <v>2014</v>
      </c>
      <c r="C147" t="s">
        <v>135</v>
      </c>
      <c r="D147" t="s">
        <v>236</v>
      </c>
      <c r="E147" t="s">
        <v>161</v>
      </c>
      <c r="F147" t="s">
        <v>137</v>
      </c>
      <c r="G147" t="s">
        <v>138</v>
      </c>
      <c r="H147" s="6">
        <v>96757</v>
      </c>
      <c r="I147">
        <v>73500</v>
      </c>
      <c r="AS147">
        <v>268316378.33000001</v>
      </c>
      <c r="AT147">
        <v>-1986620.06</v>
      </c>
      <c r="AU147">
        <v>-540000</v>
      </c>
      <c r="AV147">
        <v>43770192.100000001</v>
      </c>
      <c r="AW147">
        <v>34639.410000000003</v>
      </c>
      <c r="AX147">
        <v>0</v>
      </c>
      <c r="AY147">
        <v>-232292.81</v>
      </c>
      <c r="AZ147">
        <v>0</v>
      </c>
      <c r="BA147">
        <v>-43770192.100000001</v>
      </c>
      <c r="BB147">
        <v>-218782526.25</v>
      </c>
      <c r="BC147">
        <v>26178466.050000001</v>
      </c>
      <c r="BD147">
        <v>11033144.550000001</v>
      </c>
      <c r="BE147">
        <v>825730</v>
      </c>
      <c r="BF147">
        <v>-826</v>
      </c>
      <c r="BG147">
        <v>-99088.8</v>
      </c>
      <c r="BH147">
        <v>-9800000</v>
      </c>
      <c r="BK147">
        <v>0</v>
      </c>
      <c r="BL147">
        <v>-42968897</v>
      </c>
      <c r="BM147">
        <v>0</v>
      </c>
      <c r="BN147">
        <v>-35474612</v>
      </c>
      <c r="BO147">
        <v>0</v>
      </c>
      <c r="BP147">
        <v>-72328.7</v>
      </c>
      <c r="BQ147">
        <v>-410291.42</v>
      </c>
      <c r="BR147">
        <v>4846513</v>
      </c>
      <c r="BT147">
        <v>-5897291.7000000002</v>
      </c>
      <c r="BU147">
        <v>-214377.89</v>
      </c>
      <c r="BV147">
        <v>-1125053.52</v>
      </c>
      <c r="BW147">
        <v>-606310.5</v>
      </c>
      <c r="BX147">
        <v>0</v>
      </c>
      <c r="BY147">
        <v>-57981.63</v>
      </c>
      <c r="BZ147">
        <v>724196.06</v>
      </c>
      <c r="CA147">
        <v>-38291.15</v>
      </c>
      <c r="CC147">
        <v>0</v>
      </c>
      <c r="CD147">
        <v>0</v>
      </c>
      <c r="CE147">
        <v>0</v>
      </c>
      <c r="CL147">
        <v>0</v>
      </c>
      <c r="DA147">
        <v>53261674.710000001</v>
      </c>
      <c r="DJ147">
        <v>40000000</v>
      </c>
      <c r="EH147">
        <v>0</v>
      </c>
      <c r="EI147" t="s">
        <v>202</v>
      </c>
      <c r="EJ147">
        <v>1</v>
      </c>
      <c r="EK147" s="59" t="s">
        <v>438</v>
      </c>
      <c r="EL147"/>
    </row>
    <row r="148" spans="1:142" x14ac:dyDescent="0.3">
      <c r="A148" t="s">
        <v>134</v>
      </c>
      <c r="B148">
        <v>2014</v>
      </c>
      <c r="C148" t="s">
        <v>135</v>
      </c>
      <c r="D148" t="s">
        <v>237</v>
      </c>
      <c r="E148" t="s">
        <v>162</v>
      </c>
      <c r="F148" t="s">
        <v>137</v>
      </c>
      <c r="G148" t="s">
        <v>138</v>
      </c>
      <c r="H148" s="6">
        <v>69063</v>
      </c>
      <c r="I148">
        <v>52600</v>
      </c>
      <c r="AS148">
        <v>209021780.06</v>
      </c>
      <c r="AT148">
        <v>-443292.12</v>
      </c>
      <c r="AU148">
        <v>0</v>
      </c>
      <c r="AV148">
        <v>26431615</v>
      </c>
      <c r="AW148">
        <v>22891.68</v>
      </c>
      <c r="AX148">
        <v>0</v>
      </c>
      <c r="AY148">
        <v>-161173.99</v>
      </c>
      <c r="AZ148">
        <v>0</v>
      </c>
      <c r="BA148">
        <v>-26431615</v>
      </c>
      <c r="BB148">
        <v>-204081194.69999999</v>
      </c>
      <c r="BC148">
        <v>19787174.100000001</v>
      </c>
      <c r="BD148">
        <v>9739613</v>
      </c>
      <c r="BE148">
        <v>883709.3</v>
      </c>
      <c r="BF148">
        <v>8850.5499999999993</v>
      </c>
      <c r="BG148">
        <v>-17667.95</v>
      </c>
      <c r="BH148">
        <v>-3000000</v>
      </c>
      <c r="BK148">
        <v>0</v>
      </c>
      <c r="BL148">
        <v>-15322610</v>
      </c>
      <c r="BM148">
        <v>0</v>
      </c>
      <c r="BN148">
        <v>-10111411</v>
      </c>
      <c r="BO148">
        <v>0</v>
      </c>
      <c r="BP148">
        <v>-46554.5</v>
      </c>
      <c r="BQ148">
        <v>-250547.4</v>
      </c>
      <c r="BR148">
        <v>0</v>
      </c>
      <c r="BT148">
        <v>-4960162.4000000004</v>
      </c>
      <c r="BU148">
        <v>-180311.44</v>
      </c>
      <c r="BV148">
        <v>-946273.04</v>
      </c>
      <c r="BW148">
        <v>-509962.65</v>
      </c>
      <c r="BX148">
        <v>0</v>
      </c>
      <c r="BY148">
        <v>-48767.87</v>
      </c>
      <c r="BZ148">
        <v>689923.88</v>
      </c>
      <c r="CA148">
        <v>-33700.400000000001</v>
      </c>
      <c r="CC148">
        <v>0</v>
      </c>
      <c r="CD148">
        <v>0</v>
      </c>
      <c r="CE148">
        <v>0</v>
      </c>
      <c r="CL148">
        <v>0</v>
      </c>
      <c r="DA148">
        <v>58702933.960000001</v>
      </c>
      <c r="DJ148">
        <v>38600000</v>
      </c>
      <c r="EH148">
        <v>0</v>
      </c>
      <c r="EI148" t="s">
        <v>202</v>
      </c>
      <c r="EJ148">
        <v>1</v>
      </c>
      <c r="EK148" s="59" t="s">
        <v>440</v>
      </c>
      <c r="EL148"/>
    </row>
    <row r="149" spans="1:142" x14ac:dyDescent="0.3">
      <c r="A149" t="s">
        <v>134</v>
      </c>
      <c r="B149">
        <v>2014</v>
      </c>
      <c r="C149" t="s">
        <v>135</v>
      </c>
      <c r="D149" t="s">
        <v>238</v>
      </c>
      <c r="E149" t="s">
        <v>163</v>
      </c>
      <c r="F149" t="s">
        <v>137</v>
      </c>
      <c r="G149" t="s">
        <v>138</v>
      </c>
      <c r="H149" s="6">
        <v>26175</v>
      </c>
      <c r="I149">
        <v>28244</v>
      </c>
      <c r="AS149">
        <v>70114408.299999997</v>
      </c>
      <c r="AT149">
        <v>-95861.16</v>
      </c>
      <c r="AU149">
        <v>-35057</v>
      </c>
      <c r="AV149">
        <v>5537265.5499999998</v>
      </c>
      <c r="AW149">
        <v>39293.65</v>
      </c>
      <c r="AX149">
        <v>0</v>
      </c>
      <c r="AY149">
        <v>-61456.800000000003</v>
      </c>
      <c r="AZ149">
        <v>0</v>
      </c>
      <c r="BA149">
        <v>-5576559.2000000002</v>
      </c>
      <c r="BB149">
        <v>-38914483.520000003</v>
      </c>
      <c r="BC149">
        <v>7045302.2699999996</v>
      </c>
      <c r="BD149">
        <v>1849814.62</v>
      </c>
      <c r="BE149">
        <v>154465.91</v>
      </c>
      <c r="BF149">
        <v>0</v>
      </c>
      <c r="BG149">
        <v>-9472.61</v>
      </c>
      <c r="BH149">
        <v>2031768</v>
      </c>
      <c r="BK149">
        <v>0</v>
      </c>
      <c r="BL149">
        <v>-29872594.899999999</v>
      </c>
      <c r="BM149">
        <v>0</v>
      </c>
      <c r="BN149">
        <v>0</v>
      </c>
      <c r="BO149">
        <v>0</v>
      </c>
      <c r="BP149">
        <v>-582226.6</v>
      </c>
      <c r="BQ149">
        <v>-154486.79999999999</v>
      </c>
      <c r="BR149">
        <v>0</v>
      </c>
      <c r="BT149">
        <v>-2020184.48</v>
      </c>
      <c r="BU149">
        <v>-1050</v>
      </c>
      <c r="BV149">
        <v>-1385979.26</v>
      </c>
      <c r="BW149">
        <v>-70994.649999999994</v>
      </c>
      <c r="BX149">
        <v>-94972.72</v>
      </c>
      <c r="BY149">
        <v>-1211254.45</v>
      </c>
      <c r="BZ149">
        <v>3223.25</v>
      </c>
      <c r="CA149">
        <v>-6457.52</v>
      </c>
      <c r="CC149">
        <v>365837.36</v>
      </c>
      <c r="CD149">
        <v>0</v>
      </c>
      <c r="CE149">
        <v>0</v>
      </c>
      <c r="CL149">
        <v>15166454</v>
      </c>
      <c r="DA149">
        <v>30944358.140000001</v>
      </c>
      <c r="DJ149">
        <v>9104619</v>
      </c>
      <c r="EG149" t="s">
        <v>280</v>
      </c>
      <c r="EH149">
        <v>1</v>
      </c>
      <c r="EJ149">
        <v>0</v>
      </c>
      <c r="EK149" s="59" t="s">
        <v>441</v>
      </c>
      <c r="EL149"/>
    </row>
    <row r="150" spans="1:142" x14ac:dyDescent="0.3">
      <c r="A150" t="s">
        <v>134</v>
      </c>
      <c r="B150">
        <v>2014</v>
      </c>
      <c r="C150" t="s">
        <v>135</v>
      </c>
      <c r="D150" t="s">
        <v>239</v>
      </c>
      <c r="E150" t="s">
        <v>164</v>
      </c>
      <c r="F150" t="s">
        <v>137</v>
      </c>
      <c r="G150" t="s">
        <v>138</v>
      </c>
      <c r="H150" s="6">
        <v>44259</v>
      </c>
      <c r="I150">
        <v>44260</v>
      </c>
      <c r="AS150">
        <v>133109990.90000001</v>
      </c>
      <c r="AT150">
        <v>-233741.48</v>
      </c>
      <c r="AU150">
        <v>-319463.96999999997</v>
      </c>
      <c r="AV150">
        <v>13103095.85</v>
      </c>
      <c r="AW150">
        <v>0</v>
      </c>
      <c r="AX150">
        <v>0</v>
      </c>
      <c r="AY150">
        <v>-239897.25</v>
      </c>
      <c r="AZ150">
        <v>0</v>
      </c>
      <c r="BA150">
        <v>-13103095.85</v>
      </c>
      <c r="BB150">
        <v>-151400643.05000001</v>
      </c>
      <c r="BC150">
        <v>13082167.300000001</v>
      </c>
      <c r="BD150">
        <v>7269513.7000000002</v>
      </c>
      <c r="BE150">
        <v>833968</v>
      </c>
      <c r="BF150">
        <v>0</v>
      </c>
      <c r="BG150">
        <v>-41950</v>
      </c>
      <c r="BH150">
        <v>-2850000</v>
      </c>
      <c r="BK150">
        <v>-1452000</v>
      </c>
      <c r="BL150">
        <v>-3336869.1</v>
      </c>
      <c r="BM150">
        <v>5152487.5</v>
      </c>
      <c r="BN150">
        <v>431341</v>
      </c>
      <c r="BO150">
        <v>-421796.59</v>
      </c>
      <c r="BP150">
        <v>-125679.19</v>
      </c>
      <c r="BQ150">
        <v>-125094.64</v>
      </c>
      <c r="BR150">
        <v>335880.6</v>
      </c>
      <c r="BT150">
        <v>-2589609.3199999998</v>
      </c>
      <c r="BU150">
        <v>0</v>
      </c>
      <c r="BV150">
        <v>-2785308.68</v>
      </c>
      <c r="BW150">
        <v>-446859.66</v>
      </c>
      <c r="BX150">
        <v>0</v>
      </c>
      <c r="BY150">
        <v>-218636.93</v>
      </c>
      <c r="BZ150">
        <v>234449.1</v>
      </c>
      <c r="CA150">
        <v>0</v>
      </c>
      <c r="CC150">
        <v>2992196.35</v>
      </c>
      <c r="CD150">
        <v>0</v>
      </c>
      <c r="CE150">
        <v>0</v>
      </c>
      <c r="CL150">
        <v>81794649.719999999</v>
      </c>
      <c r="DA150">
        <v>30126995.73</v>
      </c>
      <c r="DJ150">
        <v>26550000</v>
      </c>
      <c r="EH150">
        <v>0</v>
      </c>
      <c r="EJ150">
        <v>0</v>
      </c>
      <c r="EK150" s="59" t="s">
        <v>388</v>
      </c>
      <c r="EL150"/>
    </row>
    <row r="151" spans="1:142" x14ac:dyDescent="0.3">
      <c r="A151" t="s">
        <v>134</v>
      </c>
      <c r="B151">
        <v>2014</v>
      </c>
      <c r="C151" t="s">
        <v>135</v>
      </c>
      <c r="D151" t="s">
        <v>240</v>
      </c>
      <c r="E151" t="s">
        <v>165</v>
      </c>
      <c r="F151" t="s">
        <v>137</v>
      </c>
      <c r="G151" t="s">
        <v>138</v>
      </c>
      <c r="H151" s="6">
        <v>34250</v>
      </c>
      <c r="I151">
        <v>34350</v>
      </c>
      <c r="AS151">
        <v>97284574.349999994</v>
      </c>
      <c r="AT151">
        <v>-242141.78</v>
      </c>
      <c r="AU151">
        <v>-311042.09999999998</v>
      </c>
      <c r="AV151">
        <v>14552978.970000001</v>
      </c>
      <c r="AW151">
        <v>0</v>
      </c>
      <c r="AX151">
        <v>0</v>
      </c>
      <c r="AY151">
        <v>0</v>
      </c>
      <c r="AZ151">
        <v>0</v>
      </c>
      <c r="BA151">
        <v>-14552978.970000001</v>
      </c>
      <c r="BB151">
        <v>-102427724.5</v>
      </c>
      <c r="BC151">
        <v>8777568.25</v>
      </c>
      <c r="BD151">
        <v>5291799.55</v>
      </c>
      <c r="BE151">
        <v>558629.85</v>
      </c>
      <c r="BF151">
        <v>190175</v>
      </c>
      <c r="BG151">
        <v>-17389.259999999998</v>
      </c>
      <c r="BH151">
        <v>-12076.3</v>
      </c>
      <c r="BK151">
        <v>0</v>
      </c>
      <c r="BL151">
        <v>-1197580.2</v>
      </c>
      <c r="BM151">
        <v>0</v>
      </c>
      <c r="BN151">
        <v>-1495332</v>
      </c>
      <c r="BO151">
        <v>0</v>
      </c>
      <c r="BP151">
        <v>0</v>
      </c>
      <c r="BQ151">
        <v>-628436.84</v>
      </c>
      <c r="BR151">
        <v>157869.65</v>
      </c>
      <c r="BT151">
        <v>-1585453.89</v>
      </c>
      <c r="BU151">
        <v>-25555.45</v>
      </c>
      <c r="BV151">
        <v>-952626.35</v>
      </c>
      <c r="BW151">
        <v>-143872.9</v>
      </c>
      <c r="BX151">
        <v>-20154.150000000001</v>
      </c>
      <c r="BY151">
        <v>-13255.45</v>
      </c>
      <c r="BZ151">
        <v>0</v>
      </c>
      <c r="CA151">
        <v>0</v>
      </c>
      <c r="CC151">
        <v>2988456.33</v>
      </c>
      <c r="CD151">
        <v>0</v>
      </c>
      <c r="CE151">
        <v>-74343.95</v>
      </c>
      <c r="CL151">
        <v>64713198.740000002</v>
      </c>
      <c r="DA151">
        <v>43435070.950000003</v>
      </c>
      <c r="DJ151">
        <v>23004261.25</v>
      </c>
      <c r="EG151" t="s">
        <v>285</v>
      </c>
      <c r="EH151">
        <v>1</v>
      </c>
      <c r="EJ151">
        <v>0</v>
      </c>
      <c r="EK151" s="59" t="s">
        <v>447</v>
      </c>
      <c r="EL151"/>
    </row>
    <row r="152" spans="1:142" x14ac:dyDescent="0.3">
      <c r="A152" t="s">
        <v>134</v>
      </c>
      <c r="B152">
        <v>2014</v>
      </c>
      <c r="C152" t="s">
        <v>135</v>
      </c>
      <c r="D152" t="s">
        <v>241</v>
      </c>
      <c r="E152" t="s">
        <v>166</v>
      </c>
      <c r="F152" t="s">
        <v>137</v>
      </c>
      <c r="G152" t="s">
        <v>138</v>
      </c>
      <c r="H152" s="6">
        <v>22819</v>
      </c>
      <c r="I152">
        <v>23142</v>
      </c>
      <c r="AS152">
        <v>56888943.149999999</v>
      </c>
      <c r="AT152">
        <v>-42542.95</v>
      </c>
      <c r="AU152">
        <v>-307195.7</v>
      </c>
      <c r="AV152">
        <v>8288678.4000000004</v>
      </c>
      <c r="AW152">
        <v>0</v>
      </c>
      <c r="AX152">
        <v>0</v>
      </c>
      <c r="AY152">
        <v>-57688.800000000003</v>
      </c>
      <c r="AZ152">
        <v>0</v>
      </c>
      <c r="BA152">
        <v>-8288678.4000000004</v>
      </c>
      <c r="BB152">
        <v>-60923655.850000001</v>
      </c>
      <c r="BC152">
        <v>5960357.2999999998</v>
      </c>
      <c r="BD152">
        <v>2985151.55</v>
      </c>
      <c r="BE152">
        <v>362155.65</v>
      </c>
      <c r="BF152">
        <v>0</v>
      </c>
      <c r="BG152">
        <v>-719.35</v>
      </c>
      <c r="BH152">
        <v>-1150000</v>
      </c>
      <c r="BK152">
        <v>0</v>
      </c>
      <c r="BL152">
        <v>-2356164</v>
      </c>
      <c r="BM152">
        <v>1661235</v>
      </c>
      <c r="BN152">
        <v>-1856000</v>
      </c>
      <c r="BO152">
        <v>-154595.54999999999</v>
      </c>
      <c r="BP152">
        <v>0</v>
      </c>
      <c r="BQ152">
        <v>29151.69</v>
      </c>
      <c r="BR152">
        <v>198799.7</v>
      </c>
      <c r="BT152">
        <v>-1480848.3</v>
      </c>
      <c r="BU152">
        <v>0</v>
      </c>
      <c r="BV152">
        <v>-580481.26</v>
      </c>
      <c r="BW152">
        <v>-12112.85</v>
      </c>
      <c r="BX152">
        <v>0</v>
      </c>
      <c r="BY152">
        <v>-65648.2</v>
      </c>
      <c r="BZ152">
        <v>134</v>
      </c>
      <c r="CA152">
        <v>0</v>
      </c>
      <c r="CC152">
        <v>938427.9</v>
      </c>
      <c r="CD152">
        <v>1193627.6499999999</v>
      </c>
      <c r="CE152">
        <v>0</v>
      </c>
      <c r="CL152">
        <v>47351324.5</v>
      </c>
      <c r="DA152">
        <v>28936532.77</v>
      </c>
      <c r="DJ152">
        <v>10450000</v>
      </c>
      <c r="EH152">
        <v>0</v>
      </c>
      <c r="EJ152">
        <v>0</v>
      </c>
      <c r="EK152" s="59" t="s">
        <v>398</v>
      </c>
      <c r="EL152"/>
    </row>
    <row r="153" spans="1:142" x14ac:dyDescent="0.3">
      <c r="A153" t="s">
        <v>134</v>
      </c>
      <c r="B153">
        <v>2014</v>
      </c>
      <c r="C153" t="s">
        <v>135</v>
      </c>
      <c r="D153" t="s">
        <v>242</v>
      </c>
      <c r="E153" t="s">
        <v>167</v>
      </c>
      <c r="F153" t="s">
        <v>137</v>
      </c>
      <c r="G153" t="s">
        <v>138</v>
      </c>
      <c r="H153" s="6">
        <v>18862.5</v>
      </c>
      <c r="I153">
        <v>19491</v>
      </c>
      <c r="AS153">
        <v>53686263.5</v>
      </c>
      <c r="AT153">
        <v>-251226.33</v>
      </c>
      <c r="AU153">
        <v>-415613.55</v>
      </c>
      <c r="AV153">
        <v>3646623.35</v>
      </c>
      <c r="AW153">
        <v>0</v>
      </c>
      <c r="AX153">
        <v>0</v>
      </c>
      <c r="AY153">
        <v>-42657.599999999999</v>
      </c>
      <c r="AZ153">
        <v>0</v>
      </c>
      <c r="BA153">
        <v>-3646623.35</v>
      </c>
      <c r="BB153">
        <v>-50551126.049999997</v>
      </c>
      <c r="BC153">
        <v>5326164.95</v>
      </c>
      <c r="BD153">
        <v>2473468.7000000002</v>
      </c>
      <c r="BE153">
        <v>243892.8</v>
      </c>
      <c r="BF153">
        <v>0</v>
      </c>
      <c r="BG153">
        <v>-55016.05</v>
      </c>
      <c r="BH153">
        <v>537120</v>
      </c>
      <c r="BK153">
        <v>-643203</v>
      </c>
      <c r="BL153">
        <v>-3985327</v>
      </c>
      <c r="BM153">
        <v>0</v>
      </c>
      <c r="BN153">
        <v>-2972874</v>
      </c>
      <c r="BO153">
        <v>-362896.75</v>
      </c>
      <c r="BP153">
        <v>-117359.25</v>
      </c>
      <c r="BQ153">
        <v>-252776.65</v>
      </c>
      <c r="BR153">
        <v>170924.45</v>
      </c>
      <c r="BT153">
        <v>-1356985.67</v>
      </c>
      <c r="BU153">
        <v>-650</v>
      </c>
      <c r="BV153">
        <v>-551542.31000000006</v>
      </c>
      <c r="BW153">
        <v>-11883.2</v>
      </c>
      <c r="BX153">
        <v>-3660</v>
      </c>
      <c r="BY153">
        <v>-36735.370000000003</v>
      </c>
      <c r="BZ153">
        <v>68792.08</v>
      </c>
      <c r="CA153">
        <v>-74492.33</v>
      </c>
      <c r="CC153">
        <v>592441.85</v>
      </c>
      <c r="CD153">
        <v>0</v>
      </c>
      <c r="CE153">
        <v>0</v>
      </c>
      <c r="CL153">
        <v>16502712.82</v>
      </c>
      <c r="DA153">
        <v>13271058.1</v>
      </c>
      <c r="DJ153">
        <v>12023142</v>
      </c>
      <c r="EH153">
        <v>0</v>
      </c>
      <c r="EJ153">
        <v>0</v>
      </c>
      <c r="EK153" s="59" t="s">
        <v>393</v>
      </c>
      <c r="EL153"/>
    </row>
    <row r="154" spans="1:142" x14ac:dyDescent="0.3">
      <c r="A154" t="s">
        <v>134</v>
      </c>
      <c r="B154">
        <v>2014</v>
      </c>
      <c r="C154" t="s">
        <v>135</v>
      </c>
      <c r="D154" t="s">
        <v>243</v>
      </c>
      <c r="E154" t="s">
        <v>168</v>
      </c>
      <c r="F154" t="s">
        <v>137</v>
      </c>
      <c r="G154" t="s">
        <v>138</v>
      </c>
      <c r="H154" s="6">
        <v>13092.8</v>
      </c>
      <c r="I154">
        <v>13183</v>
      </c>
      <c r="AS154">
        <v>37935568.600000001</v>
      </c>
      <c r="AT154">
        <v>-156132.17000000001</v>
      </c>
      <c r="AU154">
        <v>-100000</v>
      </c>
      <c r="AV154">
        <v>2973263.75</v>
      </c>
      <c r="AW154">
        <v>0</v>
      </c>
      <c r="AX154">
        <v>0</v>
      </c>
      <c r="AY154">
        <v>-24609.599999999999</v>
      </c>
      <c r="AZ154">
        <v>0</v>
      </c>
      <c r="BA154">
        <v>-2973263.75</v>
      </c>
      <c r="BB154">
        <v>-47678658.850000001</v>
      </c>
      <c r="BC154">
        <v>4140442.95</v>
      </c>
      <c r="BD154">
        <v>2185279.9500000002</v>
      </c>
      <c r="BE154">
        <v>268855.90000000002</v>
      </c>
      <c r="BF154">
        <v>0</v>
      </c>
      <c r="BG154">
        <v>-2472.42</v>
      </c>
      <c r="BH154">
        <v>365000</v>
      </c>
      <c r="BK154">
        <v>-528000</v>
      </c>
      <c r="BL154">
        <v>0</v>
      </c>
      <c r="BM154">
        <v>2575004</v>
      </c>
      <c r="BN154">
        <v>2800000</v>
      </c>
      <c r="BO154">
        <v>0</v>
      </c>
      <c r="BP154">
        <v>-164311.75</v>
      </c>
      <c r="BQ154">
        <v>-82252.55</v>
      </c>
      <c r="BR154">
        <v>0</v>
      </c>
      <c r="BT154">
        <v>-1484245.51</v>
      </c>
      <c r="BU154">
        <v>0</v>
      </c>
      <c r="BV154">
        <v>-888763.61</v>
      </c>
      <c r="BW154">
        <v>-13646.26</v>
      </c>
      <c r="BX154">
        <v>-10000</v>
      </c>
      <c r="BY154">
        <v>-37842.5</v>
      </c>
      <c r="BZ154">
        <v>27093.19</v>
      </c>
      <c r="CA154">
        <v>-10660.09</v>
      </c>
      <c r="CC154">
        <v>1559025.2</v>
      </c>
      <c r="CD154">
        <v>0</v>
      </c>
      <c r="CE154">
        <v>0</v>
      </c>
      <c r="CL154">
        <v>41402637.5</v>
      </c>
      <c r="DA154">
        <v>28206529.68</v>
      </c>
      <c r="DJ154">
        <v>11590000</v>
      </c>
      <c r="EH154">
        <v>0</v>
      </c>
      <c r="EJ154">
        <v>0</v>
      </c>
      <c r="EK154" s="59" t="s">
        <v>410</v>
      </c>
      <c r="EL154"/>
    </row>
    <row r="155" spans="1:142" x14ac:dyDescent="0.3">
      <c r="A155" t="s">
        <v>134</v>
      </c>
      <c r="B155">
        <v>2014</v>
      </c>
      <c r="C155" t="s">
        <v>135</v>
      </c>
      <c r="D155" t="s">
        <v>244</v>
      </c>
      <c r="E155" t="s">
        <v>169</v>
      </c>
      <c r="F155" t="s">
        <v>137</v>
      </c>
      <c r="G155" t="s">
        <v>138</v>
      </c>
      <c r="H155" s="6">
        <v>19071</v>
      </c>
      <c r="I155">
        <v>18671</v>
      </c>
      <c r="AS155">
        <v>61085537</v>
      </c>
      <c r="AT155">
        <v>-548410.23</v>
      </c>
      <c r="AU155">
        <v>-1221710.75</v>
      </c>
      <c r="AV155">
        <v>7888915.6500000004</v>
      </c>
      <c r="AW155">
        <v>0</v>
      </c>
      <c r="AX155">
        <v>0</v>
      </c>
      <c r="AY155">
        <v>-41220</v>
      </c>
      <c r="AZ155">
        <v>0</v>
      </c>
      <c r="BA155">
        <v>-7888915.6500000004</v>
      </c>
      <c r="BB155">
        <v>-60512389</v>
      </c>
      <c r="BC155">
        <v>5693991.4500000002</v>
      </c>
      <c r="BD155">
        <v>3149736.75</v>
      </c>
      <c r="BE155">
        <v>232783.9</v>
      </c>
      <c r="BF155">
        <v>0</v>
      </c>
      <c r="BG155">
        <v>-26102.84</v>
      </c>
      <c r="BH155">
        <v>-6162270</v>
      </c>
      <c r="BK155">
        <v>0</v>
      </c>
      <c r="BL155">
        <v>0</v>
      </c>
      <c r="BM155">
        <v>4955193</v>
      </c>
      <c r="BN155">
        <v>2111225</v>
      </c>
      <c r="BO155">
        <v>-161624</v>
      </c>
      <c r="BP155">
        <v>-66910.75</v>
      </c>
      <c r="BQ155">
        <v>484537.55</v>
      </c>
      <c r="BR155">
        <v>1601374.73</v>
      </c>
      <c r="BT155">
        <v>-3027656.44</v>
      </c>
      <c r="BU155">
        <v>0</v>
      </c>
      <c r="BV155">
        <v>-1183874.45</v>
      </c>
      <c r="BW155">
        <v>-1100911.57</v>
      </c>
      <c r="BX155">
        <v>-36625</v>
      </c>
      <c r="BY155">
        <v>-44359.74</v>
      </c>
      <c r="BZ155">
        <v>7816.64</v>
      </c>
      <c r="CA155">
        <v>-521.22</v>
      </c>
      <c r="CC155">
        <v>467573.33</v>
      </c>
      <c r="CD155">
        <v>0</v>
      </c>
      <c r="CE155">
        <v>0</v>
      </c>
      <c r="CL155">
        <v>19188015.079999998</v>
      </c>
      <c r="DA155">
        <v>11745583.66</v>
      </c>
      <c r="DJ155">
        <v>20061900</v>
      </c>
      <c r="EG155" t="s">
        <v>282</v>
      </c>
      <c r="EH155">
        <v>1</v>
      </c>
      <c r="EJ155">
        <v>0</v>
      </c>
      <c r="EK155" s="59" t="s">
        <v>403</v>
      </c>
      <c r="EL155"/>
    </row>
    <row r="156" spans="1:142" x14ac:dyDescent="0.3">
      <c r="A156" t="s">
        <v>134</v>
      </c>
      <c r="B156">
        <v>2014</v>
      </c>
      <c r="C156" t="s">
        <v>135</v>
      </c>
      <c r="D156" t="s">
        <v>245</v>
      </c>
      <c r="E156" t="s">
        <v>170</v>
      </c>
      <c r="F156" t="s">
        <v>137</v>
      </c>
      <c r="G156" t="s">
        <v>138</v>
      </c>
      <c r="H156" s="6">
        <v>9803</v>
      </c>
      <c r="I156">
        <v>9651</v>
      </c>
      <c r="AS156">
        <v>38373526.399999999</v>
      </c>
      <c r="AT156">
        <v>-60319.18</v>
      </c>
      <c r="AU156">
        <v>-220000</v>
      </c>
      <c r="AV156">
        <v>3836312.75</v>
      </c>
      <c r="AW156">
        <v>0</v>
      </c>
      <c r="AX156">
        <v>0</v>
      </c>
      <c r="AY156">
        <v>-31329.599999999999</v>
      </c>
      <c r="AZ156">
        <v>0</v>
      </c>
      <c r="BA156">
        <v>-3836312.75</v>
      </c>
      <c r="BB156">
        <v>-51111227.75</v>
      </c>
      <c r="BC156">
        <v>3523554.15</v>
      </c>
      <c r="BD156">
        <v>2338215.2000000002</v>
      </c>
      <c r="BE156">
        <v>296126.84999999998</v>
      </c>
      <c r="BF156">
        <v>0</v>
      </c>
      <c r="BG156">
        <v>-15180.78</v>
      </c>
      <c r="BH156">
        <v>-183000</v>
      </c>
      <c r="BK156">
        <v>-318417</v>
      </c>
      <c r="BL156">
        <v>0</v>
      </c>
      <c r="BM156">
        <v>6617246</v>
      </c>
      <c r="BN156">
        <v>5100000</v>
      </c>
      <c r="BO156">
        <v>0</v>
      </c>
      <c r="BP156">
        <v>-43267.95</v>
      </c>
      <c r="BQ156">
        <v>-176780.71</v>
      </c>
      <c r="BR156">
        <v>258577.05</v>
      </c>
      <c r="BT156">
        <v>-1150732.98</v>
      </c>
      <c r="BU156">
        <v>0</v>
      </c>
      <c r="BV156">
        <v>-745307.47</v>
      </c>
      <c r="BW156">
        <v>-180688.41</v>
      </c>
      <c r="BX156">
        <v>0</v>
      </c>
      <c r="BY156">
        <v>-17243.3</v>
      </c>
      <c r="BZ156">
        <v>21914.33</v>
      </c>
      <c r="CA156">
        <v>-33369.42</v>
      </c>
      <c r="CC156">
        <v>795551.15</v>
      </c>
      <c r="CD156">
        <v>0</v>
      </c>
      <c r="CE156">
        <v>0</v>
      </c>
      <c r="CL156">
        <v>22047036.329999998</v>
      </c>
      <c r="DA156">
        <v>13189907.27</v>
      </c>
      <c r="DJ156">
        <v>12683000</v>
      </c>
      <c r="EH156">
        <v>0</v>
      </c>
      <c r="EI156" t="s">
        <v>202</v>
      </c>
      <c r="EJ156">
        <v>1</v>
      </c>
      <c r="EK156" s="59" t="s">
        <v>425</v>
      </c>
      <c r="EL156"/>
    </row>
    <row r="157" spans="1:142" x14ac:dyDescent="0.3">
      <c r="A157" t="s">
        <v>134</v>
      </c>
      <c r="B157">
        <v>2014</v>
      </c>
      <c r="C157" t="s">
        <v>135</v>
      </c>
      <c r="D157" t="s">
        <v>246</v>
      </c>
      <c r="E157" t="s">
        <v>171</v>
      </c>
      <c r="F157" t="s">
        <v>137</v>
      </c>
      <c r="G157" t="s">
        <v>138</v>
      </c>
      <c r="H157" s="6">
        <v>6008.75</v>
      </c>
      <c r="I157">
        <v>5731</v>
      </c>
      <c r="AS157">
        <v>23760066.48</v>
      </c>
      <c r="AT157">
        <v>-1570977.56</v>
      </c>
      <c r="AU157">
        <v>450.3</v>
      </c>
      <c r="AV157">
        <v>3559626</v>
      </c>
      <c r="AW157">
        <v>0</v>
      </c>
      <c r="AX157">
        <v>0</v>
      </c>
      <c r="AY157">
        <v>14420.98</v>
      </c>
      <c r="AZ157">
        <v>0</v>
      </c>
      <c r="BA157">
        <v>-3559626</v>
      </c>
      <c r="BB157">
        <v>-27400011.75</v>
      </c>
      <c r="BC157">
        <v>1837567.6</v>
      </c>
      <c r="BD157">
        <v>1181259.75</v>
      </c>
      <c r="BE157">
        <v>161210</v>
      </c>
      <c r="BF157">
        <v>0</v>
      </c>
      <c r="BG157">
        <v>-21774.42</v>
      </c>
      <c r="BH157">
        <v>49027.75</v>
      </c>
      <c r="BK157">
        <v>-200000</v>
      </c>
      <c r="BL157">
        <v>-1246879.42</v>
      </c>
      <c r="BM157">
        <v>2387918.41</v>
      </c>
      <c r="BN157">
        <v>161065.03</v>
      </c>
      <c r="BO157">
        <v>0</v>
      </c>
      <c r="BP157">
        <v>0</v>
      </c>
      <c r="BQ157">
        <v>32884.04</v>
      </c>
      <c r="BR157">
        <v>0</v>
      </c>
      <c r="BT157">
        <v>0</v>
      </c>
      <c r="BU157">
        <v>0</v>
      </c>
      <c r="BV157">
        <v>-1290320.32</v>
      </c>
      <c r="BW157">
        <v>0</v>
      </c>
      <c r="BX157">
        <v>0</v>
      </c>
      <c r="BY157">
        <v>0</v>
      </c>
      <c r="BZ157">
        <v>-1868.55</v>
      </c>
      <c r="CA157">
        <v>0</v>
      </c>
      <c r="CC157">
        <v>840262.48</v>
      </c>
      <c r="CD157">
        <v>706.85</v>
      </c>
      <c r="CE157">
        <v>0</v>
      </c>
      <c r="CL157">
        <v>54043990.590000004</v>
      </c>
      <c r="DA157">
        <v>11546576.16</v>
      </c>
      <c r="DJ157">
        <v>7201188.9900000002</v>
      </c>
      <c r="EG157" t="s">
        <v>282</v>
      </c>
      <c r="EH157">
        <v>1</v>
      </c>
      <c r="EJ157">
        <v>0</v>
      </c>
      <c r="EK157" s="59" t="s">
        <v>389</v>
      </c>
      <c r="EL157"/>
    </row>
    <row r="158" spans="1:142" x14ac:dyDescent="0.3">
      <c r="A158" t="s">
        <v>134</v>
      </c>
      <c r="B158">
        <v>2014</v>
      </c>
      <c r="C158" t="s">
        <v>135</v>
      </c>
      <c r="D158" t="s">
        <v>247</v>
      </c>
      <c r="E158" t="s">
        <v>172</v>
      </c>
      <c r="F158" t="s">
        <v>137</v>
      </c>
      <c r="G158" t="s">
        <v>138</v>
      </c>
      <c r="H158" s="6">
        <v>9127.7099999999991</v>
      </c>
      <c r="I158">
        <v>9009</v>
      </c>
      <c r="AS158">
        <v>24237644.899999999</v>
      </c>
      <c r="AT158">
        <v>-22254.87</v>
      </c>
      <c r="AU158">
        <v>-295331.09999999998</v>
      </c>
      <c r="AV158">
        <v>3112532.1</v>
      </c>
      <c r="AW158">
        <v>0</v>
      </c>
      <c r="AX158">
        <v>0</v>
      </c>
      <c r="AY158">
        <v>-21850</v>
      </c>
      <c r="AZ158">
        <v>0</v>
      </c>
      <c r="BA158">
        <v>-3112532.1</v>
      </c>
      <c r="BB158">
        <v>-24975606.329999998</v>
      </c>
      <c r="BC158">
        <v>3080462.55</v>
      </c>
      <c r="BD158">
        <v>1200228.7</v>
      </c>
      <c r="BE158">
        <v>127710</v>
      </c>
      <c r="BF158">
        <v>0</v>
      </c>
      <c r="BG158">
        <v>368.98</v>
      </c>
      <c r="BH158">
        <v>-700000</v>
      </c>
      <c r="BK158">
        <v>0</v>
      </c>
      <c r="BL158">
        <v>-1493118.84</v>
      </c>
      <c r="BM158">
        <v>2237.84</v>
      </c>
      <c r="BN158">
        <v>10268</v>
      </c>
      <c r="BO158">
        <v>-60942.65</v>
      </c>
      <c r="BP158">
        <v>0</v>
      </c>
      <c r="BQ158">
        <v>-8106.05</v>
      </c>
      <c r="BR158">
        <v>449760.9</v>
      </c>
      <c r="BT158">
        <v>-808005.56</v>
      </c>
      <c r="BU158">
        <v>0</v>
      </c>
      <c r="BV158">
        <v>-586830.93000000005</v>
      </c>
      <c r="BW158">
        <v>-22351.75</v>
      </c>
      <c r="BX158">
        <v>0</v>
      </c>
      <c r="BY158">
        <v>0</v>
      </c>
      <c r="BZ158">
        <v>268382.25</v>
      </c>
      <c r="CA158">
        <v>0</v>
      </c>
      <c r="CC158">
        <v>1061149.31</v>
      </c>
      <c r="CD158">
        <v>0</v>
      </c>
      <c r="CE158">
        <v>-134452.22</v>
      </c>
      <c r="CL158">
        <v>27532273.399999999</v>
      </c>
      <c r="DA158">
        <v>18844105.079999998</v>
      </c>
      <c r="DJ158">
        <v>5900000</v>
      </c>
      <c r="EH158">
        <v>0</v>
      </c>
      <c r="EJ158">
        <v>0</v>
      </c>
      <c r="EK158" s="59" t="s">
        <v>419</v>
      </c>
      <c r="EL158"/>
    </row>
    <row r="159" spans="1:142" x14ac:dyDescent="0.3">
      <c r="A159" t="s">
        <v>134</v>
      </c>
      <c r="B159">
        <v>2014</v>
      </c>
      <c r="C159" t="s">
        <v>135</v>
      </c>
      <c r="D159" t="s">
        <v>248</v>
      </c>
      <c r="E159" t="s">
        <v>173</v>
      </c>
      <c r="F159" t="s">
        <v>137</v>
      </c>
      <c r="G159" t="s">
        <v>138</v>
      </c>
      <c r="H159" s="6">
        <v>10079</v>
      </c>
      <c r="I159">
        <v>9828</v>
      </c>
      <c r="AS159">
        <v>27573627.600000001</v>
      </c>
      <c r="AT159">
        <v>-101432.87</v>
      </c>
      <c r="AU159">
        <v>-190258.05</v>
      </c>
      <c r="AV159">
        <v>1866352.85</v>
      </c>
      <c r="AW159">
        <v>0</v>
      </c>
      <c r="AX159">
        <v>0</v>
      </c>
      <c r="AY159">
        <v>-23604</v>
      </c>
      <c r="AZ159">
        <v>0</v>
      </c>
      <c r="BA159">
        <v>-1866352.85</v>
      </c>
      <c r="BB159">
        <v>-31826867</v>
      </c>
      <c r="BC159">
        <v>4716250.75</v>
      </c>
      <c r="BD159">
        <v>0</v>
      </c>
      <c r="BE159">
        <v>0</v>
      </c>
      <c r="BF159">
        <v>0</v>
      </c>
      <c r="BG159">
        <v>0</v>
      </c>
      <c r="BH159">
        <v>800000</v>
      </c>
      <c r="BK159">
        <v>0</v>
      </c>
      <c r="BL159">
        <v>-263554</v>
      </c>
      <c r="BM159">
        <v>0</v>
      </c>
      <c r="BN159">
        <v>-400000</v>
      </c>
      <c r="BO159">
        <v>0</v>
      </c>
      <c r="BP159">
        <v>0</v>
      </c>
      <c r="BQ159">
        <v>-217200.3</v>
      </c>
      <c r="BR159">
        <v>182832.7</v>
      </c>
      <c r="BT159">
        <v>-1110531.49</v>
      </c>
      <c r="BU159">
        <v>0</v>
      </c>
      <c r="BV159">
        <v>-602576.74</v>
      </c>
      <c r="BW159">
        <v>-146946.59</v>
      </c>
      <c r="BX159">
        <v>0</v>
      </c>
      <c r="BY159">
        <v>-72337.149999999994</v>
      </c>
      <c r="BZ159">
        <v>21163.57</v>
      </c>
      <c r="CA159">
        <v>-25946.26</v>
      </c>
      <c r="CC159">
        <v>618652.4</v>
      </c>
      <c r="CD159">
        <v>0</v>
      </c>
      <c r="CE159">
        <v>0</v>
      </c>
      <c r="CL159">
        <v>17165452.199999999</v>
      </c>
      <c r="DA159">
        <v>7363626.3600000003</v>
      </c>
      <c r="DJ159">
        <v>4405769</v>
      </c>
      <c r="EG159" t="s">
        <v>294</v>
      </c>
      <c r="EH159">
        <v>1</v>
      </c>
      <c r="EJ159">
        <v>0</v>
      </c>
      <c r="EK159" s="59" t="s">
        <v>426</v>
      </c>
      <c r="EL159"/>
    </row>
    <row r="160" spans="1:142" x14ac:dyDescent="0.3">
      <c r="A160" t="s">
        <v>134</v>
      </c>
      <c r="B160">
        <v>2014</v>
      </c>
      <c r="C160" t="s">
        <v>135</v>
      </c>
      <c r="D160" t="s">
        <v>249</v>
      </c>
      <c r="E160" t="s">
        <v>174</v>
      </c>
      <c r="F160" t="s">
        <v>137</v>
      </c>
      <c r="G160" t="s">
        <v>138</v>
      </c>
      <c r="H160" s="6">
        <v>4417</v>
      </c>
      <c r="I160">
        <v>5001</v>
      </c>
      <c r="AS160">
        <v>10729249.9</v>
      </c>
      <c r="AT160">
        <v>-25547.24</v>
      </c>
      <c r="AU160">
        <v>0</v>
      </c>
      <c r="AV160">
        <v>1223703.8999999999</v>
      </c>
      <c r="AW160">
        <v>0</v>
      </c>
      <c r="AX160">
        <v>0</v>
      </c>
      <c r="AY160">
        <v>-13238.4</v>
      </c>
      <c r="AZ160">
        <v>0</v>
      </c>
      <c r="BA160">
        <v>-1223703.8999999999</v>
      </c>
      <c r="BB160">
        <v>-9713880.9499999993</v>
      </c>
      <c r="BC160">
        <v>1262817.2</v>
      </c>
      <c r="BD160">
        <v>507903.2</v>
      </c>
      <c r="BE160">
        <v>40005</v>
      </c>
      <c r="BF160">
        <v>0</v>
      </c>
      <c r="BG160">
        <v>-5219.8500000000004</v>
      </c>
      <c r="BH160">
        <v>-612000</v>
      </c>
      <c r="BK160">
        <v>0</v>
      </c>
      <c r="BL160">
        <v>-401272</v>
      </c>
      <c r="BM160">
        <v>0</v>
      </c>
      <c r="BN160">
        <v>-723000</v>
      </c>
      <c r="BO160">
        <v>0</v>
      </c>
      <c r="BP160">
        <v>0</v>
      </c>
      <c r="BQ160">
        <v>-24815.55</v>
      </c>
      <c r="BR160">
        <v>0</v>
      </c>
      <c r="BT160">
        <v>0</v>
      </c>
      <c r="BU160">
        <v>0</v>
      </c>
      <c r="BV160">
        <v>-825156.5</v>
      </c>
      <c r="BW160">
        <v>0</v>
      </c>
      <c r="BX160">
        <v>0</v>
      </c>
      <c r="BY160">
        <v>0</v>
      </c>
      <c r="BZ160">
        <v>7722</v>
      </c>
      <c r="CA160">
        <v>-8686.4599999999991</v>
      </c>
      <c r="CC160">
        <v>706789.87</v>
      </c>
      <c r="CD160">
        <v>0</v>
      </c>
      <c r="CE160">
        <v>-6078.95</v>
      </c>
      <c r="CL160">
        <v>10491089.300000001</v>
      </c>
      <c r="DA160">
        <v>6045127.4900000002</v>
      </c>
      <c r="DJ160">
        <v>3030000</v>
      </c>
      <c r="EG160" t="s">
        <v>281</v>
      </c>
      <c r="EH160">
        <v>1</v>
      </c>
      <c r="EJ160">
        <v>0</v>
      </c>
      <c r="EK160" s="59" t="s">
        <v>402</v>
      </c>
      <c r="EL160"/>
    </row>
    <row r="161" spans="1:142" x14ac:dyDescent="0.3">
      <c r="A161" t="s">
        <v>134</v>
      </c>
      <c r="B161">
        <v>2014</v>
      </c>
      <c r="C161" t="s">
        <v>135</v>
      </c>
      <c r="D161" t="s">
        <v>250</v>
      </c>
      <c r="E161" t="s">
        <v>175</v>
      </c>
      <c r="F161" t="s">
        <v>137</v>
      </c>
      <c r="G161" t="s">
        <v>138</v>
      </c>
      <c r="H161" s="6">
        <v>6712.11</v>
      </c>
      <c r="I161">
        <v>7442</v>
      </c>
      <c r="AS161">
        <v>15492501.199999999</v>
      </c>
      <c r="AT161">
        <v>-69054.91</v>
      </c>
      <c r="AU161">
        <v>-126514.6</v>
      </c>
      <c r="AV161">
        <v>1462139.55</v>
      </c>
      <c r="AW161">
        <v>0</v>
      </c>
      <c r="AX161">
        <v>0</v>
      </c>
      <c r="AY161">
        <v>-15115.2</v>
      </c>
      <c r="AZ161">
        <v>0</v>
      </c>
      <c r="BA161">
        <v>-1447521.7</v>
      </c>
      <c r="BB161">
        <v>-15524914.050000001</v>
      </c>
      <c r="BC161">
        <v>2120265.5</v>
      </c>
      <c r="BD161">
        <v>776342.8</v>
      </c>
      <c r="BE161">
        <v>74484.600000000006</v>
      </c>
      <c r="BF161">
        <v>0</v>
      </c>
      <c r="BG161">
        <v>-9506.18</v>
      </c>
      <c r="BH161">
        <v>-250000</v>
      </c>
      <c r="BK161">
        <v>0</v>
      </c>
      <c r="BL161">
        <v>-1180853.8500000001</v>
      </c>
      <c r="BM161">
        <v>0</v>
      </c>
      <c r="BN161">
        <v>-708000</v>
      </c>
      <c r="BO161">
        <v>0</v>
      </c>
      <c r="BP161">
        <v>-15832.4</v>
      </c>
      <c r="BQ161">
        <v>-98427.65</v>
      </c>
      <c r="BR161">
        <v>189507.4</v>
      </c>
      <c r="BT161">
        <v>-652868.44999999995</v>
      </c>
      <c r="BU161">
        <v>0</v>
      </c>
      <c r="BV161">
        <v>-175841.7</v>
      </c>
      <c r="BW161">
        <v>-34491.199999999997</v>
      </c>
      <c r="BX161">
        <v>0</v>
      </c>
      <c r="BY161">
        <v>-16552.72</v>
      </c>
      <c r="BZ161">
        <v>32937.35</v>
      </c>
      <c r="CA161">
        <v>-10971.5</v>
      </c>
      <c r="CC161">
        <v>193316.01</v>
      </c>
      <c r="CD161">
        <v>0</v>
      </c>
      <c r="CE161">
        <v>0</v>
      </c>
      <c r="CL161">
        <v>7013527.21</v>
      </c>
      <c r="DA161">
        <v>4825095.5</v>
      </c>
      <c r="DJ161">
        <v>3150000</v>
      </c>
      <c r="EH161">
        <v>0</v>
      </c>
      <c r="EJ161">
        <v>0</v>
      </c>
      <c r="EK161" s="59" t="s">
        <v>405</v>
      </c>
      <c r="EL161"/>
    </row>
    <row r="162" spans="1:142" x14ac:dyDescent="0.3">
      <c r="A162" t="s">
        <v>134</v>
      </c>
      <c r="B162">
        <v>2014</v>
      </c>
      <c r="C162" t="s">
        <v>135</v>
      </c>
      <c r="D162" t="s">
        <v>251</v>
      </c>
      <c r="E162" t="s">
        <v>176</v>
      </c>
      <c r="F162" t="s">
        <v>137</v>
      </c>
      <c r="G162" t="s">
        <v>138</v>
      </c>
      <c r="H162" s="6">
        <v>11513.12</v>
      </c>
      <c r="I162">
        <v>12232</v>
      </c>
      <c r="AS162">
        <v>29409676.199999999</v>
      </c>
      <c r="AT162">
        <v>-136682.09</v>
      </c>
      <c r="AU162">
        <v>-593630.1</v>
      </c>
      <c r="AV162">
        <v>5374631.5</v>
      </c>
      <c r="AW162">
        <v>0</v>
      </c>
      <c r="AX162">
        <v>0</v>
      </c>
      <c r="AY162">
        <v>-27524</v>
      </c>
      <c r="AZ162">
        <v>0</v>
      </c>
      <c r="BA162">
        <v>-5374631.5</v>
      </c>
      <c r="BB162">
        <v>-28139114.989999998</v>
      </c>
      <c r="BC162">
        <v>2862149.56</v>
      </c>
      <c r="BD162">
        <v>1445590.91</v>
      </c>
      <c r="BE162">
        <v>142725</v>
      </c>
      <c r="BF162">
        <v>0</v>
      </c>
      <c r="BG162">
        <v>0</v>
      </c>
      <c r="BH162">
        <v>-800000</v>
      </c>
      <c r="BK162">
        <v>0</v>
      </c>
      <c r="BL162">
        <v>-1923252.81</v>
      </c>
      <c r="BM162">
        <v>1538.81</v>
      </c>
      <c r="BN162">
        <v>-2104550</v>
      </c>
      <c r="BO162">
        <v>0</v>
      </c>
      <c r="BP162">
        <v>-22122.76</v>
      </c>
      <c r="BQ162">
        <v>-33057.230000000003</v>
      </c>
      <c r="BR162">
        <v>423228.76</v>
      </c>
      <c r="BT162">
        <v>-1060739.33</v>
      </c>
      <c r="BU162">
        <v>0</v>
      </c>
      <c r="BV162">
        <v>-277214.56</v>
      </c>
      <c r="BW162">
        <v>-61915.23</v>
      </c>
      <c r="BX162">
        <v>-11505.55</v>
      </c>
      <c r="BY162">
        <v>0</v>
      </c>
      <c r="BZ162">
        <v>65170.83</v>
      </c>
      <c r="CA162">
        <v>0</v>
      </c>
      <c r="CC162">
        <v>1018599.51</v>
      </c>
      <c r="CD162">
        <v>561820.73</v>
      </c>
      <c r="CE162">
        <v>0</v>
      </c>
      <c r="CL162">
        <v>17587637.300000004</v>
      </c>
      <c r="DA162">
        <v>11667977.07</v>
      </c>
      <c r="DJ162">
        <v>6600000</v>
      </c>
      <c r="EH162">
        <v>0</v>
      </c>
      <c r="EI162" t="s">
        <v>199</v>
      </c>
      <c r="EJ162">
        <v>1</v>
      </c>
      <c r="EK162" s="59" t="s">
        <v>428</v>
      </c>
      <c r="EL162"/>
    </row>
    <row r="163" spans="1:142" x14ac:dyDescent="0.3">
      <c r="A163" t="s">
        <v>134</v>
      </c>
      <c r="B163">
        <v>2014</v>
      </c>
      <c r="C163" t="s">
        <v>135</v>
      </c>
      <c r="D163" t="s">
        <v>252</v>
      </c>
      <c r="E163" t="s">
        <v>177</v>
      </c>
      <c r="F163" t="s">
        <v>137</v>
      </c>
      <c r="G163" t="s">
        <v>138</v>
      </c>
      <c r="H163" s="6">
        <v>16493</v>
      </c>
      <c r="I163">
        <v>17343</v>
      </c>
      <c r="AS163">
        <v>35366667.5</v>
      </c>
      <c r="AT163">
        <v>-55078.7</v>
      </c>
      <c r="AU163">
        <v>-141972</v>
      </c>
      <c r="AV163">
        <v>5336027.25</v>
      </c>
      <c r="AW163">
        <v>40764.769999999997</v>
      </c>
      <c r="AX163">
        <v>0</v>
      </c>
      <c r="AY163">
        <v>-37442.400000000001</v>
      </c>
      <c r="AZ163">
        <v>0</v>
      </c>
      <c r="BA163">
        <v>-5336027.25</v>
      </c>
      <c r="BB163">
        <v>-41716376.149999999</v>
      </c>
      <c r="BC163">
        <v>4332588.3</v>
      </c>
      <c r="BD163">
        <v>2040796.85</v>
      </c>
      <c r="BE163">
        <v>205514.45</v>
      </c>
      <c r="BF163">
        <v>0</v>
      </c>
      <c r="BG163">
        <v>0</v>
      </c>
      <c r="BH163">
        <v>-840000</v>
      </c>
      <c r="BK163">
        <v>0</v>
      </c>
      <c r="BL163">
        <v>-5884375.6299999999</v>
      </c>
      <c r="BM163">
        <v>5873084.6299999999</v>
      </c>
      <c r="BN163">
        <v>0</v>
      </c>
      <c r="BO163">
        <v>0</v>
      </c>
      <c r="BP163">
        <v>0</v>
      </c>
      <c r="BQ163">
        <v>-31986.68</v>
      </c>
      <c r="BR163">
        <v>307149.8</v>
      </c>
      <c r="BT163">
        <v>-1337520.1499999999</v>
      </c>
      <c r="BU163">
        <v>0</v>
      </c>
      <c r="BV163">
        <v>-282468.90999999997</v>
      </c>
      <c r="BW163">
        <v>0</v>
      </c>
      <c r="BX163">
        <v>0</v>
      </c>
      <c r="BY163">
        <v>-41890.449999999997</v>
      </c>
      <c r="BZ163">
        <v>1789.14</v>
      </c>
      <c r="CA163">
        <v>0</v>
      </c>
      <c r="CC163">
        <v>1108927.82</v>
      </c>
      <c r="CD163">
        <v>606270.61</v>
      </c>
      <c r="CE163">
        <v>0</v>
      </c>
      <c r="CL163">
        <v>18544912.199999999</v>
      </c>
      <c r="DA163">
        <v>6374609.1799999997</v>
      </c>
      <c r="DJ163">
        <v>6980000</v>
      </c>
      <c r="EH163">
        <v>0</v>
      </c>
      <c r="EJ163">
        <v>0</v>
      </c>
      <c r="EK163" s="59" t="s">
        <v>407</v>
      </c>
      <c r="EL163"/>
    </row>
    <row r="164" spans="1:142" x14ac:dyDescent="0.3">
      <c r="A164" t="s">
        <v>134</v>
      </c>
      <c r="B164">
        <v>2014</v>
      </c>
      <c r="C164" t="s">
        <v>135</v>
      </c>
      <c r="D164" t="s">
        <v>253</v>
      </c>
      <c r="E164" t="s">
        <v>178</v>
      </c>
      <c r="F164" t="s">
        <v>137</v>
      </c>
      <c r="G164" t="s">
        <v>138</v>
      </c>
      <c r="H164" s="6">
        <v>4036.59</v>
      </c>
      <c r="I164">
        <v>6332</v>
      </c>
      <c r="AS164">
        <v>12023261.800000001</v>
      </c>
      <c r="AT164">
        <v>-50904.05</v>
      </c>
      <c r="AU164">
        <v>-110255.8</v>
      </c>
      <c r="AV164">
        <v>920505.75</v>
      </c>
      <c r="AW164">
        <v>0</v>
      </c>
      <c r="AX164">
        <v>0</v>
      </c>
      <c r="AY164">
        <v>1401.6</v>
      </c>
      <c r="AZ164">
        <v>0</v>
      </c>
      <c r="BA164">
        <v>-920505.75</v>
      </c>
      <c r="BB164">
        <v>-10895369.6</v>
      </c>
      <c r="BC164">
        <v>1011129.65</v>
      </c>
      <c r="BD164">
        <v>555912.5</v>
      </c>
      <c r="BE164">
        <v>64785</v>
      </c>
      <c r="BF164">
        <v>0</v>
      </c>
      <c r="BG164">
        <v>-1092.23</v>
      </c>
      <c r="BH164">
        <v>-500000</v>
      </c>
      <c r="BK164">
        <v>-50000</v>
      </c>
      <c r="BL164">
        <v>0</v>
      </c>
      <c r="BM164">
        <v>448660</v>
      </c>
      <c r="BN164">
        <v>-754000</v>
      </c>
      <c r="BO164">
        <v>-11027.05</v>
      </c>
      <c r="BP164">
        <v>-38300.550000000003</v>
      </c>
      <c r="BQ164">
        <v>-168264.15</v>
      </c>
      <c r="BR164">
        <v>0</v>
      </c>
      <c r="BT164">
        <v>-501450.72</v>
      </c>
      <c r="BU164">
        <v>-775</v>
      </c>
      <c r="BV164">
        <v>-192212.77</v>
      </c>
      <c r="BW164">
        <v>-15061.1</v>
      </c>
      <c r="BX164">
        <v>-770</v>
      </c>
      <c r="BY164">
        <v>-12602.5</v>
      </c>
      <c r="BZ164">
        <v>1965.3</v>
      </c>
      <c r="CA164">
        <v>-6342.8</v>
      </c>
      <c r="CC164">
        <v>-15750.31</v>
      </c>
      <c r="CD164">
        <v>0</v>
      </c>
      <c r="CE164">
        <v>-3739.2</v>
      </c>
      <c r="CL164">
        <v>7243630.7199999997</v>
      </c>
      <c r="DA164">
        <v>5270007.2</v>
      </c>
      <c r="DJ164">
        <v>4750000</v>
      </c>
      <c r="EH164">
        <v>0</v>
      </c>
      <c r="EJ164">
        <v>0</v>
      </c>
      <c r="EK164" s="59" t="s">
        <v>394</v>
      </c>
      <c r="EL164"/>
    </row>
    <row r="165" spans="1:142" x14ac:dyDescent="0.3">
      <c r="A165" t="s">
        <v>134</v>
      </c>
      <c r="B165">
        <v>2014</v>
      </c>
      <c r="C165" t="s">
        <v>135</v>
      </c>
      <c r="D165" t="s">
        <v>254</v>
      </c>
      <c r="E165" t="s">
        <v>179</v>
      </c>
      <c r="F165" t="s">
        <v>137</v>
      </c>
      <c r="G165" t="s">
        <v>138</v>
      </c>
      <c r="H165" s="6">
        <v>3659.75</v>
      </c>
      <c r="I165">
        <v>3705</v>
      </c>
      <c r="AS165">
        <v>10044743.6</v>
      </c>
      <c r="AT165">
        <v>-70262.89</v>
      </c>
      <c r="AU165">
        <v>-197881.45</v>
      </c>
      <c r="AV165">
        <v>1488045.4</v>
      </c>
      <c r="AW165">
        <v>0</v>
      </c>
      <c r="AX165">
        <v>0</v>
      </c>
      <c r="AY165">
        <v>-11294.6</v>
      </c>
      <c r="AZ165">
        <v>0</v>
      </c>
      <c r="BA165">
        <v>-1488045.4</v>
      </c>
      <c r="BB165">
        <v>-11779299.65</v>
      </c>
      <c r="BC165">
        <v>1013284</v>
      </c>
      <c r="BD165">
        <v>575674.65</v>
      </c>
      <c r="BE165">
        <v>62025</v>
      </c>
      <c r="BF165">
        <v>0</v>
      </c>
      <c r="BG165">
        <v>-5620.45</v>
      </c>
      <c r="BH165">
        <v>-130000</v>
      </c>
      <c r="BK165">
        <v>-40000</v>
      </c>
      <c r="BL165">
        <v>0</v>
      </c>
      <c r="BM165">
        <v>75055</v>
      </c>
      <c r="BN165">
        <v>220000</v>
      </c>
      <c r="BO165">
        <v>0</v>
      </c>
      <c r="BP165">
        <v>0</v>
      </c>
      <c r="BQ165">
        <v>-29104.799999999999</v>
      </c>
      <c r="BR165">
        <v>242124.15</v>
      </c>
      <c r="BT165">
        <v>-330459.8</v>
      </c>
      <c r="BU165">
        <v>0</v>
      </c>
      <c r="BV165">
        <v>-169989.8</v>
      </c>
      <c r="BW165">
        <v>-2560</v>
      </c>
      <c r="BX165">
        <v>0</v>
      </c>
      <c r="BY165">
        <v>-5707.4</v>
      </c>
      <c r="BZ165">
        <v>211169.38</v>
      </c>
      <c r="CA165">
        <v>0</v>
      </c>
      <c r="CC165">
        <v>224149.72</v>
      </c>
      <c r="CD165">
        <v>9578.9699999999993</v>
      </c>
      <c r="CE165">
        <v>0</v>
      </c>
      <c r="CL165">
        <v>8497766.4100000001</v>
      </c>
      <c r="DA165">
        <v>6212073.1100000003</v>
      </c>
      <c r="DJ165">
        <v>2300000</v>
      </c>
      <c r="EG165" t="s">
        <v>288</v>
      </c>
      <c r="EH165">
        <v>1</v>
      </c>
      <c r="EJ165">
        <v>0</v>
      </c>
      <c r="EK165" s="59" t="s">
        <v>391</v>
      </c>
      <c r="EL165"/>
    </row>
    <row r="166" spans="1:142" x14ac:dyDescent="0.3">
      <c r="A166" t="s">
        <v>134</v>
      </c>
      <c r="B166">
        <v>2014</v>
      </c>
      <c r="C166" t="s">
        <v>135</v>
      </c>
      <c r="D166" t="s">
        <v>255</v>
      </c>
      <c r="E166" t="s">
        <v>180</v>
      </c>
      <c r="F166" t="s">
        <v>137</v>
      </c>
      <c r="G166" t="s">
        <v>138</v>
      </c>
      <c r="H166" s="6">
        <v>8103.82</v>
      </c>
      <c r="I166">
        <v>6621</v>
      </c>
      <c r="AS166">
        <v>22057396.300000001</v>
      </c>
      <c r="AT166">
        <v>-37426.339999999997</v>
      </c>
      <c r="AU166">
        <v>-337193.4</v>
      </c>
      <c r="AV166">
        <v>5198457</v>
      </c>
      <c r="AW166">
        <v>0</v>
      </c>
      <c r="AX166">
        <v>0</v>
      </c>
      <c r="AY166">
        <v>-19445.599999999999</v>
      </c>
      <c r="AZ166">
        <v>0</v>
      </c>
      <c r="BA166">
        <v>-5198457</v>
      </c>
      <c r="BB166">
        <v>-21139019.329999998</v>
      </c>
      <c r="BC166">
        <v>2134230.96</v>
      </c>
      <c r="BD166">
        <v>1093335.28</v>
      </c>
      <c r="BE166">
        <v>108788.38</v>
      </c>
      <c r="BF166">
        <v>0</v>
      </c>
      <c r="BG166">
        <v>-470.94</v>
      </c>
      <c r="BH166">
        <v>-290000</v>
      </c>
      <c r="BK166">
        <v>0</v>
      </c>
      <c r="BL166">
        <v>-1104006</v>
      </c>
      <c r="BM166">
        <v>0</v>
      </c>
      <c r="BN166">
        <v>-1687677</v>
      </c>
      <c r="BO166">
        <v>0</v>
      </c>
      <c r="BP166">
        <v>0</v>
      </c>
      <c r="BQ166">
        <v>-62624.95</v>
      </c>
      <c r="BR166">
        <v>143285.28</v>
      </c>
      <c r="BT166">
        <v>-36696.199999999997</v>
      </c>
      <c r="BU166">
        <v>0</v>
      </c>
      <c r="BV166">
        <v>-1220566.43</v>
      </c>
      <c r="BW166">
        <v>-14975.1</v>
      </c>
      <c r="BX166">
        <v>0</v>
      </c>
      <c r="BY166">
        <v>-2117.6</v>
      </c>
      <c r="BZ166">
        <v>64876.45</v>
      </c>
      <c r="CA166">
        <v>0</v>
      </c>
      <c r="CC166">
        <v>333977.49</v>
      </c>
      <c r="CD166">
        <v>210000</v>
      </c>
      <c r="CE166">
        <v>0</v>
      </c>
      <c r="CL166">
        <v>5013789.96</v>
      </c>
      <c r="DA166">
        <v>2627055.29</v>
      </c>
      <c r="DJ166">
        <v>4690000</v>
      </c>
      <c r="EH166">
        <v>0</v>
      </c>
      <c r="EJ166">
        <v>0</v>
      </c>
      <c r="EK166" s="59" t="s">
        <v>416</v>
      </c>
      <c r="EL166"/>
    </row>
    <row r="167" spans="1:142" x14ac:dyDescent="0.3">
      <c r="A167" t="s">
        <v>134</v>
      </c>
      <c r="B167">
        <v>2014</v>
      </c>
      <c r="C167" t="s">
        <v>135</v>
      </c>
      <c r="D167" t="s">
        <v>256</v>
      </c>
      <c r="E167" t="s">
        <v>181</v>
      </c>
      <c r="F167" t="s">
        <v>137</v>
      </c>
      <c r="G167" t="s">
        <v>138</v>
      </c>
      <c r="H167" s="6">
        <v>3989</v>
      </c>
      <c r="I167">
        <v>3916</v>
      </c>
      <c r="AS167">
        <v>10219034.949999999</v>
      </c>
      <c r="AT167">
        <v>-8534.23</v>
      </c>
      <c r="AU167">
        <v>-116218.15</v>
      </c>
      <c r="AV167">
        <v>1297999</v>
      </c>
      <c r="AW167">
        <v>0</v>
      </c>
      <c r="AX167">
        <v>0</v>
      </c>
      <c r="AY167">
        <v>-10876.8</v>
      </c>
      <c r="AZ167">
        <v>0</v>
      </c>
      <c r="BA167">
        <v>-1297999</v>
      </c>
      <c r="BB167">
        <v>-8781285.4499999993</v>
      </c>
      <c r="BC167">
        <v>1042427</v>
      </c>
      <c r="BD167">
        <v>489347.4</v>
      </c>
      <c r="BE167">
        <v>36693</v>
      </c>
      <c r="BF167">
        <v>0</v>
      </c>
      <c r="BG167">
        <v>-2975.75</v>
      </c>
      <c r="BH167">
        <v>0</v>
      </c>
      <c r="BK167">
        <v>0</v>
      </c>
      <c r="BL167">
        <v>-344817.7</v>
      </c>
      <c r="BM167">
        <v>0</v>
      </c>
      <c r="BN167">
        <v>-750000</v>
      </c>
      <c r="BO167">
        <v>0</v>
      </c>
      <c r="BP167">
        <v>-53607.85</v>
      </c>
      <c r="BQ167">
        <v>-38587.449999999997</v>
      </c>
      <c r="BR167">
        <v>0</v>
      </c>
      <c r="BT167">
        <v>-287827.5</v>
      </c>
      <c r="BU167">
        <v>0</v>
      </c>
      <c r="BV167">
        <v>-28726.1</v>
      </c>
      <c r="BW167">
        <v>-295.7</v>
      </c>
      <c r="BX167">
        <v>0</v>
      </c>
      <c r="BY167">
        <v>0</v>
      </c>
      <c r="BZ167">
        <v>5505.3</v>
      </c>
      <c r="CA167">
        <v>-9887.9</v>
      </c>
      <c r="CC167">
        <v>-150100.6</v>
      </c>
      <c r="CD167">
        <v>23921.599999999999</v>
      </c>
      <c r="CE167">
        <v>-23346.6</v>
      </c>
      <c r="CL167">
        <v>8948213.1500000004</v>
      </c>
      <c r="DA167">
        <v>5450287.8799999999</v>
      </c>
      <c r="DJ167">
        <v>2310000</v>
      </c>
      <c r="EG167" t="s">
        <v>283</v>
      </c>
      <c r="EH167">
        <v>1</v>
      </c>
      <c r="EJ167">
        <v>0</v>
      </c>
      <c r="EK167" s="59" t="s">
        <v>414</v>
      </c>
      <c r="EL167"/>
    </row>
    <row r="168" spans="1:142" x14ac:dyDescent="0.3">
      <c r="A168" t="s">
        <v>134</v>
      </c>
      <c r="B168">
        <v>2014</v>
      </c>
      <c r="C168" t="s">
        <v>135</v>
      </c>
      <c r="D168" t="s">
        <v>257</v>
      </c>
      <c r="E168" t="s">
        <v>182</v>
      </c>
      <c r="F168" t="s">
        <v>137</v>
      </c>
      <c r="G168" t="s">
        <v>138</v>
      </c>
      <c r="H168" s="6">
        <v>2552.63</v>
      </c>
      <c r="I168">
        <v>2613</v>
      </c>
      <c r="AS168">
        <v>5886068.4500000002</v>
      </c>
      <c r="AT168">
        <v>0</v>
      </c>
      <c r="AU168">
        <v>-28841.75</v>
      </c>
      <c r="AV168">
        <v>732264.9</v>
      </c>
      <c r="AW168">
        <v>0</v>
      </c>
      <c r="AX168">
        <v>0</v>
      </c>
      <c r="AY168">
        <v>-6151.2</v>
      </c>
      <c r="AZ168">
        <v>0</v>
      </c>
      <c r="BA168">
        <v>-732264.9</v>
      </c>
      <c r="BB168">
        <v>-6302167.9500000002</v>
      </c>
      <c r="BC168">
        <v>697567.85</v>
      </c>
      <c r="BD168">
        <v>313292.34999999998</v>
      </c>
      <c r="BE168">
        <v>43593.9</v>
      </c>
      <c r="BF168">
        <v>0</v>
      </c>
      <c r="BG168">
        <v>0</v>
      </c>
      <c r="BH168">
        <v>-197971</v>
      </c>
      <c r="BK168">
        <v>0</v>
      </c>
      <c r="BL168">
        <v>-68885</v>
      </c>
      <c r="BM168">
        <v>0</v>
      </c>
      <c r="BN168">
        <v>-141000</v>
      </c>
      <c r="BO168">
        <v>-15015.35</v>
      </c>
      <c r="BP168">
        <v>0</v>
      </c>
      <c r="BQ168">
        <v>-20604.349999999999</v>
      </c>
      <c r="BR168">
        <v>0</v>
      </c>
      <c r="BT168">
        <v>-211264</v>
      </c>
      <c r="BU168">
        <v>0</v>
      </c>
      <c r="BV168">
        <v>-203689.93</v>
      </c>
      <c r="BW168">
        <v>-4109.5</v>
      </c>
      <c r="BX168">
        <v>0</v>
      </c>
      <c r="BY168">
        <v>0</v>
      </c>
      <c r="BZ168">
        <v>166649.20000000001</v>
      </c>
      <c r="CA168">
        <v>-130.25</v>
      </c>
      <c r="CC168">
        <v>459754.66</v>
      </c>
      <c r="CD168">
        <v>0</v>
      </c>
      <c r="CE168">
        <v>0</v>
      </c>
      <c r="CL168">
        <v>10524961.16</v>
      </c>
      <c r="DA168">
        <v>7548209.8399999999</v>
      </c>
      <c r="DJ168">
        <v>900000</v>
      </c>
      <c r="EH168">
        <v>0</v>
      </c>
      <c r="EJ168">
        <v>0</v>
      </c>
      <c r="EK168" s="59" t="s">
        <v>409</v>
      </c>
      <c r="EL168"/>
    </row>
    <row r="169" spans="1:142" x14ac:dyDescent="0.3">
      <c r="A169" t="s">
        <v>134</v>
      </c>
      <c r="B169">
        <v>2014</v>
      </c>
      <c r="C169" t="s">
        <v>135</v>
      </c>
      <c r="D169" t="s">
        <v>258</v>
      </c>
      <c r="E169" t="s">
        <v>183</v>
      </c>
      <c r="F169" t="s">
        <v>137</v>
      </c>
      <c r="G169" t="s">
        <v>138</v>
      </c>
      <c r="H169" s="6">
        <v>3452</v>
      </c>
      <c r="I169">
        <v>3298</v>
      </c>
      <c r="AS169">
        <v>9840156.3499999996</v>
      </c>
      <c r="AT169">
        <v>-21420.25</v>
      </c>
      <c r="AU169">
        <v>-41328.65</v>
      </c>
      <c r="AV169">
        <v>1274712.25</v>
      </c>
      <c r="AW169">
        <v>0</v>
      </c>
      <c r="AX169">
        <v>0</v>
      </c>
      <c r="AY169">
        <v>-2349.1999999999998</v>
      </c>
      <c r="AZ169">
        <v>0</v>
      </c>
      <c r="BA169">
        <v>-1236776.8999999999</v>
      </c>
      <c r="BB169">
        <v>-11082606.1</v>
      </c>
      <c r="BC169">
        <v>878324</v>
      </c>
      <c r="BD169">
        <v>525680.69999999995</v>
      </c>
      <c r="BE169">
        <v>59075</v>
      </c>
      <c r="BF169">
        <v>0</v>
      </c>
      <c r="BG169">
        <v>0</v>
      </c>
      <c r="BH169">
        <v>-100000</v>
      </c>
      <c r="BK169">
        <v>-109000</v>
      </c>
      <c r="BL169">
        <v>-857148.83</v>
      </c>
      <c r="BM169">
        <v>1334088.83</v>
      </c>
      <c r="BN169">
        <v>117000</v>
      </c>
      <c r="BO169">
        <v>-6561</v>
      </c>
      <c r="BP169">
        <v>0</v>
      </c>
      <c r="BQ169">
        <v>3295.82</v>
      </c>
      <c r="BR169">
        <v>195340.3</v>
      </c>
      <c r="BT169">
        <v>-423375.44</v>
      </c>
      <c r="BU169">
        <v>0</v>
      </c>
      <c r="BV169">
        <v>-291921.40000000002</v>
      </c>
      <c r="BW169">
        <v>-13930.96</v>
      </c>
      <c r="BX169">
        <v>0</v>
      </c>
      <c r="BY169">
        <v>0</v>
      </c>
      <c r="BZ169">
        <v>57535.55</v>
      </c>
      <c r="CA169">
        <v>-47991.85</v>
      </c>
      <c r="CC169">
        <v>294912.37</v>
      </c>
      <c r="CD169">
        <v>0</v>
      </c>
      <c r="CE169">
        <v>0</v>
      </c>
      <c r="CL169">
        <v>10597094.039999999</v>
      </c>
      <c r="DA169">
        <v>4126044.33</v>
      </c>
      <c r="DJ169">
        <v>1700000</v>
      </c>
      <c r="EH169">
        <v>0</v>
      </c>
      <c r="EJ169">
        <v>0</v>
      </c>
      <c r="EK169" s="59" t="s">
        <v>411</v>
      </c>
      <c r="EL169"/>
    </row>
    <row r="170" spans="1:142" x14ac:dyDescent="0.3">
      <c r="A170" t="s">
        <v>134</v>
      </c>
      <c r="B170">
        <v>2014</v>
      </c>
      <c r="C170" t="s">
        <v>135</v>
      </c>
      <c r="D170" t="s">
        <v>259</v>
      </c>
      <c r="E170" t="s">
        <v>184</v>
      </c>
      <c r="F170" t="s">
        <v>137</v>
      </c>
      <c r="G170" t="s">
        <v>138</v>
      </c>
      <c r="H170" s="6">
        <v>8875.92</v>
      </c>
      <c r="I170">
        <v>10077</v>
      </c>
      <c r="AS170">
        <v>22990677.399999999</v>
      </c>
      <c r="AT170">
        <v>-52882.64</v>
      </c>
      <c r="AU170">
        <v>-298878.8</v>
      </c>
      <c r="AV170">
        <v>3241691.7</v>
      </c>
      <c r="AW170">
        <v>0</v>
      </c>
      <c r="AX170">
        <v>0</v>
      </c>
      <c r="AY170">
        <v>-20058.599999999999</v>
      </c>
      <c r="AZ170">
        <v>0</v>
      </c>
      <c r="BA170">
        <v>-3241691.7</v>
      </c>
      <c r="BB170">
        <v>-24169297.579999998</v>
      </c>
      <c r="BC170">
        <v>2551705.5</v>
      </c>
      <c r="BD170">
        <v>1217729.8</v>
      </c>
      <c r="BE170">
        <v>135452.6</v>
      </c>
      <c r="BF170">
        <v>0</v>
      </c>
      <c r="BG170">
        <v>-20684.88</v>
      </c>
      <c r="BH170">
        <v>-1340000</v>
      </c>
      <c r="BK170">
        <v>0</v>
      </c>
      <c r="BL170">
        <v>0</v>
      </c>
      <c r="BM170">
        <v>465296.55</v>
      </c>
      <c r="BN170">
        <v>-99254</v>
      </c>
      <c r="BO170">
        <v>-251160.9</v>
      </c>
      <c r="BP170">
        <v>-39197.550000000003</v>
      </c>
      <c r="BQ170">
        <v>-130871.1</v>
      </c>
      <c r="BR170">
        <v>0</v>
      </c>
      <c r="BT170">
        <v>-872952.38</v>
      </c>
      <c r="BU170">
        <v>0</v>
      </c>
      <c r="BV170">
        <v>-451412.88</v>
      </c>
      <c r="BW170">
        <v>-104832.72</v>
      </c>
      <c r="BX170">
        <v>-3940.28</v>
      </c>
      <c r="BY170">
        <v>-49515.15</v>
      </c>
      <c r="BZ170">
        <v>278163.45</v>
      </c>
      <c r="CA170">
        <v>-15836.85</v>
      </c>
      <c r="CC170">
        <v>370300.53</v>
      </c>
      <c r="CD170">
        <v>470144.97</v>
      </c>
      <c r="CE170">
        <v>0</v>
      </c>
      <c r="CL170">
        <v>11941957.029999999</v>
      </c>
      <c r="DA170">
        <v>4691884.91</v>
      </c>
      <c r="DJ170">
        <v>6100000</v>
      </c>
      <c r="EH170">
        <v>0</v>
      </c>
      <c r="EJ170">
        <v>0</v>
      </c>
      <c r="EK170" s="59" t="s">
        <v>420</v>
      </c>
      <c r="EL170"/>
    </row>
    <row r="171" spans="1:142" x14ac:dyDescent="0.3">
      <c r="A171" t="s">
        <v>134</v>
      </c>
      <c r="B171">
        <v>2014</v>
      </c>
      <c r="C171" t="s">
        <v>135</v>
      </c>
      <c r="D171" t="s">
        <v>260</v>
      </c>
      <c r="E171" t="s">
        <v>185</v>
      </c>
      <c r="F171" t="s">
        <v>137</v>
      </c>
      <c r="G171" t="s">
        <v>138</v>
      </c>
      <c r="H171" s="6">
        <v>2517.4899999999998</v>
      </c>
      <c r="I171">
        <v>2506</v>
      </c>
      <c r="AS171">
        <v>6332484.25</v>
      </c>
      <c r="AT171">
        <v>0</v>
      </c>
      <c r="AU171">
        <v>-29762.7</v>
      </c>
      <c r="AV171">
        <v>891549.7</v>
      </c>
      <c r="AW171">
        <v>0</v>
      </c>
      <c r="AX171">
        <v>0</v>
      </c>
      <c r="AY171">
        <v>-6187.2</v>
      </c>
      <c r="AZ171">
        <v>0</v>
      </c>
      <c r="BA171">
        <v>-891549.7</v>
      </c>
      <c r="BB171">
        <v>-7254477.9500000002</v>
      </c>
      <c r="BC171">
        <v>640193.30000000005</v>
      </c>
      <c r="BD171">
        <v>360938.4</v>
      </c>
      <c r="BE171">
        <v>43980</v>
      </c>
      <c r="BF171">
        <v>0</v>
      </c>
      <c r="BG171">
        <v>-0.4</v>
      </c>
      <c r="BH171">
        <v>-98433</v>
      </c>
      <c r="BK171">
        <v>-82863</v>
      </c>
      <c r="BL171">
        <v>0</v>
      </c>
      <c r="BM171">
        <v>188252</v>
      </c>
      <c r="BN171">
        <v>165791</v>
      </c>
      <c r="BO171">
        <v>-8923</v>
      </c>
      <c r="BP171">
        <v>0</v>
      </c>
      <c r="BQ171">
        <v>-33980.949999999997</v>
      </c>
      <c r="BR171">
        <v>12780.15</v>
      </c>
      <c r="BT171">
        <v>-140979.5</v>
      </c>
      <c r="BU171">
        <v>0</v>
      </c>
      <c r="BV171">
        <v>-213741.66</v>
      </c>
      <c r="BW171">
        <v>-918</v>
      </c>
      <c r="BX171">
        <v>0</v>
      </c>
      <c r="BY171">
        <v>0</v>
      </c>
      <c r="BZ171">
        <v>43926.95</v>
      </c>
      <c r="CA171">
        <v>-8998.9</v>
      </c>
      <c r="CC171">
        <v>169699.17</v>
      </c>
      <c r="CD171">
        <v>0</v>
      </c>
      <c r="CE171">
        <v>0</v>
      </c>
      <c r="CL171">
        <v>4951901.3100000005</v>
      </c>
      <c r="DA171">
        <v>5103885.3499999996</v>
      </c>
      <c r="DJ171">
        <v>1028740</v>
      </c>
      <c r="EH171">
        <v>0</v>
      </c>
      <c r="EJ171">
        <v>0</v>
      </c>
      <c r="EK171" s="59" t="s">
        <v>406</v>
      </c>
      <c r="EL171"/>
    </row>
    <row r="172" spans="1:142" x14ac:dyDescent="0.3">
      <c r="A172" t="s">
        <v>134</v>
      </c>
      <c r="B172">
        <v>2014</v>
      </c>
      <c r="C172" t="s">
        <v>135</v>
      </c>
      <c r="D172" t="s">
        <v>261</v>
      </c>
      <c r="E172" t="s">
        <v>186</v>
      </c>
      <c r="F172" t="s">
        <v>137</v>
      </c>
      <c r="G172" t="s">
        <v>138</v>
      </c>
      <c r="H172" s="6">
        <v>1514</v>
      </c>
      <c r="I172">
        <v>1414</v>
      </c>
      <c r="AS172">
        <v>3913060.3</v>
      </c>
      <c r="AT172">
        <v>-823.95</v>
      </c>
      <c r="AU172">
        <v>-203521.65</v>
      </c>
      <c r="AV172">
        <v>554089.4</v>
      </c>
      <c r="AW172">
        <v>0</v>
      </c>
      <c r="AX172">
        <v>0</v>
      </c>
      <c r="AY172">
        <v>-4538.3999999999996</v>
      </c>
      <c r="AZ172">
        <v>0</v>
      </c>
      <c r="BA172">
        <v>-551280.05000000005</v>
      </c>
      <c r="BB172">
        <v>-4618377.55</v>
      </c>
      <c r="BC172">
        <v>418008.65</v>
      </c>
      <c r="BD172">
        <v>221007.55</v>
      </c>
      <c r="BE172">
        <v>29370</v>
      </c>
      <c r="BF172">
        <v>0</v>
      </c>
      <c r="BG172">
        <v>-112.8</v>
      </c>
      <c r="BH172">
        <v>-50000</v>
      </c>
      <c r="BK172">
        <v>0</v>
      </c>
      <c r="BL172">
        <v>-191968.8</v>
      </c>
      <c r="BM172">
        <v>0</v>
      </c>
      <c r="BN172">
        <v>105000</v>
      </c>
      <c r="BO172">
        <v>-23301.1</v>
      </c>
      <c r="BP172">
        <v>0</v>
      </c>
      <c r="BQ172">
        <v>-20094.75</v>
      </c>
      <c r="BR172">
        <v>251855</v>
      </c>
      <c r="BT172">
        <v>-128282.2</v>
      </c>
      <c r="BU172">
        <v>0</v>
      </c>
      <c r="BV172">
        <v>-97713.85</v>
      </c>
      <c r="BW172">
        <v>-1740</v>
      </c>
      <c r="BX172">
        <v>0</v>
      </c>
      <c r="BY172">
        <v>-10000</v>
      </c>
      <c r="BZ172">
        <v>288.92</v>
      </c>
      <c r="CA172">
        <v>-15269.67</v>
      </c>
      <c r="CC172">
        <v>4036.14</v>
      </c>
      <c r="CD172">
        <v>0</v>
      </c>
      <c r="CE172">
        <v>0</v>
      </c>
      <c r="CL172">
        <v>1668787.93</v>
      </c>
      <c r="DA172">
        <v>385464.3</v>
      </c>
      <c r="DJ172">
        <v>950000</v>
      </c>
      <c r="EG172" t="s">
        <v>294</v>
      </c>
      <c r="EH172">
        <v>1</v>
      </c>
      <c r="EJ172">
        <v>0</v>
      </c>
      <c r="EK172" s="59" t="s">
        <v>422</v>
      </c>
      <c r="EL172"/>
    </row>
    <row r="173" spans="1:142" x14ac:dyDescent="0.3">
      <c r="A173" t="s">
        <v>134</v>
      </c>
      <c r="B173">
        <v>2014</v>
      </c>
      <c r="C173" t="s">
        <v>135</v>
      </c>
      <c r="D173" t="s">
        <v>262</v>
      </c>
      <c r="E173" t="s">
        <v>187</v>
      </c>
      <c r="F173" t="s">
        <v>137</v>
      </c>
      <c r="G173" t="s">
        <v>138</v>
      </c>
      <c r="H173" s="6">
        <v>738</v>
      </c>
      <c r="I173">
        <v>719</v>
      </c>
      <c r="AS173">
        <v>3168489.4</v>
      </c>
      <c r="AT173">
        <v>-68243.399999999994</v>
      </c>
      <c r="AU173">
        <v>-15525.6</v>
      </c>
      <c r="AV173">
        <v>1510968.25</v>
      </c>
      <c r="AW173">
        <v>0</v>
      </c>
      <c r="AX173">
        <v>0</v>
      </c>
      <c r="AY173">
        <v>-1778.4</v>
      </c>
      <c r="AZ173">
        <v>0</v>
      </c>
      <c r="BA173">
        <v>-1510968.25</v>
      </c>
      <c r="BB173">
        <v>-7998298.1500000004</v>
      </c>
      <c r="BC173">
        <v>214397.2</v>
      </c>
      <c r="BD173">
        <v>312188.59999999998</v>
      </c>
      <c r="BE173">
        <v>19290</v>
      </c>
      <c r="BF173">
        <v>0</v>
      </c>
      <c r="BG173">
        <v>0</v>
      </c>
      <c r="BH173">
        <v>0</v>
      </c>
      <c r="BK173">
        <v>-25000</v>
      </c>
      <c r="BL173">
        <v>0</v>
      </c>
      <c r="BM173">
        <v>2127719</v>
      </c>
      <c r="BN173">
        <v>2337856</v>
      </c>
      <c r="BO173">
        <v>0</v>
      </c>
      <c r="BP173">
        <v>0</v>
      </c>
      <c r="BQ173">
        <v>-7621.25</v>
      </c>
      <c r="BR173">
        <v>0</v>
      </c>
      <c r="BT173">
        <v>-157551.65</v>
      </c>
      <c r="BU173">
        <v>0</v>
      </c>
      <c r="BV173">
        <v>-121536.7</v>
      </c>
      <c r="BW173">
        <v>0</v>
      </c>
      <c r="BX173">
        <v>0</v>
      </c>
      <c r="BY173">
        <v>0</v>
      </c>
      <c r="BZ173">
        <v>3694.25</v>
      </c>
      <c r="CA173">
        <v>-190.95</v>
      </c>
      <c r="CC173">
        <v>1046703.77</v>
      </c>
      <c r="CD173">
        <v>8042.2</v>
      </c>
      <c r="CE173">
        <v>0</v>
      </c>
      <c r="CL173">
        <v>17793489.830000002</v>
      </c>
      <c r="DA173">
        <v>18586154.989999998</v>
      </c>
      <c r="DJ173">
        <v>1885000</v>
      </c>
      <c r="EG173" t="s">
        <v>288</v>
      </c>
      <c r="EH173">
        <v>1</v>
      </c>
      <c r="EJ173">
        <v>0</v>
      </c>
      <c r="EK173" s="59" t="s">
        <v>417</v>
      </c>
      <c r="EL173"/>
    </row>
    <row r="174" spans="1:142" x14ac:dyDescent="0.3">
      <c r="A174" t="s">
        <v>134</v>
      </c>
      <c r="B174">
        <v>2014</v>
      </c>
      <c r="C174" t="s">
        <v>135</v>
      </c>
      <c r="D174" t="s">
        <v>263</v>
      </c>
      <c r="E174" t="s">
        <v>188</v>
      </c>
      <c r="F174" t="s">
        <v>137</v>
      </c>
      <c r="G174" t="s">
        <v>138</v>
      </c>
      <c r="H174" s="6">
        <v>928</v>
      </c>
      <c r="I174">
        <v>955</v>
      </c>
      <c r="AS174">
        <v>2576885.7999999998</v>
      </c>
      <c r="AT174">
        <v>0</v>
      </c>
      <c r="AU174">
        <v>-89068.2</v>
      </c>
      <c r="AV174">
        <v>347498.7</v>
      </c>
      <c r="AW174">
        <v>55682.9</v>
      </c>
      <c r="AX174">
        <v>0</v>
      </c>
      <c r="AY174">
        <v>-1930.4</v>
      </c>
      <c r="AZ174">
        <v>0</v>
      </c>
      <c r="BA174">
        <v>-392334.1</v>
      </c>
      <c r="BB174">
        <v>-2312887.65</v>
      </c>
      <c r="BC174">
        <v>183431.45</v>
      </c>
      <c r="BD174">
        <v>139705.45000000001</v>
      </c>
      <c r="BE174">
        <v>13275</v>
      </c>
      <c r="BF174">
        <v>0</v>
      </c>
      <c r="BG174">
        <v>0</v>
      </c>
      <c r="BH174">
        <v>0</v>
      </c>
      <c r="BK174">
        <v>0</v>
      </c>
      <c r="BL174">
        <v>-65534</v>
      </c>
      <c r="BM174">
        <v>0</v>
      </c>
      <c r="BN174">
        <v>-35000</v>
      </c>
      <c r="BO174">
        <v>0</v>
      </c>
      <c r="BP174">
        <v>0</v>
      </c>
      <c r="BQ174">
        <v>-8407.6</v>
      </c>
      <c r="BR174">
        <v>6726.6</v>
      </c>
      <c r="BT174">
        <v>-32558.25</v>
      </c>
      <c r="BU174">
        <v>0</v>
      </c>
      <c r="BV174">
        <v>-97934.89</v>
      </c>
      <c r="BW174">
        <v>0</v>
      </c>
      <c r="BX174">
        <v>0</v>
      </c>
      <c r="BY174">
        <v>-6088.65</v>
      </c>
      <c r="BZ174">
        <v>5527.25</v>
      </c>
      <c r="CA174">
        <v>0</v>
      </c>
      <c r="CC174">
        <v>2090.9</v>
      </c>
      <c r="CD174">
        <v>47874</v>
      </c>
      <c r="CE174">
        <v>-13215.1</v>
      </c>
      <c r="CL174">
        <v>1101864.6000000001</v>
      </c>
      <c r="DA174">
        <v>1998592.28</v>
      </c>
      <c r="DJ174">
        <v>525000</v>
      </c>
      <c r="EG174" t="s">
        <v>285</v>
      </c>
      <c r="EH174">
        <v>1</v>
      </c>
      <c r="EJ174">
        <v>0</v>
      </c>
      <c r="EK174" s="59" t="s">
        <v>423</v>
      </c>
      <c r="EL174"/>
    </row>
    <row r="175" spans="1:142" x14ac:dyDescent="0.3">
      <c r="A175" t="s">
        <v>134</v>
      </c>
      <c r="B175">
        <v>2014</v>
      </c>
      <c r="C175" t="s">
        <v>135</v>
      </c>
      <c r="D175" t="s">
        <v>264</v>
      </c>
      <c r="E175" t="s">
        <v>189</v>
      </c>
      <c r="F175" t="s">
        <v>137</v>
      </c>
      <c r="G175" t="s">
        <v>138</v>
      </c>
      <c r="H175" s="6">
        <v>416</v>
      </c>
      <c r="I175">
        <v>430</v>
      </c>
      <c r="AS175">
        <v>1070309</v>
      </c>
      <c r="AT175">
        <v>-5901.35</v>
      </c>
      <c r="AU175">
        <v>-7312.35</v>
      </c>
      <c r="AV175">
        <v>0</v>
      </c>
      <c r="AW175">
        <v>0</v>
      </c>
      <c r="AX175">
        <v>0</v>
      </c>
      <c r="AY175">
        <v>-991.2</v>
      </c>
      <c r="AZ175">
        <v>0</v>
      </c>
      <c r="BA175">
        <v>0</v>
      </c>
      <c r="BB175">
        <v>-1319131.3500000001</v>
      </c>
      <c r="BC175">
        <v>0</v>
      </c>
      <c r="BD175">
        <v>0</v>
      </c>
      <c r="BE175">
        <v>0</v>
      </c>
      <c r="BF175">
        <v>162234.70000000001</v>
      </c>
      <c r="BG175">
        <v>0</v>
      </c>
      <c r="BH175">
        <v>0</v>
      </c>
      <c r="BK175">
        <v>0</v>
      </c>
      <c r="BL175">
        <v>0</v>
      </c>
      <c r="BM175">
        <v>239164</v>
      </c>
      <c r="BN175">
        <v>0</v>
      </c>
      <c r="BO175">
        <v>0</v>
      </c>
      <c r="BP175">
        <v>0</v>
      </c>
      <c r="BQ175">
        <v>0</v>
      </c>
      <c r="BR175">
        <v>0</v>
      </c>
      <c r="BT175">
        <v>-57600</v>
      </c>
      <c r="BU175">
        <v>0</v>
      </c>
      <c r="BV175">
        <v>-41801.800000000003</v>
      </c>
      <c r="BW175">
        <v>0</v>
      </c>
      <c r="BX175">
        <v>0</v>
      </c>
      <c r="BY175">
        <v>0</v>
      </c>
      <c r="BZ175">
        <v>10983.05</v>
      </c>
      <c r="CA175">
        <v>0</v>
      </c>
      <c r="CC175">
        <v>19985.400000000001</v>
      </c>
      <c r="CD175">
        <v>0</v>
      </c>
      <c r="CE175">
        <v>0</v>
      </c>
      <c r="CL175">
        <v>1958262.75</v>
      </c>
      <c r="DA175">
        <v>1682051.2</v>
      </c>
      <c r="DJ175">
        <v>650000</v>
      </c>
      <c r="EG175" t="s">
        <v>281</v>
      </c>
      <c r="EH175">
        <v>1</v>
      </c>
      <c r="EJ175">
        <v>0</v>
      </c>
      <c r="EK175" s="59" t="s">
        <v>418</v>
      </c>
      <c r="EL175"/>
    </row>
    <row r="176" spans="1:142" x14ac:dyDescent="0.3">
      <c r="A176" t="s">
        <v>134</v>
      </c>
      <c r="B176">
        <v>2014</v>
      </c>
      <c r="C176" t="s">
        <v>135</v>
      </c>
      <c r="D176" t="s">
        <v>265</v>
      </c>
      <c r="E176" t="s">
        <v>190</v>
      </c>
      <c r="F176" t="s">
        <v>137</v>
      </c>
      <c r="G176" t="s">
        <v>138</v>
      </c>
      <c r="H176" s="6">
        <v>205244</v>
      </c>
      <c r="I176">
        <v>212154</v>
      </c>
      <c r="AS176">
        <v>558333080.75</v>
      </c>
      <c r="AT176">
        <v>-1641420.52</v>
      </c>
      <c r="AU176">
        <v>0</v>
      </c>
      <c r="AV176">
        <v>78961162.650000006</v>
      </c>
      <c r="AW176">
        <v>17999983.510000002</v>
      </c>
      <c r="AX176">
        <v>0</v>
      </c>
      <c r="AY176">
        <v>-629104.80000000005</v>
      </c>
      <c r="AZ176">
        <v>0</v>
      </c>
      <c r="BA176">
        <v>-81325413.200000003</v>
      </c>
      <c r="BB176">
        <v>-527785573.22000003</v>
      </c>
      <c r="BC176">
        <v>55708646.950000003</v>
      </c>
      <c r="BD176">
        <v>26681037.600000001</v>
      </c>
      <c r="BE176">
        <v>2295456.48</v>
      </c>
      <c r="BF176">
        <v>0</v>
      </c>
      <c r="BG176">
        <v>-273696.99</v>
      </c>
      <c r="BH176">
        <v>5765415</v>
      </c>
      <c r="BK176">
        <v>0</v>
      </c>
      <c r="BL176">
        <v>-46755708</v>
      </c>
      <c r="BM176">
        <v>0</v>
      </c>
      <c r="BN176">
        <v>-41885669</v>
      </c>
      <c r="BO176">
        <v>-4717010.71</v>
      </c>
      <c r="BP176">
        <v>-284822.15000000002</v>
      </c>
      <c r="BQ176">
        <v>-406022.45</v>
      </c>
      <c r="BR176">
        <v>0</v>
      </c>
      <c r="BT176">
        <v>0</v>
      </c>
      <c r="BU176">
        <v>0</v>
      </c>
      <c r="BV176">
        <v>-28645422.640000001</v>
      </c>
      <c r="BW176">
        <v>0</v>
      </c>
      <c r="BX176">
        <v>-497280.68</v>
      </c>
      <c r="BY176">
        <v>0</v>
      </c>
      <c r="BZ176">
        <v>988012.74</v>
      </c>
      <c r="CA176">
        <v>-313850.69</v>
      </c>
      <c r="CC176">
        <v>12524309.73</v>
      </c>
      <c r="CD176">
        <v>28342.34</v>
      </c>
      <c r="CE176">
        <v>-7000000.0199999996</v>
      </c>
      <c r="CL176">
        <v>179348609.53999999</v>
      </c>
      <c r="DA176">
        <v>90933429.890000001</v>
      </c>
      <c r="DJ176">
        <v>78683753</v>
      </c>
      <c r="EG176" t="s">
        <v>278</v>
      </c>
      <c r="EH176">
        <v>1</v>
      </c>
      <c r="EJ176">
        <v>0</v>
      </c>
      <c r="EK176" s="59" t="s">
        <v>437</v>
      </c>
      <c r="EL176"/>
    </row>
    <row r="177" spans="1:142" x14ac:dyDescent="0.3">
      <c r="A177" t="s">
        <v>134</v>
      </c>
      <c r="B177">
        <v>2014</v>
      </c>
      <c r="C177" t="s">
        <v>135</v>
      </c>
      <c r="D177" t="s">
        <v>266</v>
      </c>
      <c r="E177" t="s">
        <v>191</v>
      </c>
      <c r="F177" t="s">
        <v>137</v>
      </c>
      <c r="G177" t="s">
        <v>138</v>
      </c>
      <c r="H177" s="6">
        <v>204264</v>
      </c>
      <c r="I177">
        <v>209102</v>
      </c>
      <c r="AS177">
        <v>648132792.64999998</v>
      </c>
      <c r="AT177">
        <v>-1905591.79</v>
      </c>
      <c r="AU177">
        <v>0</v>
      </c>
      <c r="AV177">
        <v>75598041.349999994</v>
      </c>
      <c r="AW177">
        <v>22000001.550000001</v>
      </c>
      <c r="AX177">
        <v>0</v>
      </c>
      <c r="AY177">
        <v>-532149.6</v>
      </c>
      <c r="AZ177">
        <v>0</v>
      </c>
      <c r="BA177">
        <v>-75809271.829999998</v>
      </c>
      <c r="BB177">
        <v>-631963901.13999999</v>
      </c>
      <c r="BC177">
        <v>69548116.930000007</v>
      </c>
      <c r="BD177">
        <v>30582615.27</v>
      </c>
      <c r="BE177">
        <v>2972460.56</v>
      </c>
      <c r="BF177">
        <v>0</v>
      </c>
      <c r="BG177">
        <v>-351008.79</v>
      </c>
      <c r="BH177">
        <v>2917895</v>
      </c>
      <c r="BK177">
        <v>0</v>
      </c>
      <c r="BL177">
        <v>-50699594</v>
      </c>
      <c r="BM177">
        <v>0</v>
      </c>
      <c r="BN177">
        <v>-51387813</v>
      </c>
      <c r="BO177">
        <v>-3476529.42</v>
      </c>
      <c r="BP177">
        <v>-564508.80000000005</v>
      </c>
      <c r="BQ177">
        <v>-630727.19999999995</v>
      </c>
      <c r="BR177">
        <v>0</v>
      </c>
      <c r="BT177">
        <v>0</v>
      </c>
      <c r="BU177">
        <v>0</v>
      </c>
      <c r="BV177">
        <v>-32388855.280000001</v>
      </c>
      <c r="BW177">
        <v>0</v>
      </c>
      <c r="BX177">
        <v>-384895.96</v>
      </c>
      <c r="BY177">
        <v>0</v>
      </c>
      <c r="BZ177">
        <v>1152300.8799999999</v>
      </c>
      <c r="CA177">
        <v>-529247.17000000004</v>
      </c>
      <c r="CC177">
        <v>13119532.720000001</v>
      </c>
      <c r="CD177">
        <v>7188669.8799999999</v>
      </c>
      <c r="CE177">
        <v>-7047887.5</v>
      </c>
      <c r="CL177">
        <v>164566681.01999998</v>
      </c>
      <c r="DA177">
        <v>95614021.019999996</v>
      </c>
      <c r="DJ177">
        <v>93789322</v>
      </c>
      <c r="EG177" t="s">
        <v>278</v>
      </c>
      <c r="EH177">
        <v>1</v>
      </c>
      <c r="EJ177">
        <v>0</v>
      </c>
      <c r="EK177" s="59" t="s">
        <v>436</v>
      </c>
      <c r="EL177"/>
    </row>
    <row r="178" spans="1:142" x14ac:dyDescent="0.3">
      <c r="A178" t="s">
        <v>134</v>
      </c>
      <c r="B178">
        <v>2014</v>
      </c>
      <c r="C178" t="s">
        <v>135</v>
      </c>
      <c r="D178" t="s">
        <v>267</v>
      </c>
      <c r="E178" t="s">
        <v>192</v>
      </c>
      <c r="F178" t="s">
        <v>137</v>
      </c>
      <c r="G178" t="s">
        <v>138</v>
      </c>
      <c r="H178" s="6">
        <v>153208</v>
      </c>
      <c r="I178">
        <v>144319</v>
      </c>
      <c r="AS178">
        <v>586136690.79999995</v>
      </c>
      <c r="AT178">
        <v>-600514.77</v>
      </c>
      <c r="AU178">
        <v>-293069</v>
      </c>
      <c r="AV178">
        <v>72795476.590000004</v>
      </c>
      <c r="AW178">
        <v>224911.21</v>
      </c>
      <c r="AX178">
        <v>0</v>
      </c>
      <c r="AY178">
        <v>-294232.58</v>
      </c>
      <c r="AZ178">
        <v>0</v>
      </c>
      <c r="BA178">
        <v>-73020387.799999997</v>
      </c>
      <c r="BB178">
        <v>-847384974.13</v>
      </c>
      <c r="BC178">
        <v>50277320.909999996</v>
      </c>
      <c r="BD178">
        <v>37875100.5</v>
      </c>
      <c r="BE178">
        <v>5214875.99</v>
      </c>
      <c r="BF178">
        <v>0</v>
      </c>
      <c r="BG178">
        <v>-134577</v>
      </c>
      <c r="BH178">
        <v>14608417</v>
      </c>
      <c r="BK178">
        <v>0</v>
      </c>
      <c r="BL178">
        <v>0</v>
      </c>
      <c r="BM178">
        <v>178502107.90000001</v>
      </c>
      <c r="BN178">
        <v>0</v>
      </c>
      <c r="BO178">
        <v>-834504.79</v>
      </c>
      <c r="BP178">
        <v>-553121.17000000004</v>
      </c>
      <c r="BQ178">
        <v>-1772571.41</v>
      </c>
      <c r="BR178">
        <v>0</v>
      </c>
      <c r="BT178">
        <v>-21650636.449999999</v>
      </c>
      <c r="BU178">
        <v>-750</v>
      </c>
      <c r="BV178">
        <v>-10090000.300000001</v>
      </c>
      <c r="BW178">
        <v>-1513831.26</v>
      </c>
      <c r="BX178">
        <v>-147226.04</v>
      </c>
      <c r="BY178">
        <v>-1701711.3</v>
      </c>
      <c r="BZ178">
        <v>21456.02</v>
      </c>
      <c r="CA178">
        <v>-135697.70000000001</v>
      </c>
      <c r="CC178">
        <v>18925361.440000001</v>
      </c>
      <c r="CD178">
        <v>33493.199999999997</v>
      </c>
      <c r="CE178">
        <v>0</v>
      </c>
      <c r="CL178">
        <v>403611775.37</v>
      </c>
      <c r="DA178">
        <v>155359613.38</v>
      </c>
      <c r="DJ178">
        <v>134405031</v>
      </c>
      <c r="EG178" t="s">
        <v>280</v>
      </c>
      <c r="EH178">
        <v>1</v>
      </c>
      <c r="EJ178">
        <v>0</v>
      </c>
      <c r="EK178" s="59" t="s">
        <v>415</v>
      </c>
      <c r="EL178"/>
    </row>
    <row r="179" spans="1:142" x14ac:dyDescent="0.3">
      <c r="A179" t="s">
        <v>134</v>
      </c>
      <c r="B179">
        <v>2014</v>
      </c>
      <c r="C179" t="s">
        <v>135</v>
      </c>
      <c r="D179" t="s">
        <v>268</v>
      </c>
      <c r="E179" t="s">
        <v>193</v>
      </c>
      <c r="F179" t="s">
        <v>137</v>
      </c>
      <c r="G179" t="s">
        <v>138</v>
      </c>
      <c r="H179" s="6">
        <v>6184</v>
      </c>
      <c r="I179">
        <v>6749</v>
      </c>
      <c r="AS179">
        <v>18962024.719999999</v>
      </c>
      <c r="AT179">
        <v>-38655.35</v>
      </c>
      <c r="AU179">
        <v>-358379.25</v>
      </c>
      <c r="AV179">
        <v>1777477.6</v>
      </c>
      <c r="AW179">
        <v>0</v>
      </c>
      <c r="AX179">
        <v>0</v>
      </c>
      <c r="AY179">
        <v>-12799.2</v>
      </c>
      <c r="AZ179">
        <v>0</v>
      </c>
      <c r="BA179">
        <v>-1780623.6</v>
      </c>
      <c r="BB179">
        <v>-24567459.300000001</v>
      </c>
      <c r="BC179">
        <v>1849049.2</v>
      </c>
      <c r="BD179">
        <v>1138959.8500000001</v>
      </c>
      <c r="BE179">
        <v>112883</v>
      </c>
      <c r="BF179">
        <v>0</v>
      </c>
      <c r="BG179">
        <v>-2594.19</v>
      </c>
      <c r="BH179">
        <v>-500000</v>
      </c>
      <c r="BK179">
        <v>0</v>
      </c>
      <c r="BL179">
        <v>0</v>
      </c>
      <c r="BM179">
        <v>901472</v>
      </c>
      <c r="BN179">
        <v>2230000</v>
      </c>
      <c r="BO179">
        <v>-151910.45000000001</v>
      </c>
      <c r="BP179">
        <v>0</v>
      </c>
      <c r="BQ179">
        <v>-215867.19</v>
      </c>
      <c r="BR179">
        <v>424356.95</v>
      </c>
      <c r="BT179">
        <v>-1303120.8</v>
      </c>
      <c r="BU179">
        <v>0</v>
      </c>
      <c r="BV179">
        <v>86922.59</v>
      </c>
      <c r="BW179">
        <v>-238352.35</v>
      </c>
      <c r="BX179">
        <v>0</v>
      </c>
      <c r="BY179">
        <v>-31487.15</v>
      </c>
      <c r="BZ179">
        <v>798378.88</v>
      </c>
      <c r="CA179">
        <v>-38737.07</v>
      </c>
      <c r="CC179">
        <v>775299.34</v>
      </c>
      <c r="CD179">
        <v>21511.55</v>
      </c>
      <c r="CE179">
        <v>0</v>
      </c>
      <c r="CL179">
        <v>10683073.58</v>
      </c>
      <c r="DA179">
        <v>6345842.9400000004</v>
      </c>
      <c r="DJ179">
        <v>6147022</v>
      </c>
      <c r="EG179" t="s">
        <v>281</v>
      </c>
      <c r="EH179">
        <v>1</v>
      </c>
      <c r="EJ179">
        <v>0</v>
      </c>
      <c r="EK179" s="59" t="s">
        <v>421</v>
      </c>
      <c r="EL179"/>
    </row>
    <row r="180" spans="1:142" x14ac:dyDescent="0.3">
      <c r="A180" t="s">
        <v>134</v>
      </c>
      <c r="B180">
        <v>2014</v>
      </c>
      <c r="C180" t="s">
        <v>135</v>
      </c>
      <c r="D180" t="s">
        <v>269</v>
      </c>
      <c r="E180" t="s">
        <v>194</v>
      </c>
      <c r="F180" t="s">
        <v>137</v>
      </c>
      <c r="G180" t="s">
        <v>138</v>
      </c>
      <c r="H180" s="6">
        <v>1079</v>
      </c>
      <c r="I180">
        <v>734</v>
      </c>
      <c r="AS180">
        <v>4209622.4000000004</v>
      </c>
      <c r="AT180">
        <v>-6569.11</v>
      </c>
      <c r="AU180">
        <v>0</v>
      </c>
      <c r="AV180">
        <v>428804.95</v>
      </c>
      <c r="AW180">
        <v>0.13</v>
      </c>
      <c r="AX180">
        <v>0</v>
      </c>
      <c r="AY180">
        <v>-9132</v>
      </c>
      <c r="AZ180">
        <v>0</v>
      </c>
      <c r="BA180">
        <v>-425987.95</v>
      </c>
      <c r="BB180">
        <v>-4774061.6399999997</v>
      </c>
      <c r="BC180">
        <v>329126.15000000002</v>
      </c>
      <c r="BD180">
        <v>226121.8</v>
      </c>
      <c r="BE180">
        <v>22860</v>
      </c>
      <c r="BF180">
        <v>0</v>
      </c>
      <c r="BG180">
        <v>-4120.8500000000004</v>
      </c>
      <c r="BH180">
        <v>575967</v>
      </c>
      <c r="BK180">
        <v>0</v>
      </c>
      <c r="BL180">
        <v>0</v>
      </c>
      <c r="BM180">
        <v>183307</v>
      </c>
      <c r="BN180">
        <v>-596298</v>
      </c>
      <c r="BO180">
        <v>-48472.94</v>
      </c>
      <c r="BP180">
        <v>0</v>
      </c>
      <c r="BQ180">
        <v>-7626.1</v>
      </c>
      <c r="BR180">
        <v>0</v>
      </c>
      <c r="BT180">
        <v>0</v>
      </c>
      <c r="BU180">
        <v>0</v>
      </c>
      <c r="BV180">
        <v>-204887.5</v>
      </c>
      <c r="BW180">
        <v>0</v>
      </c>
      <c r="BX180">
        <v>0</v>
      </c>
      <c r="BY180">
        <v>0</v>
      </c>
      <c r="BZ180">
        <v>17261.189999999999</v>
      </c>
      <c r="CA180">
        <v>-65957.13</v>
      </c>
      <c r="CC180">
        <v>1091593.8400000001</v>
      </c>
      <c r="CD180">
        <v>265.35000000000002</v>
      </c>
      <c r="CE180">
        <v>0</v>
      </c>
      <c r="CL180">
        <v>11041844.859999999</v>
      </c>
      <c r="DA180">
        <v>9420439.6300000008</v>
      </c>
      <c r="DJ180">
        <v>834695</v>
      </c>
      <c r="EG180" t="s">
        <v>278</v>
      </c>
      <c r="EH180">
        <v>1</v>
      </c>
      <c r="EJ180">
        <v>0</v>
      </c>
      <c r="EK180" s="59" t="s">
        <v>446</v>
      </c>
      <c r="EL180"/>
    </row>
    <row r="181" spans="1:142" x14ac:dyDescent="0.3">
      <c r="A181" t="s">
        <v>134</v>
      </c>
      <c r="B181">
        <v>2014</v>
      </c>
      <c r="C181" t="s">
        <v>135</v>
      </c>
      <c r="D181" t="s">
        <v>270</v>
      </c>
      <c r="E181" t="s">
        <v>195</v>
      </c>
      <c r="F181" t="s">
        <v>137</v>
      </c>
      <c r="G181" t="s">
        <v>138</v>
      </c>
      <c r="H181" s="6">
        <v>155.75</v>
      </c>
      <c r="I181">
        <v>151</v>
      </c>
      <c r="AS181">
        <v>457666.75</v>
      </c>
      <c r="AT181">
        <v>0</v>
      </c>
      <c r="AU181">
        <v>-29261.05</v>
      </c>
      <c r="AV181">
        <v>55837.2</v>
      </c>
      <c r="AW181">
        <v>0</v>
      </c>
      <c r="AX181">
        <v>0</v>
      </c>
      <c r="AY181">
        <v>-417.6</v>
      </c>
      <c r="AZ181">
        <v>0</v>
      </c>
      <c r="BA181">
        <v>-55837.2</v>
      </c>
      <c r="BB181">
        <v>-556180.94999999995</v>
      </c>
      <c r="BC181">
        <v>37329.050000000003</v>
      </c>
      <c r="BD181">
        <v>30490.65</v>
      </c>
      <c r="BE181">
        <v>5025</v>
      </c>
      <c r="BF181">
        <v>0</v>
      </c>
      <c r="BG181">
        <v>0</v>
      </c>
      <c r="BH181">
        <v>-35000</v>
      </c>
      <c r="BK181">
        <v>0</v>
      </c>
      <c r="BL181">
        <v>0</v>
      </c>
      <c r="BM181">
        <v>71204.600000000006</v>
      </c>
      <c r="BN181">
        <v>0</v>
      </c>
      <c r="BO181">
        <v>0</v>
      </c>
      <c r="BP181">
        <v>0</v>
      </c>
      <c r="BQ181">
        <v>-3743.65</v>
      </c>
      <c r="BR181">
        <v>0</v>
      </c>
      <c r="BT181">
        <v>-43554</v>
      </c>
      <c r="BU181">
        <v>0</v>
      </c>
      <c r="BV181">
        <v>-31831.35</v>
      </c>
      <c r="BW181">
        <v>0</v>
      </c>
      <c r="BX181">
        <v>0</v>
      </c>
      <c r="BY181">
        <v>0</v>
      </c>
      <c r="BZ181">
        <v>1534.65</v>
      </c>
      <c r="CA181">
        <v>-1135.05</v>
      </c>
      <c r="CC181">
        <v>20110.62</v>
      </c>
      <c r="CD181">
        <v>13851.7</v>
      </c>
      <c r="CE181">
        <v>-1503</v>
      </c>
      <c r="CL181">
        <v>956617.83</v>
      </c>
      <c r="DA181">
        <v>1798537.26</v>
      </c>
      <c r="DJ181">
        <v>160000</v>
      </c>
      <c r="EG181" t="s">
        <v>283</v>
      </c>
      <c r="EH181">
        <v>1</v>
      </c>
      <c r="EJ181">
        <v>0</v>
      </c>
      <c r="EK181" s="59" t="s">
        <v>413</v>
      </c>
      <c r="EL181"/>
    </row>
    <row r="182" spans="1:142" x14ac:dyDescent="0.3">
      <c r="A182" t="s">
        <v>134</v>
      </c>
      <c r="B182">
        <v>2014</v>
      </c>
      <c r="C182" t="s">
        <v>135</v>
      </c>
      <c r="D182" t="s">
        <v>271</v>
      </c>
      <c r="E182" t="s">
        <v>196</v>
      </c>
      <c r="F182" t="s">
        <v>137</v>
      </c>
      <c r="G182" t="s">
        <v>138</v>
      </c>
      <c r="H182" s="6">
        <v>3679</v>
      </c>
      <c r="I182">
        <v>0</v>
      </c>
      <c r="AS182">
        <v>12126844</v>
      </c>
      <c r="AT182">
        <v>-69185</v>
      </c>
      <c r="AU182">
        <v>-121268</v>
      </c>
      <c r="AV182">
        <v>1414317</v>
      </c>
      <c r="AW182">
        <v>13968</v>
      </c>
      <c r="AX182">
        <v>0</v>
      </c>
      <c r="AY182">
        <v>-6677</v>
      </c>
      <c r="AZ182">
        <v>0</v>
      </c>
      <c r="BA182">
        <v>-1414317</v>
      </c>
      <c r="BB182">
        <v>-13741300</v>
      </c>
      <c r="BC182">
        <v>1078005</v>
      </c>
      <c r="BD182">
        <v>678641</v>
      </c>
      <c r="BE182">
        <v>78500</v>
      </c>
      <c r="BF182">
        <v>0</v>
      </c>
      <c r="BG182">
        <v>-22207</v>
      </c>
      <c r="BH182">
        <v>-255000</v>
      </c>
      <c r="BK182">
        <v>0</v>
      </c>
      <c r="BL182">
        <v>0</v>
      </c>
      <c r="BM182">
        <v>555823</v>
      </c>
      <c r="BN182">
        <v>-150000</v>
      </c>
      <c r="BO182">
        <v>0</v>
      </c>
      <c r="BP182">
        <v>-119273</v>
      </c>
      <c r="BQ182">
        <v>17073</v>
      </c>
      <c r="BR182">
        <v>251953</v>
      </c>
      <c r="BT182">
        <v>-664822</v>
      </c>
      <c r="BU182">
        <v>0</v>
      </c>
      <c r="BV182">
        <v>215507</v>
      </c>
      <c r="BW182">
        <v>-46909</v>
      </c>
      <c r="BX182">
        <v>-618</v>
      </c>
      <c r="BY182">
        <v>-1953</v>
      </c>
      <c r="BZ182">
        <v>3896</v>
      </c>
      <c r="CA182">
        <v>0</v>
      </c>
      <c r="CC182">
        <v>217594</v>
      </c>
      <c r="CD182">
        <v>0</v>
      </c>
      <c r="CE182">
        <v>0</v>
      </c>
      <c r="CL182">
        <v>622424</v>
      </c>
      <c r="DA182">
        <v>728073</v>
      </c>
      <c r="DJ182">
        <v>3030000</v>
      </c>
      <c r="EG182" t="s">
        <v>279</v>
      </c>
      <c r="EH182">
        <v>1</v>
      </c>
      <c r="EJ182">
        <v>0</v>
      </c>
      <c r="EK182" s="59" t="s">
        <v>444</v>
      </c>
      <c r="EL182"/>
    </row>
    <row r="183" spans="1:142" x14ac:dyDescent="0.3">
      <c r="A183" t="s">
        <v>134</v>
      </c>
      <c r="B183">
        <v>2014</v>
      </c>
      <c r="C183" t="s">
        <v>135</v>
      </c>
      <c r="D183" t="s">
        <v>272</v>
      </c>
      <c r="E183" t="s">
        <v>197</v>
      </c>
      <c r="F183" t="s">
        <v>137</v>
      </c>
      <c r="G183" t="s">
        <v>138</v>
      </c>
      <c r="H183" s="6">
        <v>8107.33</v>
      </c>
      <c r="I183">
        <v>0</v>
      </c>
      <c r="AS183">
        <v>22809357</v>
      </c>
      <c r="AT183">
        <v>-97769</v>
      </c>
      <c r="AU183">
        <v>-100000</v>
      </c>
      <c r="AV183">
        <v>3888853</v>
      </c>
      <c r="AW183">
        <v>0</v>
      </c>
      <c r="AX183">
        <v>0</v>
      </c>
      <c r="AY183">
        <v>0</v>
      </c>
      <c r="AZ183">
        <v>0</v>
      </c>
      <c r="BA183">
        <v>-3888853</v>
      </c>
      <c r="BB183">
        <v>-27196432</v>
      </c>
      <c r="BC183">
        <v>2159023</v>
      </c>
      <c r="BD183">
        <v>1325677</v>
      </c>
      <c r="BE183">
        <v>142745</v>
      </c>
      <c r="BF183">
        <v>0</v>
      </c>
      <c r="BG183">
        <v>-3486</v>
      </c>
      <c r="BH183">
        <v>150000</v>
      </c>
      <c r="BK183">
        <v>0</v>
      </c>
      <c r="BL183">
        <v>-1502063</v>
      </c>
      <c r="BM183">
        <v>0</v>
      </c>
      <c r="BN183">
        <v>-87896</v>
      </c>
      <c r="BO183">
        <v>0</v>
      </c>
      <c r="BP183">
        <v>-14962</v>
      </c>
      <c r="BQ183">
        <v>2653</v>
      </c>
      <c r="BR183">
        <v>427305</v>
      </c>
      <c r="BT183">
        <v>-960016</v>
      </c>
      <c r="BU183">
        <v>0</v>
      </c>
      <c r="BV183">
        <v>-34200</v>
      </c>
      <c r="BW183">
        <v>-31147</v>
      </c>
      <c r="BX183">
        <v>-3231</v>
      </c>
      <c r="BY183">
        <v>-17801</v>
      </c>
      <c r="BZ183">
        <v>4801</v>
      </c>
      <c r="CA183">
        <v>0</v>
      </c>
      <c r="CC183">
        <v>176377</v>
      </c>
      <c r="CD183">
        <v>0</v>
      </c>
      <c r="CE183">
        <v>-343</v>
      </c>
      <c r="CL183">
        <v>363369</v>
      </c>
      <c r="DA183">
        <v>15204</v>
      </c>
      <c r="DJ183">
        <v>5750000</v>
      </c>
      <c r="EG183" t="s">
        <v>279</v>
      </c>
      <c r="EH183">
        <v>1</v>
      </c>
      <c r="EJ183">
        <v>0</v>
      </c>
      <c r="EK183" s="59" t="s">
        <v>443</v>
      </c>
      <c r="EL183"/>
    </row>
    <row r="184" spans="1:142" x14ac:dyDescent="0.3">
      <c r="A184" t="s">
        <v>134</v>
      </c>
      <c r="B184">
        <v>2014</v>
      </c>
      <c r="C184" t="s">
        <v>135</v>
      </c>
      <c r="D184" t="s">
        <v>273</v>
      </c>
      <c r="E184" t="s">
        <v>198</v>
      </c>
      <c r="F184" t="s">
        <v>137</v>
      </c>
      <c r="G184" t="s">
        <v>138</v>
      </c>
      <c r="H184" s="6">
        <v>0</v>
      </c>
      <c r="I184">
        <v>0</v>
      </c>
      <c r="AS184">
        <v>0</v>
      </c>
      <c r="AT184">
        <v>0</v>
      </c>
      <c r="AU184">
        <v>0</v>
      </c>
      <c r="AV184">
        <v>0</v>
      </c>
      <c r="AW184">
        <v>0</v>
      </c>
      <c r="AX184">
        <v>0</v>
      </c>
      <c r="AY184">
        <v>0</v>
      </c>
      <c r="AZ184">
        <v>0</v>
      </c>
      <c r="BA184">
        <v>0</v>
      </c>
      <c r="BB184">
        <v>0</v>
      </c>
      <c r="BC184">
        <v>0</v>
      </c>
      <c r="BD184">
        <v>0</v>
      </c>
      <c r="BE184">
        <v>0</v>
      </c>
      <c r="BF184">
        <v>0</v>
      </c>
      <c r="BG184">
        <v>0</v>
      </c>
      <c r="BH184">
        <v>0</v>
      </c>
      <c r="BK184">
        <v>0</v>
      </c>
      <c r="BL184">
        <v>0</v>
      </c>
      <c r="BM184">
        <v>0</v>
      </c>
      <c r="BN184">
        <v>0</v>
      </c>
      <c r="BO184">
        <v>0</v>
      </c>
      <c r="BP184">
        <v>0</v>
      </c>
      <c r="BQ184">
        <v>0</v>
      </c>
      <c r="BR184">
        <v>0</v>
      </c>
      <c r="BT184">
        <v>0</v>
      </c>
      <c r="BU184">
        <v>0</v>
      </c>
      <c r="BV184">
        <v>-12798.47</v>
      </c>
      <c r="BW184">
        <v>0</v>
      </c>
      <c r="BX184">
        <v>0</v>
      </c>
      <c r="BY184">
        <v>0</v>
      </c>
      <c r="BZ184">
        <v>140234.26999999999</v>
      </c>
      <c r="CA184">
        <v>-43.9</v>
      </c>
      <c r="CC184">
        <v>0</v>
      </c>
      <c r="CD184">
        <v>0</v>
      </c>
      <c r="CE184">
        <v>0</v>
      </c>
      <c r="CL184">
        <v>0</v>
      </c>
      <c r="DA184">
        <v>9433161.5600000005</v>
      </c>
      <c r="DJ184">
        <v>0</v>
      </c>
      <c r="EG184" t="s">
        <v>278</v>
      </c>
      <c r="EH184">
        <v>1</v>
      </c>
      <c r="EJ184">
        <v>0</v>
      </c>
      <c r="EK184" s="59" t="s">
        <v>445</v>
      </c>
      <c r="EL184"/>
    </row>
    <row r="185" spans="1:142" x14ac:dyDescent="0.3">
      <c r="A185" t="s">
        <v>134</v>
      </c>
      <c r="B185">
        <v>2015</v>
      </c>
      <c r="C185" t="s">
        <v>135</v>
      </c>
      <c r="D185" t="s">
        <v>213</v>
      </c>
      <c r="E185" t="s">
        <v>136</v>
      </c>
      <c r="F185" t="s">
        <v>137</v>
      </c>
      <c r="G185" t="s">
        <v>138</v>
      </c>
      <c r="H185" s="6">
        <v>922901.58</v>
      </c>
      <c r="I185">
        <v>927345</v>
      </c>
      <c r="AS185">
        <v>2443196199.0999999</v>
      </c>
      <c r="AT185">
        <v>-9295107</v>
      </c>
      <c r="AU185">
        <v>0</v>
      </c>
      <c r="AV185">
        <v>277800517.89999998</v>
      </c>
      <c r="AW185">
        <v>0</v>
      </c>
      <c r="AX185">
        <v>0</v>
      </c>
      <c r="AY185">
        <v>-2215084.7999999998</v>
      </c>
      <c r="AZ185">
        <v>0</v>
      </c>
      <c r="BA185">
        <v>-277799735.60000002</v>
      </c>
      <c r="BB185">
        <v>-2015010583.28</v>
      </c>
      <c r="BC185">
        <v>241455353.34999999</v>
      </c>
      <c r="BD185">
        <v>96134966.489999995</v>
      </c>
      <c r="BE185">
        <v>8489090</v>
      </c>
      <c r="BF185">
        <v>0</v>
      </c>
      <c r="BG185">
        <v>-743966.54</v>
      </c>
      <c r="BH185">
        <v>-159588493</v>
      </c>
      <c r="BK185">
        <v>-442332</v>
      </c>
      <c r="BL185">
        <v>-250548966</v>
      </c>
      <c r="BM185">
        <v>0</v>
      </c>
      <c r="BN185">
        <v>-496767729.30000001</v>
      </c>
      <c r="BO185">
        <v>0</v>
      </c>
      <c r="BP185">
        <v>0</v>
      </c>
      <c r="BQ185">
        <v>-1010906.51</v>
      </c>
      <c r="BR185">
        <v>0</v>
      </c>
      <c r="BT185">
        <v>-27264362.800000001</v>
      </c>
      <c r="BU185">
        <v>0</v>
      </c>
      <c r="BV185">
        <v>-91025764.150000006</v>
      </c>
      <c r="BW185">
        <v>-1475647.34</v>
      </c>
      <c r="BX185">
        <v>-1929652.19</v>
      </c>
      <c r="BY185">
        <v>-154740.1</v>
      </c>
      <c r="BZ185">
        <v>798903.51</v>
      </c>
      <c r="CA185">
        <v>-656027.32999999996</v>
      </c>
      <c r="CC185">
        <v>8013452.4900000002</v>
      </c>
      <c r="CD185">
        <v>2404478.0499999998</v>
      </c>
      <c r="CE185">
        <v>-660830.15</v>
      </c>
      <c r="CI185">
        <v>757800000</v>
      </c>
      <c r="CJ185">
        <v>491800000</v>
      </c>
      <c r="CL185">
        <v>1414892779.04</v>
      </c>
      <c r="DA185">
        <v>499051951.01999998</v>
      </c>
      <c r="DJ185">
        <v>638447317</v>
      </c>
      <c r="EH185">
        <v>0</v>
      </c>
      <c r="EJ185">
        <v>0</v>
      </c>
      <c r="EK185" s="59" t="s">
        <v>432</v>
      </c>
      <c r="EL185"/>
    </row>
    <row r="186" spans="1:142" x14ac:dyDescent="0.3">
      <c r="A186" t="s">
        <v>134</v>
      </c>
      <c r="B186">
        <v>2015</v>
      </c>
      <c r="C186" t="s">
        <v>135</v>
      </c>
      <c r="D186" t="s">
        <v>214</v>
      </c>
      <c r="E186" t="s">
        <v>139</v>
      </c>
      <c r="F186" t="s">
        <v>137</v>
      </c>
      <c r="G186" t="s">
        <v>138</v>
      </c>
      <c r="H186" s="6">
        <v>570889</v>
      </c>
      <c r="I186">
        <v>557119</v>
      </c>
      <c r="AS186">
        <v>2183605186.3000002</v>
      </c>
      <c r="AT186">
        <v>-6620755.8600000003</v>
      </c>
      <c r="AU186">
        <v>0</v>
      </c>
      <c r="AV186">
        <v>333538262.39999998</v>
      </c>
      <c r="AW186">
        <v>143205.18</v>
      </c>
      <c r="AX186">
        <v>0</v>
      </c>
      <c r="AY186">
        <v>-1304272.8</v>
      </c>
      <c r="AZ186">
        <v>0</v>
      </c>
      <c r="BA186">
        <v>-333846719.30000001</v>
      </c>
      <c r="BB186">
        <v>-3182583573.71</v>
      </c>
      <c r="BC186">
        <v>184022209.80000001</v>
      </c>
      <c r="BD186">
        <v>140098748.44</v>
      </c>
      <c r="BE186">
        <v>17694252.010000002</v>
      </c>
      <c r="BF186">
        <v>0</v>
      </c>
      <c r="BG186">
        <v>-1189021.7</v>
      </c>
      <c r="BH186">
        <v>7631342</v>
      </c>
      <c r="BK186">
        <v>0</v>
      </c>
      <c r="BL186">
        <v>0</v>
      </c>
      <c r="BM186">
        <v>641020233</v>
      </c>
      <c r="BN186">
        <v>-42510359</v>
      </c>
      <c r="BO186">
        <v>-8065448.2000000002</v>
      </c>
      <c r="BP186">
        <v>-687052.80000000005</v>
      </c>
      <c r="BQ186">
        <v>-1549992.92</v>
      </c>
      <c r="BR186">
        <v>0</v>
      </c>
      <c r="BT186">
        <v>-315604324.69</v>
      </c>
      <c r="BU186">
        <v>0</v>
      </c>
      <c r="BV186">
        <v>217858305.58000001</v>
      </c>
      <c r="BW186">
        <v>-15940018.140000001</v>
      </c>
      <c r="BX186">
        <v>-1100898.2</v>
      </c>
      <c r="BY186">
        <v>-9246983.3800000008</v>
      </c>
      <c r="BZ186">
        <v>3726028.01</v>
      </c>
      <c r="CA186">
        <v>-2409781.2400000002</v>
      </c>
      <c r="CC186">
        <v>32534525.289999999</v>
      </c>
      <c r="CD186">
        <v>3400024.34</v>
      </c>
      <c r="CE186">
        <v>-514289.06</v>
      </c>
      <c r="CI186">
        <v>1020888090</v>
      </c>
      <c r="CJ186">
        <v>642300000</v>
      </c>
      <c r="CL186">
        <v>1568016101.6900001</v>
      </c>
      <c r="DA186">
        <v>550273529.47000003</v>
      </c>
      <c r="DJ186">
        <v>483824254</v>
      </c>
      <c r="EG186" t="s">
        <v>278</v>
      </c>
      <c r="EH186">
        <v>1</v>
      </c>
      <c r="EJ186">
        <v>0</v>
      </c>
      <c r="EK186" s="59" t="s">
        <v>435</v>
      </c>
      <c r="EL186"/>
    </row>
    <row r="187" spans="1:142" x14ac:dyDescent="0.3">
      <c r="A187" t="s">
        <v>134</v>
      </c>
      <c r="B187">
        <v>2015</v>
      </c>
      <c r="C187" t="s">
        <v>135</v>
      </c>
      <c r="D187" t="s">
        <v>215</v>
      </c>
      <c r="E187" t="s">
        <v>140</v>
      </c>
      <c r="F187" t="s">
        <v>137</v>
      </c>
      <c r="G187" t="s">
        <v>138</v>
      </c>
      <c r="H187" s="6">
        <v>837200.76</v>
      </c>
      <c r="I187">
        <v>806711</v>
      </c>
      <c r="AS187">
        <v>2835453152.7399998</v>
      </c>
      <c r="AT187">
        <v>-8063970.3700000001</v>
      </c>
      <c r="AU187">
        <v>0</v>
      </c>
      <c r="AV187">
        <v>439760359.69999999</v>
      </c>
      <c r="AW187">
        <v>61829.98</v>
      </c>
      <c r="AX187">
        <v>0</v>
      </c>
      <c r="AY187">
        <v>-1889663.2</v>
      </c>
      <c r="AZ187">
        <v>0</v>
      </c>
      <c r="BA187">
        <v>-439811694.5</v>
      </c>
      <c r="BB187">
        <v>-3362164304.6999998</v>
      </c>
      <c r="BC187">
        <v>264971625.41</v>
      </c>
      <c r="BD187">
        <v>154579246.75</v>
      </c>
      <c r="BE187">
        <v>17947787.75</v>
      </c>
      <c r="BF187">
        <v>0</v>
      </c>
      <c r="BG187">
        <v>-219372.09</v>
      </c>
      <c r="BH187">
        <v>-35050000</v>
      </c>
      <c r="BK187">
        <v>0</v>
      </c>
      <c r="BL187">
        <v>0</v>
      </c>
      <c r="BM187">
        <v>226717007</v>
      </c>
      <c r="BN187">
        <v>22300000</v>
      </c>
      <c r="BO187">
        <v>-11083758.550000001</v>
      </c>
      <c r="BP187">
        <v>-4121304.71</v>
      </c>
      <c r="BQ187">
        <v>5456458.7199999997</v>
      </c>
      <c r="BR187">
        <v>0</v>
      </c>
      <c r="BT187">
        <v>-294554688.19999999</v>
      </c>
      <c r="BU187">
        <v>0</v>
      </c>
      <c r="BV187">
        <v>182231737.84999999</v>
      </c>
      <c r="BW187">
        <v>-591189.49</v>
      </c>
      <c r="BX187">
        <v>0</v>
      </c>
      <c r="BY187">
        <v>-8693751.5700000003</v>
      </c>
      <c r="BZ187">
        <v>764855.84</v>
      </c>
      <c r="CA187">
        <v>-80429.240000000005</v>
      </c>
      <c r="CC187">
        <v>17985156.010000002</v>
      </c>
      <c r="CD187">
        <v>0</v>
      </c>
      <c r="CE187">
        <v>0</v>
      </c>
      <c r="CI187">
        <v>488507813.52000022</v>
      </c>
      <c r="CJ187">
        <v>450805409.04490566</v>
      </c>
      <c r="CL187">
        <v>1028233454.53</v>
      </c>
      <c r="DA187">
        <v>486405991.86000001</v>
      </c>
      <c r="DJ187">
        <v>737400000</v>
      </c>
      <c r="EG187" t="s">
        <v>287</v>
      </c>
      <c r="EH187">
        <v>1</v>
      </c>
      <c r="EJ187">
        <v>0</v>
      </c>
      <c r="EK187" s="59" t="s">
        <v>387</v>
      </c>
      <c r="EL187"/>
    </row>
    <row r="188" spans="1:142" x14ac:dyDescent="0.3">
      <c r="A188" t="s">
        <v>134</v>
      </c>
      <c r="B188">
        <v>2015</v>
      </c>
      <c r="C188" t="s">
        <v>135</v>
      </c>
      <c r="D188" t="s">
        <v>216</v>
      </c>
      <c r="E188" t="s">
        <v>141</v>
      </c>
      <c r="F188" t="s">
        <v>137</v>
      </c>
      <c r="G188" t="s">
        <v>138</v>
      </c>
      <c r="H188" s="6">
        <v>626388.67000000004</v>
      </c>
      <c r="I188">
        <v>640625</v>
      </c>
      <c r="AS188">
        <v>2049987150.72</v>
      </c>
      <c r="AT188">
        <v>-8699998.7400000002</v>
      </c>
      <c r="AU188">
        <v>0</v>
      </c>
      <c r="AV188">
        <v>226853919.5</v>
      </c>
      <c r="AW188">
        <v>0</v>
      </c>
      <c r="AX188">
        <v>0</v>
      </c>
      <c r="AY188">
        <v>-1532944.8</v>
      </c>
      <c r="AZ188">
        <v>0</v>
      </c>
      <c r="BA188">
        <v>-226853919.5</v>
      </c>
      <c r="BB188">
        <v>-2194884363.79</v>
      </c>
      <c r="BC188">
        <v>217076561.19999999</v>
      </c>
      <c r="BD188">
        <v>103805180.5</v>
      </c>
      <c r="BE188">
        <v>11711641.4</v>
      </c>
      <c r="BF188">
        <v>447642.55</v>
      </c>
      <c r="BG188">
        <v>-738446.92</v>
      </c>
      <c r="BH188">
        <v>5409472</v>
      </c>
      <c r="BK188">
        <v>-474177</v>
      </c>
      <c r="BL188">
        <v>-59039379</v>
      </c>
      <c r="BM188">
        <v>0</v>
      </c>
      <c r="BN188">
        <v>-7674879.9199999999</v>
      </c>
      <c r="BO188">
        <v>-8357147.46</v>
      </c>
      <c r="BP188">
        <v>-3262887.72</v>
      </c>
      <c r="BQ188">
        <v>-2270512.4500000002</v>
      </c>
      <c r="BR188">
        <v>0</v>
      </c>
      <c r="BT188">
        <v>-75113585.920000002</v>
      </c>
      <c r="BU188">
        <v>-888905.47</v>
      </c>
      <c r="BV188">
        <v>-18779126.829999998</v>
      </c>
      <c r="BW188">
        <v>-4705480.62</v>
      </c>
      <c r="BX188">
        <v>-284333.28999999998</v>
      </c>
      <c r="BY188">
        <v>-1069905.68</v>
      </c>
      <c r="BZ188">
        <v>1517638.2</v>
      </c>
      <c r="CA188">
        <v>0</v>
      </c>
      <c r="CC188">
        <v>2919533.56</v>
      </c>
      <c r="CD188">
        <v>234010.47</v>
      </c>
      <c r="CE188">
        <v>0</v>
      </c>
      <c r="CI188">
        <v>401800524.11000061</v>
      </c>
      <c r="CJ188">
        <v>263649482.31849736</v>
      </c>
      <c r="CL188">
        <v>777328989.00999987</v>
      </c>
      <c r="DA188">
        <v>399452799.79000002</v>
      </c>
      <c r="DJ188">
        <v>315414821</v>
      </c>
      <c r="EG188" t="s">
        <v>290</v>
      </c>
      <c r="EH188">
        <v>1</v>
      </c>
      <c r="EJ188">
        <v>0</v>
      </c>
      <c r="EK188" s="59" t="s">
        <v>424</v>
      </c>
      <c r="EL188"/>
    </row>
    <row r="189" spans="1:142" x14ac:dyDescent="0.3">
      <c r="A189" t="s">
        <v>134</v>
      </c>
      <c r="B189">
        <v>2015</v>
      </c>
      <c r="C189" t="s">
        <v>135</v>
      </c>
      <c r="D189" t="s">
        <v>217</v>
      </c>
      <c r="E189" t="s">
        <v>142</v>
      </c>
      <c r="F189" t="s">
        <v>137</v>
      </c>
      <c r="G189" t="s">
        <v>138</v>
      </c>
      <c r="H189" s="6">
        <v>536649.75</v>
      </c>
      <c r="I189">
        <v>545540</v>
      </c>
      <c r="AS189">
        <v>1715944752.6500001</v>
      </c>
      <c r="AT189">
        <v>883579.08</v>
      </c>
      <c r="AU189">
        <v>0</v>
      </c>
      <c r="AV189">
        <v>237301918.40000001</v>
      </c>
      <c r="AW189">
        <v>0</v>
      </c>
      <c r="AX189">
        <v>0</v>
      </c>
      <c r="AY189">
        <v>-1299977.25</v>
      </c>
      <c r="AZ189">
        <v>0</v>
      </c>
      <c r="BA189">
        <v>-237314317.11000001</v>
      </c>
      <c r="BB189">
        <v>-1964061460.8699999</v>
      </c>
      <c r="BC189">
        <v>157509219.69999999</v>
      </c>
      <c r="BD189">
        <v>93199243.900000006</v>
      </c>
      <c r="BE189">
        <v>10120738.15</v>
      </c>
      <c r="BF189">
        <v>0</v>
      </c>
      <c r="BG189">
        <v>-2127464.0699999998</v>
      </c>
      <c r="BH189">
        <v>7729634.9500000002</v>
      </c>
      <c r="BK189">
        <v>0</v>
      </c>
      <c r="BL189">
        <v>0</v>
      </c>
      <c r="BM189">
        <v>64323496</v>
      </c>
      <c r="BN189">
        <v>64243313</v>
      </c>
      <c r="BO189">
        <v>-2310735.85</v>
      </c>
      <c r="BP189">
        <v>-1393654.3</v>
      </c>
      <c r="BQ189">
        <v>-631321.41</v>
      </c>
      <c r="BR189">
        <v>0</v>
      </c>
      <c r="BT189">
        <v>-59337118.450000003</v>
      </c>
      <c r="BU189">
        <v>-71979.02</v>
      </c>
      <c r="BV189">
        <v>-21164913.120000001</v>
      </c>
      <c r="BW189">
        <v>-4199143.79</v>
      </c>
      <c r="BX189">
        <v>0</v>
      </c>
      <c r="BY189">
        <v>0</v>
      </c>
      <c r="BZ189">
        <v>1098497.45</v>
      </c>
      <c r="CA189">
        <v>-81663.320000000007</v>
      </c>
      <c r="CC189">
        <v>15652574.74</v>
      </c>
      <c r="CD189">
        <v>0</v>
      </c>
      <c r="CE189">
        <v>0</v>
      </c>
      <c r="CI189">
        <v>727625815</v>
      </c>
      <c r="CJ189">
        <v>293649715.99370629</v>
      </c>
      <c r="CL189">
        <v>1147565867.52</v>
      </c>
      <c r="DA189">
        <v>798645544.13999999</v>
      </c>
      <c r="DJ189">
        <v>429145705.76999998</v>
      </c>
      <c r="EH189">
        <v>0</v>
      </c>
      <c r="EJ189">
        <v>0</v>
      </c>
      <c r="EK189" s="59" t="s">
        <v>395</v>
      </c>
      <c r="EL189"/>
    </row>
    <row r="190" spans="1:142" x14ac:dyDescent="0.3">
      <c r="A190" t="s">
        <v>134</v>
      </c>
      <c r="B190">
        <v>2015</v>
      </c>
      <c r="C190" t="s">
        <v>135</v>
      </c>
      <c r="D190" t="s">
        <v>218</v>
      </c>
      <c r="E190" t="s">
        <v>143</v>
      </c>
      <c r="F190" t="s">
        <v>137</v>
      </c>
      <c r="G190" t="s">
        <v>138</v>
      </c>
      <c r="H190" s="6">
        <v>343263.75</v>
      </c>
      <c r="I190">
        <v>350984</v>
      </c>
      <c r="AS190">
        <v>1185373368.72</v>
      </c>
      <c r="AT190">
        <v>-2972041.67</v>
      </c>
      <c r="AU190">
        <v>-592688</v>
      </c>
      <c r="AV190">
        <v>115606922.55</v>
      </c>
      <c r="AW190">
        <v>4609193.8499999996</v>
      </c>
      <c r="AX190">
        <v>0</v>
      </c>
      <c r="AY190">
        <v>-828299.02</v>
      </c>
      <c r="AZ190">
        <v>0</v>
      </c>
      <c r="BA190">
        <v>-120216116.40000001</v>
      </c>
      <c r="BB190">
        <v>-1237348428.0599999</v>
      </c>
      <c r="BC190">
        <v>123265704.56</v>
      </c>
      <c r="BD190">
        <v>57868714.829999998</v>
      </c>
      <c r="BE190">
        <v>6338620.96</v>
      </c>
      <c r="BF190">
        <v>0</v>
      </c>
      <c r="BG190">
        <v>-708015.24</v>
      </c>
      <c r="BH190">
        <v>2007237</v>
      </c>
      <c r="BK190">
        <v>0</v>
      </c>
      <c r="BL190">
        <v>-36837734.399999999</v>
      </c>
      <c r="BM190">
        <v>0</v>
      </c>
      <c r="BN190">
        <v>0</v>
      </c>
      <c r="BO190">
        <v>-1752073.06</v>
      </c>
      <c r="BP190">
        <v>-1475403.44</v>
      </c>
      <c r="BQ190">
        <v>-3096689.85</v>
      </c>
      <c r="BR190">
        <v>0</v>
      </c>
      <c r="BT190">
        <v>-36809965.340000004</v>
      </c>
      <c r="BU190">
        <v>-4950</v>
      </c>
      <c r="BV190">
        <v>-22061065.93</v>
      </c>
      <c r="BW190">
        <v>-3023185.14</v>
      </c>
      <c r="BX190">
        <v>-1852363.18</v>
      </c>
      <c r="BY190">
        <v>-2028187.25</v>
      </c>
      <c r="BZ190">
        <v>2241364.0099999998</v>
      </c>
      <c r="CA190">
        <v>-254671.75</v>
      </c>
      <c r="CC190">
        <v>1403155.46</v>
      </c>
      <c r="CD190">
        <v>162983.45000000001</v>
      </c>
      <c r="CE190">
        <v>-27256.35</v>
      </c>
      <c r="CI190">
        <v>163619826.14645439</v>
      </c>
      <c r="CJ190">
        <v>105000000</v>
      </c>
      <c r="CL190">
        <v>291708642.44000006</v>
      </c>
      <c r="DA190">
        <v>180642429.22999999</v>
      </c>
      <c r="DJ190">
        <v>203536104</v>
      </c>
      <c r="EG190" t="s">
        <v>280</v>
      </c>
      <c r="EH190">
        <v>1</v>
      </c>
      <c r="EJ190">
        <v>0</v>
      </c>
      <c r="EK190" s="59" t="s">
        <v>429</v>
      </c>
      <c r="EL190"/>
    </row>
    <row r="191" spans="1:142" x14ac:dyDescent="0.3">
      <c r="A191" t="s">
        <v>134</v>
      </c>
      <c r="B191">
        <v>2015</v>
      </c>
      <c r="C191" t="s">
        <v>135</v>
      </c>
      <c r="D191" t="s">
        <v>219</v>
      </c>
      <c r="E191" t="s">
        <v>144</v>
      </c>
      <c r="F191" t="s">
        <v>137</v>
      </c>
      <c r="G191" t="s">
        <v>138</v>
      </c>
      <c r="H191" s="6">
        <v>450502</v>
      </c>
      <c r="I191">
        <v>455800</v>
      </c>
      <c r="AS191">
        <v>1619169555.99</v>
      </c>
      <c r="AT191">
        <v>-6577058.3099999996</v>
      </c>
      <c r="AU191">
        <v>0</v>
      </c>
      <c r="AV191">
        <v>202601271.16</v>
      </c>
      <c r="AW191">
        <v>305948.45</v>
      </c>
      <c r="AX191">
        <v>0</v>
      </c>
      <c r="AY191">
        <v>-1078380.46</v>
      </c>
      <c r="AZ191">
        <v>0</v>
      </c>
      <c r="BA191">
        <v>-202601271.16</v>
      </c>
      <c r="BB191">
        <v>-2079667337.6099999</v>
      </c>
      <c r="BC191">
        <v>142260149.34999999</v>
      </c>
      <c r="BD191">
        <v>93737502.700000003</v>
      </c>
      <c r="BE191">
        <v>10303939.699999999</v>
      </c>
      <c r="BF191">
        <v>20678.7</v>
      </c>
      <c r="BG191">
        <v>-221307.8</v>
      </c>
      <c r="BH191">
        <v>-25742753.699999999</v>
      </c>
      <c r="BK191">
        <v>-15000000</v>
      </c>
      <c r="BL191">
        <v>0</v>
      </c>
      <c r="BM191">
        <v>303897434</v>
      </c>
      <c r="BN191">
        <v>-18842841</v>
      </c>
      <c r="BO191">
        <v>0</v>
      </c>
      <c r="BP191">
        <v>-374488.08</v>
      </c>
      <c r="BQ191">
        <v>3777829.02</v>
      </c>
      <c r="BR191">
        <v>0</v>
      </c>
      <c r="BT191">
        <v>-44607566.909999996</v>
      </c>
      <c r="BU191">
        <v>-1226170.3500000001</v>
      </c>
      <c r="BV191">
        <v>-7142561.0199999996</v>
      </c>
      <c r="BW191">
        <v>-4349420.8099999996</v>
      </c>
      <c r="BX191">
        <v>0</v>
      </c>
      <c r="BY191">
        <v>-315397.83</v>
      </c>
      <c r="BZ191">
        <v>1128058.48</v>
      </c>
      <c r="CA191">
        <v>-324712.64</v>
      </c>
      <c r="CC191">
        <v>27231769.960000001</v>
      </c>
      <c r="CD191">
        <v>0</v>
      </c>
      <c r="CE191">
        <v>0</v>
      </c>
      <c r="CI191">
        <v>882964950.92999983</v>
      </c>
      <c r="CJ191">
        <v>410961727.92636466</v>
      </c>
      <c r="CL191">
        <v>1497659003.4100001</v>
      </c>
      <c r="DA191">
        <v>831700879.85000002</v>
      </c>
      <c r="DJ191">
        <v>397119812.89999998</v>
      </c>
      <c r="EH191">
        <v>0</v>
      </c>
      <c r="EI191" t="s">
        <v>202</v>
      </c>
      <c r="EJ191">
        <v>1</v>
      </c>
      <c r="EK191" s="59" t="s">
        <v>433</v>
      </c>
      <c r="EL191"/>
    </row>
    <row r="192" spans="1:142" x14ac:dyDescent="0.3">
      <c r="A192" t="s">
        <v>134</v>
      </c>
      <c r="B192">
        <v>2015</v>
      </c>
      <c r="C192" t="s">
        <v>135</v>
      </c>
      <c r="D192" t="s">
        <v>220</v>
      </c>
      <c r="E192" t="s">
        <v>145</v>
      </c>
      <c r="F192" t="s">
        <v>137</v>
      </c>
      <c r="G192" t="s">
        <v>138</v>
      </c>
      <c r="H192" s="6">
        <v>179558</v>
      </c>
      <c r="I192">
        <v>194538</v>
      </c>
      <c r="AS192">
        <v>594105710.10000002</v>
      </c>
      <c r="AT192">
        <v>-2344792.46</v>
      </c>
      <c r="AU192">
        <v>0</v>
      </c>
      <c r="AV192">
        <v>86955125.239999995</v>
      </c>
      <c r="AW192">
        <v>18.399999999999999</v>
      </c>
      <c r="AX192">
        <v>0</v>
      </c>
      <c r="AY192">
        <v>-399842.4</v>
      </c>
      <c r="AZ192">
        <v>0</v>
      </c>
      <c r="BA192">
        <v>-86565454.75</v>
      </c>
      <c r="BB192">
        <v>-610130993.50999999</v>
      </c>
      <c r="BC192">
        <v>58012927.100000001</v>
      </c>
      <c r="BD192">
        <v>28822136.84</v>
      </c>
      <c r="BE192">
        <v>2926998.71</v>
      </c>
      <c r="BF192">
        <v>0</v>
      </c>
      <c r="BG192">
        <v>-542641.94999999995</v>
      </c>
      <c r="BH192">
        <v>6919843</v>
      </c>
      <c r="BK192">
        <v>0</v>
      </c>
      <c r="BL192">
        <v>-63470027</v>
      </c>
      <c r="BM192">
        <v>0</v>
      </c>
      <c r="BN192">
        <v>-967817</v>
      </c>
      <c r="BO192">
        <v>-3247398.05</v>
      </c>
      <c r="BP192">
        <v>-221277.45</v>
      </c>
      <c r="BQ192">
        <v>-738119.66</v>
      </c>
      <c r="BR192">
        <v>0</v>
      </c>
      <c r="BT192">
        <v>0</v>
      </c>
      <c r="BU192">
        <v>0</v>
      </c>
      <c r="BV192">
        <v>-28636008.690000001</v>
      </c>
      <c r="BW192">
        <v>0</v>
      </c>
      <c r="BX192">
        <v>-474013.7</v>
      </c>
      <c r="BY192">
        <v>0</v>
      </c>
      <c r="BZ192">
        <v>1050331.42</v>
      </c>
      <c r="CA192">
        <v>-167006.35</v>
      </c>
      <c r="CC192">
        <v>7313100.4400000004</v>
      </c>
      <c r="CD192">
        <v>-9832.76</v>
      </c>
      <c r="CE192">
        <v>-53520.14</v>
      </c>
      <c r="CI192">
        <v>181625564.00000003</v>
      </c>
      <c r="CJ192">
        <v>114310182.97937249</v>
      </c>
      <c r="CL192">
        <v>330606128.62</v>
      </c>
      <c r="DA192">
        <v>161562872.31</v>
      </c>
      <c r="DJ192">
        <v>87462120</v>
      </c>
      <c r="EG192" t="s">
        <v>278</v>
      </c>
      <c r="EH192">
        <v>1</v>
      </c>
      <c r="EJ192">
        <v>0</v>
      </c>
      <c r="EK192" s="59" t="s">
        <v>412</v>
      </c>
      <c r="EL192"/>
    </row>
    <row r="193" spans="1:142" x14ac:dyDescent="0.3">
      <c r="A193" t="s">
        <v>134</v>
      </c>
      <c r="B193">
        <v>2015</v>
      </c>
      <c r="C193" t="s">
        <v>135</v>
      </c>
      <c r="D193" t="s">
        <v>221</v>
      </c>
      <c r="E193" t="s">
        <v>146</v>
      </c>
      <c r="F193" t="s">
        <v>137</v>
      </c>
      <c r="G193" t="s">
        <v>138</v>
      </c>
      <c r="H193" s="6">
        <v>388827</v>
      </c>
      <c r="I193">
        <v>389623</v>
      </c>
      <c r="AS193">
        <v>1394037223</v>
      </c>
      <c r="AT193">
        <v>-1902103</v>
      </c>
      <c r="AU193">
        <v>-1122357</v>
      </c>
      <c r="AV193">
        <v>137971963</v>
      </c>
      <c r="AW193">
        <v>314346</v>
      </c>
      <c r="AX193">
        <v>0</v>
      </c>
      <c r="AY193">
        <v>-1064102</v>
      </c>
      <c r="AZ193">
        <v>0</v>
      </c>
      <c r="BA193">
        <v>-137971963</v>
      </c>
      <c r="BB193">
        <v>-1645693482</v>
      </c>
      <c r="BC193">
        <v>126717156</v>
      </c>
      <c r="BD193">
        <v>76394315</v>
      </c>
      <c r="BE193">
        <v>8499370</v>
      </c>
      <c r="BF193">
        <v>0</v>
      </c>
      <c r="BG193">
        <v>-509717</v>
      </c>
      <c r="BH193">
        <v>-4720000</v>
      </c>
      <c r="BK193">
        <v>12800000</v>
      </c>
      <c r="BL193">
        <v>0</v>
      </c>
      <c r="BM193">
        <v>53828343</v>
      </c>
      <c r="BN193">
        <v>20335000</v>
      </c>
      <c r="BO193">
        <v>-2329465</v>
      </c>
      <c r="BP193">
        <v>-709409</v>
      </c>
      <c r="BQ193">
        <v>10955759</v>
      </c>
      <c r="BR193">
        <v>0</v>
      </c>
      <c r="BT193">
        <v>-27376768</v>
      </c>
      <c r="BU193">
        <v>-2673104</v>
      </c>
      <c r="BV193">
        <v>-24717727</v>
      </c>
      <c r="BW193">
        <v>-4872721</v>
      </c>
      <c r="BX193">
        <v>-4337354</v>
      </c>
      <c r="BY193">
        <v>-303293</v>
      </c>
      <c r="BZ193">
        <v>1662520</v>
      </c>
      <c r="CA193">
        <v>-96256</v>
      </c>
      <c r="CC193">
        <v>11021291</v>
      </c>
      <c r="CD193">
        <v>644619</v>
      </c>
      <c r="CE193">
        <v>-363022</v>
      </c>
      <c r="CI193">
        <v>184300000</v>
      </c>
      <c r="CJ193">
        <v>183900000</v>
      </c>
      <c r="CL193">
        <v>413869774</v>
      </c>
      <c r="DA193">
        <v>164450140</v>
      </c>
      <c r="DJ193">
        <v>325000000</v>
      </c>
      <c r="EG193" t="s">
        <v>279</v>
      </c>
      <c r="EH193">
        <v>1</v>
      </c>
      <c r="EJ193">
        <v>0</v>
      </c>
      <c r="EK193" s="59" t="s">
        <v>399</v>
      </c>
      <c r="EL193"/>
    </row>
    <row r="194" spans="1:142" x14ac:dyDescent="0.3">
      <c r="A194" t="s">
        <v>134</v>
      </c>
      <c r="B194">
        <v>2015</v>
      </c>
      <c r="C194" t="s">
        <v>135</v>
      </c>
      <c r="D194" t="s">
        <v>222</v>
      </c>
      <c r="E194" t="s">
        <v>147</v>
      </c>
      <c r="F194" t="s">
        <v>137</v>
      </c>
      <c r="G194" t="s">
        <v>138</v>
      </c>
      <c r="H194" s="6">
        <v>211075.66</v>
      </c>
      <c r="I194">
        <v>245751</v>
      </c>
      <c r="AS194">
        <v>614114834.15999997</v>
      </c>
      <c r="AT194">
        <v>-2236835.5099999998</v>
      </c>
      <c r="AU194">
        <v>0</v>
      </c>
      <c r="AV194">
        <v>75682525</v>
      </c>
      <c r="AW194">
        <v>4289.55</v>
      </c>
      <c r="AX194">
        <v>0</v>
      </c>
      <c r="AY194">
        <v>-485844.8</v>
      </c>
      <c r="AZ194">
        <v>0</v>
      </c>
      <c r="BA194">
        <v>-75683573.549999997</v>
      </c>
      <c r="BB194">
        <v>-552637884</v>
      </c>
      <c r="BC194">
        <v>64774755.57</v>
      </c>
      <c r="BD194">
        <v>26579746.289999999</v>
      </c>
      <c r="BE194">
        <v>2633135.52</v>
      </c>
      <c r="BF194">
        <v>0</v>
      </c>
      <c r="BG194">
        <v>-40798.44</v>
      </c>
      <c r="BH194">
        <v>-20850000</v>
      </c>
      <c r="BK194">
        <v>0</v>
      </c>
      <c r="BL194">
        <v>-91866718</v>
      </c>
      <c r="BM194">
        <v>0</v>
      </c>
      <c r="BN194">
        <v>-19100000</v>
      </c>
      <c r="BO194">
        <v>0</v>
      </c>
      <c r="BP194">
        <v>-5395456.04</v>
      </c>
      <c r="BQ194">
        <v>2072961.08</v>
      </c>
      <c r="BR194">
        <v>0</v>
      </c>
      <c r="BT194">
        <v>0</v>
      </c>
      <c r="BU194">
        <v>0</v>
      </c>
      <c r="BV194">
        <v>-30711662.66</v>
      </c>
      <c r="BW194">
        <v>0</v>
      </c>
      <c r="BX194">
        <v>0</v>
      </c>
      <c r="BY194">
        <v>0</v>
      </c>
      <c r="BZ194">
        <v>138946.67000000001</v>
      </c>
      <c r="CA194">
        <v>-31868.95</v>
      </c>
      <c r="CC194">
        <v>2929673.46</v>
      </c>
      <c r="CD194">
        <v>0</v>
      </c>
      <c r="CE194">
        <v>0</v>
      </c>
      <c r="CI194">
        <v>105290711.58</v>
      </c>
      <c r="CJ194">
        <v>88312967.122498706</v>
      </c>
      <c r="CL194">
        <v>159676628.53</v>
      </c>
      <c r="DA194">
        <v>94824134.670000002</v>
      </c>
      <c r="DJ194">
        <v>125490000</v>
      </c>
      <c r="EG194" t="s">
        <v>287</v>
      </c>
      <c r="EH194">
        <v>1</v>
      </c>
      <c r="EJ194">
        <v>0</v>
      </c>
      <c r="EK194" s="59" t="s">
        <v>439</v>
      </c>
      <c r="EL194"/>
    </row>
    <row r="195" spans="1:142" x14ac:dyDescent="0.3">
      <c r="A195" t="s">
        <v>134</v>
      </c>
      <c r="B195">
        <v>2015</v>
      </c>
      <c r="C195" t="s">
        <v>135</v>
      </c>
      <c r="D195" t="s">
        <v>223</v>
      </c>
      <c r="E195" t="s">
        <v>148</v>
      </c>
      <c r="F195" t="s">
        <v>137</v>
      </c>
      <c r="G195" t="s">
        <v>138</v>
      </c>
      <c r="H195" s="6">
        <v>400985.09</v>
      </c>
      <c r="I195">
        <v>386237</v>
      </c>
      <c r="AS195">
        <v>1464171398.9000001</v>
      </c>
      <c r="AT195">
        <v>-20492710.48</v>
      </c>
      <c r="AU195">
        <v>0</v>
      </c>
      <c r="AV195">
        <v>286259855.06999999</v>
      </c>
      <c r="AW195">
        <v>0</v>
      </c>
      <c r="AX195">
        <v>0</v>
      </c>
      <c r="AY195">
        <v>-962056.8</v>
      </c>
      <c r="AZ195">
        <v>0</v>
      </c>
      <c r="BA195">
        <v>-286259855.06999999</v>
      </c>
      <c r="BB195">
        <v>-1611069138.1300001</v>
      </c>
      <c r="BC195">
        <v>140716729.56</v>
      </c>
      <c r="BD195">
        <v>75814947.5</v>
      </c>
      <c r="BE195">
        <v>7540851.9500000002</v>
      </c>
      <c r="BF195">
        <v>0</v>
      </c>
      <c r="BG195">
        <v>0</v>
      </c>
      <c r="BH195">
        <v>-22392000</v>
      </c>
      <c r="BK195">
        <v>-12746000</v>
      </c>
      <c r="BL195">
        <v>-121376243</v>
      </c>
      <c r="BM195">
        <v>59511489</v>
      </c>
      <c r="BN195">
        <v>20239217</v>
      </c>
      <c r="BO195">
        <v>-1045318.11</v>
      </c>
      <c r="BP195">
        <v>-1584386.97</v>
      </c>
      <c r="BQ195">
        <v>-780699.44</v>
      </c>
      <c r="BR195">
        <v>0</v>
      </c>
      <c r="BT195">
        <v>-48610286.939999998</v>
      </c>
      <c r="BU195">
        <v>0</v>
      </c>
      <c r="BV195">
        <v>-9842309.0299999993</v>
      </c>
      <c r="BW195">
        <v>-3161203.91</v>
      </c>
      <c r="BX195">
        <v>-1616612.08</v>
      </c>
      <c r="BY195">
        <v>0</v>
      </c>
      <c r="BZ195">
        <v>4868851.8099999996</v>
      </c>
      <c r="CA195">
        <v>-54959.16</v>
      </c>
      <c r="CC195">
        <v>903151.49</v>
      </c>
      <c r="CD195">
        <v>0</v>
      </c>
      <c r="CE195">
        <v>0</v>
      </c>
      <c r="CI195">
        <v>245176052.49456865</v>
      </c>
      <c r="CJ195">
        <v>191981278.11409819</v>
      </c>
      <c r="CL195">
        <v>384513031.1099999</v>
      </c>
      <c r="DA195">
        <v>89924246.030000001</v>
      </c>
      <c r="DJ195">
        <v>335153000</v>
      </c>
      <c r="EH195">
        <v>0</v>
      </c>
      <c r="EI195" t="s">
        <v>199</v>
      </c>
      <c r="EJ195">
        <v>1</v>
      </c>
      <c r="EK195" s="59" t="s">
        <v>427</v>
      </c>
      <c r="EL195"/>
    </row>
    <row r="196" spans="1:142" x14ac:dyDescent="0.3">
      <c r="A196" t="s">
        <v>134</v>
      </c>
      <c r="B196">
        <v>2015</v>
      </c>
      <c r="C196" t="s">
        <v>135</v>
      </c>
      <c r="D196" t="s">
        <v>224</v>
      </c>
      <c r="E196" t="s">
        <v>149</v>
      </c>
      <c r="F196" t="s">
        <v>137</v>
      </c>
      <c r="G196" t="s">
        <v>138</v>
      </c>
      <c r="H196" s="6">
        <v>275797.42</v>
      </c>
      <c r="I196">
        <v>266067</v>
      </c>
      <c r="AS196">
        <v>923757315.70000005</v>
      </c>
      <c r="AT196">
        <v>-11496910.130000001</v>
      </c>
      <c r="AU196">
        <v>0</v>
      </c>
      <c r="AV196">
        <v>166261761.11000001</v>
      </c>
      <c r="AW196">
        <v>0</v>
      </c>
      <c r="AX196">
        <v>0</v>
      </c>
      <c r="AY196">
        <v>-661824</v>
      </c>
      <c r="AZ196">
        <v>0</v>
      </c>
      <c r="BA196">
        <v>-166261761.11000001</v>
      </c>
      <c r="BB196">
        <v>-1019812963.04</v>
      </c>
      <c r="BC196">
        <v>89281266.189999998</v>
      </c>
      <c r="BD196">
        <v>47400273.909999996</v>
      </c>
      <c r="BE196">
        <v>4825999.08</v>
      </c>
      <c r="BF196">
        <v>0</v>
      </c>
      <c r="BG196">
        <v>0</v>
      </c>
      <c r="BH196">
        <v>-10840000</v>
      </c>
      <c r="BK196">
        <v>-8781000</v>
      </c>
      <c r="BL196">
        <v>-87772453.75</v>
      </c>
      <c r="BM196">
        <v>48958715.75</v>
      </c>
      <c r="BN196">
        <v>13099058</v>
      </c>
      <c r="BO196">
        <v>-751141.38</v>
      </c>
      <c r="BP196">
        <v>-1271581.22</v>
      </c>
      <c r="BQ196">
        <v>-523520.09</v>
      </c>
      <c r="BR196">
        <v>0</v>
      </c>
      <c r="BT196">
        <v>-31933927.960000001</v>
      </c>
      <c r="BU196">
        <v>0</v>
      </c>
      <c r="BV196">
        <v>-6027678.0999999996</v>
      </c>
      <c r="BW196">
        <v>-1942183.88</v>
      </c>
      <c r="BX196">
        <v>-487643.43</v>
      </c>
      <c r="BY196">
        <v>0</v>
      </c>
      <c r="BZ196">
        <v>2954469.2</v>
      </c>
      <c r="CA196">
        <v>-6758.66</v>
      </c>
      <c r="CC196">
        <v>566322.4</v>
      </c>
      <c r="CD196">
        <v>0</v>
      </c>
      <c r="CE196">
        <v>0</v>
      </c>
      <c r="CI196">
        <v>145744771.53177729</v>
      </c>
      <c r="CJ196">
        <v>131456243.61811832</v>
      </c>
      <c r="CL196">
        <v>284489615.73999995</v>
      </c>
      <c r="DA196">
        <v>28928726.27</v>
      </c>
      <c r="DJ196">
        <v>219432000</v>
      </c>
      <c r="EH196">
        <v>0</v>
      </c>
      <c r="EI196" t="s">
        <v>199</v>
      </c>
      <c r="EJ196">
        <v>1</v>
      </c>
      <c r="EK196" s="59" t="s">
        <v>431</v>
      </c>
      <c r="EL196"/>
    </row>
    <row r="197" spans="1:142" x14ac:dyDescent="0.3">
      <c r="A197" t="s">
        <v>134</v>
      </c>
      <c r="B197">
        <v>2015</v>
      </c>
      <c r="C197" t="s">
        <v>135</v>
      </c>
      <c r="D197" t="s">
        <v>225</v>
      </c>
      <c r="E197" t="s">
        <v>150</v>
      </c>
      <c r="F197" t="s">
        <v>137</v>
      </c>
      <c r="G197" t="s">
        <v>138</v>
      </c>
      <c r="H197" s="6">
        <v>160353</v>
      </c>
      <c r="I197">
        <v>163493</v>
      </c>
      <c r="AS197">
        <v>528092872.69999999</v>
      </c>
      <c r="AT197">
        <v>-713438.75</v>
      </c>
      <c r="AU197">
        <v>0</v>
      </c>
      <c r="AV197">
        <v>58675003.350000001</v>
      </c>
      <c r="AW197">
        <v>0</v>
      </c>
      <c r="AX197">
        <v>0</v>
      </c>
      <c r="AY197">
        <v>-415257.29</v>
      </c>
      <c r="AZ197">
        <v>0</v>
      </c>
      <c r="BA197">
        <v>-58675003.350000001</v>
      </c>
      <c r="BB197">
        <v>-578581927.39999998</v>
      </c>
      <c r="BC197">
        <v>53028307.950000003</v>
      </c>
      <c r="BD197">
        <v>26340191.050000001</v>
      </c>
      <c r="BE197">
        <v>3155372.3</v>
      </c>
      <c r="BF197">
        <v>0</v>
      </c>
      <c r="BG197">
        <v>-170875.31</v>
      </c>
      <c r="BH197">
        <v>-2639000</v>
      </c>
      <c r="BK197">
        <v>-1800000</v>
      </c>
      <c r="BL197">
        <v>-8209637</v>
      </c>
      <c r="BM197">
        <v>4983502</v>
      </c>
      <c r="BN197">
        <v>-6100000</v>
      </c>
      <c r="BO197">
        <v>-5875544.4500000002</v>
      </c>
      <c r="BP197">
        <v>-685451.55</v>
      </c>
      <c r="BQ197">
        <v>-233829.71</v>
      </c>
      <c r="BR197">
        <v>0</v>
      </c>
      <c r="BT197">
        <v>-9256910.8399999999</v>
      </c>
      <c r="BU197">
        <v>-170</v>
      </c>
      <c r="BV197">
        <v>-6969777.1699999999</v>
      </c>
      <c r="BW197">
        <v>-1396584.51</v>
      </c>
      <c r="BX197">
        <v>-278870.8</v>
      </c>
      <c r="BY197">
        <v>-322021.42</v>
      </c>
      <c r="BZ197">
        <v>286315.17</v>
      </c>
      <c r="CA197">
        <v>-894439.1</v>
      </c>
      <c r="CC197">
        <v>3004859.32</v>
      </c>
      <c r="CD197">
        <v>131613.39000000001</v>
      </c>
      <c r="CE197">
        <v>0</v>
      </c>
      <c r="CI197">
        <v>121018857.1100001</v>
      </c>
      <c r="CJ197">
        <v>93879731.122316435</v>
      </c>
      <c r="CL197">
        <v>242076821.15999997</v>
      </c>
      <c r="DA197">
        <v>111391270.89</v>
      </c>
      <c r="DJ197">
        <v>119054000</v>
      </c>
      <c r="EH197">
        <v>0</v>
      </c>
      <c r="EJ197">
        <v>0</v>
      </c>
      <c r="EK197" s="59" t="s">
        <v>396</v>
      </c>
      <c r="EL197"/>
    </row>
    <row r="198" spans="1:142" x14ac:dyDescent="0.3">
      <c r="A198" t="s">
        <v>134</v>
      </c>
      <c r="B198">
        <v>2015</v>
      </c>
      <c r="C198" t="s">
        <v>135</v>
      </c>
      <c r="D198" t="s">
        <v>226</v>
      </c>
      <c r="E198" t="s">
        <v>151</v>
      </c>
      <c r="F198" t="s">
        <v>137</v>
      </c>
      <c r="G198" t="s">
        <v>138</v>
      </c>
      <c r="H198" s="6">
        <v>231286.75</v>
      </c>
      <c r="I198">
        <v>228994</v>
      </c>
      <c r="AS198">
        <v>751124735.29999995</v>
      </c>
      <c r="AT198">
        <v>-10168279.07</v>
      </c>
      <c r="AU198">
        <v>0</v>
      </c>
      <c r="AV198">
        <v>128792048.73999999</v>
      </c>
      <c r="AW198">
        <v>0</v>
      </c>
      <c r="AX198">
        <v>0</v>
      </c>
      <c r="AY198">
        <v>-555117.6</v>
      </c>
      <c r="AZ198">
        <v>0</v>
      </c>
      <c r="BA198">
        <v>-128792048.73999999</v>
      </c>
      <c r="BB198">
        <v>-786400801.88</v>
      </c>
      <c r="BC198">
        <v>76828554.829999998</v>
      </c>
      <c r="BD198">
        <v>37491766.960000001</v>
      </c>
      <c r="BE198">
        <v>3952163.7</v>
      </c>
      <c r="BF198">
        <v>0</v>
      </c>
      <c r="BG198">
        <v>0</v>
      </c>
      <c r="BH198">
        <v>-4428000</v>
      </c>
      <c r="BK198">
        <v>-7557000</v>
      </c>
      <c r="BL198">
        <v>-99702795.5</v>
      </c>
      <c r="BM198">
        <v>34895850.5</v>
      </c>
      <c r="BN198">
        <v>6393174</v>
      </c>
      <c r="BO198">
        <v>-1682466.22</v>
      </c>
      <c r="BP198">
        <v>-679521.41</v>
      </c>
      <c r="BQ198">
        <v>-459690.9</v>
      </c>
      <c r="BR198">
        <v>0</v>
      </c>
      <c r="BT198">
        <v>-24432595.510000002</v>
      </c>
      <c r="BU198">
        <v>0</v>
      </c>
      <c r="BV198">
        <v>-4072737.88</v>
      </c>
      <c r="BW198">
        <v>-1254095.43</v>
      </c>
      <c r="BX198">
        <v>-340335.35999999999</v>
      </c>
      <c r="BY198">
        <v>0</v>
      </c>
      <c r="BZ198">
        <v>2292972.17</v>
      </c>
      <c r="CA198">
        <v>-7375.73</v>
      </c>
      <c r="CC198">
        <v>1020193.8</v>
      </c>
      <c r="CD198">
        <v>0</v>
      </c>
      <c r="CE198">
        <v>0</v>
      </c>
      <c r="CI198">
        <v>129714484.31534168</v>
      </c>
      <c r="CJ198">
        <v>112806097.08445586</v>
      </c>
      <c r="CL198">
        <v>253993767.78</v>
      </c>
      <c r="DA198">
        <v>58771258.530000001</v>
      </c>
      <c r="DJ198">
        <v>161611000</v>
      </c>
      <c r="EH198">
        <v>0</v>
      </c>
      <c r="EI198" t="s">
        <v>199</v>
      </c>
      <c r="EJ198">
        <v>1</v>
      </c>
      <c r="EK198" s="59" t="s">
        <v>397</v>
      </c>
      <c r="EL198"/>
    </row>
    <row r="199" spans="1:142" x14ac:dyDescent="0.3">
      <c r="A199" t="s">
        <v>134</v>
      </c>
      <c r="B199">
        <v>2015</v>
      </c>
      <c r="C199" t="s">
        <v>135</v>
      </c>
      <c r="D199" t="s">
        <v>227</v>
      </c>
      <c r="E199" t="s">
        <v>152</v>
      </c>
      <c r="F199" t="s">
        <v>137</v>
      </c>
      <c r="G199" t="s">
        <v>138</v>
      </c>
      <c r="H199" s="6">
        <v>157953.57999999999</v>
      </c>
      <c r="I199">
        <v>166696</v>
      </c>
      <c r="AS199">
        <v>606086310.32000005</v>
      </c>
      <c r="AT199">
        <v>-4284642.53</v>
      </c>
      <c r="AU199">
        <v>0</v>
      </c>
      <c r="AV199">
        <v>80959229.099999994</v>
      </c>
      <c r="AW199">
        <v>1049046.93</v>
      </c>
      <c r="AX199">
        <v>0</v>
      </c>
      <c r="AY199">
        <v>125559.2</v>
      </c>
      <c r="AZ199">
        <v>0</v>
      </c>
      <c r="BA199">
        <v>-81249990.549999997</v>
      </c>
      <c r="BB199">
        <v>-691806335.79999995</v>
      </c>
      <c r="BC199">
        <v>56925634.880000003</v>
      </c>
      <c r="BD199">
        <v>30805027.539999999</v>
      </c>
      <c r="BE199">
        <v>3859087.34</v>
      </c>
      <c r="BF199">
        <v>0</v>
      </c>
      <c r="BG199">
        <v>-76200.77</v>
      </c>
      <c r="BH199">
        <v>-1624800</v>
      </c>
      <c r="BK199">
        <v>0</v>
      </c>
      <c r="BL199">
        <v>0</v>
      </c>
      <c r="BM199">
        <v>30376813</v>
      </c>
      <c r="BN199">
        <v>-8400000</v>
      </c>
      <c r="BO199">
        <v>0</v>
      </c>
      <c r="BP199">
        <v>-1120676.08</v>
      </c>
      <c r="BQ199">
        <v>414928.25</v>
      </c>
      <c r="BR199">
        <v>0</v>
      </c>
      <c r="BT199">
        <v>0</v>
      </c>
      <c r="BU199">
        <v>0</v>
      </c>
      <c r="BV199">
        <v>-30287291.960000001</v>
      </c>
      <c r="BW199">
        <v>0</v>
      </c>
      <c r="BX199">
        <v>0</v>
      </c>
      <c r="BY199">
        <v>0</v>
      </c>
      <c r="BZ199">
        <v>136993.45000000001</v>
      </c>
      <c r="CA199">
        <v>-52316.9</v>
      </c>
      <c r="CC199">
        <v>3795125.54</v>
      </c>
      <c r="CD199">
        <v>5690.29</v>
      </c>
      <c r="CE199">
        <v>0</v>
      </c>
      <c r="CI199">
        <v>197956752.13</v>
      </c>
      <c r="CJ199">
        <v>113830172.12345695</v>
      </c>
      <c r="CL199">
        <v>252740699.88999999</v>
      </c>
      <c r="DA199">
        <v>183302084.66999999</v>
      </c>
      <c r="DJ199">
        <v>158125000</v>
      </c>
      <c r="EG199" t="s">
        <v>287</v>
      </c>
      <c r="EH199">
        <v>1</v>
      </c>
      <c r="EJ199">
        <v>0</v>
      </c>
      <c r="EK199" s="59" t="s">
        <v>430</v>
      </c>
      <c r="EL199"/>
    </row>
    <row r="200" spans="1:142" x14ac:dyDescent="0.3">
      <c r="A200" t="s">
        <v>134</v>
      </c>
      <c r="B200">
        <v>2015</v>
      </c>
      <c r="C200" t="s">
        <v>135</v>
      </c>
      <c r="D200" t="s">
        <v>228</v>
      </c>
      <c r="E200" t="s">
        <v>153</v>
      </c>
      <c r="F200" t="s">
        <v>137</v>
      </c>
      <c r="G200" t="s">
        <v>138</v>
      </c>
      <c r="H200" s="6">
        <v>221210.33</v>
      </c>
      <c r="I200">
        <v>214407</v>
      </c>
      <c r="AS200">
        <v>702923728.79999995</v>
      </c>
      <c r="AT200">
        <v>-9493522.7699999996</v>
      </c>
      <c r="AU200">
        <v>0</v>
      </c>
      <c r="AV200">
        <v>129730838.48999999</v>
      </c>
      <c r="AW200">
        <v>0</v>
      </c>
      <c r="AX200">
        <v>0</v>
      </c>
      <c r="AY200">
        <v>-530968.80000000005</v>
      </c>
      <c r="AZ200">
        <v>0</v>
      </c>
      <c r="BA200">
        <v>-129730838.48999999</v>
      </c>
      <c r="BB200">
        <v>-699187144.88999999</v>
      </c>
      <c r="BC200">
        <v>71799522.969999999</v>
      </c>
      <c r="BD200">
        <v>34000865.939999998</v>
      </c>
      <c r="BE200">
        <v>3499990.11</v>
      </c>
      <c r="BF200">
        <v>0</v>
      </c>
      <c r="BG200">
        <v>0</v>
      </c>
      <c r="BH200">
        <v>-7811000</v>
      </c>
      <c r="BK200">
        <v>0</v>
      </c>
      <c r="BL200">
        <v>-126050041</v>
      </c>
      <c r="BM200">
        <v>13570771</v>
      </c>
      <c r="BN200">
        <v>14003690</v>
      </c>
      <c r="BO200">
        <v>-995360.94</v>
      </c>
      <c r="BP200">
        <v>-908354.84</v>
      </c>
      <c r="BQ200">
        <v>-356907.78</v>
      </c>
      <c r="BR200">
        <v>0</v>
      </c>
      <c r="BT200">
        <v>-22574953.739999998</v>
      </c>
      <c r="BU200">
        <v>0</v>
      </c>
      <c r="BV200">
        <v>-3186156.27</v>
      </c>
      <c r="BW200">
        <v>-1121720.5900000001</v>
      </c>
      <c r="BX200">
        <v>-220858.7</v>
      </c>
      <c r="BY200">
        <v>0</v>
      </c>
      <c r="BZ200">
        <v>1725232.56</v>
      </c>
      <c r="CA200">
        <v>-10588.55</v>
      </c>
      <c r="CC200">
        <v>365044.63</v>
      </c>
      <c r="CD200">
        <v>0</v>
      </c>
      <c r="CE200">
        <v>0</v>
      </c>
      <c r="CI200">
        <v>91459849.421353489</v>
      </c>
      <c r="CJ200">
        <v>91364288.616432011</v>
      </c>
      <c r="CL200">
        <v>178195681</v>
      </c>
      <c r="DA200">
        <v>49834818.659999996</v>
      </c>
      <c r="DJ200">
        <v>149178000</v>
      </c>
      <c r="EH200">
        <v>0</v>
      </c>
      <c r="EI200" t="s">
        <v>199</v>
      </c>
      <c r="EJ200">
        <v>1</v>
      </c>
      <c r="EK200" s="59" t="s">
        <v>404</v>
      </c>
      <c r="EL200"/>
    </row>
    <row r="201" spans="1:142" x14ac:dyDescent="0.3">
      <c r="A201" t="s">
        <v>134</v>
      </c>
      <c r="B201">
        <v>2015</v>
      </c>
      <c r="C201" t="s">
        <v>135</v>
      </c>
      <c r="D201" t="s">
        <v>229</v>
      </c>
      <c r="E201" t="s">
        <v>154</v>
      </c>
      <c r="F201" t="s">
        <v>137</v>
      </c>
      <c r="G201" t="s">
        <v>138</v>
      </c>
      <c r="H201" s="6">
        <v>154326.16</v>
      </c>
      <c r="I201">
        <v>152806</v>
      </c>
      <c r="AS201">
        <v>461084897.83999997</v>
      </c>
      <c r="AT201">
        <v>536381.28</v>
      </c>
      <c r="AU201">
        <v>0</v>
      </c>
      <c r="AV201">
        <v>66632455.299999997</v>
      </c>
      <c r="AW201">
        <v>0</v>
      </c>
      <c r="AX201">
        <v>0</v>
      </c>
      <c r="AY201">
        <v>-362879.96</v>
      </c>
      <c r="AZ201">
        <v>0</v>
      </c>
      <c r="BA201">
        <v>-66632455.299999997</v>
      </c>
      <c r="BB201">
        <v>-475536637.39999998</v>
      </c>
      <c r="BC201">
        <v>43498980.299999997</v>
      </c>
      <c r="BD201">
        <v>23408305.25</v>
      </c>
      <c r="BE201">
        <v>2606531.9500000002</v>
      </c>
      <c r="BF201">
        <v>0</v>
      </c>
      <c r="BG201">
        <v>-152220.78</v>
      </c>
      <c r="BH201">
        <v>-913000</v>
      </c>
      <c r="BK201">
        <v>0</v>
      </c>
      <c r="BL201">
        <v>-26829261.02</v>
      </c>
      <c r="BM201">
        <v>4615.08</v>
      </c>
      <c r="BN201">
        <v>311005.33</v>
      </c>
      <c r="BO201">
        <v>-5735880.1699999999</v>
      </c>
      <c r="BP201">
        <v>-374508.25</v>
      </c>
      <c r="BQ201">
        <v>-498035.75</v>
      </c>
      <c r="BR201">
        <v>0</v>
      </c>
      <c r="BT201">
        <v>-16117111.390000001</v>
      </c>
      <c r="BU201">
        <v>-150867.46</v>
      </c>
      <c r="BV201">
        <v>-8824387.4499999993</v>
      </c>
      <c r="BW201">
        <v>-1988623</v>
      </c>
      <c r="BX201">
        <v>-2815584.37</v>
      </c>
      <c r="BY201">
        <v>-2375619.46</v>
      </c>
      <c r="BZ201">
        <v>4760967.4800000004</v>
      </c>
      <c r="CA201">
        <v>-770850.93</v>
      </c>
      <c r="CC201">
        <v>1413572.34</v>
      </c>
      <c r="CD201">
        <v>1244291.18</v>
      </c>
      <c r="CE201">
        <v>0</v>
      </c>
      <c r="CI201">
        <v>90945736.850000009</v>
      </c>
      <c r="CJ201">
        <v>84583348.280443683</v>
      </c>
      <c r="CL201">
        <v>278177904.84999996</v>
      </c>
      <c r="DA201">
        <v>59072730.18</v>
      </c>
      <c r="DJ201">
        <v>87882000</v>
      </c>
      <c r="EG201" t="s">
        <v>281</v>
      </c>
      <c r="EH201">
        <v>1</v>
      </c>
      <c r="EJ201">
        <v>0</v>
      </c>
      <c r="EK201" s="59" t="s">
        <v>400</v>
      </c>
      <c r="EL201"/>
    </row>
    <row r="202" spans="1:142" x14ac:dyDescent="0.3">
      <c r="A202" t="s">
        <v>134</v>
      </c>
      <c r="B202">
        <v>2015</v>
      </c>
      <c r="C202" t="s">
        <v>135</v>
      </c>
      <c r="D202" t="s">
        <v>230</v>
      </c>
      <c r="E202" t="s">
        <v>155</v>
      </c>
      <c r="F202" t="s">
        <v>137</v>
      </c>
      <c r="G202" t="s">
        <v>138</v>
      </c>
      <c r="H202" s="6">
        <v>153340.07</v>
      </c>
      <c r="I202">
        <v>146048</v>
      </c>
      <c r="AS202">
        <v>597283221.50999999</v>
      </c>
      <c r="AT202">
        <v>-1697465.46</v>
      </c>
      <c r="AU202">
        <v>0</v>
      </c>
      <c r="AV202">
        <v>96092235.260000005</v>
      </c>
      <c r="AW202">
        <v>0</v>
      </c>
      <c r="AX202">
        <v>0</v>
      </c>
      <c r="AY202">
        <v>368016.23</v>
      </c>
      <c r="AZ202">
        <v>0</v>
      </c>
      <c r="BA202">
        <v>-96092235.260000005</v>
      </c>
      <c r="BB202">
        <v>-646730614.67999995</v>
      </c>
      <c r="BC202">
        <v>44820406.530000001</v>
      </c>
      <c r="BD202">
        <v>28841670.300000001</v>
      </c>
      <c r="BE202">
        <v>4038808.72</v>
      </c>
      <c r="BF202">
        <v>0</v>
      </c>
      <c r="BG202">
        <v>-1753682.83</v>
      </c>
      <c r="BH202">
        <v>-6566289.96</v>
      </c>
      <c r="BK202">
        <v>280000</v>
      </c>
      <c r="BL202">
        <v>-55398694.759999998</v>
      </c>
      <c r="BM202">
        <v>76372062.980000004</v>
      </c>
      <c r="BN202">
        <v>-11040385.48</v>
      </c>
      <c r="BO202">
        <v>0</v>
      </c>
      <c r="BP202">
        <v>0</v>
      </c>
      <c r="BQ202">
        <v>-1677286.66</v>
      </c>
      <c r="BR202">
        <v>0</v>
      </c>
      <c r="BT202">
        <v>-11765523.449999999</v>
      </c>
      <c r="BU202">
        <v>-122175.42</v>
      </c>
      <c r="BV202">
        <v>-22368052.030000001</v>
      </c>
      <c r="BW202">
        <v>0</v>
      </c>
      <c r="BX202">
        <v>-799716.9</v>
      </c>
      <c r="BY202">
        <v>0</v>
      </c>
      <c r="BZ202">
        <v>210813.73</v>
      </c>
      <c r="CA202">
        <v>-10731.89</v>
      </c>
      <c r="CC202">
        <v>1653864.26</v>
      </c>
      <c r="CD202">
        <v>1080769.6200000001</v>
      </c>
      <c r="CE202">
        <v>0</v>
      </c>
      <c r="CI202">
        <v>152030128.79999995</v>
      </c>
      <c r="CJ202">
        <v>95251259.501772687</v>
      </c>
      <c r="CL202">
        <v>361237147.10000002</v>
      </c>
      <c r="DA202">
        <v>103965464.5</v>
      </c>
      <c r="DJ202">
        <v>137475056.81999999</v>
      </c>
      <c r="EG202" t="s">
        <v>282</v>
      </c>
      <c r="EH202">
        <v>1</v>
      </c>
      <c r="EJ202">
        <v>0</v>
      </c>
      <c r="EK202" s="59" t="s">
        <v>401</v>
      </c>
      <c r="EL202"/>
    </row>
    <row r="203" spans="1:142" x14ac:dyDescent="0.3">
      <c r="A203" t="s">
        <v>134</v>
      </c>
      <c r="B203">
        <v>2015</v>
      </c>
      <c r="C203" t="s">
        <v>135</v>
      </c>
      <c r="D203" t="s">
        <v>231</v>
      </c>
      <c r="E203" t="s">
        <v>156</v>
      </c>
      <c r="F203" t="s">
        <v>137</v>
      </c>
      <c r="G203" t="s">
        <v>138</v>
      </c>
      <c r="H203" s="6">
        <v>128263</v>
      </c>
      <c r="I203">
        <v>130032</v>
      </c>
      <c r="AS203">
        <v>330181146.30000001</v>
      </c>
      <c r="AT203">
        <v>-3929668.93</v>
      </c>
      <c r="AU203">
        <v>0</v>
      </c>
      <c r="AV203">
        <v>51384135.649999999</v>
      </c>
      <c r="AW203">
        <v>-325874.59999999998</v>
      </c>
      <c r="AX203">
        <v>0</v>
      </c>
      <c r="AY203">
        <v>-260854.45</v>
      </c>
      <c r="AZ203">
        <v>0</v>
      </c>
      <c r="BA203">
        <v>-51384135.649999999</v>
      </c>
      <c r="BB203">
        <v>-305787426.99000001</v>
      </c>
      <c r="BC203">
        <v>35156596.189999998</v>
      </c>
      <c r="BD203">
        <v>14500757.18</v>
      </c>
      <c r="BE203">
        <v>1623025</v>
      </c>
      <c r="BF203">
        <v>0</v>
      </c>
      <c r="BG203">
        <v>-1287.56</v>
      </c>
      <c r="BH203">
        <v>-7391454</v>
      </c>
      <c r="BK203">
        <v>-4291056</v>
      </c>
      <c r="BL203">
        <v>-56758498</v>
      </c>
      <c r="BM203">
        <v>0</v>
      </c>
      <c r="BN203">
        <v>3092799</v>
      </c>
      <c r="BO203">
        <v>0</v>
      </c>
      <c r="BP203">
        <v>-483364.55</v>
      </c>
      <c r="BQ203">
        <v>-1867823.62</v>
      </c>
      <c r="BR203">
        <v>0</v>
      </c>
      <c r="BT203">
        <v>-8111413.6600000001</v>
      </c>
      <c r="BU203">
        <v>0</v>
      </c>
      <c r="BV203">
        <v>-2057317.59</v>
      </c>
      <c r="BW203">
        <v>-713955.64</v>
      </c>
      <c r="BX203">
        <v>-6506892.7999999998</v>
      </c>
      <c r="BY203">
        <v>-405520.1</v>
      </c>
      <c r="BZ203">
        <v>265298.23</v>
      </c>
      <c r="CA203">
        <v>-88421.56</v>
      </c>
      <c r="CC203">
        <v>5394659.4199999999</v>
      </c>
      <c r="CD203">
        <v>0</v>
      </c>
      <c r="CE203">
        <v>0</v>
      </c>
      <c r="CI203">
        <v>145396657.72</v>
      </c>
      <c r="CJ203">
        <v>89880474.666485459</v>
      </c>
      <c r="CL203">
        <v>283182633.70999998</v>
      </c>
      <c r="DA203">
        <v>125721251.68000001</v>
      </c>
      <c r="DJ203">
        <v>67652085</v>
      </c>
      <c r="EH203">
        <v>0</v>
      </c>
      <c r="EJ203">
        <v>0</v>
      </c>
      <c r="EK203" s="59" t="s">
        <v>434</v>
      </c>
      <c r="EL203"/>
    </row>
    <row r="204" spans="1:142" x14ac:dyDescent="0.3">
      <c r="A204" t="s">
        <v>134</v>
      </c>
      <c r="B204">
        <v>2015</v>
      </c>
      <c r="C204" t="s">
        <v>135</v>
      </c>
      <c r="D204" t="s">
        <v>232</v>
      </c>
      <c r="E204" t="s">
        <v>157</v>
      </c>
      <c r="F204" t="s">
        <v>137</v>
      </c>
      <c r="G204" t="s">
        <v>138</v>
      </c>
      <c r="H204" s="6">
        <v>78722</v>
      </c>
      <c r="I204">
        <v>150966</v>
      </c>
      <c r="AS204">
        <v>255687591.40000001</v>
      </c>
      <c r="AT204">
        <v>-1246599.95</v>
      </c>
      <c r="AU204">
        <v>0</v>
      </c>
      <c r="AV204">
        <v>35207634.450000003</v>
      </c>
      <c r="AW204">
        <v>0</v>
      </c>
      <c r="AX204">
        <v>0</v>
      </c>
      <c r="AY204">
        <v>-188940.01</v>
      </c>
      <c r="AZ204">
        <v>0</v>
      </c>
      <c r="BA204">
        <v>-35207634.450000003</v>
      </c>
      <c r="BB204">
        <v>-310510688.42000002</v>
      </c>
      <c r="BC204">
        <v>24281617.27</v>
      </c>
      <c r="BD204">
        <v>13640366.130000001</v>
      </c>
      <c r="BE204">
        <v>1641350</v>
      </c>
      <c r="BF204">
        <v>0</v>
      </c>
      <c r="BG204">
        <v>0</v>
      </c>
      <c r="BH204">
        <v>-3608042</v>
      </c>
      <c r="BK204">
        <v>-4482000</v>
      </c>
      <c r="BL204">
        <v>-28841185.199999999</v>
      </c>
      <c r="BM204">
        <v>45444116.200000003</v>
      </c>
      <c r="BN204">
        <v>-2169456</v>
      </c>
      <c r="BO204">
        <v>0</v>
      </c>
      <c r="BP204">
        <v>-25127.05</v>
      </c>
      <c r="BQ204">
        <v>-217796.33</v>
      </c>
      <c r="BR204">
        <v>0</v>
      </c>
      <c r="BT204">
        <v>-9607405.7100000009</v>
      </c>
      <c r="BU204">
        <v>0</v>
      </c>
      <c r="BV204">
        <v>-5061147.3899999997</v>
      </c>
      <c r="BW204">
        <v>-622777.42000000004</v>
      </c>
      <c r="BX204">
        <v>-1474848.63</v>
      </c>
      <c r="BY204">
        <v>-133793.35</v>
      </c>
      <c r="BZ204">
        <v>1040445.45</v>
      </c>
      <c r="CA204">
        <v>-23463.3</v>
      </c>
      <c r="CC204">
        <v>3342717.33</v>
      </c>
      <c r="CD204">
        <v>2610</v>
      </c>
      <c r="CE204">
        <v>0</v>
      </c>
      <c r="CI204">
        <v>138821501.86484188</v>
      </c>
      <c r="CJ204">
        <v>77700000</v>
      </c>
      <c r="CL204">
        <v>200629341.80000001</v>
      </c>
      <c r="DA204">
        <v>115505715.16</v>
      </c>
      <c r="DJ204">
        <v>80500000</v>
      </c>
      <c r="EH204">
        <v>0</v>
      </c>
      <c r="EI204" t="s">
        <v>199</v>
      </c>
      <c r="EJ204">
        <v>1</v>
      </c>
      <c r="EK204" s="59" t="s">
        <v>390</v>
      </c>
      <c r="EL204"/>
    </row>
    <row r="205" spans="1:142" x14ac:dyDescent="0.3">
      <c r="A205" t="s">
        <v>134</v>
      </c>
      <c r="B205">
        <v>2015</v>
      </c>
      <c r="C205" t="s">
        <v>135</v>
      </c>
      <c r="D205" t="s">
        <v>233</v>
      </c>
      <c r="E205" t="s">
        <v>158</v>
      </c>
      <c r="F205" t="s">
        <v>137</v>
      </c>
      <c r="G205" t="s">
        <v>138</v>
      </c>
      <c r="H205" s="6">
        <v>73415.460000000006</v>
      </c>
      <c r="I205">
        <v>92061</v>
      </c>
      <c r="AS205">
        <v>161324599.80000001</v>
      </c>
      <c r="AT205">
        <v>-506529.06</v>
      </c>
      <c r="AU205">
        <v>0</v>
      </c>
      <c r="AV205">
        <v>17009670.699999999</v>
      </c>
      <c r="AW205">
        <v>0</v>
      </c>
      <c r="AX205">
        <v>0</v>
      </c>
      <c r="AY205">
        <v>-170296</v>
      </c>
      <c r="AZ205">
        <v>0</v>
      </c>
      <c r="BA205">
        <v>-17009670.699999999</v>
      </c>
      <c r="BB205">
        <v>-104784986.95</v>
      </c>
      <c r="BC205">
        <v>16964663.25</v>
      </c>
      <c r="BD205">
        <v>4778426.7</v>
      </c>
      <c r="BE205">
        <v>484377.8</v>
      </c>
      <c r="BF205">
        <v>0</v>
      </c>
      <c r="BG205">
        <v>-10854.29</v>
      </c>
      <c r="BH205">
        <v>-3500000</v>
      </c>
      <c r="BK205">
        <v>0</v>
      </c>
      <c r="BL205">
        <v>-79137891</v>
      </c>
      <c r="BM205">
        <v>0</v>
      </c>
      <c r="BN205">
        <v>6600000</v>
      </c>
      <c r="BO205">
        <v>-345808</v>
      </c>
      <c r="BP205">
        <v>-1760313.15</v>
      </c>
      <c r="BQ205">
        <v>618119.93000000005</v>
      </c>
      <c r="BR205">
        <v>0</v>
      </c>
      <c r="BT205">
        <v>0</v>
      </c>
      <c r="BU205">
        <v>0</v>
      </c>
      <c r="BV205">
        <v>-5006528.96</v>
      </c>
      <c r="BW205">
        <v>0</v>
      </c>
      <c r="BX205">
        <v>0</v>
      </c>
      <c r="BY205">
        <v>0</v>
      </c>
      <c r="BZ205">
        <v>187205.2</v>
      </c>
      <c r="CA205">
        <v>-10645</v>
      </c>
      <c r="CC205">
        <v>0</v>
      </c>
      <c r="CD205">
        <v>0</v>
      </c>
      <c r="CE205">
        <v>0</v>
      </c>
      <c r="CI205">
        <v>29595948.189999983</v>
      </c>
      <c r="CJ205">
        <v>24663663.298437402</v>
      </c>
      <c r="CL205">
        <v>0</v>
      </c>
      <c r="DA205">
        <v>25177788.460000001</v>
      </c>
      <c r="DJ205">
        <v>27700000</v>
      </c>
      <c r="EG205" t="s">
        <v>287</v>
      </c>
      <c r="EH205">
        <v>1</v>
      </c>
      <c r="EJ205">
        <v>0</v>
      </c>
      <c r="EK205" s="59" t="s">
        <v>442</v>
      </c>
      <c r="EL205"/>
    </row>
    <row r="206" spans="1:142" x14ac:dyDescent="0.3">
      <c r="A206" t="s">
        <v>134</v>
      </c>
      <c r="B206">
        <v>2015</v>
      </c>
      <c r="C206" t="s">
        <v>135</v>
      </c>
      <c r="D206" t="s">
        <v>234</v>
      </c>
      <c r="E206" t="s">
        <v>159</v>
      </c>
      <c r="F206" t="s">
        <v>137</v>
      </c>
      <c r="G206" t="s">
        <v>138</v>
      </c>
      <c r="H206" s="6">
        <v>97500</v>
      </c>
      <c r="I206">
        <v>89876</v>
      </c>
      <c r="AS206">
        <v>336697054.80000001</v>
      </c>
      <c r="AT206">
        <v>-1803860.43</v>
      </c>
      <c r="AU206">
        <v>-33733789</v>
      </c>
      <c r="AV206">
        <v>43283272.600000001</v>
      </c>
      <c r="AW206">
        <v>6084070.2999999998</v>
      </c>
      <c r="AX206">
        <v>0</v>
      </c>
      <c r="AY206">
        <v>-2319.1999999999998</v>
      </c>
      <c r="AZ206">
        <v>0</v>
      </c>
      <c r="BA206">
        <v>-49072610.590000004</v>
      </c>
      <c r="BB206">
        <v>-373531868.10000002</v>
      </c>
      <c r="BC206">
        <v>31797841.149999999</v>
      </c>
      <c r="BD206">
        <v>16801967.550000001</v>
      </c>
      <c r="BE206">
        <v>2166761.7000000002</v>
      </c>
      <c r="BF206">
        <v>0</v>
      </c>
      <c r="BG206">
        <v>30598.240000000002</v>
      </c>
      <c r="BH206">
        <v>11902678.75</v>
      </c>
      <c r="BK206">
        <v>0</v>
      </c>
      <c r="BL206">
        <v>-2688209.04</v>
      </c>
      <c r="BM206">
        <v>27080898.039999999</v>
      </c>
      <c r="BN206">
        <v>-11848009.800000001</v>
      </c>
      <c r="BO206">
        <v>-861944.2</v>
      </c>
      <c r="BP206">
        <v>-398500.6</v>
      </c>
      <c r="BQ206">
        <v>-1105416.29</v>
      </c>
      <c r="BR206">
        <v>24928002</v>
      </c>
      <c r="BT206">
        <v>-14149651.02</v>
      </c>
      <c r="BU206">
        <v>-83755</v>
      </c>
      <c r="BV206">
        <v>-8465177.5099999998</v>
      </c>
      <c r="BW206">
        <v>0</v>
      </c>
      <c r="BX206">
        <v>0</v>
      </c>
      <c r="BY206">
        <v>-2278319.64</v>
      </c>
      <c r="BZ206">
        <v>2236.46</v>
      </c>
      <c r="CA206">
        <v>-202479.98</v>
      </c>
      <c r="CC206">
        <v>905238.94</v>
      </c>
      <c r="CD206">
        <v>99892.83</v>
      </c>
      <c r="CE206">
        <v>0</v>
      </c>
      <c r="CI206">
        <v>41609702.733340994</v>
      </c>
      <c r="CJ206">
        <v>41512757.212831452</v>
      </c>
      <c r="CL206">
        <v>87009797.099999994</v>
      </c>
      <c r="DA206">
        <v>37649821.600000001</v>
      </c>
      <c r="DJ206">
        <v>59207350.25</v>
      </c>
      <c r="EH206">
        <v>0</v>
      </c>
      <c r="EJ206">
        <v>0</v>
      </c>
      <c r="EK206" s="59" t="s">
        <v>408</v>
      </c>
      <c r="EL206"/>
    </row>
    <row r="207" spans="1:142" x14ac:dyDescent="0.3">
      <c r="A207" t="s">
        <v>134</v>
      </c>
      <c r="B207">
        <v>2015</v>
      </c>
      <c r="C207" t="s">
        <v>135</v>
      </c>
      <c r="D207" t="s">
        <v>235</v>
      </c>
      <c r="E207" t="s">
        <v>160</v>
      </c>
      <c r="F207" t="s">
        <v>137</v>
      </c>
      <c r="G207" t="s">
        <v>138</v>
      </c>
      <c r="H207" s="6">
        <v>54966.58</v>
      </c>
      <c r="I207">
        <v>65419</v>
      </c>
      <c r="AS207">
        <v>173185251</v>
      </c>
      <c r="AT207">
        <v>-488654.84</v>
      </c>
      <c r="AU207">
        <v>0</v>
      </c>
      <c r="AV207">
        <v>18608496.300000001</v>
      </c>
      <c r="AW207">
        <v>0</v>
      </c>
      <c r="AX207">
        <v>0</v>
      </c>
      <c r="AY207">
        <v>-163273.20000000001</v>
      </c>
      <c r="AZ207">
        <v>0</v>
      </c>
      <c r="BA207">
        <v>-18608496.300000001</v>
      </c>
      <c r="BB207">
        <v>-187595453</v>
      </c>
      <c r="BC207">
        <v>18306535.27</v>
      </c>
      <c r="BD207">
        <v>8904367.0299999993</v>
      </c>
      <c r="BE207">
        <v>1003576.1</v>
      </c>
      <c r="BF207">
        <v>38970.85</v>
      </c>
      <c r="BG207">
        <v>-28824.42</v>
      </c>
      <c r="BH207">
        <v>-384676</v>
      </c>
      <c r="BK207">
        <v>-346368</v>
      </c>
      <c r="BL207">
        <v>-4944764</v>
      </c>
      <c r="BM207">
        <v>0</v>
      </c>
      <c r="BN207">
        <v>2244145.4</v>
      </c>
      <c r="BO207">
        <v>-1315276</v>
      </c>
      <c r="BP207">
        <v>-96021.65</v>
      </c>
      <c r="BQ207">
        <v>-162871.04999999999</v>
      </c>
      <c r="BR207">
        <v>0</v>
      </c>
      <c r="BT207">
        <v>-5048445.04</v>
      </c>
      <c r="BU207">
        <v>-671131.96</v>
      </c>
      <c r="BV207">
        <v>-1262160.3500000001</v>
      </c>
      <c r="BW207">
        <v>-316259.17</v>
      </c>
      <c r="BX207">
        <v>-497849.24</v>
      </c>
      <c r="BY207">
        <v>-71909.23</v>
      </c>
      <c r="BZ207">
        <v>56162.15</v>
      </c>
      <c r="CA207">
        <v>0</v>
      </c>
      <c r="CC207">
        <v>407800.2</v>
      </c>
      <c r="CD207">
        <v>35227.480000000003</v>
      </c>
      <c r="CE207">
        <v>0</v>
      </c>
      <c r="CI207">
        <v>28120269.749999985</v>
      </c>
      <c r="CJ207">
        <v>23256546.722758692</v>
      </c>
      <c r="CL207">
        <v>53964126.229999997</v>
      </c>
      <c r="DA207">
        <v>27256233.350000001</v>
      </c>
      <c r="DJ207">
        <v>28781408</v>
      </c>
      <c r="EG207" t="s">
        <v>290</v>
      </c>
      <c r="EH207">
        <v>1</v>
      </c>
      <c r="EJ207">
        <v>0</v>
      </c>
      <c r="EK207" s="59" t="s">
        <v>392</v>
      </c>
      <c r="EL207"/>
    </row>
    <row r="208" spans="1:142" x14ac:dyDescent="0.3">
      <c r="A208" t="s">
        <v>134</v>
      </c>
      <c r="B208">
        <v>2015</v>
      </c>
      <c r="C208" t="s">
        <v>135</v>
      </c>
      <c r="D208" t="s">
        <v>236</v>
      </c>
      <c r="E208" t="s">
        <v>161</v>
      </c>
      <c r="F208" t="s">
        <v>137</v>
      </c>
      <c r="G208" t="s">
        <v>138</v>
      </c>
      <c r="H208" s="6">
        <v>69020</v>
      </c>
      <c r="I208">
        <v>59800</v>
      </c>
      <c r="AS208">
        <v>217885142.96000001</v>
      </c>
      <c r="AT208">
        <v>-1385576.18</v>
      </c>
      <c r="AU208">
        <v>-556510</v>
      </c>
      <c r="AV208">
        <v>36969900.350000001</v>
      </c>
      <c r="AW208">
        <v>119520.05</v>
      </c>
      <c r="AX208">
        <v>0</v>
      </c>
      <c r="AY208">
        <v>-165422.35999999999</v>
      </c>
      <c r="AZ208">
        <v>0</v>
      </c>
      <c r="BA208">
        <v>-36969900.350000001</v>
      </c>
      <c r="BB208">
        <v>-184105092.09999999</v>
      </c>
      <c r="BC208">
        <v>20313949.350000001</v>
      </c>
      <c r="BD208">
        <v>9173037.25</v>
      </c>
      <c r="BE208">
        <v>706785.25</v>
      </c>
      <c r="BF208">
        <v>-31270.05</v>
      </c>
      <c r="BG208">
        <v>-112041.8</v>
      </c>
      <c r="BH208">
        <v>6500000</v>
      </c>
      <c r="BK208">
        <v>-2000000</v>
      </c>
      <c r="BL208">
        <v>-87455253</v>
      </c>
      <c r="BM208">
        <v>0</v>
      </c>
      <c r="BN208">
        <v>40056291</v>
      </c>
      <c r="BO208">
        <v>0</v>
      </c>
      <c r="BP208">
        <v>-62478</v>
      </c>
      <c r="BQ208">
        <v>-381571.93</v>
      </c>
      <c r="BR208">
        <v>824110</v>
      </c>
      <c r="BT208">
        <v>-4945657.1399999997</v>
      </c>
      <c r="BU208">
        <v>-135945.96</v>
      </c>
      <c r="BV208">
        <v>-791898.33</v>
      </c>
      <c r="BW208">
        <v>-482221.87</v>
      </c>
      <c r="BX208">
        <v>0</v>
      </c>
      <c r="BY208">
        <v>-34968.269999999997</v>
      </c>
      <c r="BZ208">
        <v>426885.38</v>
      </c>
      <c r="CA208">
        <v>-57685.14</v>
      </c>
      <c r="CC208">
        <v>0</v>
      </c>
      <c r="CD208">
        <v>10000000</v>
      </c>
      <c r="CE208">
        <v>0</v>
      </c>
      <c r="CI208">
        <v>53361674.710000016</v>
      </c>
      <c r="CJ208">
        <v>34204367.057209186</v>
      </c>
      <c r="CL208">
        <v>0</v>
      </c>
      <c r="DA208">
        <v>76563803.819999993</v>
      </c>
      <c r="DJ208">
        <v>33500000</v>
      </c>
      <c r="EH208">
        <v>0</v>
      </c>
      <c r="EI208" t="s">
        <v>202</v>
      </c>
      <c r="EJ208">
        <v>1</v>
      </c>
      <c r="EK208" s="59" t="s">
        <v>438</v>
      </c>
      <c r="EL208"/>
    </row>
    <row r="209" spans="1:142" x14ac:dyDescent="0.3">
      <c r="A209" t="s">
        <v>134</v>
      </c>
      <c r="B209">
        <v>2015</v>
      </c>
      <c r="C209" t="s">
        <v>135</v>
      </c>
      <c r="D209" t="s">
        <v>237</v>
      </c>
      <c r="E209" t="s">
        <v>162</v>
      </c>
      <c r="F209" t="s">
        <v>137</v>
      </c>
      <c r="G209" t="s">
        <v>138</v>
      </c>
      <c r="H209" s="6">
        <v>50292</v>
      </c>
      <c r="I209">
        <v>49500</v>
      </c>
      <c r="AS209">
        <v>170831081.52000001</v>
      </c>
      <c r="AT209">
        <v>-870499.01</v>
      </c>
      <c r="AU209">
        <v>0</v>
      </c>
      <c r="AV209">
        <v>23774708.300000001</v>
      </c>
      <c r="AW209">
        <v>60777.02</v>
      </c>
      <c r="AX209">
        <v>0</v>
      </c>
      <c r="AY209">
        <v>-120320.53</v>
      </c>
      <c r="AZ209">
        <v>0</v>
      </c>
      <c r="BA209">
        <v>-23774708.300000001</v>
      </c>
      <c r="BB209">
        <v>-178474848.08000001</v>
      </c>
      <c r="BC209">
        <v>15921438.5</v>
      </c>
      <c r="BD209">
        <v>8346208.8499999996</v>
      </c>
      <c r="BE209">
        <v>792419.6</v>
      </c>
      <c r="BF209">
        <v>8952.35</v>
      </c>
      <c r="BG209">
        <v>-47355.15</v>
      </c>
      <c r="BH209">
        <v>5500000</v>
      </c>
      <c r="BK209">
        <v>-1600000</v>
      </c>
      <c r="BL209">
        <v>-32906247</v>
      </c>
      <c r="BM209">
        <v>0</v>
      </c>
      <c r="BN209">
        <v>22533347</v>
      </c>
      <c r="BO209">
        <v>0</v>
      </c>
      <c r="BP209">
        <v>-43254</v>
      </c>
      <c r="BQ209">
        <v>-191160.27</v>
      </c>
      <c r="BR209">
        <v>0</v>
      </c>
      <c r="BT209">
        <v>-4253624.9400000004</v>
      </c>
      <c r="BU209">
        <v>-116923.41</v>
      </c>
      <c r="BV209">
        <v>-681090.18</v>
      </c>
      <c r="BW209">
        <v>-414745.88</v>
      </c>
      <c r="BX209">
        <v>0</v>
      </c>
      <c r="BY209">
        <v>-30075.26</v>
      </c>
      <c r="BZ209">
        <v>316102.46000000002</v>
      </c>
      <c r="CA209">
        <v>-23877.61</v>
      </c>
      <c r="CC209">
        <v>0</v>
      </c>
      <c r="CD209">
        <v>5000000</v>
      </c>
      <c r="CE209">
        <v>0</v>
      </c>
      <c r="CI209">
        <v>60384628.680000022</v>
      </c>
      <c r="CJ209">
        <v>30192698.425474193</v>
      </c>
      <c r="CL209">
        <v>0</v>
      </c>
      <c r="DA209">
        <v>68239239.939999998</v>
      </c>
      <c r="DJ209">
        <v>33100000</v>
      </c>
      <c r="EH209">
        <v>0</v>
      </c>
      <c r="EI209" t="s">
        <v>202</v>
      </c>
      <c r="EJ209">
        <v>1</v>
      </c>
      <c r="EK209" s="59" t="s">
        <v>440</v>
      </c>
      <c r="EL209"/>
    </row>
    <row r="210" spans="1:142" x14ac:dyDescent="0.3">
      <c r="A210" t="s">
        <v>134</v>
      </c>
      <c r="B210">
        <v>2015</v>
      </c>
      <c r="C210" t="s">
        <v>135</v>
      </c>
      <c r="D210" t="s">
        <v>238</v>
      </c>
      <c r="E210" t="s">
        <v>163</v>
      </c>
      <c r="F210" t="s">
        <v>137</v>
      </c>
      <c r="G210" t="s">
        <v>138</v>
      </c>
      <c r="H210" s="6">
        <v>29268.67</v>
      </c>
      <c r="I210">
        <v>38761</v>
      </c>
      <c r="AS210">
        <v>78614820.200000003</v>
      </c>
      <c r="AT210">
        <v>-263449.45</v>
      </c>
      <c r="AU210">
        <v>-38379</v>
      </c>
      <c r="AV210">
        <v>6755403.3499999996</v>
      </c>
      <c r="AW210">
        <v>59972</v>
      </c>
      <c r="AX210">
        <v>0</v>
      </c>
      <c r="AY210">
        <v>-11013.6</v>
      </c>
      <c r="AZ210">
        <v>0</v>
      </c>
      <c r="BA210">
        <v>-6815375.3499999996</v>
      </c>
      <c r="BB210">
        <v>-45560201.289999999</v>
      </c>
      <c r="BC210">
        <v>8290647.3700000001</v>
      </c>
      <c r="BD210">
        <v>2139894.9300000002</v>
      </c>
      <c r="BE210">
        <v>162904.35</v>
      </c>
      <c r="BF210">
        <v>0</v>
      </c>
      <c r="BG210">
        <v>-43080.77</v>
      </c>
      <c r="BH210">
        <v>-1459050</v>
      </c>
      <c r="BK210">
        <v>0</v>
      </c>
      <c r="BL210">
        <v>-34694350.399999999</v>
      </c>
      <c r="BM210">
        <v>0</v>
      </c>
      <c r="BN210">
        <v>0</v>
      </c>
      <c r="BO210">
        <v>0</v>
      </c>
      <c r="BP210">
        <v>-1224844.6000000001</v>
      </c>
      <c r="BQ210">
        <v>-185841.02</v>
      </c>
      <c r="BR210">
        <v>0</v>
      </c>
      <c r="BT210">
        <v>-2143308.2999999998</v>
      </c>
      <c r="BU210">
        <v>-2400</v>
      </c>
      <c r="BV210">
        <v>-2744627.33</v>
      </c>
      <c r="BW210">
        <v>0</v>
      </c>
      <c r="BX210">
        <v>-410058.1</v>
      </c>
      <c r="BY210">
        <v>0</v>
      </c>
      <c r="BZ210">
        <v>24656.92</v>
      </c>
      <c r="CA210">
        <v>-47372.15</v>
      </c>
      <c r="CC210">
        <v>134115.32</v>
      </c>
      <c r="CD210">
        <v>0</v>
      </c>
      <c r="CE210">
        <v>-1235.9000000000001</v>
      </c>
      <c r="CI210">
        <v>31210812.703997448</v>
      </c>
      <c r="CJ210">
        <v>8700000</v>
      </c>
      <c r="CL210">
        <v>51201159.659999996</v>
      </c>
      <c r="DA210">
        <v>31482185.32</v>
      </c>
      <c r="DJ210">
        <v>10563669</v>
      </c>
      <c r="EG210" t="s">
        <v>280</v>
      </c>
      <c r="EH210">
        <v>1</v>
      </c>
      <c r="EJ210">
        <v>0</v>
      </c>
      <c r="EK210" s="59" t="s">
        <v>441</v>
      </c>
      <c r="EL210"/>
    </row>
    <row r="211" spans="1:142" x14ac:dyDescent="0.3">
      <c r="A211" t="s">
        <v>134</v>
      </c>
      <c r="B211">
        <v>2015</v>
      </c>
      <c r="C211" t="s">
        <v>135</v>
      </c>
      <c r="D211" t="s">
        <v>239</v>
      </c>
      <c r="E211" t="s">
        <v>164</v>
      </c>
      <c r="F211" t="s">
        <v>137</v>
      </c>
      <c r="G211" t="s">
        <v>138</v>
      </c>
      <c r="H211" s="6">
        <v>44305</v>
      </c>
      <c r="I211">
        <v>43407</v>
      </c>
      <c r="AS211">
        <v>143978257.09999999</v>
      </c>
      <c r="AT211">
        <v>-216159.24</v>
      </c>
      <c r="AU211">
        <v>-734289.11</v>
      </c>
      <c r="AV211">
        <v>18733588.600000001</v>
      </c>
      <c r="AW211">
        <v>0</v>
      </c>
      <c r="AX211">
        <v>0</v>
      </c>
      <c r="AY211">
        <v>-225688.07</v>
      </c>
      <c r="AZ211">
        <v>0</v>
      </c>
      <c r="BA211">
        <v>-18733588.600000001</v>
      </c>
      <c r="BB211">
        <v>-160546706.19999999</v>
      </c>
      <c r="BC211">
        <v>13771702.75</v>
      </c>
      <c r="BD211">
        <v>7634965.75</v>
      </c>
      <c r="BE211">
        <v>846862.6</v>
      </c>
      <c r="BF211">
        <v>0</v>
      </c>
      <c r="BG211">
        <v>-45312.17</v>
      </c>
      <c r="BH211">
        <v>600000</v>
      </c>
      <c r="BK211">
        <v>-9801</v>
      </c>
      <c r="BL211">
        <v>-4222428.5999999996</v>
      </c>
      <c r="BM211">
        <v>3751014.17</v>
      </c>
      <c r="BN211">
        <v>425994.1</v>
      </c>
      <c r="BO211">
        <v>-429216.21</v>
      </c>
      <c r="BP211">
        <v>-126572.5</v>
      </c>
      <c r="BQ211">
        <v>-141815.75</v>
      </c>
      <c r="BR211">
        <v>170661.9</v>
      </c>
      <c r="BT211">
        <v>-2632686.35</v>
      </c>
      <c r="BU211">
        <v>0</v>
      </c>
      <c r="BV211">
        <v>-2989110.18</v>
      </c>
      <c r="BW211">
        <v>-438438.22</v>
      </c>
      <c r="BX211">
        <v>0</v>
      </c>
      <c r="BY211">
        <v>-230969.13</v>
      </c>
      <c r="BZ211">
        <v>168972.3</v>
      </c>
      <c r="CA211">
        <v>0</v>
      </c>
      <c r="CC211">
        <v>2061132.37</v>
      </c>
      <c r="CD211">
        <v>0</v>
      </c>
      <c r="CE211">
        <v>0</v>
      </c>
      <c r="CI211">
        <v>42812998.999999978</v>
      </c>
      <c r="CJ211">
        <v>27439969.949657783</v>
      </c>
      <c r="CL211">
        <v>84431191.980000004</v>
      </c>
      <c r="DA211">
        <v>30547366.039999999</v>
      </c>
      <c r="DJ211">
        <v>25950000</v>
      </c>
      <c r="EH211">
        <v>0</v>
      </c>
      <c r="EJ211">
        <v>0</v>
      </c>
      <c r="EK211" s="59" t="s">
        <v>388</v>
      </c>
      <c r="EL211"/>
    </row>
    <row r="212" spans="1:142" x14ac:dyDescent="0.3">
      <c r="A212" t="s">
        <v>134</v>
      </c>
      <c r="B212">
        <v>2015</v>
      </c>
      <c r="C212" t="s">
        <v>135</v>
      </c>
      <c r="D212" t="s">
        <v>240</v>
      </c>
      <c r="E212" t="s">
        <v>165</v>
      </c>
      <c r="F212" t="s">
        <v>137</v>
      </c>
      <c r="G212" t="s">
        <v>138</v>
      </c>
      <c r="H212" s="6">
        <v>34195</v>
      </c>
      <c r="I212">
        <v>34654</v>
      </c>
      <c r="AS212">
        <v>100102936.09999999</v>
      </c>
      <c r="AT212">
        <v>-302802.86</v>
      </c>
      <c r="AU212">
        <v>-356978.75</v>
      </c>
      <c r="AV212">
        <v>11606170.43</v>
      </c>
      <c r="AW212">
        <v>0</v>
      </c>
      <c r="AX212">
        <v>0</v>
      </c>
      <c r="AY212">
        <v>0</v>
      </c>
      <c r="AZ212">
        <v>0</v>
      </c>
      <c r="BA212">
        <v>-11606170.43</v>
      </c>
      <c r="BB212">
        <v>-108655244.40000001</v>
      </c>
      <c r="BC212">
        <v>9263538</v>
      </c>
      <c r="BD212">
        <v>5571947.2000000002</v>
      </c>
      <c r="BE212">
        <v>618321</v>
      </c>
      <c r="BF212">
        <v>171300</v>
      </c>
      <c r="BG212">
        <v>-29400.74</v>
      </c>
      <c r="BH212">
        <v>-397010.75</v>
      </c>
      <c r="BK212">
        <v>0</v>
      </c>
      <c r="BL212">
        <v>-2560023</v>
      </c>
      <c r="BM212">
        <v>0</v>
      </c>
      <c r="BN212">
        <v>-452591</v>
      </c>
      <c r="BO212">
        <v>0</v>
      </c>
      <c r="BP212">
        <v>0</v>
      </c>
      <c r="BQ212">
        <v>-895674.5</v>
      </c>
      <c r="BR212">
        <v>728816.59</v>
      </c>
      <c r="BT212">
        <v>-1620357.35</v>
      </c>
      <c r="BU212">
        <v>-23355.45</v>
      </c>
      <c r="BV212">
        <v>-1084821.1499999999</v>
      </c>
      <c r="BW212">
        <v>-98239.65</v>
      </c>
      <c r="BX212">
        <v>-79883.05</v>
      </c>
      <c r="BY212">
        <v>-44047.85</v>
      </c>
      <c r="BZ212">
        <v>0</v>
      </c>
      <c r="CA212">
        <v>0</v>
      </c>
      <c r="CC212">
        <v>119101.51</v>
      </c>
      <c r="CD212">
        <v>615199.81999999995</v>
      </c>
      <c r="CE212">
        <v>0</v>
      </c>
      <c r="CI212">
        <v>48255738.230000027</v>
      </c>
      <c r="CJ212">
        <v>19200000</v>
      </c>
      <c r="CL212">
        <v>69216349.050000012</v>
      </c>
      <c r="DA212">
        <v>44025800.670000002</v>
      </c>
      <c r="DJ212">
        <v>23401272</v>
      </c>
      <c r="EG212" t="s">
        <v>285</v>
      </c>
      <c r="EH212">
        <v>1</v>
      </c>
      <c r="EJ212">
        <v>0</v>
      </c>
      <c r="EK212" s="59" t="s">
        <v>447</v>
      </c>
      <c r="EL212"/>
    </row>
    <row r="213" spans="1:142" x14ac:dyDescent="0.3">
      <c r="A213" t="s">
        <v>134</v>
      </c>
      <c r="B213">
        <v>2015</v>
      </c>
      <c r="C213" t="s">
        <v>135</v>
      </c>
      <c r="D213" t="s">
        <v>241</v>
      </c>
      <c r="E213" t="s">
        <v>166</v>
      </c>
      <c r="F213" t="s">
        <v>137</v>
      </c>
      <c r="G213" t="s">
        <v>138</v>
      </c>
      <c r="H213" s="6">
        <v>23166</v>
      </c>
      <c r="I213">
        <v>24774</v>
      </c>
      <c r="AS213">
        <v>62871694.149999999</v>
      </c>
      <c r="AT213">
        <v>-47826.83</v>
      </c>
      <c r="AU213">
        <v>-339462.1</v>
      </c>
      <c r="AV213">
        <v>9321047.6500000004</v>
      </c>
      <c r="AW213">
        <v>0</v>
      </c>
      <c r="AX213">
        <v>0</v>
      </c>
      <c r="AY213">
        <v>-56198.400000000001</v>
      </c>
      <c r="AZ213">
        <v>0</v>
      </c>
      <c r="BA213">
        <v>-9321047.6500000004</v>
      </c>
      <c r="BB213">
        <v>-68526546.450000003</v>
      </c>
      <c r="BC213">
        <v>6594043.3499999996</v>
      </c>
      <c r="BD213">
        <v>3249848.75</v>
      </c>
      <c r="BE213">
        <v>405536.85</v>
      </c>
      <c r="BF213">
        <v>0</v>
      </c>
      <c r="BG213">
        <v>-1443.07</v>
      </c>
      <c r="BH213">
        <v>-500000</v>
      </c>
      <c r="BK213">
        <v>0</v>
      </c>
      <c r="BL213">
        <v>-2178885</v>
      </c>
      <c r="BM213">
        <v>0</v>
      </c>
      <c r="BN213">
        <v>-912125</v>
      </c>
      <c r="BO213">
        <v>-177254.6</v>
      </c>
      <c r="BP213">
        <v>0</v>
      </c>
      <c r="BQ213">
        <v>383899.5</v>
      </c>
      <c r="BR213">
        <v>454139.15</v>
      </c>
      <c r="BT213">
        <v>-1293898.05</v>
      </c>
      <c r="BU213">
        <v>0</v>
      </c>
      <c r="BV213">
        <v>-530660.30000000005</v>
      </c>
      <c r="BW213">
        <v>-8696.4500000000007</v>
      </c>
      <c r="BX213">
        <v>0</v>
      </c>
      <c r="BY213">
        <v>-73483.600000000006</v>
      </c>
      <c r="BZ213">
        <v>16477.45</v>
      </c>
      <c r="CA213">
        <v>0</v>
      </c>
      <c r="CC213">
        <v>334480.87</v>
      </c>
      <c r="CD213">
        <v>467990.8</v>
      </c>
      <c r="CE213">
        <v>0</v>
      </c>
      <c r="CI213">
        <v>31278430.809999995</v>
      </c>
      <c r="CJ213">
        <v>10323025.945898132</v>
      </c>
      <c r="CL213">
        <v>47105405.390000001</v>
      </c>
      <c r="DA213">
        <v>29068163.789999999</v>
      </c>
      <c r="DJ213">
        <v>10950000</v>
      </c>
      <c r="EH213">
        <v>0</v>
      </c>
      <c r="EJ213">
        <v>0</v>
      </c>
      <c r="EK213" s="59" t="s">
        <v>398</v>
      </c>
      <c r="EL213"/>
    </row>
    <row r="214" spans="1:142" x14ac:dyDescent="0.3">
      <c r="A214" t="s">
        <v>134</v>
      </c>
      <c r="B214">
        <v>2015</v>
      </c>
      <c r="C214" t="s">
        <v>135</v>
      </c>
      <c r="D214" t="s">
        <v>242</v>
      </c>
      <c r="E214" t="s">
        <v>167</v>
      </c>
      <c r="F214" t="s">
        <v>137</v>
      </c>
      <c r="G214" t="s">
        <v>138</v>
      </c>
      <c r="H214" s="6">
        <v>19576.84</v>
      </c>
      <c r="I214">
        <v>22935</v>
      </c>
      <c r="AS214">
        <v>55567501.100000001</v>
      </c>
      <c r="AT214">
        <v>-148528.5</v>
      </c>
      <c r="AU214">
        <v>-491389.05</v>
      </c>
      <c r="AV214">
        <v>5639828.5999999996</v>
      </c>
      <c r="AW214">
        <v>0</v>
      </c>
      <c r="AX214">
        <v>0</v>
      </c>
      <c r="AY214">
        <v>-42681.599999999999</v>
      </c>
      <c r="AZ214">
        <v>0</v>
      </c>
      <c r="BA214">
        <v>-5639828.5999999996</v>
      </c>
      <c r="BB214">
        <v>-53665821.850000001</v>
      </c>
      <c r="BC214">
        <v>5680917.75</v>
      </c>
      <c r="BD214">
        <v>2646136.85</v>
      </c>
      <c r="BE214">
        <v>219637.65</v>
      </c>
      <c r="BF214">
        <v>0</v>
      </c>
      <c r="BG214">
        <v>-6697.29</v>
      </c>
      <c r="BH214">
        <v>500000</v>
      </c>
      <c r="BK214">
        <v>-113652</v>
      </c>
      <c r="BL214">
        <v>-6159182</v>
      </c>
      <c r="BM214">
        <v>0</v>
      </c>
      <c r="BN214">
        <v>-100000</v>
      </c>
      <c r="BO214">
        <v>-389734.05</v>
      </c>
      <c r="BP214">
        <v>-125895.9</v>
      </c>
      <c r="BQ214">
        <v>-204083.7</v>
      </c>
      <c r="BR214">
        <v>302177.5</v>
      </c>
      <c r="BT214">
        <v>-1393351.33</v>
      </c>
      <c r="BU214">
        <v>-1650</v>
      </c>
      <c r="BV214">
        <v>-443237.28</v>
      </c>
      <c r="BW214">
        <v>-8078.09</v>
      </c>
      <c r="BX214">
        <v>-7255</v>
      </c>
      <c r="BY214">
        <v>-38314.44</v>
      </c>
      <c r="BZ214">
        <v>79885.759999999995</v>
      </c>
      <c r="CA214">
        <v>-46845.47</v>
      </c>
      <c r="CC214">
        <v>278176.25</v>
      </c>
      <c r="CD214">
        <v>0</v>
      </c>
      <c r="CE214">
        <v>0</v>
      </c>
      <c r="CI214">
        <v>15731050.029999999</v>
      </c>
      <c r="CJ214">
        <v>9012507.9506725557</v>
      </c>
      <c r="CL214">
        <v>22724364.170000002</v>
      </c>
      <c r="DA214">
        <v>15159093.41</v>
      </c>
      <c r="DJ214">
        <v>11523142</v>
      </c>
      <c r="EH214">
        <v>0</v>
      </c>
      <c r="EJ214">
        <v>0</v>
      </c>
      <c r="EK214" s="59" t="s">
        <v>393</v>
      </c>
      <c r="EL214"/>
    </row>
    <row r="215" spans="1:142" x14ac:dyDescent="0.3">
      <c r="A215" t="s">
        <v>134</v>
      </c>
      <c r="B215">
        <v>2015</v>
      </c>
      <c r="C215" t="s">
        <v>135</v>
      </c>
      <c r="D215" t="s">
        <v>243</v>
      </c>
      <c r="E215" t="s">
        <v>168</v>
      </c>
      <c r="F215" t="s">
        <v>137</v>
      </c>
      <c r="G215" t="s">
        <v>138</v>
      </c>
      <c r="H215" s="6">
        <v>13222.05</v>
      </c>
      <c r="I215">
        <v>19400</v>
      </c>
      <c r="AS215">
        <v>38602795.700000003</v>
      </c>
      <c r="AT215">
        <v>-296124</v>
      </c>
      <c r="AU215">
        <v>66667</v>
      </c>
      <c r="AV215">
        <v>3661038.15</v>
      </c>
      <c r="AW215">
        <v>0</v>
      </c>
      <c r="AX215">
        <v>0</v>
      </c>
      <c r="AY215">
        <v>-26846.400000000001</v>
      </c>
      <c r="AZ215">
        <v>0</v>
      </c>
      <c r="BA215">
        <v>-3661038.15</v>
      </c>
      <c r="BB215">
        <v>-51416627.799999997</v>
      </c>
      <c r="BC215">
        <v>4322792.45</v>
      </c>
      <c r="BD215">
        <v>2312620.2999999998</v>
      </c>
      <c r="BE215">
        <v>263237.05</v>
      </c>
      <c r="BF215">
        <v>0</v>
      </c>
      <c r="BG215">
        <v>-4271.37</v>
      </c>
      <c r="BH215">
        <v>1290000</v>
      </c>
      <c r="BK215">
        <v>-110550</v>
      </c>
      <c r="BL215">
        <v>0</v>
      </c>
      <c r="BM215">
        <v>2970811</v>
      </c>
      <c r="BN215">
        <v>2900000</v>
      </c>
      <c r="BO215">
        <v>0</v>
      </c>
      <c r="BP215">
        <v>-190769.05</v>
      </c>
      <c r="BQ215">
        <v>-49025.11</v>
      </c>
      <c r="BR215">
        <v>0</v>
      </c>
      <c r="BT215">
        <v>-1414487.21</v>
      </c>
      <c r="BU215">
        <v>0</v>
      </c>
      <c r="BV215">
        <v>-862084</v>
      </c>
      <c r="BW215">
        <v>-13703.2</v>
      </c>
      <c r="BX215">
        <v>10000</v>
      </c>
      <c r="BY215">
        <v>-35620.42</v>
      </c>
      <c r="BZ215">
        <v>28928.240000000002</v>
      </c>
      <c r="CA215">
        <v>-45143.09</v>
      </c>
      <c r="CC215">
        <v>570319.11</v>
      </c>
      <c r="CD215">
        <v>0</v>
      </c>
      <c r="CE215">
        <v>0</v>
      </c>
      <c r="CI215">
        <v>32609023.850000001</v>
      </c>
      <c r="CJ215">
        <v>9449270.6560479663</v>
      </c>
      <c r="CL215">
        <v>43324397.850000001</v>
      </c>
      <c r="DA215">
        <v>28428385.760000002</v>
      </c>
      <c r="DJ215">
        <v>10300000</v>
      </c>
      <c r="EH215">
        <v>0</v>
      </c>
      <c r="EJ215">
        <v>0</v>
      </c>
      <c r="EK215" s="59" t="s">
        <v>410</v>
      </c>
      <c r="EL215"/>
    </row>
    <row r="216" spans="1:142" x14ac:dyDescent="0.3">
      <c r="A216" t="s">
        <v>134</v>
      </c>
      <c r="B216">
        <v>2015</v>
      </c>
      <c r="C216" t="s">
        <v>135</v>
      </c>
      <c r="D216" t="s">
        <v>244</v>
      </c>
      <c r="E216" t="s">
        <v>169</v>
      </c>
      <c r="F216" t="s">
        <v>137</v>
      </c>
      <c r="G216" t="s">
        <v>138</v>
      </c>
      <c r="H216" s="6">
        <v>18319</v>
      </c>
      <c r="I216">
        <v>16523</v>
      </c>
      <c r="AS216">
        <v>62622420.200000003</v>
      </c>
      <c r="AT216">
        <v>-81066.12</v>
      </c>
      <c r="AU216">
        <v>0</v>
      </c>
      <c r="AV216">
        <v>8484955.1999999993</v>
      </c>
      <c r="AW216">
        <v>0</v>
      </c>
      <c r="AX216">
        <v>0</v>
      </c>
      <c r="AY216">
        <v>-39849.599999999999</v>
      </c>
      <c r="AZ216">
        <v>0</v>
      </c>
      <c r="BA216">
        <v>-8484955.1999999993</v>
      </c>
      <c r="BB216">
        <v>-80838644.349999994</v>
      </c>
      <c r="BC216">
        <v>6033732.0499999998</v>
      </c>
      <c r="BD216">
        <v>3571866.35</v>
      </c>
      <c r="BE216">
        <v>480697.2</v>
      </c>
      <c r="BF216">
        <v>0</v>
      </c>
      <c r="BG216">
        <v>-28569.22</v>
      </c>
      <c r="BH216">
        <v>2261900</v>
      </c>
      <c r="BK216">
        <v>0</v>
      </c>
      <c r="BL216">
        <v>0</v>
      </c>
      <c r="BM216">
        <v>8142254</v>
      </c>
      <c r="BN216">
        <v>-3566477</v>
      </c>
      <c r="BO216">
        <v>-84313.2</v>
      </c>
      <c r="BP216">
        <v>-51853.4</v>
      </c>
      <c r="BQ216">
        <v>45538.23</v>
      </c>
      <c r="BR216">
        <v>0</v>
      </c>
      <c r="BT216">
        <v>-3396994.48</v>
      </c>
      <c r="BU216">
        <v>0</v>
      </c>
      <c r="BV216">
        <v>-1398982.66</v>
      </c>
      <c r="BW216">
        <v>-284431.08</v>
      </c>
      <c r="BX216">
        <v>-140616.66</v>
      </c>
      <c r="BY216">
        <v>-60823.31</v>
      </c>
      <c r="BZ216">
        <v>27733.9</v>
      </c>
      <c r="CA216">
        <v>-383.62</v>
      </c>
      <c r="CC216">
        <v>-163918.01</v>
      </c>
      <c r="CD216">
        <v>33643.629999999997</v>
      </c>
      <c r="CE216">
        <v>0</v>
      </c>
      <c r="CI216">
        <v>8700000</v>
      </c>
      <c r="CJ216">
        <v>11700000</v>
      </c>
      <c r="CL216">
        <v>17996049.449999999</v>
      </c>
      <c r="DA216">
        <v>4828446.5</v>
      </c>
      <c r="DJ216">
        <v>17800000</v>
      </c>
      <c r="EG216" t="s">
        <v>282</v>
      </c>
      <c r="EH216">
        <v>1</v>
      </c>
      <c r="EJ216">
        <v>0</v>
      </c>
      <c r="EK216" s="59" t="s">
        <v>403</v>
      </c>
      <c r="EL216"/>
    </row>
    <row r="217" spans="1:142" x14ac:dyDescent="0.3">
      <c r="A217" t="s">
        <v>134</v>
      </c>
      <c r="B217">
        <v>2015</v>
      </c>
      <c r="C217" t="s">
        <v>135</v>
      </c>
      <c r="D217" t="s">
        <v>245</v>
      </c>
      <c r="E217" t="s">
        <v>170</v>
      </c>
      <c r="F217" t="s">
        <v>137</v>
      </c>
      <c r="G217" t="s">
        <v>138</v>
      </c>
      <c r="H217" s="6">
        <v>9547</v>
      </c>
      <c r="I217">
        <v>11324</v>
      </c>
      <c r="AS217">
        <v>37082389.600000001</v>
      </c>
      <c r="AT217">
        <v>-31077.48</v>
      </c>
      <c r="AU217">
        <v>-70000</v>
      </c>
      <c r="AV217">
        <v>4275342.8</v>
      </c>
      <c r="AW217">
        <v>0</v>
      </c>
      <c r="AX217">
        <v>0</v>
      </c>
      <c r="AY217">
        <v>-20431.2</v>
      </c>
      <c r="AZ217">
        <v>0</v>
      </c>
      <c r="BA217">
        <v>-4275342.8</v>
      </c>
      <c r="BB217">
        <v>-55726096.200000003</v>
      </c>
      <c r="BC217">
        <v>3573546.45</v>
      </c>
      <c r="BD217">
        <v>2392086.9500000002</v>
      </c>
      <c r="BE217">
        <v>356673.5</v>
      </c>
      <c r="BF217">
        <v>0</v>
      </c>
      <c r="BG217">
        <v>-22246.41</v>
      </c>
      <c r="BH217">
        <v>-562658.1</v>
      </c>
      <c r="BK217">
        <v>-56562</v>
      </c>
      <c r="BL217">
        <v>-2747</v>
      </c>
      <c r="BM217">
        <v>13975559</v>
      </c>
      <c r="BN217">
        <v>1267908</v>
      </c>
      <c r="BO217">
        <v>0</v>
      </c>
      <c r="BP217">
        <v>-38512.400000000001</v>
      </c>
      <c r="BQ217">
        <v>-171177.97</v>
      </c>
      <c r="BR217">
        <v>58158.1</v>
      </c>
      <c r="BT217">
        <v>-1095223.22</v>
      </c>
      <c r="BU217">
        <v>0</v>
      </c>
      <c r="BV217">
        <v>-722353.6</v>
      </c>
      <c r="BW217">
        <v>-146475.88</v>
      </c>
      <c r="BX217">
        <v>-4170</v>
      </c>
      <c r="BY217">
        <v>-18641.57</v>
      </c>
      <c r="BZ217">
        <v>14301.73</v>
      </c>
      <c r="CA217">
        <v>-31505.52</v>
      </c>
      <c r="CC217">
        <v>43978.77</v>
      </c>
      <c r="CD217">
        <v>0</v>
      </c>
      <c r="CE217">
        <v>0</v>
      </c>
      <c r="CI217">
        <v>13801015.609999999</v>
      </c>
      <c r="CJ217">
        <v>10420214.759682773</v>
      </c>
      <c r="CL217">
        <v>22044177.359999999</v>
      </c>
      <c r="DA217">
        <v>13234630.82</v>
      </c>
      <c r="DJ217">
        <v>13245658.1</v>
      </c>
      <c r="EH217">
        <v>0</v>
      </c>
      <c r="EI217" t="s">
        <v>202</v>
      </c>
      <c r="EJ217">
        <v>1</v>
      </c>
      <c r="EK217" s="59" t="s">
        <v>425</v>
      </c>
      <c r="EL217"/>
    </row>
    <row r="218" spans="1:142" x14ac:dyDescent="0.3">
      <c r="A218" t="s">
        <v>134</v>
      </c>
      <c r="B218">
        <v>2015</v>
      </c>
      <c r="C218" t="s">
        <v>135</v>
      </c>
      <c r="D218" t="s">
        <v>246</v>
      </c>
      <c r="E218" t="s">
        <v>171</v>
      </c>
      <c r="F218" t="s">
        <v>137</v>
      </c>
      <c r="G218" t="s">
        <v>138</v>
      </c>
      <c r="H218" s="6">
        <v>5658.17</v>
      </c>
      <c r="I218">
        <v>6136</v>
      </c>
      <c r="AS218">
        <v>23838938.899999999</v>
      </c>
      <c r="AT218">
        <v>-518902.79</v>
      </c>
      <c r="AU218">
        <v>0</v>
      </c>
      <c r="AV218">
        <v>3619329.54</v>
      </c>
      <c r="AW218">
        <v>0</v>
      </c>
      <c r="AX218">
        <v>0</v>
      </c>
      <c r="AY218">
        <v>13579.43</v>
      </c>
      <c r="AZ218">
        <v>0</v>
      </c>
      <c r="BA218">
        <v>-3619329.54</v>
      </c>
      <c r="BB218">
        <v>-26904625.550000001</v>
      </c>
      <c r="BC218">
        <v>1813647.2</v>
      </c>
      <c r="BD218">
        <v>1148197.8999999999</v>
      </c>
      <c r="BE218">
        <v>159398.5</v>
      </c>
      <c r="BF218">
        <v>0</v>
      </c>
      <c r="BG218">
        <v>-139629.95000000001</v>
      </c>
      <c r="BH218">
        <v>-259362</v>
      </c>
      <c r="BK218">
        <v>0</v>
      </c>
      <c r="BL218">
        <v>-2446063.2799999998</v>
      </c>
      <c r="BM218">
        <v>4348458.58</v>
      </c>
      <c r="BN218">
        <v>-553912.01</v>
      </c>
      <c r="BO218">
        <v>0</v>
      </c>
      <c r="BP218">
        <v>0</v>
      </c>
      <c r="BQ218">
        <v>-20721.169999999998</v>
      </c>
      <c r="BR218">
        <v>0</v>
      </c>
      <c r="BT218">
        <v>-570810.14</v>
      </c>
      <c r="BU218">
        <v>0</v>
      </c>
      <c r="BV218">
        <v>-736827.82</v>
      </c>
      <c r="BW218">
        <v>0</v>
      </c>
      <c r="BX218">
        <v>0</v>
      </c>
      <c r="BY218">
        <v>0</v>
      </c>
      <c r="BZ218">
        <v>-7476.6</v>
      </c>
      <c r="CA218">
        <v>0</v>
      </c>
      <c r="CC218">
        <v>2392.29</v>
      </c>
      <c r="CD218">
        <v>0</v>
      </c>
      <c r="CE218">
        <v>0</v>
      </c>
      <c r="CI218">
        <v>56048464.169999994</v>
      </c>
      <c r="CJ218">
        <v>11538498.630336003</v>
      </c>
      <c r="CL218">
        <v>54045306.950000003</v>
      </c>
      <c r="DA218">
        <v>10712857.65</v>
      </c>
      <c r="DJ218">
        <v>7460550.9900000002</v>
      </c>
      <c r="EG218" t="s">
        <v>282</v>
      </c>
      <c r="EH218">
        <v>1</v>
      </c>
      <c r="EJ218">
        <v>0</v>
      </c>
      <c r="EK218" s="59" t="s">
        <v>389</v>
      </c>
      <c r="EL218"/>
    </row>
    <row r="219" spans="1:142" x14ac:dyDescent="0.3">
      <c r="A219" t="s">
        <v>134</v>
      </c>
      <c r="B219">
        <v>2015</v>
      </c>
      <c r="C219" t="s">
        <v>135</v>
      </c>
      <c r="D219" t="s">
        <v>247</v>
      </c>
      <c r="E219" t="s">
        <v>172</v>
      </c>
      <c r="F219" t="s">
        <v>137</v>
      </c>
      <c r="G219" t="s">
        <v>138</v>
      </c>
      <c r="H219" s="6">
        <v>8962</v>
      </c>
      <c r="I219">
        <v>10544</v>
      </c>
      <c r="AS219">
        <v>25020637.199999999</v>
      </c>
      <c r="AT219">
        <v>42313.66</v>
      </c>
      <c r="AU219">
        <v>-156493.45000000001</v>
      </c>
      <c r="AV219">
        <v>3483327.15</v>
      </c>
      <c r="AW219">
        <v>0</v>
      </c>
      <c r="AX219">
        <v>0</v>
      </c>
      <c r="AY219">
        <v>-21508.799999999999</v>
      </c>
      <c r="AZ219">
        <v>0</v>
      </c>
      <c r="BA219">
        <v>-3483327.15</v>
      </c>
      <c r="BB219">
        <v>-27352919.379999999</v>
      </c>
      <c r="BC219">
        <v>3358774.26</v>
      </c>
      <c r="BD219">
        <v>1265380.3500000001</v>
      </c>
      <c r="BE219">
        <v>141075</v>
      </c>
      <c r="BF219">
        <v>0</v>
      </c>
      <c r="BG219">
        <v>-2728.48</v>
      </c>
      <c r="BH219">
        <v>100000</v>
      </c>
      <c r="BK219">
        <v>-349000</v>
      </c>
      <c r="BL219">
        <v>-1892188.5</v>
      </c>
      <c r="BM219">
        <v>24240.5</v>
      </c>
      <c r="BN219">
        <v>1036622</v>
      </c>
      <c r="BO219">
        <v>-162125.15</v>
      </c>
      <c r="BP219">
        <v>0</v>
      </c>
      <c r="BQ219">
        <v>-3699.54</v>
      </c>
      <c r="BR219">
        <v>0</v>
      </c>
      <c r="BT219">
        <v>-816677.44</v>
      </c>
      <c r="BU219">
        <v>0</v>
      </c>
      <c r="BV219">
        <v>-570991.15</v>
      </c>
      <c r="BW219">
        <v>-9446.68</v>
      </c>
      <c r="BX219">
        <v>0</v>
      </c>
      <c r="BY219">
        <v>0</v>
      </c>
      <c r="BZ219">
        <v>380628.5</v>
      </c>
      <c r="CA219">
        <v>0</v>
      </c>
      <c r="CC219">
        <v>45850.52</v>
      </c>
      <c r="CD219">
        <v>51352.82</v>
      </c>
      <c r="CE219">
        <v>0</v>
      </c>
      <c r="CI219">
        <v>19264496.890000004</v>
      </c>
      <c r="CJ219">
        <v>7588207.63278565</v>
      </c>
      <c r="CL219">
        <v>29069711.960000001</v>
      </c>
      <c r="DA219">
        <v>18973201.32</v>
      </c>
      <c r="DJ219">
        <v>5800000</v>
      </c>
      <c r="EH219">
        <v>0</v>
      </c>
      <c r="EJ219">
        <v>0</v>
      </c>
      <c r="EK219" s="59" t="s">
        <v>419</v>
      </c>
      <c r="EL219"/>
    </row>
    <row r="220" spans="1:142" x14ac:dyDescent="0.3">
      <c r="A220" t="s">
        <v>134</v>
      </c>
      <c r="B220">
        <v>2015</v>
      </c>
      <c r="C220" t="s">
        <v>135</v>
      </c>
      <c r="D220" t="s">
        <v>248</v>
      </c>
      <c r="E220" t="s">
        <v>173</v>
      </c>
      <c r="F220" t="s">
        <v>137</v>
      </c>
      <c r="G220" t="s">
        <v>138</v>
      </c>
      <c r="H220" s="6">
        <v>9856</v>
      </c>
      <c r="I220">
        <v>9437</v>
      </c>
      <c r="AS220">
        <v>29696933.149999999</v>
      </c>
      <c r="AT220">
        <v>-111606.19</v>
      </c>
      <c r="AU220">
        <v>-267272.40000000002</v>
      </c>
      <c r="AV220">
        <v>2019535.1</v>
      </c>
      <c r="AW220">
        <v>0</v>
      </c>
      <c r="AX220">
        <v>0</v>
      </c>
      <c r="AY220">
        <v>-24633.599999999999</v>
      </c>
      <c r="AZ220">
        <v>0</v>
      </c>
      <c r="BA220">
        <v>-2019535.1</v>
      </c>
      <c r="BB220">
        <v>-32377296.760000002</v>
      </c>
      <c r="BC220">
        <v>3019525.55</v>
      </c>
      <c r="BD220">
        <v>1536057</v>
      </c>
      <c r="BE220">
        <v>179535.8</v>
      </c>
      <c r="BF220">
        <v>0</v>
      </c>
      <c r="BG220">
        <v>0</v>
      </c>
      <c r="BH220">
        <v>0</v>
      </c>
      <c r="BK220">
        <v>0</v>
      </c>
      <c r="BL220">
        <v>-918151</v>
      </c>
      <c r="BM220">
        <v>0</v>
      </c>
      <c r="BN220">
        <v>50000</v>
      </c>
      <c r="BO220">
        <v>0</v>
      </c>
      <c r="BP220">
        <v>0</v>
      </c>
      <c r="BQ220">
        <v>-278352.05</v>
      </c>
      <c r="BR220">
        <v>110438</v>
      </c>
      <c r="BT220">
        <v>-839367.29</v>
      </c>
      <c r="BU220">
        <v>0</v>
      </c>
      <c r="BV220">
        <v>-412090.17</v>
      </c>
      <c r="BW220">
        <v>-99698.559999999998</v>
      </c>
      <c r="BX220">
        <v>0</v>
      </c>
      <c r="BY220">
        <v>-48036.67</v>
      </c>
      <c r="BZ220">
        <v>70401.47</v>
      </c>
      <c r="CA220">
        <v>-16176.14</v>
      </c>
      <c r="CC220">
        <v>266535</v>
      </c>
      <c r="CD220">
        <v>0</v>
      </c>
      <c r="CE220">
        <v>0</v>
      </c>
      <c r="CI220">
        <v>7600000</v>
      </c>
      <c r="CJ220">
        <v>5700000</v>
      </c>
      <c r="CL220">
        <v>16319039.9</v>
      </c>
      <c r="DA220">
        <v>6900371.5</v>
      </c>
      <c r="DJ220">
        <v>4405769</v>
      </c>
      <c r="EG220" t="s">
        <v>294</v>
      </c>
      <c r="EH220">
        <v>1</v>
      </c>
      <c r="EJ220">
        <v>0</v>
      </c>
      <c r="EK220" s="59" t="s">
        <v>426</v>
      </c>
      <c r="EL220"/>
    </row>
    <row r="221" spans="1:142" x14ac:dyDescent="0.3">
      <c r="A221" t="s">
        <v>134</v>
      </c>
      <c r="B221">
        <v>2015</v>
      </c>
      <c r="C221" t="s">
        <v>135</v>
      </c>
      <c r="D221" t="s">
        <v>249</v>
      </c>
      <c r="E221" t="s">
        <v>174</v>
      </c>
      <c r="F221" t="s">
        <v>137</v>
      </c>
      <c r="G221" t="s">
        <v>138</v>
      </c>
      <c r="H221" s="6">
        <v>5098.5</v>
      </c>
      <c r="I221">
        <v>10576</v>
      </c>
      <c r="AS221">
        <v>13117753.800000001</v>
      </c>
      <c r="AT221">
        <v>-55130.5</v>
      </c>
      <c r="AU221">
        <v>0</v>
      </c>
      <c r="AV221">
        <v>1534093.95</v>
      </c>
      <c r="AW221">
        <v>0</v>
      </c>
      <c r="AX221">
        <v>0</v>
      </c>
      <c r="AY221">
        <v>-11618.4</v>
      </c>
      <c r="AZ221">
        <v>0</v>
      </c>
      <c r="BA221">
        <v>-1534093.95</v>
      </c>
      <c r="BB221">
        <v>-12196643.35</v>
      </c>
      <c r="BC221">
        <v>1517272.45</v>
      </c>
      <c r="BD221">
        <v>607211.53</v>
      </c>
      <c r="BE221">
        <v>51237.62</v>
      </c>
      <c r="BF221">
        <v>0</v>
      </c>
      <c r="BG221">
        <v>-4185.07</v>
      </c>
      <c r="BH221">
        <v>236000</v>
      </c>
      <c r="BK221">
        <v>-349008</v>
      </c>
      <c r="BL221">
        <v>-1296936.45</v>
      </c>
      <c r="BM221">
        <v>435</v>
      </c>
      <c r="BN221">
        <v>-736000</v>
      </c>
      <c r="BO221">
        <v>-60937</v>
      </c>
      <c r="BP221">
        <v>-34051.35</v>
      </c>
      <c r="BQ221">
        <v>-29720.83</v>
      </c>
      <c r="BR221">
        <v>0</v>
      </c>
      <c r="BT221">
        <v>0</v>
      </c>
      <c r="BU221">
        <v>0</v>
      </c>
      <c r="BV221">
        <v>-869010.24</v>
      </c>
      <c r="BW221">
        <v>0</v>
      </c>
      <c r="BX221">
        <v>0</v>
      </c>
      <c r="BY221">
        <v>0</v>
      </c>
      <c r="BZ221">
        <v>27885.99</v>
      </c>
      <c r="CA221">
        <v>-9221.9500000000007</v>
      </c>
      <c r="CC221">
        <v>108305.54</v>
      </c>
      <c r="CD221">
        <v>3331.26</v>
      </c>
      <c r="CE221">
        <v>0</v>
      </c>
      <c r="CI221">
        <v>6331068.5500000007</v>
      </c>
      <c r="CJ221">
        <v>2661244.3115967647</v>
      </c>
      <c r="CL221">
        <v>10553460</v>
      </c>
      <c r="DA221">
        <v>6062097.54</v>
      </c>
      <c r="DJ221">
        <v>2794000</v>
      </c>
      <c r="EG221" t="s">
        <v>281</v>
      </c>
      <c r="EH221">
        <v>1</v>
      </c>
      <c r="EJ221">
        <v>0</v>
      </c>
      <c r="EK221" s="59" t="s">
        <v>402</v>
      </c>
      <c r="EL221"/>
    </row>
    <row r="222" spans="1:142" x14ac:dyDescent="0.3">
      <c r="A222" t="s">
        <v>134</v>
      </c>
      <c r="B222">
        <v>2015</v>
      </c>
      <c r="C222" t="s">
        <v>135</v>
      </c>
      <c r="D222" t="s">
        <v>250</v>
      </c>
      <c r="E222" t="s">
        <v>175</v>
      </c>
      <c r="F222" t="s">
        <v>137</v>
      </c>
      <c r="G222" t="s">
        <v>138</v>
      </c>
      <c r="H222" s="6">
        <v>7537</v>
      </c>
      <c r="I222">
        <v>8339</v>
      </c>
      <c r="AS222">
        <v>17961802.5</v>
      </c>
      <c r="AT222">
        <v>-97894.95</v>
      </c>
      <c r="AU222">
        <v>-87116.35</v>
      </c>
      <c r="AV222">
        <v>1965562.73</v>
      </c>
      <c r="AW222">
        <v>0</v>
      </c>
      <c r="AX222">
        <v>0</v>
      </c>
      <c r="AY222">
        <v>-16382.4</v>
      </c>
      <c r="AZ222">
        <v>0</v>
      </c>
      <c r="BA222">
        <v>-1965562.73</v>
      </c>
      <c r="BB222">
        <v>-17791033.300000001</v>
      </c>
      <c r="BC222">
        <v>2334065.65</v>
      </c>
      <c r="BD222">
        <v>861723.7</v>
      </c>
      <c r="BE222">
        <v>88590</v>
      </c>
      <c r="BF222">
        <v>0</v>
      </c>
      <c r="BG222">
        <v>-2544.52</v>
      </c>
      <c r="BH222">
        <v>-550000</v>
      </c>
      <c r="BK222">
        <v>0</v>
      </c>
      <c r="BL222">
        <v>-2277579.85</v>
      </c>
      <c r="BM222">
        <v>0</v>
      </c>
      <c r="BN222">
        <v>-457000</v>
      </c>
      <c r="BO222">
        <v>0</v>
      </c>
      <c r="BP222">
        <v>-18329.2</v>
      </c>
      <c r="BQ222">
        <v>-188077.7</v>
      </c>
      <c r="BR222">
        <v>4993.8</v>
      </c>
      <c r="BT222">
        <v>-956310.63</v>
      </c>
      <c r="BU222">
        <v>0</v>
      </c>
      <c r="BV222">
        <v>-203334.76</v>
      </c>
      <c r="BW222">
        <v>-70530.03</v>
      </c>
      <c r="BX222">
        <v>-6240</v>
      </c>
      <c r="BY222">
        <v>-30274.1</v>
      </c>
      <c r="BZ222">
        <v>109691.05</v>
      </c>
      <c r="CA222">
        <v>-13982.67</v>
      </c>
      <c r="CC222">
        <v>-34506.36</v>
      </c>
      <c r="CD222">
        <v>0</v>
      </c>
      <c r="CE222">
        <v>0</v>
      </c>
      <c r="CI222">
        <v>4905834.4299999978</v>
      </c>
      <c r="CJ222">
        <v>3173201.4257956394</v>
      </c>
      <c r="CL222">
        <v>6979791.4399999995</v>
      </c>
      <c r="DA222">
        <v>3384825.38</v>
      </c>
      <c r="DJ222">
        <v>3700000</v>
      </c>
      <c r="EH222">
        <v>0</v>
      </c>
      <c r="EJ222">
        <v>0</v>
      </c>
      <c r="EK222" s="59" t="s">
        <v>405</v>
      </c>
      <c r="EL222"/>
    </row>
    <row r="223" spans="1:142" x14ac:dyDescent="0.3">
      <c r="A223" t="s">
        <v>134</v>
      </c>
      <c r="B223">
        <v>2015</v>
      </c>
      <c r="C223" t="s">
        <v>135</v>
      </c>
      <c r="D223" t="s">
        <v>251</v>
      </c>
      <c r="E223" t="s">
        <v>176</v>
      </c>
      <c r="F223" t="s">
        <v>137</v>
      </c>
      <c r="G223" t="s">
        <v>138</v>
      </c>
      <c r="H223" s="6">
        <v>11928</v>
      </c>
      <c r="I223">
        <v>12550</v>
      </c>
      <c r="AS223">
        <v>31974415.899999999</v>
      </c>
      <c r="AT223">
        <v>-134126.41</v>
      </c>
      <c r="AU223">
        <v>-639488.30000000005</v>
      </c>
      <c r="AV223">
        <v>4804279.4000000004</v>
      </c>
      <c r="AW223">
        <v>0</v>
      </c>
      <c r="AX223">
        <v>0</v>
      </c>
      <c r="AY223">
        <v>-28531.200000000001</v>
      </c>
      <c r="AZ223">
        <v>0</v>
      </c>
      <c r="BA223">
        <v>-4804279.4000000004</v>
      </c>
      <c r="BB223">
        <v>-30830657.550000001</v>
      </c>
      <c r="BC223">
        <v>3133890.36</v>
      </c>
      <c r="BD223">
        <v>1575448.17</v>
      </c>
      <c r="BE223">
        <v>150705</v>
      </c>
      <c r="BF223">
        <v>0</v>
      </c>
      <c r="BG223">
        <v>0</v>
      </c>
      <c r="BH223">
        <v>-1330000</v>
      </c>
      <c r="BK223">
        <v>-415000</v>
      </c>
      <c r="BL223">
        <v>-4015358</v>
      </c>
      <c r="BM223">
        <v>8990</v>
      </c>
      <c r="BN223">
        <v>-63281</v>
      </c>
      <c r="BO223">
        <v>0</v>
      </c>
      <c r="BP223">
        <v>-27391.85</v>
      </c>
      <c r="BQ223">
        <v>-29799.27</v>
      </c>
      <c r="BR223">
        <v>994919.31</v>
      </c>
      <c r="BT223">
        <v>-1154433.3700000001</v>
      </c>
      <c r="BU223">
        <v>0</v>
      </c>
      <c r="BV223">
        <v>-356668.68</v>
      </c>
      <c r="BW223">
        <v>-74007.149999999994</v>
      </c>
      <c r="BX223">
        <v>-12386.91</v>
      </c>
      <c r="BY223">
        <v>0</v>
      </c>
      <c r="BZ223">
        <v>49433.85</v>
      </c>
      <c r="CA223">
        <v>-3360.87</v>
      </c>
      <c r="CC223">
        <v>91851.95</v>
      </c>
      <c r="CD223">
        <v>365444.5</v>
      </c>
      <c r="CE223">
        <v>0</v>
      </c>
      <c r="CI223">
        <v>14925826.311565962</v>
      </c>
      <c r="CJ223">
        <v>6365649.2641790025</v>
      </c>
      <c r="CL223">
        <v>18493535.280000001</v>
      </c>
      <c r="DA223">
        <v>10898585.550000001</v>
      </c>
      <c r="DJ223">
        <v>7930000</v>
      </c>
      <c r="EH223">
        <v>0</v>
      </c>
      <c r="EI223" t="s">
        <v>199</v>
      </c>
      <c r="EJ223">
        <v>1</v>
      </c>
      <c r="EK223" s="59" t="s">
        <v>428</v>
      </c>
      <c r="EL223"/>
    </row>
    <row r="224" spans="1:142" x14ac:dyDescent="0.3">
      <c r="A224" t="s">
        <v>134</v>
      </c>
      <c r="B224">
        <v>2015</v>
      </c>
      <c r="C224" t="s">
        <v>135</v>
      </c>
      <c r="D224" t="s">
        <v>252</v>
      </c>
      <c r="E224" t="s">
        <v>177</v>
      </c>
      <c r="F224" t="s">
        <v>137</v>
      </c>
      <c r="G224" t="s">
        <v>138</v>
      </c>
      <c r="H224" s="6">
        <v>17465.25</v>
      </c>
      <c r="I224">
        <v>8324</v>
      </c>
      <c r="AS224">
        <v>39967467.350000001</v>
      </c>
      <c r="AT224">
        <v>-62270.400000000001</v>
      </c>
      <c r="AU224">
        <v>-107911.8</v>
      </c>
      <c r="AV224">
        <v>5818628.6500000004</v>
      </c>
      <c r="AW224">
        <v>99906.9</v>
      </c>
      <c r="AX224">
        <v>0</v>
      </c>
      <c r="AY224">
        <v>-41978.400000000001</v>
      </c>
      <c r="AZ224">
        <v>0</v>
      </c>
      <c r="BA224">
        <v>-5818628.6500000004</v>
      </c>
      <c r="BB224">
        <v>-49007177.5</v>
      </c>
      <c r="BC224">
        <v>5164093.4000000004</v>
      </c>
      <c r="BD224">
        <v>2383360.5</v>
      </c>
      <c r="BE224">
        <v>233922.4</v>
      </c>
      <c r="BF224">
        <v>0</v>
      </c>
      <c r="BG224">
        <v>0</v>
      </c>
      <c r="BH224">
        <v>-1220000</v>
      </c>
      <c r="BK224">
        <v>0</v>
      </c>
      <c r="BL224">
        <v>-231245</v>
      </c>
      <c r="BM224">
        <v>0</v>
      </c>
      <c r="BN224">
        <v>-7661</v>
      </c>
      <c r="BO224">
        <v>0</v>
      </c>
      <c r="BP224">
        <v>0</v>
      </c>
      <c r="BQ224">
        <v>-74533.350000000006</v>
      </c>
      <c r="BR224">
        <v>0</v>
      </c>
      <c r="BT224">
        <v>-1359971.25</v>
      </c>
      <c r="BU224">
        <v>0</v>
      </c>
      <c r="BV224">
        <v>-15071</v>
      </c>
      <c r="BW224">
        <v>0</v>
      </c>
      <c r="BX224">
        <v>0</v>
      </c>
      <c r="BY224">
        <v>-19163.650000000001</v>
      </c>
      <c r="BZ224">
        <v>16919.04</v>
      </c>
      <c r="CA224">
        <v>0</v>
      </c>
      <c r="CC224">
        <v>384790.62</v>
      </c>
      <c r="CD224">
        <v>0</v>
      </c>
      <c r="CE224">
        <v>0</v>
      </c>
      <c r="CI224">
        <v>7552283.4199999981</v>
      </c>
      <c r="CJ224">
        <v>9200000</v>
      </c>
      <c r="CL224">
        <v>14466806.220000001</v>
      </c>
      <c r="DA224">
        <v>2478086.04</v>
      </c>
      <c r="DJ224">
        <v>8200000</v>
      </c>
      <c r="EH224">
        <v>0</v>
      </c>
      <c r="EJ224">
        <v>0</v>
      </c>
      <c r="EK224" s="59" t="s">
        <v>407</v>
      </c>
      <c r="EL224"/>
    </row>
    <row r="225" spans="1:142" x14ac:dyDescent="0.3">
      <c r="A225" t="s">
        <v>134</v>
      </c>
      <c r="B225">
        <v>2015</v>
      </c>
      <c r="C225" t="s">
        <v>135</v>
      </c>
      <c r="D225" t="s">
        <v>253</v>
      </c>
      <c r="E225" t="s">
        <v>178</v>
      </c>
      <c r="F225" t="s">
        <v>137</v>
      </c>
      <c r="G225" t="s">
        <v>138</v>
      </c>
      <c r="H225" s="6">
        <v>6363.43</v>
      </c>
      <c r="I225">
        <v>6924</v>
      </c>
      <c r="AS225">
        <v>18242586.100000001</v>
      </c>
      <c r="AT225">
        <v>-58334.61</v>
      </c>
      <c r="AU225">
        <v>-149536.75</v>
      </c>
      <c r="AV225">
        <v>2247592.1</v>
      </c>
      <c r="AW225">
        <v>0</v>
      </c>
      <c r="AX225">
        <v>0</v>
      </c>
      <c r="AY225">
        <v>-5188.8</v>
      </c>
      <c r="AZ225">
        <v>0</v>
      </c>
      <c r="BA225">
        <v>-2247592.1</v>
      </c>
      <c r="BB225">
        <v>-16062913.4</v>
      </c>
      <c r="BC225">
        <v>1765903.6</v>
      </c>
      <c r="BD225">
        <v>801788.9</v>
      </c>
      <c r="BE225">
        <v>81959.850000000006</v>
      </c>
      <c r="BF225">
        <v>0</v>
      </c>
      <c r="BG225">
        <v>-1700.95</v>
      </c>
      <c r="BH225">
        <v>600000</v>
      </c>
      <c r="BK225">
        <v>200000</v>
      </c>
      <c r="BL225">
        <v>-177947</v>
      </c>
      <c r="BM225">
        <v>269183</v>
      </c>
      <c r="BN225">
        <v>-4319351.6500000004</v>
      </c>
      <c r="BO225">
        <v>-24890.05</v>
      </c>
      <c r="BP225">
        <v>-70562.350000000006</v>
      </c>
      <c r="BQ225">
        <v>-165878.85</v>
      </c>
      <c r="BR225">
        <v>9638.5499999999993</v>
      </c>
      <c r="BT225">
        <v>-600220.92000000004</v>
      </c>
      <c r="BU225">
        <v>-1075</v>
      </c>
      <c r="BV225">
        <v>-267664.58</v>
      </c>
      <c r="BW225">
        <v>-8421</v>
      </c>
      <c r="BX225">
        <v>-4037.5</v>
      </c>
      <c r="BY225">
        <v>-17468.55</v>
      </c>
      <c r="BZ225">
        <v>649.66999999999996</v>
      </c>
      <c r="CA225">
        <v>-8119.86</v>
      </c>
      <c r="CC225">
        <v>-490.65</v>
      </c>
      <c r="CD225">
        <v>159.66999999999999</v>
      </c>
      <c r="CE225">
        <v>-0.25</v>
      </c>
      <c r="CI225">
        <v>5412569.3600000013</v>
      </c>
      <c r="CJ225">
        <v>3183542.6475129933</v>
      </c>
      <c r="CL225">
        <v>11180998.560000001</v>
      </c>
      <c r="DA225">
        <v>5298073.82</v>
      </c>
      <c r="DJ225">
        <v>4000000</v>
      </c>
      <c r="EH225">
        <v>0</v>
      </c>
      <c r="EJ225">
        <v>0</v>
      </c>
      <c r="EK225" s="59" t="s">
        <v>394</v>
      </c>
      <c r="EL225"/>
    </row>
    <row r="226" spans="1:142" x14ac:dyDescent="0.3">
      <c r="A226" t="s">
        <v>134</v>
      </c>
      <c r="B226">
        <v>2015</v>
      </c>
      <c r="C226" t="s">
        <v>135</v>
      </c>
      <c r="D226" t="s">
        <v>254</v>
      </c>
      <c r="E226" t="s">
        <v>179</v>
      </c>
      <c r="F226" t="s">
        <v>137</v>
      </c>
      <c r="G226" t="s">
        <v>138</v>
      </c>
      <c r="H226" s="6">
        <v>3712.84</v>
      </c>
      <c r="I226">
        <v>3817</v>
      </c>
      <c r="AS226">
        <v>10655248</v>
      </c>
      <c r="AT226">
        <v>-83406.460000000006</v>
      </c>
      <c r="AU226">
        <v>-232284.4</v>
      </c>
      <c r="AV226">
        <v>1614959.65</v>
      </c>
      <c r="AW226">
        <v>0</v>
      </c>
      <c r="AX226">
        <v>0</v>
      </c>
      <c r="AY226">
        <v>-10944.2</v>
      </c>
      <c r="AZ226">
        <v>0</v>
      </c>
      <c r="BA226">
        <v>-1614959.65</v>
      </c>
      <c r="BB226">
        <v>-12531731.699999999</v>
      </c>
      <c r="BC226">
        <v>1072554</v>
      </c>
      <c r="BD226">
        <v>582050.69999999995</v>
      </c>
      <c r="BE226">
        <v>70080</v>
      </c>
      <c r="BF226">
        <v>0</v>
      </c>
      <c r="BG226">
        <v>-3375.95</v>
      </c>
      <c r="BH226">
        <v>0</v>
      </c>
      <c r="BK226">
        <v>-85961</v>
      </c>
      <c r="BL226">
        <v>0</v>
      </c>
      <c r="BM226">
        <v>309676</v>
      </c>
      <c r="BN226">
        <v>140000</v>
      </c>
      <c r="BO226">
        <v>0</v>
      </c>
      <c r="BP226">
        <v>0</v>
      </c>
      <c r="BQ226">
        <v>-36689.699999999997</v>
      </c>
      <c r="BR226">
        <v>203281.2</v>
      </c>
      <c r="BT226">
        <v>-392750.45</v>
      </c>
      <c r="BU226">
        <v>0</v>
      </c>
      <c r="BV226">
        <v>-57332.4</v>
      </c>
      <c r="BW226">
        <v>-2724.3</v>
      </c>
      <c r="BX226">
        <v>0</v>
      </c>
      <c r="BY226">
        <v>-5631.95</v>
      </c>
      <c r="BZ226">
        <v>194870.9</v>
      </c>
      <c r="CA226">
        <v>0</v>
      </c>
      <c r="CC226">
        <v>37154</v>
      </c>
      <c r="CD226">
        <v>229022.45</v>
      </c>
      <c r="CE226">
        <v>0</v>
      </c>
      <c r="CI226">
        <v>6691450</v>
      </c>
      <c r="CJ226">
        <v>2546363.6542087784</v>
      </c>
      <c r="CL226">
        <v>8519969.370000001</v>
      </c>
      <c r="DA226">
        <v>6263177.8499999996</v>
      </c>
      <c r="DJ226">
        <v>2300000</v>
      </c>
      <c r="EG226" t="s">
        <v>288</v>
      </c>
      <c r="EH226">
        <v>1</v>
      </c>
      <c r="EJ226">
        <v>0</v>
      </c>
      <c r="EK226" s="59" t="s">
        <v>391</v>
      </c>
      <c r="EL226"/>
    </row>
    <row r="227" spans="1:142" x14ac:dyDescent="0.3">
      <c r="A227" t="s">
        <v>134</v>
      </c>
      <c r="B227">
        <v>2015</v>
      </c>
      <c r="C227" t="s">
        <v>135</v>
      </c>
      <c r="D227" t="s">
        <v>255</v>
      </c>
      <c r="E227" t="s">
        <v>180</v>
      </c>
      <c r="F227" t="s">
        <v>137</v>
      </c>
      <c r="G227" t="s">
        <v>138</v>
      </c>
      <c r="H227" s="6">
        <v>6606</v>
      </c>
      <c r="I227">
        <v>6195</v>
      </c>
      <c r="AS227">
        <v>19829560.300000001</v>
      </c>
      <c r="AT227">
        <v>-57206.09</v>
      </c>
      <c r="AU227">
        <v>-297443.40000000002</v>
      </c>
      <c r="AV227">
        <v>3847065.85</v>
      </c>
      <c r="AW227">
        <v>0</v>
      </c>
      <c r="AX227">
        <v>0</v>
      </c>
      <c r="AY227">
        <v>-15852</v>
      </c>
      <c r="AZ227">
        <v>0</v>
      </c>
      <c r="BA227">
        <v>-3847065.85</v>
      </c>
      <c r="BB227">
        <v>-20316898.789999999</v>
      </c>
      <c r="BC227">
        <v>1785646.26</v>
      </c>
      <c r="BD227">
        <v>965343.82</v>
      </c>
      <c r="BE227">
        <v>131276.73000000001</v>
      </c>
      <c r="BF227">
        <v>0</v>
      </c>
      <c r="BG227">
        <v>-448.61</v>
      </c>
      <c r="BH227">
        <v>300000</v>
      </c>
      <c r="BK227">
        <v>0</v>
      </c>
      <c r="BL227">
        <v>-2469976</v>
      </c>
      <c r="BM227">
        <v>0</v>
      </c>
      <c r="BN227">
        <v>905136</v>
      </c>
      <c r="BO227">
        <v>0</v>
      </c>
      <c r="BP227">
        <v>0</v>
      </c>
      <c r="BQ227">
        <v>-19969.95</v>
      </c>
      <c r="BR227">
        <v>257005.19</v>
      </c>
      <c r="BT227">
        <v>-36669.449999999997</v>
      </c>
      <c r="BU227">
        <v>0</v>
      </c>
      <c r="BV227">
        <v>-1048809.05</v>
      </c>
      <c r="BW227">
        <v>-16953.900000000001</v>
      </c>
      <c r="BX227">
        <v>0</v>
      </c>
      <c r="BY227">
        <v>0</v>
      </c>
      <c r="BZ227">
        <v>94143.02</v>
      </c>
      <c r="CA227">
        <v>-2432.84</v>
      </c>
      <c r="CC227">
        <v>49009.27</v>
      </c>
      <c r="CD227">
        <v>0</v>
      </c>
      <c r="CE227">
        <v>-45420.65</v>
      </c>
      <c r="CI227">
        <v>2627282.2433687323</v>
      </c>
      <c r="CJ227">
        <v>2833092.1338097188</v>
      </c>
      <c r="CL227">
        <v>5187922.0399999991</v>
      </c>
      <c r="DA227">
        <v>2616095.15</v>
      </c>
      <c r="DJ227">
        <v>4390000</v>
      </c>
      <c r="EH227">
        <v>0</v>
      </c>
      <c r="EJ227">
        <v>0</v>
      </c>
      <c r="EK227" s="59" t="s">
        <v>416</v>
      </c>
      <c r="EL227"/>
    </row>
    <row r="228" spans="1:142" x14ac:dyDescent="0.3">
      <c r="A228" t="s">
        <v>134</v>
      </c>
      <c r="B228">
        <v>2015</v>
      </c>
      <c r="C228" t="s">
        <v>135</v>
      </c>
      <c r="D228" t="s">
        <v>256</v>
      </c>
      <c r="E228" t="s">
        <v>181</v>
      </c>
      <c r="F228" t="s">
        <v>137</v>
      </c>
      <c r="G228" t="s">
        <v>138</v>
      </c>
      <c r="H228" s="6">
        <v>3906.75</v>
      </c>
      <c r="I228">
        <v>4032</v>
      </c>
      <c r="AS228">
        <v>10219994.6</v>
      </c>
      <c r="AT228">
        <v>-3154.61</v>
      </c>
      <c r="AU228">
        <v>-115986.75</v>
      </c>
      <c r="AV228">
        <v>984075.3</v>
      </c>
      <c r="AW228">
        <v>0</v>
      </c>
      <c r="AX228">
        <v>0</v>
      </c>
      <c r="AY228">
        <v>-9367.2000000000007</v>
      </c>
      <c r="AZ228">
        <v>0</v>
      </c>
      <c r="BA228">
        <v>-984075.3</v>
      </c>
      <c r="BB228">
        <v>-8564235.3000000007</v>
      </c>
      <c r="BC228">
        <v>1051953.55</v>
      </c>
      <c r="BD228">
        <v>476144.25</v>
      </c>
      <c r="BE228">
        <v>34127.949999999997</v>
      </c>
      <c r="BF228">
        <v>0</v>
      </c>
      <c r="BG228">
        <v>-12.15</v>
      </c>
      <c r="BH228">
        <v>250000</v>
      </c>
      <c r="BK228">
        <v>0</v>
      </c>
      <c r="BL228">
        <v>-1033356.05</v>
      </c>
      <c r="BM228">
        <v>0</v>
      </c>
      <c r="BN228">
        <v>40000</v>
      </c>
      <c r="BO228">
        <v>0</v>
      </c>
      <c r="BP228">
        <v>-19724.05</v>
      </c>
      <c r="BQ228">
        <v>-31263.45</v>
      </c>
      <c r="BR228">
        <v>0</v>
      </c>
      <c r="BT228">
        <v>-299625.15000000002</v>
      </c>
      <c r="BU228">
        <v>0</v>
      </c>
      <c r="BV228">
        <v>-31222.45</v>
      </c>
      <c r="BW228">
        <v>0</v>
      </c>
      <c r="BX228">
        <v>0</v>
      </c>
      <c r="BY228">
        <v>0</v>
      </c>
      <c r="BZ228">
        <v>4776.7299999999996</v>
      </c>
      <c r="CA228">
        <v>-10813.02</v>
      </c>
      <c r="CC228">
        <v>33012.15</v>
      </c>
      <c r="CD228">
        <v>208584.01</v>
      </c>
      <c r="CE228">
        <v>-17648.32</v>
      </c>
      <c r="CI228">
        <v>6195619</v>
      </c>
      <c r="CJ228">
        <v>1365167.8392257169</v>
      </c>
      <c r="CL228">
        <v>10181633.65</v>
      </c>
      <c r="DA228">
        <v>7632472.6200000001</v>
      </c>
      <c r="DJ228">
        <v>2060000</v>
      </c>
      <c r="EG228" t="s">
        <v>283</v>
      </c>
      <c r="EH228">
        <v>1</v>
      </c>
      <c r="EJ228">
        <v>0</v>
      </c>
      <c r="EK228" s="59" t="s">
        <v>414</v>
      </c>
      <c r="EL228"/>
    </row>
    <row r="229" spans="1:142" x14ac:dyDescent="0.3">
      <c r="A229" t="s">
        <v>134</v>
      </c>
      <c r="B229">
        <v>2015</v>
      </c>
      <c r="C229" t="s">
        <v>135</v>
      </c>
      <c r="D229" t="s">
        <v>257</v>
      </c>
      <c r="E229" t="s">
        <v>182</v>
      </c>
      <c r="F229" t="s">
        <v>137</v>
      </c>
      <c r="G229" t="s">
        <v>138</v>
      </c>
      <c r="H229" s="6">
        <v>2599.77</v>
      </c>
      <c r="I229">
        <v>2749</v>
      </c>
      <c r="AS229">
        <v>6263365.5499999998</v>
      </c>
      <c r="AT229">
        <v>-16073.92</v>
      </c>
      <c r="AU229">
        <v>-30690.5</v>
      </c>
      <c r="AV229">
        <v>880346.05</v>
      </c>
      <c r="AW229">
        <v>0</v>
      </c>
      <c r="AX229">
        <v>0</v>
      </c>
      <c r="AY229">
        <v>-6372</v>
      </c>
      <c r="AZ229">
        <v>0</v>
      </c>
      <c r="BA229">
        <v>-880346.05</v>
      </c>
      <c r="BB229">
        <v>-6537817.7999999998</v>
      </c>
      <c r="BC229">
        <v>770487.25</v>
      </c>
      <c r="BD229">
        <v>334923.90000000002</v>
      </c>
      <c r="BE229">
        <v>42600</v>
      </c>
      <c r="BF229">
        <v>0</v>
      </c>
      <c r="BG229">
        <v>-1634.05</v>
      </c>
      <c r="BH229">
        <v>-200000</v>
      </c>
      <c r="BK229">
        <v>-90915</v>
      </c>
      <c r="BL229">
        <v>-307145</v>
      </c>
      <c r="BM229">
        <v>0</v>
      </c>
      <c r="BN229">
        <v>-125000</v>
      </c>
      <c r="BO229">
        <v>-22446.65</v>
      </c>
      <c r="BP229">
        <v>0</v>
      </c>
      <c r="BQ229">
        <v>-21697.05</v>
      </c>
      <c r="BR229">
        <v>0</v>
      </c>
      <c r="BT229">
        <v>-199799.05</v>
      </c>
      <c r="BU229">
        <v>0</v>
      </c>
      <c r="BV229">
        <v>-122107.4</v>
      </c>
      <c r="BW229">
        <v>-3919.85</v>
      </c>
      <c r="BX229">
        <v>0</v>
      </c>
      <c r="BY229">
        <v>-11066.15</v>
      </c>
      <c r="BZ229">
        <v>278142.99</v>
      </c>
      <c r="CA229">
        <v>-104.8</v>
      </c>
      <c r="CC229">
        <v>142262.01</v>
      </c>
      <c r="CD229">
        <v>0</v>
      </c>
      <c r="CE229">
        <v>0</v>
      </c>
      <c r="CI229">
        <v>8693356.6900000013</v>
      </c>
      <c r="CJ229">
        <v>2332012.0059741526</v>
      </c>
      <c r="CL229">
        <v>11346695.740000002</v>
      </c>
      <c r="DA229">
        <v>7683202.3200000003</v>
      </c>
      <c r="DJ229">
        <v>1100000</v>
      </c>
      <c r="EH229">
        <v>0</v>
      </c>
      <c r="EJ229">
        <v>0</v>
      </c>
      <c r="EK229" s="59" t="s">
        <v>409</v>
      </c>
      <c r="EL229"/>
    </row>
    <row r="230" spans="1:142" x14ac:dyDescent="0.3">
      <c r="A230" t="s">
        <v>134</v>
      </c>
      <c r="B230">
        <v>2015</v>
      </c>
      <c r="C230" t="s">
        <v>135</v>
      </c>
      <c r="D230" t="s">
        <v>258</v>
      </c>
      <c r="E230" t="s">
        <v>183</v>
      </c>
      <c r="F230" t="s">
        <v>137</v>
      </c>
      <c r="G230" t="s">
        <v>138</v>
      </c>
      <c r="H230" s="6">
        <v>3315</v>
      </c>
      <c r="I230">
        <v>3252</v>
      </c>
      <c r="AS230">
        <v>9666216.0500000007</v>
      </c>
      <c r="AT230">
        <v>-19396.3</v>
      </c>
      <c r="AU230">
        <v>-40513.9</v>
      </c>
      <c r="AV230">
        <v>1393819.4</v>
      </c>
      <c r="AW230">
        <v>0</v>
      </c>
      <c r="AX230">
        <v>0</v>
      </c>
      <c r="AY230">
        <v>-1332</v>
      </c>
      <c r="AZ230">
        <v>0</v>
      </c>
      <c r="BA230">
        <v>-1401872.45</v>
      </c>
      <c r="BB230">
        <v>-10870032.5</v>
      </c>
      <c r="BC230">
        <v>884572.45</v>
      </c>
      <c r="BD230">
        <v>514867.20000000001</v>
      </c>
      <c r="BE230">
        <v>69200</v>
      </c>
      <c r="BF230">
        <v>0</v>
      </c>
      <c r="BG230">
        <v>-2508.85</v>
      </c>
      <c r="BH230">
        <v>0</v>
      </c>
      <c r="BK230">
        <v>3796</v>
      </c>
      <c r="BL230">
        <v>-1374441.48</v>
      </c>
      <c r="BM230">
        <v>2152297.7799999998</v>
      </c>
      <c r="BN230">
        <v>-250000</v>
      </c>
      <c r="BO230">
        <v>-16342.1</v>
      </c>
      <c r="BP230">
        <v>0</v>
      </c>
      <c r="BQ230">
        <v>119061.2</v>
      </c>
      <c r="BR230">
        <v>105196.45</v>
      </c>
      <c r="BT230">
        <v>-416805.37</v>
      </c>
      <c r="BU230">
        <v>0</v>
      </c>
      <c r="BV230">
        <v>-171687.88</v>
      </c>
      <c r="BW230">
        <v>-20683.080000000002</v>
      </c>
      <c r="BX230">
        <v>0</v>
      </c>
      <c r="BY230">
        <v>-31203.35</v>
      </c>
      <c r="BZ230">
        <v>44165.25</v>
      </c>
      <c r="CA230">
        <v>-94.91</v>
      </c>
      <c r="CC230">
        <v>-1330.36</v>
      </c>
      <c r="CD230">
        <v>0</v>
      </c>
      <c r="CE230">
        <v>0</v>
      </c>
      <c r="CI230">
        <v>4657461.9999999991</v>
      </c>
      <c r="CJ230">
        <v>2610456.990865997</v>
      </c>
      <c r="CL230">
        <v>10515304.9</v>
      </c>
      <c r="DA230">
        <v>4460991.58</v>
      </c>
      <c r="DJ230">
        <v>1700000</v>
      </c>
      <c r="EH230">
        <v>0</v>
      </c>
      <c r="EJ230">
        <v>0</v>
      </c>
      <c r="EK230" s="59" t="s">
        <v>411</v>
      </c>
      <c r="EL230"/>
    </row>
    <row r="231" spans="1:142" x14ac:dyDescent="0.3">
      <c r="A231" t="s">
        <v>134</v>
      </c>
      <c r="B231">
        <v>2015</v>
      </c>
      <c r="C231" t="s">
        <v>135</v>
      </c>
      <c r="D231" t="s">
        <v>259</v>
      </c>
      <c r="E231" t="s">
        <v>184</v>
      </c>
      <c r="F231" t="s">
        <v>137</v>
      </c>
      <c r="G231" t="s">
        <v>138</v>
      </c>
      <c r="H231" s="6">
        <v>10048.5</v>
      </c>
      <c r="I231">
        <v>12229</v>
      </c>
      <c r="AS231">
        <v>26541250.300000001</v>
      </c>
      <c r="AT231">
        <v>-95522.34</v>
      </c>
      <c r="AU231">
        <v>-194414.75</v>
      </c>
      <c r="AV231">
        <v>3437853.15</v>
      </c>
      <c r="AW231">
        <v>0</v>
      </c>
      <c r="AX231">
        <v>0</v>
      </c>
      <c r="AY231">
        <v>-24549.9</v>
      </c>
      <c r="AZ231">
        <v>0</v>
      </c>
      <c r="BA231">
        <v>-3437853.15</v>
      </c>
      <c r="BB231">
        <v>-29381933.379999999</v>
      </c>
      <c r="BC231">
        <v>3064083.3</v>
      </c>
      <c r="BD231">
        <v>1451244.5</v>
      </c>
      <c r="BE231">
        <v>136233.65</v>
      </c>
      <c r="BF231">
        <v>0</v>
      </c>
      <c r="BG231">
        <v>1205.44</v>
      </c>
      <c r="BH231">
        <v>-1100000</v>
      </c>
      <c r="BK231">
        <v>0</v>
      </c>
      <c r="BL231">
        <v>-449051.47</v>
      </c>
      <c r="BM231">
        <v>0</v>
      </c>
      <c r="BN231">
        <v>0</v>
      </c>
      <c r="BO231">
        <v>-277074.40000000002</v>
      </c>
      <c r="BP231">
        <v>-43616.25</v>
      </c>
      <c r="BQ231">
        <v>-156016.1</v>
      </c>
      <c r="BR231">
        <v>469285.2</v>
      </c>
      <c r="BT231">
        <v>-910481.3</v>
      </c>
      <c r="BU231">
        <v>0</v>
      </c>
      <c r="BV231">
        <v>-439528.12</v>
      </c>
      <c r="BW231">
        <v>-168115.71</v>
      </c>
      <c r="BX231">
        <v>0</v>
      </c>
      <c r="BY231">
        <v>-41001.300000000003</v>
      </c>
      <c r="BZ231">
        <v>183876.7</v>
      </c>
      <c r="CA231">
        <v>-16421.88</v>
      </c>
      <c r="CC231">
        <v>149403.69</v>
      </c>
      <c r="CD231">
        <v>0</v>
      </c>
      <c r="CE231">
        <v>0</v>
      </c>
      <c r="CI231">
        <v>4956051.9799999977</v>
      </c>
      <c r="CJ231">
        <v>4003373.8566997498</v>
      </c>
      <c r="CL231">
        <v>12507341.550000001</v>
      </c>
      <c r="DA231">
        <v>3390740.79</v>
      </c>
      <c r="DJ231">
        <v>7200000</v>
      </c>
      <c r="EH231">
        <v>0</v>
      </c>
      <c r="EJ231">
        <v>0</v>
      </c>
      <c r="EK231" s="59" t="s">
        <v>420</v>
      </c>
      <c r="EL231"/>
    </row>
    <row r="232" spans="1:142" x14ac:dyDescent="0.3">
      <c r="A232" t="s">
        <v>134</v>
      </c>
      <c r="B232">
        <v>2015</v>
      </c>
      <c r="C232" t="s">
        <v>135</v>
      </c>
      <c r="D232" t="s">
        <v>260</v>
      </c>
      <c r="E232" t="s">
        <v>185</v>
      </c>
      <c r="F232" t="s">
        <v>137</v>
      </c>
      <c r="G232" t="s">
        <v>138</v>
      </c>
      <c r="H232" s="6">
        <v>2512.14</v>
      </c>
      <c r="I232">
        <v>2535</v>
      </c>
      <c r="AS232">
        <v>6499646.4000000004</v>
      </c>
      <c r="AT232">
        <v>764.35</v>
      </c>
      <c r="AU232">
        <v>-28598.45</v>
      </c>
      <c r="AV232">
        <v>1027057.2</v>
      </c>
      <c r="AW232">
        <v>0</v>
      </c>
      <c r="AX232">
        <v>0</v>
      </c>
      <c r="AY232">
        <v>-6180</v>
      </c>
      <c r="AZ232">
        <v>0</v>
      </c>
      <c r="BA232">
        <v>-1027057.2</v>
      </c>
      <c r="BB232">
        <v>-8233877.3499999996</v>
      </c>
      <c r="BC232">
        <v>690852.15</v>
      </c>
      <c r="BD232">
        <v>404511.4</v>
      </c>
      <c r="BE232">
        <v>49776</v>
      </c>
      <c r="BF232">
        <v>0</v>
      </c>
      <c r="BG232">
        <v>-997.05</v>
      </c>
      <c r="BH232">
        <v>21940</v>
      </c>
      <c r="BK232">
        <v>-792</v>
      </c>
      <c r="BL232">
        <v>-17</v>
      </c>
      <c r="BM232">
        <v>238594</v>
      </c>
      <c r="BN232">
        <v>80000</v>
      </c>
      <c r="BO232">
        <v>-10539</v>
      </c>
      <c r="BP232">
        <v>0</v>
      </c>
      <c r="BQ232">
        <v>63537.3</v>
      </c>
      <c r="BR232">
        <v>0</v>
      </c>
      <c r="BT232">
        <v>-143024.45000000001</v>
      </c>
      <c r="BU232">
        <v>0</v>
      </c>
      <c r="BV232">
        <v>-121247.91</v>
      </c>
      <c r="BW232">
        <v>-1222.3</v>
      </c>
      <c r="BX232">
        <v>0</v>
      </c>
      <c r="BY232">
        <v>0</v>
      </c>
      <c r="BZ232">
        <v>69039.3</v>
      </c>
      <c r="CA232">
        <v>-8675.2999999999993</v>
      </c>
      <c r="CC232">
        <v>13125.01</v>
      </c>
      <c r="CD232">
        <v>0</v>
      </c>
      <c r="CE232">
        <v>0</v>
      </c>
      <c r="CI232">
        <v>5733998.3699999992</v>
      </c>
      <c r="CJ232">
        <v>2067590.3664893056</v>
      </c>
      <c r="CL232">
        <v>4954560.6900000004</v>
      </c>
      <c r="DA232">
        <v>4680500.45</v>
      </c>
      <c r="DJ232">
        <v>1046800</v>
      </c>
      <c r="EH232">
        <v>0</v>
      </c>
      <c r="EJ232">
        <v>0</v>
      </c>
      <c r="EK232" s="59" t="s">
        <v>406</v>
      </c>
      <c r="EL232"/>
    </row>
    <row r="233" spans="1:142" x14ac:dyDescent="0.3">
      <c r="A233" t="s">
        <v>134</v>
      </c>
      <c r="B233">
        <v>2015</v>
      </c>
      <c r="C233" t="s">
        <v>135</v>
      </c>
      <c r="D233" t="s">
        <v>261</v>
      </c>
      <c r="E233" t="s">
        <v>186</v>
      </c>
      <c r="F233" t="s">
        <v>137</v>
      </c>
      <c r="G233" t="s">
        <v>138</v>
      </c>
      <c r="H233" s="6">
        <v>1402</v>
      </c>
      <c r="I233">
        <v>1264</v>
      </c>
      <c r="AS233">
        <v>3936672.9</v>
      </c>
      <c r="AT233">
        <v>-1383.71</v>
      </c>
      <c r="AU233">
        <v>-152040.04999999999</v>
      </c>
      <c r="AV233">
        <v>549777.35</v>
      </c>
      <c r="AW233">
        <v>0</v>
      </c>
      <c r="AX233">
        <v>0</v>
      </c>
      <c r="AY233">
        <v>-3746.4</v>
      </c>
      <c r="AZ233">
        <v>0</v>
      </c>
      <c r="BA233">
        <v>-535126.30000000005</v>
      </c>
      <c r="BB233">
        <v>-4200031.25</v>
      </c>
      <c r="BC233">
        <v>407623.6</v>
      </c>
      <c r="BD233">
        <v>211558.15</v>
      </c>
      <c r="BE233">
        <v>22755</v>
      </c>
      <c r="BF233">
        <v>0</v>
      </c>
      <c r="BG233">
        <v>-2.02</v>
      </c>
      <c r="BH233">
        <v>70000</v>
      </c>
      <c r="BK233">
        <v>0</v>
      </c>
      <c r="BL233">
        <v>-168372</v>
      </c>
      <c r="BM233">
        <v>0</v>
      </c>
      <c r="BN233">
        <v>195000</v>
      </c>
      <c r="BO233">
        <v>-57614.45</v>
      </c>
      <c r="BP233">
        <v>0</v>
      </c>
      <c r="BQ233">
        <v>-31106.85</v>
      </c>
      <c r="BR233">
        <v>217819.65</v>
      </c>
      <c r="BT233">
        <v>-136961.1</v>
      </c>
      <c r="BU233">
        <v>0</v>
      </c>
      <c r="BV233">
        <v>-70438</v>
      </c>
      <c r="BW233">
        <v>-2350</v>
      </c>
      <c r="BX233">
        <v>0</v>
      </c>
      <c r="BY233">
        <v>-10999</v>
      </c>
      <c r="BZ233">
        <v>1338.13</v>
      </c>
      <c r="CA233">
        <v>-14804.43</v>
      </c>
      <c r="CC233">
        <v>3000.8</v>
      </c>
      <c r="CD233">
        <v>34151.699999999997</v>
      </c>
      <c r="CE233">
        <v>0</v>
      </c>
      <c r="CI233">
        <v>1031431.0000000002</v>
      </c>
      <c r="CJ233">
        <v>967659.65795401507</v>
      </c>
      <c r="CL233">
        <v>1573306.97</v>
      </c>
      <c r="DA233">
        <v>650186.02</v>
      </c>
      <c r="DJ233">
        <v>880000</v>
      </c>
      <c r="EG233" t="s">
        <v>294</v>
      </c>
      <c r="EH233">
        <v>1</v>
      </c>
      <c r="EJ233">
        <v>0</v>
      </c>
      <c r="EK233" s="59" t="s">
        <v>422</v>
      </c>
      <c r="EL233"/>
    </row>
    <row r="234" spans="1:142" x14ac:dyDescent="0.3">
      <c r="A234" t="s">
        <v>134</v>
      </c>
      <c r="B234">
        <v>2015</v>
      </c>
      <c r="C234" t="s">
        <v>135</v>
      </c>
      <c r="D234" t="s">
        <v>262</v>
      </c>
      <c r="E234" t="s">
        <v>187</v>
      </c>
      <c r="F234" t="s">
        <v>137</v>
      </c>
      <c r="G234" t="s">
        <v>138</v>
      </c>
      <c r="H234" s="6">
        <v>706.75</v>
      </c>
      <c r="I234">
        <v>682</v>
      </c>
      <c r="AS234">
        <v>3117744.7</v>
      </c>
      <c r="AT234">
        <v>-61863.95</v>
      </c>
      <c r="AU234">
        <v>-15276.95</v>
      </c>
      <c r="AV234">
        <v>1436949.6</v>
      </c>
      <c r="AW234">
        <v>0</v>
      </c>
      <c r="AX234">
        <v>0</v>
      </c>
      <c r="AY234">
        <v>-1706.4</v>
      </c>
      <c r="AZ234">
        <v>0</v>
      </c>
      <c r="BA234">
        <v>-1436949.6</v>
      </c>
      <c r="BB234">
        <v>-8010785.8499999996</v>
      </c>
      <c r="BC234">
        <v>204839.85</v>
      </c>
      <c r="BD234">
        <v>297675.09999999998</v>
      </c>
      <c r="BE234">
        <v>24705</v>
      </c>
      <c r="BF234">
        <v>0</v>
      </c>
      <c r="BG234">
        <v>0</v>
      </c>
      <c r="BH234">
        <v>308000</v>
      </c>
      <c r="BK234">
        <v>3494</v>
      </c>
      <c r="BL234">
        <v>0</v>
      </c>
      <c r="BM234">
        <v>4710929</v>
      </c>
      <c r="BN234">
        <v>-75046</v>
      </c>
      <c r="BO234">
        <v>0</v>
      </c>
      <c r="BP234">
        <v>0</v>
      </c>
      <c r="BQ234">
        <v>-12674.2</v>
      </c>
      <c r="BR234">
        <v>0</v>
      </c>
      <c r="BT234">
        <v>-44174.400000000001</v>
      </c>
      <c r="BU234">
        <v>0</v>
      </c>
      <c r="BV234">
        <v>-281045.02</v>
      </c>
      <c r="BW234">
        <v>0</v>
      </c>
      <c r="BX234">
        <v>0</v>
      </c>
      <c r="BY234">
        <v>-6673.5</v>
      </c>
      <c r="BZ234">
        <v>1386.4</v>
      </c>
      <c r="CA234">
        <v>-378.5</v>
      </c>
      <c r="CC234">
        <v>169069.11</v>
      </c>
      <c r="CD234">
        <v>0</v>
      </c>
      <c r="CE234">
        <v>0</v>
      </c>
      <c r="CI234">
        <v>18586155</v>
      </c>
      <c r="CJ234">
        <v>4222120.5183139788</v>
      </c>
      <c r="CL234">
        <v>18196239.459999997</v>
      </c>
      <c r="DA234">
        <v>18914373.379999999</v>
      </c>
      <c r="DJ234">
        <v>1577000</v>
      </c>
      <c r="EG234" t="s">
        <v>288</v>
      </c>
      <c r="EH234">
        <v>1</v>
      </c>
      <c r="EJ234">
        <v>0</v>
      </c>
      <c r="EK234" s="59" t="s">
        <v>417</v>
      </c>
      <c r="EL234"/>
    </row>
    <row r="235" spans="1:142" x14ac:dyDescent="0.3">
      <c r="A235" t="s">
        <v>134</v>
      </c>
      <c r="B235">
        <v>2015</v>
      </c>
      <c r="C235" t="s">
        <v>135</v>
      </c>
      <c r="D235" t="s">
        <v>263</v>
      </c>
      <c r="E235" t="s">
        <v>188</v>
      </c>
      <c r="F235" t="s">
        <v>137</v>
      </c>
      <c r="G235" t="s">
        <v>138</v>
      </c>
      <c r="H235" s="6">
        <v>955</v>
      </c>
      <c r="I235">
        <v>954</v>
      </c>
      <c r="AS235">
        <v>2681822.65</v>
      </c>
      <c r="AT235">
        <v>-700.8</v>
      </c>
      <c r="AU235">
        <v>-87561.45</v>
      </c>
      <c r="AV235">
        <v>313441.7</v>
      </c>
      <c r="AW235">
        <v>68890</v>
      </c>
      <c r="AX235">
        <v>0</v>
      </c>
      <c r="AY235">
        <v>-2253.6</v>
      </c>
      <c r="AZ235">
        <v>0</v>
      </c>
      <c r="BA235">
        <v>-372331.7</v>
      </c>
      <c r="BB235">
        <v>-2721772.85</v>
      </c>
      <c r="BC235">
        <v>194368.6</v>
      </c>
      <c r="BD235">
        <v>151601.20000000001</v>
      </c>
      <c r="BE235">
        <v>16050</v>
      </c>
      <c r="BF235">
        <v>0</v>
      </c>
      <c r="BG235">
        <v>0</v>
      </c>
      <c r="BH235">
        <v>-34000</v>
      </c>
      <c r="BK235">
        <v>0</v>
      </c>
      <c r="BL235">
        <v>-83017</v>
      </c>
      <c r="BM235">
        <v>0</v>
      </c>
      <c r="BN235">
        <v>-15000</v>
      </c>
      <c r="BO235">
        <v>0</v>
      </c>
      <c r="BP235">
        <v>0</v>
      </c>
      <c r="BQ235">
        <v>-8280</v>
      </c>
      <c r="BR235">
        <v>12477.65</v>
      </c>
      <c r="BT235">
        <v>-39605.919999999998</v>
      </c>
      <c r="BU235">
        <v>0</v>
      </c>
      <c r="BV235">
        <v>-58084.85</v>
      </c>
      <c r="BW235">
        <v>0</v>
      </c>
      <c r="BX235">
        <v>0</v>
      </c>
      <c r="BY235">
        <v>-3600</v>
      </c>
      <c r="BZ235">
        <v>6989.6</v>
      </c>
      <c r="CA235">
        <v>0</v>
      </c>
      <c r="CC235">
        <v>-657.48</v>
      </c>
      <c r="CD235">
        <v>15609.23</v>
      </c>
      <c r="CE235">
        <v>-4122.6000000000004</v>
      </c>
      <c r="CI235">
        <v>2047602.0000000005</v>
      </c>
      <c r="CJ235">
        <v>686977.48317776422</v>
      </c>
      <c r="CL235">
        <v>1090917.75</v>
      </c>
      <c r="DA235">
        <v>2077461.9</v>
      </c>
      <c r="DJ235">
        <v>559000</v>
      </c>
      <c r="EG235" t="s">
        <v>285</v>
      </c>
      <c r="EH235">
        <v>1</v>
      </c>
      <c r="EJ235">
        <v>0</v>
      </c>
      <c r="EK235" s="59" t="s">
        <v>423</v>
      </c>
      <c r="EL235"/>
    </row>
    <row r="236" spans="1:142" x14ac:dyDescent="0.3">
      <c r="A236" t="s">
        <v>134</v>
      </c>
      <c r="B236">
        <v>2015</v>
      </c>
      <c r="C236" t="s">
        <v>135</v>
      </c>
      <c r="D236" t="s">
        <v>264</v>
      </c>
      <c r="E236" t="s">
        <v>189</v>
      </c>
      <c r="F236" t="s">
        <v>137</v>
      </c>
      <c r="G236" t="s">
        <v>138</v>
      </c>
      <c r="H236" s="6">
        <v>425</v>
      </c>
      <c r="I236">
        <v>425</v>
      </c>
      <c r="AS236">
        <v>1103314</v>
      </c>
      <c r="AT236">
        <v>-4372.1000000000004</v>
      </c>
      <c r="AU236">
        <v>-6686.4</v>
      </c>
      <c r="AV236">
        <v>0</v>
      </c>
      <c r="AW236">
        <v>0</v>
      </c>
      <c r="AX236">
        <v>0</v>
      </c>
      <c r="AY236">
        <v>-1072.8</v>
      </c>
      <c r="AZ236">
        <v>0</v>
      </c>
      <c r="BA236">
        <v>0</v>
      </c>
      <c r="BB236">
        <v>-1385185.95</v>
      </c>
      <c r="BC236">
        <v>0</v>
      </c>
      <c r="BD236">
        <v>0</v>
      </c>
      <c r="BE236">
        <v>0</v>
      </c>
      <c r="BF236">
        <v>169578.05</v>
      </c>
      <c r="BG236">
        <v>0</v>
      </c>
      <c r="BH236">
        <v>0</v>
      </c>
      <c r="BK236">
        <v>0</v>
      </c>
      <c r="BL236">
        <v>0</v>
      </c>
      <c r="BM236">
        <v>172385</v>
      </c>
      <c r="BN236">
        <v>0</v>
      </c>
      <c r="BO236">
        <v>0</v>
      </c>
      <c r="BP236">
        <v>0</v>
      </c>
      <c r="BQ236">
        <v>0</v>
      </c>
      <c r="BR236">
        <v>0</v>
      </c>
      <c r="BT236">
        <v>-54800</v>
      </c>
      <c r="BU236">
        <v>0</v>
      </c>
      <c r="BV236">
        <v>-44981.2</v>
      </c>
      <c r="BW236">
        <v>0</v>
      </c>
      <c r="BX236">
        <v>0</v>
      </c>
      <c r="BY236">
        <v>0</v>
      </c>
      <c r="BZ236">
        <v>599.04999999999995</v>
      </c>
      <c r="CA236">
        <v>0</v>
      </c>
      <c r="CC236">
        <v>13568.15</v>
      </c>
      <c r="CD236">
        <v>0</v>
      </c>
      <c r="CE236">
        <v>0</v>
      </c>
      <c r="CI236">
        <v>1918834</v>
      </c>
      <c r="CJ236">
        <v>500000</v>
      </c>
      <c r="CL236">
        <v>1951878.9</v>
      </c>
      <c r="DA236">
        <v>1644397</v>
      </c>
      <c r="DJ236">
        <v>650000</v>
      </c>
      <c r="EG236" t="s">
        <v>281</v>
      </c>
      <c r="EH236">
        <v>1</v>
      </c>
      <c r="EJ236">
        <v>0</v>
      </c>
      <c r="EK236" s="59" t="s">
        <v>418</v>
      </c>
      <c r="EL236"/>
    </row>
    <row r="237" spans="1:142" x14ac:dyDescent="0.3">
      <c r="A237" t="s">
        <v>134</v>
      </c>
      <c r="B237">
        <v>2015</v>
      </c>
      <c r="C237" t="s">
        <v>135</v>
      </c>
      <c r="D237" t="s">
        <v>265</v>
      </c>
      <c r="E237" t="s">
        <v>190</v>
      </c>
      <c r="F237" t="s">
        <v>137</v>
      </c>
      <c r="G237" t="s">
        <v>138</v>
      </c>
      <c r="H237" s="6">
        <v>212157</v>
      </c>
      <c r="I237">
        <v>211684</v>
      </c>
      <c r="AS237">
        <v>603850277.79999995</v>
      </c>
      <c r="AT237">
        <v>-1606711.42</v>
      </c>
      <c r="AU237">
        <v>0</v>
      </c>
      <c r="AV237">
        <v>86233301.430000007</v>
      </c>
      <c r="AW237">
        <v>18000010</v>
      </c>
      <c r="AX237">
        <v>0</v>
      </c>
      <c r="AY237">
        <v>-594643.19999999995</v>
      </c>
      <c r="AZ237">
        <v>0</v>
      </c>
      <c r="BA237">
        <v>-86056491.549999997</v>
      </c>
      <c r="BB237">
        <v>-592572876.28999996</v>
      </c>
      <c r="BC237">
        <v>59321318.100000001</v>
      </c>
      <c r="BD237">
        <v>29486058.870000001</v>
      </c>
      <c r="BE237">
        <v>2538715.3199999998</v>
      </c>
      <c r="BF237">
        <v>0</v>
      </c>
      <c r="BG237">
        <v>-265915.78000000003</v>
      </c>
      <c r="BH237">
        <v>-8325517</v>
      </c>
      <c r="BK237">
        <v>0</v>
      </c>
      <c r="BL237">
        <v>-87632155</v>
      </c>
      <c r="BM237">
        <v>0</v>
      </c>
      <c r="BN237">
        <v>8297340</v>
      </c>
      <c r="BO237">
        <v>-5977972.9000000004</v>
      </c>
      <c r="BP237">
        <v>-232143.15</v>
      </c>
      <c r="BQ237">
        <v>-709466.7</v>
      </c>
      <c r="BR237">
        <v>0</v>
      </c>
      <c r="BT237">
        <v>0</v>
      </c>
      <c r="BU237">
        <v>0</v>
      </c>
      <c r="BV237">
        <v>-35166775.310000002</v>
      </c>
      <c r="BW237">
        <v>0</v>
      </c>
      <c r="BX237">
        <v>-606311.21</v>
      </c>
      <c r="BY237">
        <v>0</v>
      </c>
      <c r="BZ237">
        <v>638186.49</v>
      </c>
      <c r="CA237">
        <v>-190596.49</v>
      </c>
      <c r="CC237">
        <v>3923971.25</v>
      </c>
      <c r="CD237">
        <v>243694.07</v>
      </c>
      <c r="CE237">
        <v>-53309.77</v>
      </c>
      <c r="CI237">
        <v>92659409.000000045</v>
      </c>
      <c r="CJ237">
        <v>88337834.668756217</v>
      </c>
      <c r="CL237">
        <v>189535569.84999999</v>
      </c>
      <c r="DA237">
        <v>83475417.450000003</v>
      </c>
      <c r="DJ237">
        <v>87009270</v>
      </c>
      <c r="EG237" t="s">
        <v>278</v>
      </c>
      <c r="EH237">
        <v>1</v>
      </c>
      <c r="EJ237">
        <v>0</v>
      </c>
      <c r="EK237" s="59" t="s">
        <v>437</v>
      </c>
      <c r="EL237"/>
    </row>
    <row r="238" spans="1:142" x14ac:dyDescent="0.3">
      <c r="A238" t="s">
        <v>134</v>
      </c>
      <c r="B238">
        <v>2015</v>
      </c>
      <c r="C238" t="s">
        <v>135</v>
      </c>
      <c r="D238" t="s">
        <v>266</v>
      </c>
      <c r="E238" t="s">
        <v>191</v>
      </c>
      <c r="F238" t="s">
        <v>137</v>
      </c>
      <c r="G238" t="s">
        <v>138</v>
      </c>
      <c r="H238" s="6">
        <v>209679</v>
      </c>
      <c r="I238">
        <v>195833</v>
      </c>
      <c r="AS238">
        <v>709775465.5</v>
      </c>
      <c r="AT238">
        <v>-2061038.68</v>
      </c>
      <c r="AU238">
        <v>0</v>
      </c>
      <c r="AV238">
        <v>85977865.400000006</v>
      </c>
      <c r="AW238">
        <v>22000549.969999999</v>
      </c>
      <c r="AX238">
        <v>0</v>
      </c>
      <c r="AY238">
        <v>-550046.4</v>
      </c>
      <c r="AZ238">
        <v>0</v>
      </c>
      <c r="BA238">
        <v>-85851479.299999997</v>
      </c>
      <c r="BB238">
        <v>-719600931.25</v>
      </c>
      <c r="BC238">
        <v>73930288.769999996</v>
      </c>
      <c r="BD238">
        <v>34270910.18</v>
      </c>
      <c r="BE238">
        <v>3386679.58</v>
      </c>
      <c r="BF238">
        <v>0</v>
      </c>
      <c r="BG238">
        <v>-350727.38</v>
      </c>
      <c r="BH238">
        <v>-10787380</v>
      </c>
      <c r="BK238">
        <v>0</v>
      </c>
      <c r="BL238">
        <v>-97494670</v>
      </c>
      <c r="BM238">
        <v>0</v>
      </c>
      <c r="BN238">
        <v>17892942</v>
      </c>
      <c r="BO238">
        <v>-5171212.25</v>
      </c>
      <c r="BP238">
        <v>-491895.25</v>
      </c>
      <c r="BQ238">
        <v>-600997.43000000005</v>
      </c>
      <c r="BR238">
        <v>0</v>
      </c>
      <c r="BT238">
        <v>0</v>
      </c>
      <c r="BU238">
        <v>0</v>
      </c>
      <c r="BV238">
        <v>-36807413.640000001</v>
      </c>
      <c r="BW238">
        <v>0</v>
      </c>
      <c r="BX238">
        <v>-427514.1</v>
      </c>
      <c r="BY238">
        <v>0</v>
      </c>
      <c r="BZ238">
        <v>726936.09</v>
      </c>
      <c r="CA238">
        <v>-250138.02</v>
      </c>
      <c r="CC238">
        <v>3802749.6</v>
      </c>
      <c r="CD238">
        <v>7248399.7999999998</v>
      </c>
      <c r="CE238">
        <v>-7013828.46</v>
      </c>
      <c r="CI238">
        <v>96953773.999999985</v>
      </c>
      <c r="CJ238">
        <v>95894059.933224484</v>
      </c>
      <c r="CL238">
        <v>170907284.19999999</v>
      </c>
      <c r="DA238">
        <v>87167535.75</v>
      </c>
      <c r="DJ238">
        <v>104576702</v>
      </c>
      <c r="EG238" t="s">
        <v>278</v>
      </c>
      <c r="EH238">
        <v>1</v>
      </c>
      <c r="EJ238">
        <v>0</v>
      </c>
      <c r="EK238" s="59" t="s">
        <v>436</v>
      </c>
      <c r="EL238"/>
    </row>
    <row r="239" spans="1:142" x14ac:dyDescent="0.3">
      <c r="A239" t="s">
        <v>134</v>
      </c>
      <c r="B239">
        <v>2015</v>
      </c>
      <c r="C239" t="s">
        <v>135</v>
      </c>
      <c r="D239" t="s">
        <v>267</v>
      </c>
      <c r="E239" t="s">
        <v>192</v>
      </c>
      <c r="F239" t="s">
        <v>137</v>
      </c>
      <c r="G239" t="s">
        <v>138</v>
      </c>
      <c r="H239" s="6">
        <v>142846.5</v>
      </c>
      <c r="I239">
        <v>130641</v>
      </c>
      <c r="AS239">
        <v>584546256.04999995</v>
      </c>
      <c r="AT239">
        <v>-2643979.81</v>
      </c>
      <c r="AU239">
        <v>-292273</v>
      </c>
      <c r="AV239">
        <v>74571174.700000003</v>
      </c>
      <c r="AW239">
        <v>202404.8</v>
      </c>
      <c r="AX239">
        <v>0</v>
      </c>
      <c r="AY239">
        <v>-298149.42</v>
      </c>
      <c r="AZ239">
        <v>0</v>
      </c>
      <c r="BA239">
        <v>-74773579.5</v>
      </c>
      <c r="BB239">
        <v>-829477318.35000002</v>
      </c>
      <c r="BC239">
        <v>48445155.560000002</v>
      </c>
      <c r="BD239">
        <v>36395581.32</v>
      </c>
      <c r="BE239">
        <v>4900324.2699999996</v>
      </c>
      <c r="BF239">
        <v>0</v>
      </c>
      <c r="BG239">
        <v>-296551.13</v>
      </c>
      <c r="BH239">
        <v>3466962</v>
      </c>
      <c r="BK239">
        <v>0</v>
      </c>
      <c r="BL239">
        <v>0</v>
      </c>
      <c r="BM239">
        <v>175251084.59999999</v>
      </c>
      <c r="BN239">
        <v>0</v>
      </c>
      <c r="BO239">
        <v>-232476.91</v>
      </c>
      <c r="BP239">
        <v>-412690.07</v>
      </c>
      <c r="BQ239">
        <v>-1795842.68</v>
      </c>
      <c r="BR239">
        <v>0</v>
      </c>
      <c r="BT239">
        <v>-21259248.620000001</v>
      </c>
      <c r="BU239">
        <v>-400</v>
      </c>
      <c r="BV239">
        <v>-11532274.5</v>
      </c>
      <c r="BW239">
        <v>-1720652.66</v>
      </c>
      <c r="BX239">
        <v>-189321.96</v>
      </c>
      <c r="BY239">
        <v>-1226863.32</v>
      </c>
      <c r="BZ239">
        <v>183908.33</v>
      </c>
      <c r="CA239">
        <v>-79201.820000000007</v>
      </c>
      <c r="CC239">
        <v>-8704154.3399999999</v>
      </c>
      <c r="CD239">
        <v>34560</v>
      </c>
      <c r="CE239">
        <v>0</v>
      </c>
      <c r="CI239">
        <v>173163636.17597875</v>
      </c>
      <c r="CJ239">
        <v>121300000</v>
      </c>
      <c r="CL239">
        <v>393449843.02999997</v>
      </c>
      <c r="DA239">
        <v>128422046.92</v>
      </c>
      <c r="DJ239">
        <v>130938069</v>
      </c>
      <c r="EG239" t="s">
        <v>280</v>
      </c>
      <c r="EH239">
        <v>1</v>
      </c>
      <c r="EJ239">
        <v>0</v>
      </c>
      <c r="EK239" s="59" t="s">
        <v>415</v>
      </c>
      <c r="EL239"/>
    </row>
    <row r="240" spans="1:142" x14ac:dyDescent="0.3">
      <c r="A240" t="s">
        <v>134</v>
      </c>
      <c r="B240">
        <v>2015</v>
      </c>
      <c r="C240" t="s">
        <v>135</v>
      </c>
      <c r="D240" t="s">
        <v>268</v>
      </c>
      <c r="E240" t="s">
        <v>193</v>
      </c>
      <c r="F240" t="s">
        <v>137</v>
      </c>
      <c r="G240" t="s">
        <v>138</v>
      </c>
      <c r="H240" s="6">
        <v>6775</v>
      </c>
      <c r="I240">
        <v>6458</v>
      </c>
      <c r="AS240">
        <v>21630094.100000001</v>
      </c>
      <c r="AT240">
        <v>-53751.56</v>
      </c>
      <c r="AU240">
        <v>-328402.90000000002</v>
      </c>
      <c r="AV240">
        <v>2364187.4</v>
      </c>
      <c r="AW240">
        <v>0</v>
      </c>
      <c r="AX240">
        <v>0</v>
      </c>
      <c r="AY240">
        <v>-12652.8</v>
      </c>
      <c r="AZ240">
        <v>0</v>
      </c>
      <c r="BA240">
        <v>-2364187.4</v>
      </c>
      <c r="BB240">
        <v>-28466159.030000001</v>
      </c>
      <c r="BC240">
        <v>2010873.4</v>
      </c>
      <c r="BD240">
        <v>1291876.8</v>
      </c>
      <c r="BE240">
        <v>149409.4</v>
      </c>
      <c r="BF240">
        <v>0</v>
      </c>
      <c r="BG240">
        <v>-5337.42</v>
      </c>
      <c r="BH240">
        <v>-1147000</v>
      </c>
      <c r="BK240">
        <v>-213114</v>
      </c>
      <c r="BL240">
        <v>0</v>
      </c>
      <c r="BM240">
        <v>2872138</v>
      </c>
      <c r="BN240">
        <v>230000</v>
      </c>
      <c r="BO240">
        <v>-140404.1</v>
      </c>
      <c r="BP240">
        <v>0</v>
      </c>
      <c r="BQ240">
        <v>-121266.2</v>
      </c>
      <c r="BR240">
        <v>244830.4</v>
      </c>
      <c r="BT240">
        <v>-1230187.18</v>
      </c>
      <c r="BU240">
        <v>0</v>
      </c>
      <c r="BV240">
        <v>-36523.08</v>
      </c>
      <c r="BW240">
        <v>-215230.55</v>
      </c>
      <c r="BX240">
        <v>0</v>
      </c>
      <c r="BY240">
        <v>-25299.19</v>
      </c>
      <c r="BZ240">
        <v>724907.99</v>
      </c>
      <c r="CA240">
        <v>-45712.44</v>
      </c>
      <c r="CC240">
        <v>323184.8</v>
      </c>
      <c r="CD240">
        <v>-105.69</v>
      </c>
      <c r="CE240">
        <v>-173974.79</v>
      </c>
      <c r="CI240">
        <v>6978738.9000000032</v>
      </c>
      <c r="CJ240">
        <v>5300000</v>
      </c>
      <c r="CL240">
        <v>10886696.699999999</v>
      </c>
      <c r="DA240">
        <v>3608036.7</v>
      </c>
      <c r="DJ240">
        <v>7294022</v>
      </c>
      <c r="EG240" t="s">
        <v>281</v>
      </c>
      <c r="EH240">
        <v>1</v>
      </c>
      <c r="EJ240">
        <v>0</v>
      </c>
      <c r="EK240" s="59" t="s">
        <v>421</v>
      </c>
      <c r="EL240"/>
    </row>
    <row r="241" spans="1:142" x14ac:dyDescent="0.3">
      <c r="A241" t="s">
        <v>134</v>
      </c>
      <c r="B241">
        <v>2015</v>
      </c>
      <c r="C241" t="s">
        <v>135</v>
      </c>
      <c r="D241" t="s">
        <v>269</v>
      </c>
      <c r="E241" t="s">
        <v>194</v>
      </c>
      <c r="F241" t="s">
        <v>137</v>
      </c>
      <c r="G241" t="s">
        <v>138</v>
      </c>
      <c r="H241" s="6">
        <v>729</v>
      </c>
      <c r="I241">
        <v>0</v>
      </c>
      <c r="AS241">
        <v>3176035.2</v>
      </c>
      <c r="AT241">
        <v>-68995.929999999993</v>
      </c>
      <c r="AU241">
        <v>0</v>
      </c>
      <c r="AV241">
        <v>326930.25</v>
      </c>
      <c r="AW241">
        <v>0.1</v>
      </c>
      <c r="AX241">
        <v>0</v>
      </c>
      <c r="AY241">
        <v>-2582.4</v>
      </c>
      <c r="AZ241">
        <v>0</v>
      </c>
      <c r="BA241">
        <v>-317946.25</v>
      </c>
      <c r="BB241">
        <v>-3514624.21</v>
      </c>
      <c r="BC241">
        <v>237892.05</v>
      </c>
      <c r="BD241">
        <v>156565.25</v>
      </c>
      <c r="BE241">
        <v>15255</v>
      </c>
      <c r="BF241">
        <v>0</v>
      </c>
      <c r="BG241">
        <v>-4720.16</v>
      </c>
      <c r="BH241">
        <v>156547</v>
      </c>
      <c r="BK241">
        <v>0</v>
      </c>
      <c r="BL241">
        <v>0</v>
      </c>
      <c r="BM241">
        <v>119670</v>
      </c>
      <c r="BN241">
        <v>-213458</v>
      </c>
      <c r="BO241">
        <v>-40015.800000000003</v>
      </c>
      <c r="BP241">
        <v>0</v>
      </c>
      <c r="BQ241">
        <v>-99.18</v>
      </c>
      <c r="BR241">
        <v>0</v>
      </c>
      <c r="BT241">
        <v>0</v>
      </c>
      <c r="BU241">
        <v>0</v>
      </c>
      <c r="BV241">
        <v>-233862.28</v>
      </c>
      <c r="BW241">
        <v>0</v>
      </c>
      <c r="BX241">
        <v>0</v>
      </c>
      <c r="BY241">
        <v>0</v>
      </c>
      <c r="BZ241">
        <v>22663.74</v>
      </c>
      <c r="CA241">
        <v>-37364.29</v>
      </c>
      <c r="CC241">
        <v>91275.09</v>
      </c>
      <c r="CD241">
        <v>2361.62</v>
      </c>
      <c r="CE241">
        <v>0</v>
      </c>
      <c r="CI241">
        <v>9522631</v>
      </c>
      <c r="CJ241">
        <v>3337179.5068620946</v>
      </c>
      <c r="CL241">
        <v>10896243.039999999</v>
      </c>
      <c r="DA241">
        <v>9291966.4299999997</v>
      </c>
      <c r="DJ241">
        <v>678148</v>
      </c>
      <c r="EG241" t="s">
        <v>278</v>
      </c>
      <c r="EH241">
        <v>1</v>
      </c>
      <c r="EJ241">
        <v>0</v>
      </c>
      <c r="EK241" s="59" t="s">
        <v>446</v>
      </c>
      <c r="EL241"/>
    </row>
    <row r="242" spans="1:142" x14ac:dyDescent="0.3">
      <c r="A242" t="s">
        <v>134</v>
      </c>
      <c r="B242">
        <v>2015</v>
      </c>
      <c r="C242" t="s">
        <v>135</v>
      </c>
      <c r="D242" t="s">
        <v>270</v>
      </c>
      <c r="E242" t="s">
        <v>195</v>
      </c>
      <c r="F242" t="s">
        <v>137</v>
      </c>
      <c r="G242" t="s">
        <v>138</v>
      </c>
      <c r="H242" s="6">
        <v>148.41999999999999</v>
      </c>
      <c r="I242">
        <v>0</v>
      </c>
      <c r="AS242">
        <v>454562.1</v>
      </c>
      <c r="AT242">
        <v>0</v>
      </c>
      <c r="AU242">
        <v>-29040.799999999999</v>
      </c>
      <c r="AV242">
        <v>42701.95</v>
      </c>
      <c r="AW242">
        <v>0</v>
      </c>
      <c r="AX242">
        <v>0</v>
      </c>
      <c r="AY242">
        <v>-372</v>
      </c>
      <c r="AZ242">
        <v>0</v>
      </c>
      <c r="BA242">
        <v>-42701.95</v>
      </c>
      <c r="BB242">
        <v>-423989.05</v>
      </c>
      <c r="BC242">
        <v>33648.800000000003</v>
      </c>
      <c r="BD242">
        <v>23050.2</v>
      </c>
      <c r="BE242">
        <v>1305</v>
      </c>
      <c r="BF242">
        <v>0</v>
      </c>
      <c r="BG242">
        <v>0</v>
      </c>
      <c r="BH242">
        <v>30000</v>
      </c>
      <c r="BK242">
        <v>0</v>
      </c>
      <c r="BL242">
        <v>0</v>
      </c>
      <c r="BM242">
        <v>156132.20000000001</v>
      </c>
      <c r="BN242">
        <v>72000</v>
      </c>
      <c r="BO242">
        <v>0</v>
      </c>
      <c r="BP242">
        <v>0</v>
      </c>
      <c r="BQ242">
        <v>-2620.6</v>
      </c>
      <c r="BR242">
        <v>0</v>
      </c>
      <c r="BT242">
        <v>-41554</v>
      </c>
      <c r="BU242">
        <v>0</v>
      </c>
      <c r="BV242">
        <v>-33098.949999999997</v>
      </c>
      <c r="BW242">
        <v>0</v>
      </c>
      <c r="BX242">
        <v>0</v>
      </c>
      <c r="BY242">
        <v>0</v>
      </c>
      <c r="BZ242">
        <v>1029</v>
      </c>
      <c r="CA242">
        <v>-1175.4000000000001</v>
      </c>
      <c r="CC242">
        <v>2696.17</v>
      </c>
      <c r="CD242">
        <v>4974.5</v>
      </c>
      <c r="CE242">
        <v>-1503</v>
      </c>
      <c r="CI242">
        <v>1804235</v>
      </c>
      <c r="CJ242">
        <v>237876.76949772105</v>
      </c>
      <c r="CL242">
        <v>958105.75</v>
      </c>
      <c r="DA242">
        <v>2044581.43</v>
      </c>
      <c r="DJ242">
        <v>130000</v>
      </c>
      <c r="EG242" t="s">
        <v>283</v>
      </c>
      <c r="EH242">
        <v>1</v>
      </c>
      <c r="EJ242">
        <v>0</v>
      </c>
      <c r="EK242" s="59" t="s">
        <v>413</v>
      </c>
      <c r="EL242"/>
    </row>
    <row r="243" spans="1:142" x14ac:dyDescent="0.3">
      <c r="A243" t="s">
        <v>134</v>
      </c>
      <c r="B243">
        <v>2015</v>
      </c>
      <c r="C243" t="s">
        <v>135</v>
      </c>
      <c r="D243" t="s">
        <v>271</v>
      </c>
      <c r="E243" t="s">
        <v>196</v>
      </c>
      <c r="F243" t="s">
        <v>137</v>
      </c>
      <c r="G243" t="s">
        <v>138</v>
      </c>
      <c r="H243" s="6">
        <v>0</v>
      </c>
      <c r="I243">
        <v>0</v>
      </c>
      <c r="AS243">
        <v>0</v>
      </c>
      <c r="AT243">
        <v>0</v>
      </c>
      <c r="AU243">
        <v>0</v>
      </c>
      <c r="AV243">
        <v>0</v>
      </c>
      <c r="AW243">
        <v>0</v>
      </c>
      <c r="AX243">
        <v>0</v>
      </c>
      <c r="AY243">
        <v>0</v>
      </c>
      <c r="AZ243">
        <v>0</v>
      </c>
      <c r="BA243">
        <v>0</v>
      </c>
      <c r="BB243">
        <v>0</v>
      </c>
      <c r="BC243">
        <v>0</v>
      </c>
      <c r="BD243">
        <v>0</v>
      </c>
      <c r="BE243">
        <v>0</v>
      </c>
      <c r="BF243">
        <v>0</v>
      </c>
      <c r="BG243">
        <v>0</v>
      </c>
      <c r="BH243">
        <v>0</v>
      </c>
      <c r="BK243">
        <v>0</v>
      </c>
      <c r="BL243">
        <v>0</v>
      </c>
      <c r="BM243">
        <v>0</v>
      </c>
      <c r="BN243">
        <v>0</v>
      </c>
      <c r="BO243">
        <v>0</v>
      </c>
      <c r="BP243">
        <v>0</v>
      </c>
      <c r="BQ243">
        <v>0</v>
      </c>
      <c r="BR243">
        <v>0</v>
      </c>
      <c r="BT243">
        <v>0</v>
      </c>
      <c r="BU243">
        <v>0</v>
      </c>
      <c r="BV243">
        <v>0</v>
      </c>
      <c r="BW243">
        <v>0</v>
      </c>
      <c r="BX243">
        <v>0</v>
      </c>
      <c r="BY243">
        <v>0</v>
      </c>
      <c r="BZ243">
        <v>0</v>
      </c>
      <c r="CA243">
        <v>0</v>
      </c>
      <c r="CC243">
        <v>0</v>
      </c>
      <c r="CD243">
        <v>0</v>
      </c>
      <c r="CE243">
        <v>0</v>
      </c>
      <c r="CI243">
        <v>0</v>
      </c>
      <c r="CJ243">
        <v>0</v>
      </c>
      <c r="CL243">
        <v>0</v>
      </c>
      <c r="DA243">
        <v>0</v>
      </c>
      <c r="DJ243">
        <v>0</v>
      </c>
      <c r="EG243" t="s">
        <v>279</v>
      </c>
      <c r="EH243">
        <v>1</v>
      </c>
      <c r="EJ243">
        <v>0</v>
      </c>
      <c r="EK243" s="59" t="s">
        <v>444</v>
      </c>
      <c r="EL243"/>
    </row>
    <row r="244" spans="1:142" x14ac:dyDescent="0.3">
      <c r="A244" t="s">
        <v>134</v>
      </c>
      <c r="B244">
        <v>2015</v>
      </c>
      <c r="C244" t="s">
        <v>135</v>
      </c>
      <c r="D244" t="s">
        <v>272</v>
      </c>
      <c r="E244" t="s">
        <v>197</v>
      </c>
      <c r="F244" t="s">
        <v>137</v>
      </c>
      <c r="G244" t="s">
        <v>138</v>
      </c>
      <c r="H244" s="6">
        <v>0</v>
      </c>
      <c r="I244">
        <v>0</v>
      </c>
      <c r="AS244">
        <v>0</v>
      </c>
      <c r="AT244">
        <v>0</v>
      </c>
      <c r="AU244">
        <v>0</v>
      </c>
      <c r="AV244">
        <v>0</v>
      </c>
      <c r="AW244">
        <v>0</v>
      </c>
      <c r="AX244">
        <v>0</v>
      </c>
      <c r="AY244">
        <v>0</v>
      </c>
      <c r="AZ244">
        <v>0</v>
      </c>
      <c r="BA244">
        <v>0</v>
      </c>
      <c r="BB244">
        <v>0</v>
      </c>
      <c r="BC244">
        <v>0</v>
      </c>
      <c r="BD244">
        <v>0</v>
      </c>
      <c r="BE244">
        <v>0</v>
      </c>
      <c r="BF244">
        <v>0</v>
      </c>
      <c r="BG244">
        <v>0</v>
      </c>
      <c r="BH244">
        <v>0</v>
      </c>
      <c r="BK244">
        <v>0</v>
      </c>
      <c r="BL244">
        <v>0</v>
      </c>
      <c r="BM244">
        <v>0</v>
      </c>
      <c r="BN244">
        <v>0</v>
      </c>
      <c r="BO244">
        <v>0</v>
      </c>
      <c r="BP244">
        <v>0</v>
      </c>
      <c r="BQ244">
        <v>0</v>
      </c>
      <c r="BR244">
        <v>0</v>
      </c>
      <c r="BT244">
        <v>0</v>
      </c>
      <c r="BU244">
        <v>0</v>
      </c>
      <c r="BV244">
        <v>0</v>
      </c>
      <c r="BW244">
        <v>0</v>
      </c>
      <c r="BX244">
        <v>0</v>
      </c>
      <c r="BY244">
        <v>0</v>
      </c>
      <c r="BZ244">
        <v>0</v>
      </c>
      <c r="CA244">
        <v>0</v>
      </c>
      <c r="CC244">
        <v>0</v>
      </c>
      <c r="CD244">
        <v>0</v>
      </c>
      <c r="CE244">
        <v>0</v>
      </c>
      <c r="CI244">
        <v>0</v>
      </c>
      <c r="CJ244">
        <v>0</v>
      </c>
      <c r="CL244">
        <v>0</v>
      </c>
      <c r="DA244">
        <v>0</v>
      </c>
      <c r="DJ244">
        <v>0</v>
      </c>
      <c r="EG244" t="s">
        <v>279</v>
      </c>
      <c r="EH244">
        <v>1</v>
      </c>
      <c r="EJ244">
        <v>0</v>
      </c>
      <c r="EK244" s="59" t="s">
        <v>443</v>
      </c>
      <c r="EL244"/>
    </row>
    <row r="245" spans="1:142" x14ac:dyDescent="0.3">
      <c r="A245" t="s">
        <v>134</v>
      </c>
      <c r="B245">
        <v>2015</v>
      </c>
      <c r="C245" t="s">
        <v>135</v>
      </c>
      <c r="D245" t="s">
        <v>273</v>
      </c>
      <c r="E245" t="s">
        <v>198</v>
      </c>
      <c r="F245" t="s">
        <v>137</v>
      </c>
      <c r="G245" t="s">
        <v>138</v>
      </c>
      <c r="H245" s="6">
        <v>0</v>
      </c>
      <c r="I245">
        <v>0</v>
      </c>
      <c r="AS245">
        <v>0</v>
      </c>
      <c r="AT245">
        <v>0</v>
      </c>
      <c r="AU245">
        <v>0</v>
      </c>
      <c r="AV245">
        <v>0</v>
      </c>
      <c r="AW245">
        <v>0</v>
      </c>
      <c r="AX245">
        <v>0</v>
      </c>
      <c r="AY245">
        <v>0</v>
      </c>
      <c r="AZ245">
        <v>0</v>
      </c>
      <c r="BA245">
        <v>0</v>
      </c>
      <c r="BB245">
        <v>0</v>
      </c>
      <c r="BC245">
        <v>0</v>
      </c>
      <c r="BD245">
        <v>0</v>
      </c>
      <c r="BE245">
        <v>0</v>
      </c>
      <c r="BF245">
        <v>0</v>
      </c>
      <c r="BG245">
        <v>0</v>
      </c>
      <c r="BH245">
        <v>0</v>
      </c>
      <c r="BK245">
        <v>0</v>
      </c>
      <c r="BL245">
        <v>0</v>
      </c>
      <c r="BM245">
        <v>0</v>
      </c>
      <c r="BN245">
        <v>0</v>
      </c>
      <c r="BO245">
        <v>0</v>
      </c>
      <c r="BP245">
        <v>0</v>
      </c>
      <c r="BQ245">
        <v>0</v>
      </c>
      <c r="BR245">
        <v>0</v>
      </c>
      <c r="BT245">
        <v>0</v>
      </c>
      <c r="BU245">
        <v>0</v>
      </c>
      <c r="BV245">
        <v>-7679.49</v>
      </c>
      <c r="BW245">
        <v>0</v>
      </c>
      <c r="BX245">
        <v>0</v>
      </c>
      <c r="BY245">
        <v>0</v>
      </c>
      <c r="BZ245">
        <v>21725.06</v>
      </c>
      <c r="CA245">
        <v>-0.1</v>
      </c>
      <c r="CC245">
        <v>0</v>
      </c>
      <c r="CD245">
        <v>0</v>
      </c>
      <c r="CE245">
        <v>0</v>
      </c>
      <c r="CI245">
        <v>0</v>
      </c>
      <c r="CJ245">
        <v>0</v>
      </c>
      <c r="CL245">
        <v>0</v>
      </c>
      <c r="DA245">
        <v>9447207.0299999993</v>
      </c>
      <c r="DJ245">
        <v>0</v>
      </c>
      <c r="EG245" t="s">
        <v>278</v>
      </c>
      <c r="EH245">
        <v>1</v>
      </c>
      <c r="EJ245">
        <v>0</v>
      </c>
      <c r="EK245" s="59" t="s">
        <v>445</v>
      </c>
      <c r="EL245"/>
    </row>
    <row r="246" spans="1:142" x14ac:dyDescent="0.3">
      <c r="A246" t="s">
        <v>134</v>
      </c>
      <c r="B246">
        <v>2016</v>
      </c>
      <c r="C246" t="s">
        <v>135</v>
      </c>
      <c r="D246" t="s">
        <v>213</v>
      </c>
      <c r="E246" t="s">
        <v>136</v>
      </c>
      <c r="F246" t="s">
        <v>137</v>
      </c>
      <c r="G246" t="s">
        <v>138</v>
      </c>
      <c r="H246" s="6">
        <v>904816.17</v>
      </c>
      <c r="I246">
        <v>941337</v>
      </c>
      <c r="AS246">
        <v>2731815488.4499998</v>
      </c>
      <c r="AT246">
        <v>-11726233.52</v>
      </c>
      <c r="AU246">
        <v>0</v>
      </c>
      <c r="AV246">
        <v>318740896.94999999</v>
      </c>
      <c r="AW246">
        <v>0</v>
      </c>
      <c r="AX246">
        <v>0</v>
      </c>
      <c r="AY246">
        <v>-2522202.31</v>
      </c>
      <c r="AZ246">
        <v>0</v>
      </c>
      <c r="BA246">
        <v>-318740926.94999999</v>
      </c>
      <c r="BB246">
        <v>-2188251958.1100001</v>
      </c>
      <c r="BC246">
        <v>371888559.13999999</v>
      </c>
      <c r="BD246">
        <v>0</v>
      </c>
      <c r="BE246">
        <v>0</v>
      </c>
      <c r="BF246">
        <v>0</v>
      </c>
      <c r="BG246">
        <v>-834016.91</v>
      </c>
      <c r="BH246">
        <v>-37133281</v>
      </c>
      <c r="BK246">
        <v>873906</v>
      </c>
      <c r="BL246">
        <v>-772808462.64999998</v>
      </c>
      <c r="BM246">
        <v>0</v>
      </c>
      <c r="BN246">
        <v>68200534.599999994</v>
      </c>
      <c r="BO246">
        <v>-3667.5</v>
      </c>
      <c r="BP246">
        <v>0</v>
      </c>
      <c r="BQ246">
        <v>-1093494.98</v>
      </c>
      <c r="BR246">
        <v>0</v>
      </c>
      <c r="BT246">
        <v>-30262077.219999999</v>
      </c>
      <c r="BU246">
        <v>0</v>
      </c>
      <c r="BV246">
        <v>-102013125.86</v>
      </c>
      <c r="BW246">
        <v>-1283724.49</v>
      </c>
      <c r="BX246">
        <v>-3287307.12</v>
      </c>
      <c r="BY246">
        <v>-149697.17000000001</v>
      </c>
      <c r="BZ246">
        <v>1582809.42</v>
      </c>
      <c r="CA246">
        <v>-1816560.12</v>
      </c>
      <c r="CC246">
        <v>18595269.079999998</v>
      </c>
      <c r="CD246">
        <v>802327.81</v>
      </c>
      <c r="CE246">
        <v>0</v>
      </c>
      <c r="CI246">
        <v>499800000</v>
      </c>
      <c r="CJ246">
        <v>440700000</v>
      </c>
      <c r="CL246">
        <v>1430080597.9400001</v>
      </c>
      <c r="DA246">
        <v>539625006.55999994</v>
      </c>
      <c r="DJ246">
        <v>675580598</v>
      </c>
      <c r="EH246">
        <v>0</v>
      </c>
      <c r="EJ246">
        <v>0</v>
      </c>
      <c r="EK246" s="59" t="s">
        <v>432</v>
      </c>
      <c r="EL246"/>
    </row>
    <row r="247" spans="1:142" x14ac:dyDescent="0.3">
      <c r="A247" t="s">
        <v>134</v>
      </c>
      <c r="B247">
        <v>2016</v>
      </c>
      <c r="C247" t="s">
        <v>135</v>
      </c>
      <c r="D247" t="s">
        <v>214</v>
      </c>
      <c r="E247" t="s">
        <v>139</v>
      </c>
      <c r="F247" t="s">
        <v>137</v>
      </c>
      <c r="G247" t="s">
        <v>138</v>
      </c>
      <c r="H247" s="6">
        <v>553662.26</v>
      </c>
      <c r="I247">
        <v>724521</v>
      </c>
      <c r="AS247">
        <v>2252794252.5799999</v>
      </c>
      <c r="AT247">
        <v>-7965666.9500000002</v>
      </c>
      <c r="AU247">
        <v>0</v>
      </c>
      <c r="AV247">
        <v>345625142.05000001</v>
      </c>
      <c r="AW247">
        <v>231324.45</v>
      </c>
      <c r="AX247">
        <v>0</v>
      </c>
      <c r="AY247">
        <v>-1397208</v>
      </c>
      <c r="AZ247">
        <v>0</v>
      </c>
      <c r="BA247">
        <v>-345593401.44999999</v>
      </c>
      <c r="BB247">
        <v>-3161241827.79</v>
      </c>
      <c r="BC247">
        <v>334646387.35000002</v>
      </c>
      <c r="BD247">
        <v>0</v>
      </c>
      <c r="BE247">
        <v>0</v>
      </c>
      <c r="BF247">
        <v>0</v>
      </c>
      <c r="BG247">
        <v>-1294084.44</v>
      </c>
      <c r="BH247">
        <v>58693074.350000001</v>
      </c>
      <c r="BK247">
        <v>0</v>
      </c>
      <c r="BL247">
        <v>607707084</v>
      </c>
      <c r="BM247">
        <v>0</v>
      </c>
      <c r="BN247">
        <v>13328923</v>
      </c>
      <c r="BO247">
        <v>-7476705.79</v>
      </c>
      <c r="BP247">
        <v>-428361.39</v>
      </c>
      <c r="BQ247">
        <v>-1597192.32</v>
      </c>
      <c r="BR247">
        <v>0</v>
      </c>
      <c r="BT247">
        <v>-316334778.06999999</v>
      </c>
      <c r="BU247">
        <v>-98797</v>
      </c>
      <c r="BV247">
        <v>200799743.55000001</v>
      </c>
      <c r="BW247">
        <v>-4856282.7</v>
      </c>
      <c r="BX247">
        <v>-911711.62</v>
      </c>
      <c r="BY247">
        <v>-11891189.470000001</v>
      </c>
      <c r="BZ247">
        <v>4357386.4400000004</v>
      </c>
      <c r="CA247">
        <v>-2251962.48</v>
      </c>
      <c r="CC247">
        <v>45671406.869999997</v>
      </c>
      <c r="CD247">
        <v>211578.23</v>
      </c>
      <c r="CE247">
        <v>-408274.91</v>
      </c>
      <c r="CI247">
        <v>878300000</v>
      </c>
      <c r="CJ247">
        <v>605900000</v>
      </c>
      <c r="CL247">
        <v>1555771863.47</v>
      </c>
      <c r="DA247">
        <v>550592387.96000004</v>
      </c>
      <c r="DJ247">
        <v>425131179.64999998</v>
      </c>
      <c r="EG247" t="s">
        <v>278</v>
      </c>
      <c r="EH247">
        <v>1</v>
      </c>
      <c r="EJ247">
        <v>0</v>
      </c>
      <c r="EK247" s="59" t="s">
        <v>435</v>
      </c>
      <c r="EL247"/>
    </row>
    <row r="248" spans="1:142" x14ac:dyDescent="0.3">
      <c r="A248" t="s">
        <v>134</v>
      </c>
      <c r="B248">
        <v>2016</v>
      </c>
      <c r="C248" t="s">
        <v>135</v>
      </c>
      <c r="D248" t="s">
        <v>215</v>
      </c>
      <c r="E248" t="s">
        <v>140</v>
      </c>
      <c r="F248" t="s">
        <v>137</v>
      </c>
      <c r="G248" t="s">
        <v>138</v>
      </c>
      <c r="H248" s="6">
        <v>807333.2</v>
      </c>
      <c r="I248">
        <v>807337</v>
      </c>
      <c r="AS248">
        <v>2872683123.29</v>
      </c>
      <c r="AT248">
        <v>-7342795.7800000003</v>
      </c>
      <c r="AU248">
        <v>0</v>
      </c>
      <c r="AV248">
        <v>438754225.25</v>
      </c>
      <c r="AW248">
        <v>62377.48</v>
      </c>
      <c r="AX248">
        <v>0</v>
      </c>
      <c r="AY248">
        <v>-2060426.4</v>
      </c>
      <c r="AZ248">
        <v>0</v>
      </c>
      <c r="BA248">
        <v>-438809056.75</v>
      </c>
      <c r="BB248">
        <v>-3435292636.1999998</v>
      </c>
      <c r="BC248">
        <v>436437680.54000002</v>
      </c>
      <c r="BD248">
        <v>0</v>
      </c>
      <c r="BE248">
        <v>0</v>
      </c>
      <c r="BF248">
        <v>0</v>
      </c>
      <c r="BG248">
        <v>-137621.29</v>
      </c>
      <c r="BH248">
        <v>-26800000</v>
      </c>
      <c r="BK248">
        <v>0</v>
      </c>
      <c r="BL248">
        <v>257963134</v>
      </c>
      <c r="BM248">
        <v>0</v>
      </c>
      <c r="BN248">
        <v>63500000</v>
      </c>
      <c r="BO248">
        <v>-13828158.6</v>
      </c>
      <c r="BP248">
        <v>-4181867.42</v>
      </c>
      <c r="BQ248">
        <v>7686773.2300000004</v>
      </c>
      <c r="BR248">
        <v>0</v>
      </c>
      <c r="BT248">
        <v>-288928250.06999999</v>
      </c>
      <c r="BU248">
        <v>-534955</v>
      </c>
      <c r="BV248">
        <v>193907346.68000001</v>
      </c>
      <c r="BW248">
        <v>-389282.22</v>
      </c>
      <c r="BX248">
        <v>-2472592.4</v>
      </c>
      <c r="BY248">
        <v>-9758697.5099999998</v>
      </c>
      <c r="BZ248">
        <v>29027350.949999999</v>
      </c>
      <c r="CA248">
        <v>-160887.29999999999</v>
      </c>
      <c r="CC248">
        <v>26074582.550000001</v>
      </c>
      <c r="CD248">
        <v>0</v>
      </c>
      <c r="CE248">
        <v>-96</v>
      </c>
      <c r="CI248">
        <v>488600000</v>
      </c>
      <c r="CJ248">
        <v>418200000</v>
      </c>
      <c r="CL248">
        <v>1042514277.67</v>
      </c>
      <c r="DA248">
        <v>581805262.88999999</v>
      </c>
      <c r="DJ248">
        <v>764200000</v>
      </c>
      <c r="EG248" t="s">
        <v>287</v>
      </c>
      <c r="EH248">
        <v>1</v>
      </c>
      <c r="EJ248">
        <v>0</v>
      </c>
      <c r="EK248" s="59" t="s">
        <v>387</v>
      </c>
      <c r="EL248"/>
    </row>
    <row r="249" spans="1:142" x14ac:dyDescent="0.3">
      <c r="A249" t="s">
        <v>134</v>
      </c>
      <c r="B249">
        <v>2016</v>
      </c>
      <c r="C249" t="s">
        <v>135</v>
      </c>
      <c r="D249" t="s">
        <v>216</v>
      </c>
      <c r="E249" t="s">
        <v>141</v>
      </c>
      <c r="F249" t="s">
        <v>137</v>
      </c>
      <c r="G249" t="s">
        <v>138</v>
      </c>
      <c r="H249" s="6">
        <v>642789</v>
      </c>
      <c r="I249">
        <v>673400</v>
      </c>
      <c r="AS249">
        <v>2136761258.5899999</v>
      </c>
      <c r="AT249">
        <v>-1695175.54</v>
      </c>
      <c r="AU249">
        <v>0</v>
      </c>
      <c r="AV249">
        <v>236467681.69999999</v>
      </c>
      <c r="AW249">
        <v>0</v>
      </c>
      <c r="AX249">
        <v>0</v>
      </c>
      <c r="AY249">
        <v>-1512771.6</v>
      </c>
      <c r="AZ249">
        <v>0</v>
      </c>
      <c r="BA249">
        <v>-236467681.69999999</v>
      </c>
      <c r="BB249">
        <v>-2314382025.0799999</v>
      </c>
      <c r="BC249">
        <v>348553333.85000002</v>
      </c>
      <c r="BD249">
        <v>0</v>
      </c>
      <c r="BE249">
        <v>0</v>
      </c>
      <c r="BF249">
        <v>0</v>
      </c>
      <c r="BG249">
        <v>-584925.81999999995</v>
      </c>
      <c r="BH249">
        <v>-105760</v>
      </c>
      <c r="BK249">
        <v>0</v>
      </c>
      <c r="BL249">
        <v>-46936807</v>
      </c>
      <c r="BM249">
        <v>0</v>
      </c>
      <c r="BN249">
        <v>-9677966.0999999996</v>
      </c>
      <c r="BO249">
        <v>-12043776.449999999</v>
      </c>
      <c r="BP249">
        <v>-3302238.65</v>
      </c>
      <c r="BQ249">
        <v>-1991299.95</v>
      </c>
      <c r="BR249">
        <v>0</v>
      </c>
      <c r="BT249">
        <v>-77250833.480000004</v>
      </c>
      <c r="BU249">
        <v>-821998.87</v>
      </c>
      <c r="BV249">
        <v>-19244119.940000001</v>
      </c>
      <c r="BW249">
        <v>-5661364.5099999998</v>
      </c>
      <c r="BX249">
        <v>-490803.20000000001</v>
      </c>
      <c r="BY249">
        <v>-1252119.95</v>
      </c>
      <c r="BZ249">
        <v>791748.33</v>
      </c>
      <c r="CA249">
        <v>0</v>
      </c>
      <c r="CC249">
        <v>11481755.029999999</v>
      </c>
      <c r="CD249">
        <v>39931.599999999999</v>
      </c>
      <c r="CE249">
        <v>0</v>
      </c>
      <c r="CI249">
        <v>405200000</v>
      </c>
      <c r="CJ249">
        <v>304600000</v>
      </c>
      <c r="CL249">
        <v>836891470.65999997</v>
      </c>
      <c r="DA249">
        <v>400126841.01999998</v>
      </c>
      <c r="DJ249">
        <v>315520581</v>
      </c>
      <c r="EG249" t="s">
        <v>290</v>
      </c>
      <c r="EH249">
        <v>1</v>
      </c>
      <c r="EJ249">
        <v>0</v>
      </c>
      <c r="EK249" s="59" t="s">
        <v>424</v>
      </c>
      <c r="EL249"/>
    </row>
    <row r="250" spans="1:142" x14ac:dyDescent="0.3">
      <c r="A250" t="s">
        <v>134</v>
      </c>
      <c r="B250">
        <v>2016</v>
      </c>
      <c r="C250" t="s">
        <v>135</v>
      </c>
      <c r="D250" t="s">
        <v>217</v>
      </c>
      <c r="E250" t="s">
        <v>142</v>
      </c>
      <c r="F250" t="s">
        <v>137</v>
      </c>
      <c r="G250" t="s">
        <v>138</v>
      </c>
      <c r="H250" s="6">
        <v>546221.07999999996</v>
      </c>
      <c r="I250">
        <v>571724</v>
      </c>
      <c r="AS250">
        <v>1780526943.95</v>
      </c>
      <c r="AT250">
        <v>-212709.52</v>
      </c>
      <c r="AU250">
        <v>0</v>
      </c>
      <c r="AV250">
        <v>250876339.59999999</v>
      </c>
      <c r="AW250">
        <v>0</v>
      </c>
      <c r="AX250">
        <v>0</v>
      </c>
      <c r="AY250">
        <v>-1291931.8799999999</v>
      </c>
      <c r="AZ250">
        <v>0</v>
      </c>
      <c r="BA250">
        <v>-250911386.80000001</v>
      </c>
      <c r="BB250">
        <v>-2031244524.1300001</v>
      </c>
      <c r="BC250">
        <v>270632210.55000001</v>
      </c>
      <c r="BD250">
        <v>0</v>
      </c>
      <c r="BE250">
        <v>0</v>
      </c>
      <c r="BF250">
        <v>0</v>
      </c>
      <c r="BG250">
        <v>-2212728.92</v>
      </c>
      <c r="BH250">
        <v>-195808.29</v>
      </c>
      <c r="BK250">
        <v>34173</v>
      </c>
      <c r="BL250">
        <v>131484062</v>
      </c>
      <c r="BM250">
        <v>0</v>
      </c>
      <c r="BN250">
        <v>4681300</v>
      </c>
      <c r="BO250">
        <v>-5189620.41</v>
      </c>
      <c r="BP250">
        <v>-1416754.48</v>
      </c>
      <c r="BQ250">
        <v>-191358.96</v>
      </c>
      <c r="BR250">
        <v>0</v>
      </c>
      <c r="BT250">
        <v>-61928944.840000004</v>
      </c>
      <c r="BU250">
        <v>-16940.93</v>
      </c>
      <c r="BV250">
        <v>-20287972.649999999</v>
      </c>
      <c r="BW250">
        <v>-4547218.3499999996</v>
      </c>
      <c r="BX250">
        <v>0</v>
      </c>
      <c r="BY250">
        <v>0</v>
      </c>
      <c r="BZ250">
        <v>891949.31</v>
      </c>
      <c r="CA250">
        <v>-30018714.309999999</v>
      </c>
      <c r="CC250">
        <v>29321152.300000001</v>
      </c>
      <c r="CD250">
        <v>0</v>
      </c>
      <c r="CE250">
        <v>0</v>
      </c>
      <c r="CI250">
        <v>804500000</v>
      </c>
      <c r="CJ250">
        <v>320700000</v>
      </c>
      <c r="CL250">
        <v>1235275236.9799998</v>
      </c>
      <c r="DA250">
        <v>857427060.38</v>
      </c>
      <c r="DJ250">
        <v>459341514.06</v>
      </c>
      <c r="EH250">
        <v>0</v>
      </c>
      <c r="EJ250">
        <v>0</v>
      </c>
      <c r="EK250" s="59" t="s">
        <v>395</v>
      </c>
      <c r="EL250"/>
    </row>
    <row r="251" spans="1:142" x14ac:dyDescent="0.3">
      <c r="A251" t="s">
        <v>134</v>
      </c>
      <c r="B251">
        <v>2016</v>
      </c>
      <c r="C251" t="s">
        <v>135</v>
      </c>
      <c r="D251" t="s">
        <v>218</v>
      </c>
      <c r="E251" t="s">
        <v>143</v>
      </c>
      <c r="F251" t="s">
        <v>137</v>
      </c>
      <c r="G251" t="s">
        <v>138</v>
      </c>
      <c r="H251" s="6">
        <v>353137.75</v>
      </c>
      <c r="I251">
        <v>483908</v>
      </c>
      <c r="AS251">
        <v>1246474430.48</v>
      </c>
      <c r="AT251">
        <v>-3605674.5</v>
      </c>
      <c r="AU251">
        <v>0</v>
      </c>
      <c r="AV251">
        <v>130070755.90000001</v>
      </c>
      <c r="AW251">
        <v>4595336.5999999996</v>
      </c>
      <c r="AX251">
        <v>0</v>
      </c>
      <c r="AY251">
        <v>-868466.4</v>
      </c>
      <c r="AZ251">
        <v>0</v>
      </c>
      <c r="BA251">
        <v>-134666092.5</v>
      </c>
      <c r="BB251">
        <v>-1343473005.04</v>
      </c>
      <c r="BC251">
        <v>200544615.75</v>
      </c>
      <c r="BD251">
        <v>0</v>
      </c>
      <c r="BE251">
        <v>0</v>
      </c>
      <c r="BF251">
        <v>0</v>
      </c>
      <c r="BG251">
        <v>-666492.25</v>
      </c>
      <c r="BH251">
        <v>6063967</v>
      </c>
      <c r="BK251">
        <v>0</v>
      </c>
      <c r="BL251">
        <v>-30288474</v>
      </c>
      <c r="BM251">
        <v>0</v>
      </c>
      <c r="BN251">
        <v>19904089.600000001</v>
      </c>
      <c r="BO251">
        <v>-2222654.4700000002</v>
      </c>
      <c r="BP251">
        <v>-2269086.15</v>
      </c>
      <c r="BQ251">
        <v>-4482906.92</v>
      </c>
      <c r="BR251">
        <v>0</v>
      </c>
      <c r="BT251">
        <v>-36976679.030000001</v>
      </c>
      <c r="BU251">
        <v>-7288.4</v>
      </c>
      <c r="BV251">
        <v>-24959882.460000001</v>
      </c>
      <c r="BW251">
        <v>-2909771.64</v>
      </c>
      <c r="BX251">
        <v>-1477697.36</v>
      </c>
      <c r="BY251">
        <v>-1605190.78</v>
      </c>
      <c r="BZ251">
        <v>2292416.2799999998</v>
      </c>
      <c r="CA251">
        <v>-344619.44</v>
      </c>
      <c r="CC251">
        <v>5486135.7000000002</v>
      </c>
      <c r="CD251">
        <v>0</v>
      </c>
      <c r="CE251">
        <v>-429134.8</v>
      </c>
      <c r="CI251">
        <v>197300000</v>
      </c>
      <c r="CJ251">
        <v>167800000</v>
      </c>
      <c r="CL251">
        <v>368009605.73000002</v>
      </c>
      <c r="DA251">
        <v>204821060.40000001</v>
      </c>
      <c r="DJ251">
        <v>197472137</v>
      </c>
      <c r="EG251" t="s">
        <v>280</v>
      </c>
      <c r="EH251">
        <v>1</v>
      </c>
      <c r="EJ251">
        <v>0</v>
      </c>
      <c r="EK251" s="59" t="s">
        <v>429</v>
      </c>
      <c r="EL251"/>
    </row>
    <row r="252" spans="1:142" x14ac:dyDescent="0.3">
      <c r="A252" t="s">
        <v>134</v>
      </c>
      <c r="B252">
        <v>2016</v>
      </c>
      <c r="C252" t="s">
        <v>135</v>
      </c>
      <c r="D252" t="s">
        <v>219</v>
      </c>
      <c r="E252" t="s">
        <v>144</v>
      </c>
      <c r="F252" t="s">
        <v>137</v>
      </c>
      <c r="G252" t="s">
        <v>138</v>
      </c>
      <c r="H252" s="6">
        <v>456328</v>
      </c>
      <c r="I252">
        <v>473200</v>
      </c>
      <c r="AS252">
        <v>1699066361.21</v>
      </c>
      <c r="AT252">
        <v>-2576483.27</v>
      </c>
      <c r="AU252">
        <v>0</v>
      </c>
      <c r="AV252">
        <v>222419623.02000001</v>
      </c>
      <c r="AW252">
        <v>299592.12</v>
      </c>
      <c r="AX252">
        <v>0</v>
      </c>
      <c r="AY252">
        <v>-1096897.08</v>
      </c>
      <c r="AZ252">
        <v>0</v>
      </c>
      <c r="BA252">
        <v>-222419623.02000001</v>
      </c>
      <c r="BB252">
        <v>-2200177029.4499998</v>
      </c>
      <c r="BC252">
        <v>254924315.59999999</v>
      </c>
      <c r="BD252">
        <v>0</v>
      </c>
      <c r="BE252">
        <v>0</v>
      </c>
      <c r="BF252">
        <v>0</v>
      </c>
      <c r="BG252">
        <v>-139305.63</v>
      </c>
      <c r="BH252">
        <v>-4049103.3</v>
      </c>
      <c r="BK252">
        <v>0</v>
      </c>
      <c r="BL252">
        <v>303812216</v>
      </c>
      <c r="BM252">
        <v>0</v>
      </c>
      <c r="BN252">
        <v>-371787</v>
      </c>
      <c r="BO252">
        <v>0</v>
      </c>
      <c r="BP252">
        <v>-384141.36</v>
      </c>
      <c r="BQ252">
        <v>-2496926.12</v>
      </c>
      <c r="BR252">
        <v>0</v>
      </c>
      <c r="BT252">
        <v>-44245207.07</v>
      </c>
      <c r="BU252">
        <v>-1345025.52</v>
      </c>
      <c r="BV252">
        <v>-7820217.1600000001</v>
      </c>
      <c r="BW252">
        <v>-4457583.71</v>
      </c>
      <c r="BX252">
        <v>0</v>
      </c>
      <c r="BY252">
        <v>-337653.69</v>
      </c>
      <c r="BZ252">
        <v>799861.14</v>
      </c>
      <c r="CA252">
        <v>-561923.4</v>
      </c>
      <c r="CC252">
        <v>35940715.899999999</v>
      </c>
      <c r="CD252">
        <v>0</v>
      </c>
      <c r="CE252">
        <v>0</v>
      </c>
      <c r="CI252">
        <v>879800000</v>
      </c>
      <c r="CJ252">
        <v>420100000</v>
      </c>
      <c r="CL252">
        <v>1530464366.8099997</v>
      </c>
      <c r="DA252">
        <v>856484658.03999996</v>
      </c>
      <c r="DJ252">
        <v>401168916.19999999</v>
      </c>
      <c r="EH252">
        <v>0</v>
      </c>
      <c r="EI252" t="s">
        <v>202</v>
      </c>
      <c r="EJ252">
        <v>1</v>
      </c>
      <c r="EK252" s="59" t="s">
        <v>433</v>
      </c>
      <c r="EL252"/>
    </row>
    <row r="253" spans="1:142" x14ac:dyDescent="0.3">
      <c r="A253" t="s">
        <v>134</v>
      </c>
      <c r="B253">
        <v>2016</v>
      </c>
      <c r="C253" t="s">
        <v>135</v>
      </c>
      <c r="D253" t="s">
        <v>220</v>
      </c>
      <c r="E253" t="s">
        <v>145</v>
      </c>
      <c r="F253" t="s">
        <v>137</v>
      </c>
      <c r="G253" t="s">
        <v>138</v>
      </c>
      <c r="H253" s="6">
        <v>195545.83</v>
      </c>
      <c r="I253">
        <v>365699</v>
      </c>
      <c r="AS253">
        <v>674277229.82000005</v>
      </c>
      <c r="AT253">
        <v>-4676436.41</v>
      </c>
      <c r="AU253">
        <v>0</v>
      </c>
      <c r="AV253">
        <v>97974389.75</v>
      </c>
      <c r="AW253">
        <v>11564.1</v>
      </c>
      <c r="AX253">
        <v>0</v>
      </c>
      <c r="AY253">
        <v>-469951.2</v>
      </c>
      <c r="AZ253">
        <v>0</v>
      </c>
      <c r="BA253">
        <v>-98010214.549999997</v>
      </c>
      <c r="BB253">
        <v>-670737911.55999994</v>
      </c>
      <c r="BC253">
        <v>99363852.709999993</v>
      </c>
      <c r="BD253">
        <v>0</v>
      </c>
      <c r="BE253">
        <v>0</v>
      </c>
      <c r="BF253">
        <v>0</v>
      </c>
      <c r="BG253">
        <v>-404770.55</v>
      </c>
      <c r="BH253">
        <v>-2521847.5</v>
      </c>
      <c r="BK253">
        <v>0</v>
      </c>
      <c r="BL253">
        <v>-63665156</v>
      </c>
      <c r="BM253">
        <v>0</v>
      </c>
      <c r="BN253">
        <v>-6324840</v>
      </c>
      <c r="BO253">
        <v>-3759007.64</v>
      </c>
      <c r="BP253">
        <v>-148491.12</v>
      </c>
      <c r="BQ253">
        <v>-856198.95</v>
      </c>
      <c r="BR253">
        <v>0</v>
      </c>
      <c r="BT253">
        <v>0</v>
      </c>
      <c r="BU253">
        <v>-80257</v>
      </c>
      <c r="BV253">
        <v>-31670561.359999999</v>
      </c>
      <c r="BW253">
        <v>-1692729.08</v>
      </c>
      <c r="BX253">
        <v>-407805.17</v>
      </c>
      <c r="BY253">
        <v>0</v>
      </c>
      <c r="BZ253">
        <v>1329501.3500000001</v>
      </c>
      <c r="CA253">
        <v>-384140.13</v>
      </c>
      <c r="CC253">
        <v>7944429.0199999996</v>
      </c>
      <c r="CD253">
        <v>623.49</v>
      </c>
      <c r="CE253">
        <v>-8135.52</v>
      </c>
      <c r="CI253">
        <v>179200000</v>
      </c>
      <c r="CJ253">
        <v>143100000</v>
      </c>
      <c r="CL253">
        <v>341738692.62</v>
      </c>
      <c r="DA253">
        <v>156646008.81</v>
      </c>
      <c r="DJ253">
        <v>89983967.5</v>
      </c>
      <c r="EG253" t="s">
        <v>278</v>
      </c>
      <c r="EH253">
        <v>1</v>
      </c>
      <c r="EJ253">
        <v>0</v>
      </c>
      <c r="EK253" s="59" t="s">
        <v>412</v>
      </c>
      <c r="EL253"/>
    </row>
    <row r="254" spans="1:142" x14ac:dyDescent="0.3">
      <c r="A254" t="s">
        <v>134</v>
      </c>
      <c r="B254">
        <v>2016</v>
      </c>
      <c r="C254" t="s">
        <v>135</v>
      </c>
      <c r="D254" t="s">
        <v>221</v>
      </c>
      <c r="E254" t="s">
        <v>146</v>
      </c>
      <c r="F254" t="s">
        <v>137</v>
      </c>
      <c r="G254" t="s">
        <v>138</v>
      </c>
      <c r="H254" s="6">
        <v>389280</v>
      </c>
      <c r="I254">
        <v>375798</v>
      </c>
      <c r="AS254">
        <v>1448404071</v>
      </c>
      <c r="AT254">
        <v>-3445461</v>
      </c>
      <c r="AU254">
        <v>-1039099</v>
      </c>
      <c r="AV254">
        <v>146297056</v>
      </c>
      <c r="AW254">
        <v>114604</v>
      </c>
      <c r="AX254">
        <v>0</v>
      </c>
      <c r="AY254">
        <v>-1003929</v>
      </c>
      <c r="AZ254">
        <v>0</v>
      </c>
      <c r="BA254">
        <v>-146297056</v>
      </c>
      <c r="BB254">
        <v>-1698301184</v>
      </c>
      <c r="BC254">
        <v>215746903</v>
      </c>
      <c r="BD254">
        <v>0</v>
      </c>
      <c r="BE254">
        <v>0</v>
      </c>
      <c r="BF254">
        <v>0</v>
      </c>
      <c r="BG254">
        <v>-568931</v>
      </c>
      <c r="BH254">
        <v>-25500000</v>
      </c>
      <c r="BK254">
        <v>0</v>
      </c>
      <c r="BL254">
        <v>85379385</v>
      </c>
      <c r="BM254">
        <v>0</v>
      </c>
      <c r="BN254">
        <v>24000000</v>
      </c>
      <c r="BO254">
        <v>-1906249</v>
      </c>
      <c r="BP254">
        <v>-693965</v>
      </c>
      <c r="BQ254">
        <v>4618605</v>
      </c>
      <c r="BR254">
        <v>108583</v>
      </c>
      <c r="BT254">
        <v>-30080796</v>
      </c>
      <c r="BU254">
        <v>-698754</v>
      </c>
      <c r="BV254">
        <v>-32256743</v>
      </c>
      <c r="BW254">
        <v>-5112004</v>
      </c>
      <c r="BX254">
        <v>-716390</v>
      </c>
      <c r="BY254">
        <v>-92846</v>
      </c>
      <c r="BZ254">
        <v>984327</v>
      </c>
      <c r="CA254">
        <v>-73092</v>
      </c>
      <c r="CC254">
        <v>10599082</v>
      </c>
      <c r="CD254">
        <v>125535</v>
      </c>
      <c r="CE254">
        <v>-1550034</v>
      </c>
      <c r="CI254">
        <v>180200000</v>
      </c>
      <c r="CJ254">
        <v>228200000</v>
      </c>
      <c r="CL254">
        <v>411970157</v>
      </c>
      <c r="DA254">
        <v>151491758</v>
      </c>
      <c r="DJ254">
        <v>350500000</v>
      </c>
      <c r="EG254" t="s">
        <v>279</v>
      </c>
      <c r="EH254">
        <v>1</v>
      </c>
      <c r="EJ254">
        <v>0</v>
      </c>
      <c r="EK254" s="59" t="s">
        <v>399</v>
      </c>
      <c r="EL254"/>
    </row>
    <row r="255" spans="1:142" x14ac:dyDescent="0.3">
      <c r="A255" t="s">
        <v>134</v>
      </c>
      <c r="B255">
        <v>2016</v>
      </c>
      <c r="C255" t="s">
        <v>135</v>
      </c>
      <c r="D255" t="s">
        <v>222</v>
      </c>
      <c r="E255" t="s">
        <v>147</v>
      </c>
      <c r="F255" t="s">
        <v>137</v>
      </c>
      <c r="G255" t="s">
        <v>138</v>
      </c>
      <c r="H255" s="6">
        <v>250164.58</v>
      </c>
      <c r="I255">
        <v>253008</v>
      </c>
      <c r="AS255">
        <v>738375143.94000006</v>
      </c>
      <c r="AT255">
        <v>-2676507.11</v>
      </c>
      <c r="AU255">
        <v>0</v>
      </c>
      <c r="AV255">
        <v>92982557.450000003</v>
      </c>
      <c r="AW255">
        <v>3055.97</v>
      </c>
      <c r="AX255">
        <v>0</v>
      </c>
      <c r="AY255">
        <v>-599595.19999999995</v>
      </c>
      <c r="AZ255">
        <v>0</v>
      </c>
      <c r="BA255">
        <v>-92985077.450000003</v>
      </c>
      <c r="BB255">
        <v>-665921538</v>
      </c>
      <c r="BC255">
        <v>113647219.70999999</v>
      </c>
      <c r="BD255">
        <v>0</v>
      </c>
      <c r="BE255">
        <v>0</v>
      </c>
      <c r="BF255">
        <v>0</v>
      </c>
      <c r="BG255">
        <v>-41777.379999999997</v>
      </c>
      <c r="BH255">
        <v>-15200000</v>
      </c>
      <c r="BK255">
        <v>0</v>
      </c>
      <c r="BL255">
        <v>-119791516</v>
      </c>
      <c r="BM255">
        <v>0</v>
      </c>
      <c r="BN255">
        <v>-17800000</v>
      </c>
      <c r="BO255">
        <v>0</v>
      </c>
      <c r="BP255">
        <v>-7147255.0700000003</v>
      </c>
      <c r="BQ255">
        <v>3659607.45</v>
      </c>
      <c r="BR255">
        <v>0</v>
      </c>
      <c r="BT255">
        <v>0</v>
      </c>
      <c r="BU255">
        <v>-270585.5</v>
      </c>
      <c r="BV255">
        <v>-34838522.609999999</v>
      </c>
      <c r="BW255">
        <v>-99957.56</v>
      </c>
      <c r="BX255">
        <v>-1721093.53</v>
      </c>
      <c r="BY255">
        <v>0</v>
      </c>
      <c r="BZ255">
        <v>6820272.7400000002</v>
      </c>
      <c r="CA255">
        <v>-40397.449999999997</v>
      </c>
      <c r="CC255">
        <v>2727640.18</v>
      </c>
      <c r="CD255">
        <v>0</v>
      </c>
      <c r="CE255">
        <v>0</v>
      </c>
      <c r="CI255">
        <v>95200000</v>
      </c>
      <c r="CJ255">
        <v>104000000</v>
      </c>
      <c r="CL255">
        <v>157296090.64000002</v>
      </c>
      <c r="DA255">
        <v>93905809.25</v>
      </c>
      <c r="DJ255">
        <v>140690000</v>
      </c>
      <c r="EG255" t="s">
        <v>287</v>
      </c>
      <c r="EH255">
        <v>1</v>
      </c>
      <c r="EJ255">
        <v>0</v>
      </c>
      <c r="EK255" s="59" t="s">
        <v>439</v>
      </c>
      <c r="EL255"/>
    </row>
    <row r="256" spans="1:142" x14ac:dyDescent="0.3">
      <c r="A256" t="s">
        <v>134</v>
      </c>
      <c r="B256">
        <v>2016</v>
      </c>
      <c r="C256" t="s">
        <v>135</v>
      </c>
      <c r="D256" t="s">
        <v>223</v>
      </c>
      <c r="E256" t="s">
        <v>148</v>
      </c>
      <c r="F256" t="s">
        <v>137</v>
      </c>
      <c r="G256" t="s">
        <v>138</v>
      </c>
      <c r="H256" s="6">
        <v>386194.99</v>
      </c>
      <c r="I256">
        <v>371532</v>
      </c>
      <c r="AS256">
        <v>1477809945.03</v>
      </c>
      <c r="AT256">
        <v>-21511454.309999999</v>
      </c>
      <c r="AU256">
        <v>0</v>
      </c>
      <c r="AV256">
        <v>290657624.48000002</v>
      </c>
      <c r="AW256">
        <v>0</v>
      </c>
      <c r="AX256">
        <v>0</v>
      </c>
      <c r="AY256">
        <v>-955749.41</v>
      </c>
      <c r="AZ256">
        <v>0</v>
      </c>
      <c r="BA256">
        <v>-290657624.48000002</v>
      </c>
      <c r="BB256">
        <v>-1656818405.49</v>
      </c>
      <c r="BC256">
        <v>224881478.52000001</v>
      </c>
      <c r="BD256">
        <v>0</v>
      </c>
      <c r="BE256">
        <v>0</v>
      </c>
      <c r="BF256">
        <v>0</v>
      </c>
      <c r="BG256">
        <v>0</v>
      </c>
      <c r="BH256">
        <v>-11647000</v>
      </c>
      <c r="BK256">
        <v>0</v>
      </c>
      <c r="BL256">
        <v>-26155295</v>
      </c>
      <c r="BM256">
        <v>0</v>
      </c>
      <c r="BN256">
        <v>23017884</v>
      </c>
      <c r="BO256">
        <v>-854752.13</v>
      </c>
      <c r="BP256">
        <v>-1855028.32</v>
      </c>
      <c r="BQ256">
        <v>-896728.04</v>
      </c>
      <c r="BR256">
        <v>0</v>
      </c>
      <c r="BT256">
        <v>0</v>
      </c>
      <c r="BU256">
        <v>0</v>
      </c>
      <c r="BV256">
        <v>-52468688.939999998</v>
      </c>
      <c r="BW256">
        <v>-3360433.35</v>
      </c>
      <c r="BX256">
        <v>-2015773.21</v>
      </c>
      <c r="BY256">
        <v>0</v>
      </c>
      <c r="BZ256">
        <v>289537.81</v>
      </c>
      <c r="CA256">
        <v>-95904.6</v>
      </c>
      <c r="CC256">
        <v>6261373.7199999997</v>
      </c>
      <c r="CD256">
        <v>0</v>
      </c>
      <c r="CE256">
        <v>0</v>
      </c>
      <c r="CI256">
        <v>173400000</v>
      </c>
      <c r="CJ256">
        <v>220900000</v>
      </c>
      <c r="CL256">
        <v>358399649.54999995</v>
      </c>
      <c r="DA256">
        <v>43549252.310000002</v>
      </c>
      <c r="DJ256">
        <v>346800000</v>
      </c>
      <c r="EH256">
        <v>0</v>
      </c>
      <c r="EI256" t="s">
        <v>199</v>
      </c>
      <c r="EJ256">
        <v>1</v>
      </c>
      <c r="EK256" s="59" t="s">
        <v>427</v>
      </c>
      <c r="EL256"/>
    </row>
    <row r="257" spans="1:142" x14ac:dyDescent="0.3">
      <c r="A257" t="s">
        <v>134</v>
      </c>
      <c r="B257">
        <v>2016</v>
      </c>
      <c r="C257" t="s">
        <v>135</v>
      </c>
      <c r="D257" t="s">
        <v>224</v>
      </c>
      <c r="E257" t="s">
        <v>149</v>
      </c>
      <c r="F257" t="s">
        <v>137</v>
      </c>
      <c r="G257" t="s">
        <v>138</v>
      </c>
      <c r="H257" s="6">
        <v>265999.59999999998</v>
      </c>
      <c r="I257">
        <v>259205</v>
      </c>
      <c r="AS257">
        <v>933932885.91999996</v>
      </c>
      <c r="AT257">
        <v>-10123323.029999999</v>
      </c>
      <c r="AU257">
        <v>0</v>
      </c>
      <c r="AV257">
        <v>169458562.46000001</v>
      </c>
      <c r="AW257">
        <v>0</v>
      </c>
      <c r="AX257">
        <v>0</v>
      </c>
      <c r="AY257">
        <v>-639423.82999999996</v>
      </c>
      <c r="AZ257">
        <v>0</v>
      </c>
      <c r="BA257">
        <v>-169458562.46000001</v>
      </c>
      <c r="BB257">
        <v>-1039615145.45</v>
      </c>
      <c r="BC257">
        <v>140101654.58000001</v>
      </c>
      <c r="BD257">
        <v>0</v>
      </c>
      <c r="BE257">
        <v>0</v>
      </c>
      <c r="BF257">
        <v>0</v>
      </c>
      <c r="BG257">
        <v>0</v>
      </c>
      <c r="BH257">
        <v>-3272000</v>
      </c>
      <c r="BK257">
        <v>0</v>
      </c>
      <c r="BL257">
        <v>-16108586</v>
      </c>
      <c r="BM257">
        <v>0</v>
      </c>
      <c r="BN257">
        <v>10902458</v>
      </c>
      <c r="BO257">
        <v>-480754.88</v>
      </c>
      <c r="BP257">
        <v>-1465279.18</v>
      </c>
      <c r="BQ257">
        <v>-464912</v>
      </c>
      <c r="BR257">
        <v>0</v>
      </c>
      <c r="BT257">
        <v>0</v>
      </c>
      <c r="BU257">
        <v>0</v>
      </c>
      <c r="BV257">
        <v>-33317178.09</v>
      </c>
      <c r="BW257">
        <v>-2145017.52</v>
      </c>
      <c r="BX257">
        <v>-508668.68</v>
      </c>
      <c r="BY257">
        <v>0</v>
      </c>
      <c r="BZ257">
        <v>131743.43</v>
      </c>
      <c r="CA257">
        <v>-6.2</v>
      </c>
      <c r="CC257">
        <v>2713797.62</v>
      </c>
      <c r="CD257">
        <v>0</v>
      </c>
      <c r="CE257">
        <v>0</v>
      </c>
      <c r="CI257">
        <v>98600000</v>
      </c>
      <c r="CJ257">
        <v>148700000</v>
      </c>
      <c r="CL257">
        <v>247238032.91</v>
      </c>
      <c r="DA257">
        <v>8570970.9600000009</v>
      </c>
      <c r="DJ257">
        <v>222704000</v>
      </c>
      <c r="EH257">
        <v>0</v>
      </c>
      <c r="EI257" t="s">
        <v>199</v>
      </c>
      <c r="EJ257">
        <v>1</v>
      </c>
      <c r="EK257" s="59" t="s">
        <v>431</v>
      </c>
      <c r="EL257"/>
    </row>
    <row r="258" spans="1:142" x14ac:dyDescent="0.3">
      <c r="A258" t="s">
        <v>134</v>
      </c>
      <c r="B258">
        <v>2016</v>
      </c>
      <c r="C258" t="s">
        <v>135</v>
      </c>
      <c r="D258" t="s">
        <v>225</v>
      </c>
      <c r="E258" t="s">
        <v>150</v>
      </c>
      <c r="F258" t="s">
        <v>137</v>
      </c>
      <c r="G258" t="s">
        <v>138</v>
      </c>
      <c r="H258" s="6">
        <v>164601</v>
      </c>
      <c r="I258">
        <v>185279</v>
      </c>
      <c r="AS258">
        <v>562226244.91999996</v>
      </c>
      <c r="AT258">
        <v>-498128.6</v>
      </c>
      <c r="AU258">
        <v>0</v>
      </c>
      <c r="AV258">
        <v>62884345.950000003</v>
      </c>
      <c r="AW258">
        <v>0</v>
      </c>
      <c r="AX258">
        <v>0</v>
      </c>
      <c r="AY258">
        <v>-363645.6</v>
      </c>
      <c r="AZ258">
        <v>0</v>
      </c>
      <c r="BA258">
        <v>-62884345.950000003</v>
      </c>
      <c r="BB258">
        <v>-613096228.25</v>
      </c>
      <c r="BC258">
        <v>87286690.799999997</v>
      </c>
      <c r="BD258">
        <v>0</v>
      </c>
      <c r="BE258">
        <v>0</v>
      </c>
      <c r="BF258">
        <v>0</v>
      </c>
      <c r="BG258">
        <v>-139014.64000000001</v>
      </c>
      <c r="BH258">
        <v>-7141000</v>
      </c>
      <c r="BK258">
        <v>-1793223</v>
      </c>
      <c r="BL258">
        <v>-2366666</v>
      </c>
      <c r="BM258">
        <v>0</v>
      </c>
      <c r="BN258">
        <v>-4400000</v>
      </c>
      <c r="BO258">
        <v>-4876481.3499999996</v>
      </c>
      <c r="BP258">
        <v>-997191.75</v>
      </c>
      <c r="BQ258">
        <v>441438.71</v>
      </c>
      <c r="BR258">
        <v>0</v>
      </c>
      <c r="BT258">
        <v>-9646043.4299999997</v>
      </c>
      <c r="BU258">
        <v>-556.6</v>
      </c>
      <c r="BV258">
        <v>-7223155.7800000003</v>
      </c>
      <c r="BW258">
        <v>-2027594.49</v>
      </c>
      <c r="BX258">
        <v>-451784.6</v>
      </c>
      <c r="BY258">
        <v>-693514.03</v>
      </c>
      <c r="BZ258">
        <v>283119.78000000003</v>
      </c>
      <c r="CA258">
        <v>-1141880.23</v>
      </c>
      <c r="CC258">
        <v>7220615.6699999999</v>
      </c>
      <c r="CD258">
        <v>0</v>
      </c>
      <c r="CE258">
        <v>0</v>
      </c>
      <c r="CI258">
        <v>115900000</v>
      </c>
      <c r="CJ258">
        <v>92700000</v>
      </c>
      <c r="CL258">
        <v>249573693.76999995</v>
      </c>
      <c r="DA258">
        <v>111993272.42</v>
      </c>
      <c r="DJ258">
        <v>126195000</v>
      </c>
      <c r="EH258">
        <v>0</v>
      </c>
      <c r="EJ258">
        <v>0</v>
      </c>
      <c r="EK258" s="59" t="s">
        <v>396</v>
      </c>
      <c r="EL258"/>
    </row>
    <row r="259" spans="1:142" x14ac:dyDescent="0.3">
      <c r="A259" t="s">
        <v>134</v>
      </c>
      <c r="B259">
        <v>2016</v>
      </c>
      <c r="C259" t="s">
        <v>135</v>
      </c>
      <c r="D259" t="s">
        <v>226</v>
      </c>
      <c r="E259" t="s">
        <v>151</v>
      </c>
      <c r="F259" t="s">
        <v>137</v>
      </c>
      <c r="G259" t="s">
        <v>138</v>
      </c>
      <c r="H259" s="6">
        <v>228077.88</v>
      </c>
      <c r="I259">
        <v>226098</v>
      </c>
      <c r="AS259">
        <v>789140598.23000002</v>
      </c>
      <c r="AT259">
        <v>-10775113.439999999</v>
      </c>
      <c r="AU259">
        <v>0</v>
      </c>
      <c r="AV259">
        <v>134443771.22999999</v>
      </c>
      <c r="AW259">
        <v>0</v>
      </c>
      <c r="AX259">
        <v>0</v>
      </c>
      <c r="AY259">
        <v>-549524.51</v>
      </c>
      <c r="AZ259">
        <v>0</v>
      </c>
      <c r="BA259">
        <v>-134443771.22999999</v>
      </c>
      <c r="BB259">
        <v>-821612373.04999995</v>
      </c>
      <c r="BC259">
        <v>120526140.69</v>
      </c>
      <c r="BD259">
        <v>0</v>
      </c>
      <c r="BE259">
        <v>0</v>
      </c>
      <c r="BF259">
        <v>0</v>
      </c>
      <c r="BG259">
        <v>0</v>
      </c>
      <c r="BH259">
        <v>-13974000</v>
      </c>
      <c r="BK259">
        <v>0</v>
      </c>
      <c r="BL259">
        <v>-55186161</v>
      </c>
      <c r="BM259">
        <v>0</v>
      </c>
      <c r="BN259">
        <v>6253741</v>
      </c>
      <c r="BO259">
        <v>-1788239.95</v>
      </c>
      <c r="BP259">
        <v>-857716.63</v>
      </c>
      <c r="BQ259">
        <v>-513454.18</v>
      </c>
      <c r="BR259">
        <v>0</v>
      </c>
      <c r="BT259">
        <v>0</v>
      </c>
      <c r="BU259">
        <v>0</v>
      </c>
      <c r="BV259">
        <v>-26207300.960000001</v>
      </c>
      <c r="BW259">
        <v>-1735465.56</v>
      </c>
      <c r="BX259">
        <v>-477342.96</v>
      </c>
      <c r="BY259">
        <v>0</v>
      </c>
      <c r="BZ259">
        <v>59069.33</v>
      </c>
      <c r="CA259">
        <v>-10669.45</v>
      </c>
      <c r="CC259">
        <v>3413339.55</v>
      </c>
      <c r="CD259">
        <v>0</v>
      </c>
      <c r="CE259">
        <v>0</v>
      </c>
      <c r="CI259">
        <v>101100000</v>
      </c>
      <c r="CJ259">
        <v>116300000</v>
      </c>
      <c r="CL259">
        <v>232938652.81999999</v>
      </c>
      <c r="DA259">
        <v>44476785.640000001</v>
      </c>
      <c r="DJ259">
        <v>175585000</v>
      </c>
      <c r="EH259">
        <v>0</v>
      </c>
      <c r="EI259" t="s">
        <v>199</v>
      </c>
      <c r="EJ259">
        <v>1</v>
      </c>
      <c r="EK259" s="59" t="s">
        <v>397</v>
      </c>
      <c r="EL259"/>
    </row>
    <row r="260" spans="1:142" x14ac:dyDescent="0.3">
      <c r="A260" t="s">
        <v>134</v>
      </c>
      <c r="B260">
        <v>2016</v>
      </c>
      <c r="C260" t="s">
        <v>135</v>
      </c>
      <c r="D260" t="s">
        <v>227</v>
      </c>
      <c r="E260" t="s">
        <v>152</v>
      </c>
      <c r="F260" t="s">
        <v>137</v>
      </c>
      <c r="G260" t="s">
        <v>138</v>
      </c>
      <c r="H260" s="6">
        <v>167278.39000000001</v>
      </c>
      <c r="I260">
        <v>172307</v>
      </c>
      <c r="AS260">
        <v>649162620.61000001</v>
      </c>
      <c r="AT260">
        <v>-3832177.16</v>
      </c>
      <c r="AU260">
        <v>0</v>
      </c>
      <c r="AV260">
        <v>86640939.950000003</v>
      </c>
      <c r="AW260">
        <v>258237.81</v>
      </c>
      <c r="AX260">
        <v>0</v>
      </c>
      <c r="AY260">
        <v>-401147.2</v>
      </c>
      <c r="AZ260">
        <v>0</v>
      </c>
      <c r="BA260">
        <v>-86899080.75</v>
      </c>
      <c r="BB260">
        <v>-731419160.79999995</v>
      </c>
      <c r="BC260">
        <v>97193045.540000007</v>
      </c>
      <c r="BD260">
        <v>0</v>
      </c>
      <c r="BE260">
        <v>0</v>
      </c>
      <c r="BF260">
        <v>0</v>
      </c>
      <c r="BG260">
        <v>-36656.19</v>
      </c>
      <c r="BH260">
        <v>-5295000</v>
      </c>
      <c r="BK260">
        <v>0</v>
      </c>
      <c r="BL260">
        <v>24216272</v>
      </c>
      <c r="BM260">
        <v>0</v>
      </c>
      <c r="BN260">
        <v>-10400000</v>
      </c>
      <c r="BO260">
        <v>0</v>
      </c>
      <c r="BP260">
        <v>-1698617.57</v>
      </c>
      <c r="BQ260">
        <v>1526649.71</v>
      </c>
      <c r="BR260">
        <v>0</v>
      </c>
      <c r="BT260">
        <v>0</v>
      </c>
      <c r="BU260">
        <v>-162777</v>
      </c>
      <c r="BV260">
        <v>-31508152.949999999</v>
      </c>
      <c r="BW260">
        <v>-87696.36</v>
      </c>
      <c r="BX260">
        <v>-683860.67</v>
      </c>
      <c r="BY260">
        <v>0</v>
      </c>
      <c r="BZ260">
        <v>173.29</v>
      </c>
      <c r="CA260">
        <v>-32627.91</v>
      </c>
      <c r="CC260">
        <v>7419596.3499999996</v>
      </c>
      <c r="CD260">
        <v>0</v>
      </c>
      <c r="CE260">
        <v>0</v>
      </c>
      <c r="CI260">
        <v>192900000</v>
      </c>
      <c r="CJ260">
        <v>116400000</v>
      </c>
      <c r="CL260">
        <v>271265420.69999999</v>
      </c>
      <c r="DA260">
        <v>177262665.37</v>
      </c>
      <c r="DJ260">
        <v>163420000</v>
      </c>
      <c r="EG260" t="s">
        <v>287</v>
      </c>
      <c r="EH260">
        <v>1</v>
      </c>
      <c r="EJ260">
        <v>0</v>
      </c>
      <c r="EK260" s="59" t="s">
        <v>430</v>
      </c>
      <c r="EL260"/>
    </row>
    <row r="261" spans="1:142" x14ac:dyDescent="0.3">
      <c r="A261" t="s">
        <v>134</v>
      </c>
      <c r="B261">
        <v>2016</v>
      </c>
      <c r="C261" t="s">
        <v>135</v>
      </c>
      <c r="D261" t="s">
        <v>228</v>
      </c>
      <c r="E261" t="s">
        <v>153</v>
      </c>
      <c r="F261" t="s">
        <v>137</v>
      </c>
      <c r="G261" t="s">
        <v>138</v>
      </c>
      <c r="H261" s="6">
        <v>213517.62</v>
      </c>
      <c r="I261">
        <v>202540</v>
      </c>
      <c r="AS261">
        <v>721839579.17999995</v>
      </c>
      <c r="AT261">
        <v>-9917483.1899999995</v>
      </c>
      <c r="AU261">
        <v>0</v>
      </c>
      <c r="AV261">
        <v>129449402.17</v>
      </c>
      <c r="AW261">
        <v>0</v>
      </c>
      <c r="AX261">
        <v>0</v>
      </c>
      <c r="AY261">
        <v>-513893.21</v>
      </c>
      <c r="AZ261">
        <v>0</v>
      </c>
      <c r="BA261">
        <v>-129449402.17</v>
      </c>
      <c r="BB261">
        <v>-721032102.57000005</v>
      </c>
      <c r="BC261">
        <v>109481246.89</v>
      </c>
      <c r="BD261">
        <v>0</v>
      </c>
      <c r="BE261">
        <v>0</v>
      </c>
      <c r="BF261">
        <v>0</v>
      </c>
      <c r="BG261">
        <v>0</v>
      </c>
      <c r="BH261">
        <v>-4953000</v>
      </c>
      <c r="BK261">
        <v>0</v>
      </c>
      <c r="BL261">
        <v>-94941079</v>
      </c>
      <c r="BM261">
        <v>0</v>
      </c>
      <c r="BN261">
        <v>12819966</v>
      </c>
      <c r="BO261">
        <v>-667666.93999999994</v>
      </c>
      <c r="BP261">
        <v>-1073800.53</v>
      </c>
      <c r="BQ261">
        <v>-401954.43</v>
      </c>
      <c r="BR261">
        <v>0</v>
      </c>
      <c r="BT261">
        <v>0</v>
      </c>
      <c r="BU261">
        <v>0</v>
      </c>
      <c r="BV261">
        <v>-23011089.43</v>
      </c>
      <c r="BW261">
        <v>-1578591.03</v>
      </c>
      <c r="BX261">
        <v>-345187.08</v>
      </c>
      <c r="BY261">
        <v>0</v>
      </c>
      <c r="BZ261">
        <v>70294.31</v>
      </c>
      <c r="CA261">
        <v>-27883.08</v>
      </c>
      <c r="CC261">
        <v>2088131.76</v>
      </c>
      <c r="CD261">
        <v>0</v>
      </c>
      <c r="CE261">
        <v>0</v>
      </c>
      <c r="CI261">
        <v>61600000</v>
      </c>
      <c r="CJ261">
        <v>100800000</v>
      </c>
      <c r="CL261">
        <v>155493487.26000002</v>
      </c>
      <c r="DA261">
        <v>37670306.310000002</v>
      </c>
      <c r="DJ261">
        <v>154131000</v>
      </c>
      <c r="EH261">
        <v>0</v>
      </c>
      <c r="EI261" t="s">
        <v>199</v>
      </c>
      <c r="EJ261">
        <v>1</v>
      </c>
      <c r="EK261" s="59" t="s">
        <v>404</v>
      </c>
      <c r="EL261"/>
    </row>
    <row r="262" spans="1:142" x14ac:dyDescent="0.3">
      <c r="A262" t="s">
        <v>134</v>
      </c>
      <c r="B262">
        <v>2016</v>
      </c>
      <c r="C262" t="s">
        <v>135</v>
      </c>
      <c r="D262" t="s">
        <v>229</v>
      </c>
      <c r="E262" t="s">
        <v>154</v>
      </c>
      <c r="F262" t="s">
        <v>137</v>
      </c>
      <c r="G262" t="s">
        <v>138</v>
      </c>
      <c r="H262" s="6">
        <v>152315.87</v>
      </c>
      <c r="I262">
        <v>158383</v>
      </c>
      <c r="AS262">
        <v>477322672.58999997</v>
      </c>
      <c r="AT262">
        <v>-4009838.07</v>
      </c>
      <c r="AU262">
        <v>0</v>
      </c>
      <c r="AV262">
        <v>71421158</v>
      </c>
      <c r="AW262">
        <v>0</v>
      </c>
      <c r="AX262">
        <v>0</v>
      </c>
      <c r="AY262">
        <v>-360240.48</v>
      </c>
      <c r="AZ262">
        <v>0</v>
      </c>
      <c r="BA262">
        <v>-71421158</v>
      </c>
      <c r="BB262">
        <v>-490060304</v>
      </c>
      <c r="BC262">
        <v>71179069.099999994</v>
      </c>
      <c r="BD262">
        <v>0</v>
      </c>
      <c r="BE262">
        <v>0</v>
      </c>
      <c r="BF262">
        <v>0</v>
      </c>
      <c r="BG262">
        <v>-94809.15</v>
      </c>
      <c r="BH262">
        <v>2669000</v>
      </c>
      <c r="BK262">
        <v>0</v>
      </c>
      <c r="BL262">
        <v>-29513895.199999999</v>
      </c>
      <c r="BM262">
        <v>0</v>
      </c>
      <c r="BN262">
        <v>4688994.67</v>
      </c>
      <c r="BO262">
        <v>-5476559.5999999996</v>
      </c>
      <c r="BP262">
        <v>-349458.75</v>
      </c>
      <c r="BQ262">
        <v>-484547.3</v>
      </c>
      <c r="BR262">
        <v>0</v>
      </c>
      <c r="BT262">
        <v>-16893445.699999999</v>
      </c>
      <c r="BU262">
        <v>-175246.99</v>
      </c>
      <c r="BV262">
        <v>-7933295.4500000002</v>
      </c>
      <c r="BW262">
        <v>-1833750.3</v>
      </c>
      <c r="BX262">
        <v>-1804153.4</v>
      </c>
      <c r="BY262">
        <v>-2001355.7</v>
      </c>
      <c r="BZ262">
        <v>4431165.34</v>
      </c>
      <c r="CA262">
        <v>-775963.84</v>
      </c>
      <c r="CC262">
        <v>2917867.13</v>
      </c>
      <c r="CD262">
        <v>250503.23</v>
      </c>
      <c r="CE262">
        <v>0</v>
      </c>
      <c r="CI262">
        <v>88900000</v>
      </c>
      <c r="CJ262">
        <v>74100000</v>
      </c>
      <c r="CL262">
        <v>302179859</v>
      </c>
      <c r="DA262">
        <v>60765138.310000002</v>
      </c>
      <c r="DJ262">
        <v>85213000</v>
      </c>
      <c r="EG262" t="s">
        <v>281</v>
      </c>
      <c r="EH262">
        <v>1</v>
      </c>
      <c r="EJ262">
        <v>0</v>
      </c>
      <c r="EK262" s="59" t="s">
        <v>400</v>
      </c>
      <c r="EL262"/>
    </row>
    <row r="263" spans="1:142" x14ac:dyDescent="0.3">
      <c r="A263" t="s">
        <v>134</v>
      </c>
      <c r="B263">
        <v>2016</v>
      </c>
      <c r="C263" t="s">
        <v>135</v>
      </c>
      <c r="D263" t="s">
        <v>230</v>
      </c>
      <c r="E263" t="s">
        <v>155</v>
      </c>
      <c r="F263" t="s">
        <v>137</v>
      </c>
      <c r="G263" t="s">
        <v>138</v>
      </c>
      <c r="H263" s="6">
        <v>147007.67999999999</v>
      </c>
      <c r="I263">
        <v>148983</v>
      </c>
      <c r="AS263">
        <v>600513075.47000003</v>
      </c>
      <c r="AT263">
        <v>-2996404.69</v>
      </c>
      <c r="AU263">
        <v>0</v>
      </c>
      <c r="AV263">
        <v>96226891.75</v>
      </c>
      <c r="AW263">
        <v>0</v>
      </c>
      <c r="AX263">
        <v>0</v>
      </c>
      <c r="AY263">
        <v>352819.24</v>
      </c>
      <c r="AZ263">
        <v>0</v>
      </c>
      <c r="BA263">
        <v>-96226891.75</v>
      </c>
      <c r="BB263">
        <v>-661548763.36000001</v>
      </c>
      <c r="BC263">
        <v>78731954.900000006</v>
      </c>
      <c r="BD263">
        <v>0</v>
      </c>
      <c r="BE263">
        <v>0</v>
      </c>
      <c r="BF263">
        <v>0</v>
      </c>
      <c r="BG263">
        <v>-1573913.68</v>
      </c>
      <c r="BH263">
        <v>-1899260.22</v>
      </c>
      <c r="BK263">
        <v>109690</v>
      </c>
      <c r="BL263">
        <v>5672382.9900000002</v>
      </c>
      <c r="BM263">
        <v>0</v>
      </c>
      <c r="BN263">
        <v>20475350.510000002</v>
      </c>
      <c r="BO263">
        <v>0</v>
      </c>
      <c r="BP263">
        <v>0</v>
      </c>
      <c r="BQ263">
        <v>-1042746</v>
      </c>
      <c r="BR263">
        <v>0</v>
      </c>
      <c r="BT263">
        <v>0</v>
      </c>
      <c r="BU263">
        <v>0</v>
      </c>
      <c r="BV263">
        <v>-31632560.899999999</v>
      </c>
      <c r="BW263">
        <v>-1400000</v>
      </c>
      <c r="BX263">
        <v>-767000</v>
      </c>
      <c r="BY263">
        <v>0</v>
      </c>
      <c r="BZ263">
        <v>25428.65</v>
      </c>
      <c r="CA263">
        <v>-7298.98</v>
      </c>
      <c r="CC263">
        <v>5593058.2199999997</v>
      </c>
      <c r="CD263">
        <v>43098.87</v>
      </c>
      <c r="CE263">
        <v>0</v>
      </c>
      <c r="CI263">
        <v>158400000</v>
      </c>
      <c r="CJ263">
        <v>87700000</v>
      </c>
      <c r="CL263">
        <v>383054039.36000001</v>
      </c>
      <c r="DA263">
        <v>112614375.17</v>
      </c>
      <c r="DJ263">
        <v>137847951.03999999</v>
      </c>
      <c r="EG263" t="s">
        <v>282</v>
      </c>
      <c r="EH263">
        <v>1</v>
      </c>
      <c r="EJ263">
        <v>0</v>
      </c>
      <c r="EK263" s="59" t="s">
        <v>401</v>
      </c>
      <c r="EL263"/>
    </row>
    <row r="264" spans="1:142" x14ac:dyDescent="0.3">
      <c r="A264" t="s">
        <v>134</v>
      </c>
      <c r="B264">
        <v>2016</v>
      </c>
      <c r="C264" t="s">
        <v>135</v>
      </c>
      <c r="D264" t="s">
        <v>231</v>
      </c>
      <c r="E264" t="s">
        <v>156</v>
      </c>
      <c r="F264" t="s">
        <v>137</v>
      </c>
      <c r="G264" t="s">
        <v>138</v>
      </c>
      <c r="H264" s="6">
        <v>132710</v>
      </c>
      <c r="I264">
        <v>131024</v>
      </c>
      <c r="AS264">
        <v>362307290.05000001</v>
      </c>
      <c r="AT264">
        <v>-3376451.66</v>
      </c>
      <c r="AU264">
        <v>0</v>
      </c>
      <c r="AV264">
        <v>54780026.549999997</v>
      </c>
      <c r="AW264">
        <v>-361697.15</v>
      </c>
      <c r="AX264">
        <v>0</v>
      </c>
      <c r="AY264">
        <v>-334065.59999999998</v>
      </c>
      <c r="AZ264">
        <v>0</v>
      </c>
      <c r="BA264">
        <v>-54780026.549999997</v>
      </c>
      <c r="BB264">
        <v>-340199206.14999998</v>
      </c>
      <c r="BC264">
        <v>56464882.990000002</v>
      </c>
      <c r="BD264">
        <v>0</v>
      </c>
      <c r="BE264">
        <v>0</v>
      </c>
      <c r="BF264">
        <v>0</v>
      </c>
      <c r="BG264">
        <v>0</v>
      </c>
      <c r="BH264">
        <v>-4432894</v>
      </c>
      <c r="BK264">
        <v>0</v>
      </c>
      <c r="BL264">
        <v>-54704218</v>
      </c>
      <c r="BM264">
        <v>0</v>
      </c>
      <c r="BN264">
        <v>4389095</v>
      </c>
      <c r="BO264">
        <v>0</v>
      </c>
      <c r="BP264">
        <v>-486069.55</v>
      </c>
      <c r="BQ264">
        <v>-1807841.02</v>
      </c>
      <c r="BR264">
        <v>0</v>
      </c>
      <c r="BT264">
        <v>-8097646.4699999997</v>
      </c>
      <c r="BU264">
        <v>0</v>
      </c>
      <c r="BV264">
        <v>-2023471.96</v>
      </c>
      <c r="BW264">
        <v>-682163.6</v>
      </c>
      <c r="BX264">
        <v>-6850423.9000000004</v>
      </c>
      <c r="BY264">
        <v>-221638.58</v>
      </c>
      <c r="BZ264">
        <v>180483.29</v>
      </c>
      <c r="CA264">
        <v>-195755.86</v>
      </c>
      <c r="CC264">
        <v>3133985.74</v>
      </c>
      <c r="CD264">
        <v>0</v>
      </c>
      <c r="CE264">
        <v>0</v>
      </c>
      <c r="CI264">
        <v>128500000</v>
      </c>
      <c r="CJ264">
        <v>96300000</v>
      </c>
      <c r="CL264">
        <v>265928917.49000001</v>
      </c>
      <c r="DA264">
        <v>128423445.25</v>
      </c>
      <c r="DJ264">
        <v>72084979</v>
      </c>
      <c r="EH264">
        <v>0</v>
      </c>
      <c r="EJ264">
        <v>0</v>
      </c>
      <c r="EK264" s="59" t="s">
        <v>434</v>
      </c>
      <c r="EL264"/>
    </row>
    <row r="265" spans="1:142" x14ac:dyDescent="0.3">
      <c r="A265" t="s">
        <v>134</v>
      </c>
      <c r="B265">
        <v>2016</v>
      </c>
      <c r="C265" t="s">
        <v>135</v>
      </c>
      <c r="D265" t="s">
        <v>232</v>
      </c>
      <c r="E265" t="s">
        <v>157</v>
      </c>
      <c r="F265" t="s">
        <v>137</v>
      </c>
      <c r="G265" t="s">
        <v>138</v>
      </c>
      <c r="H265" s="6">
        <v>153703.13</v>
      </c>
      <c r="I265">
        <v>149115</v>
      </c>
      <c r="AS265">
        <v>482893105.57999998</v>
      </c>
      <c r="AT265">
        <v>-2260590.83</v>
      </c>
      <c r="AU265">
        <v>0</v>
      </c>
      <c r="AV265">
        <v>59190601.899999999</v>
      </c>
      <c r="AW265">
        <v>0</v>
      </c>
      <c r="AX265">
        <v>0</v>
      </c>
      <c r="AY265">
        <v>-368887.2</v>
      </c>
      <c r="AZ265">
        <v>0</v>
      </c>
      <c r="BA265">
        <v>-59190601.899999999</v>
      </c>
      <c r="BB265">
        <v>-436693527.92000002</v>
      </c>
      <c r="BC265">
        <v>65513431.859999999</v>
      </c>
      <c r="BD265">
        <v>0</v>
      </c>
      <c r="BE265">
        <v>0</v>
      </c>
      <c r="BF265">
        <v>0</v>
      </c>
      <c r="BG265">
        <v>0</v>
      </c>
      <c r="BH265">
        <v>-35300000</v>
      </c>
      <c r="BK265">
        <v>0</v>
      </c>
      <c r="BL265">
        <v>10776837</v>
      </c>
      <c r="BM265">
        <v>0</v>
      </c>
      <c r="BN265">
        <v>-83848966</v>
      </c>
      <c r="BO265">
        <v>0</v>
      </c>
      <c r="BP265">
        <v>-73039.75</v>
      </c>
      <c r="BQ265">
        <v>-335721.29</v>
      </c>
      <c r="BR265">
        <v>0</v>
      </c>
      <c r="BT265">
        <v>-344552.2</v>
      </c>
      <c r="BU265">
        <v>0</v>
      </c>
      <c r="BV265">
        <v>-16949753.66</v>
      </c>
      <c r="BW265">
        <v>-951195.14</v>
      </c>
      <c r="BX265">
        <v>-2101467.09</v>
      </c>
      <c r="BY265">
        <v>-3227</v>
      </c>
      <c r="BZ265">
        <v>44565.88</v>
      </c>
      <c r="CA265">
        <v>-42150.19</v>
      </c>
      <c r="CC265">
        <v>4221109.62</v>
      </c>
      <c r="CD265">
        <v>2235.35</v>
      </c>
      <c r="CE265">
        <v>0</v>
      </c>
      <c r="CI265">
        <v>115700000</v>
      </c>
      <c r="CJ265">
        <v>107100000</v>
      </c>
      <c r="CL265">
        <v>221734920.56999999</v>
      </c>
      <c r="DA265">
        <v>99683922.180000007</v>
      </c>
      <c r="DJ265">
        <v>115800000</v>
      </c>
      <c r="EH265">
        <v>0</v>
      </c>
      <c r="EI265" t="s">
        <v>199</v>
      </c>
      <c r="EJ265">
        <v>1</v>
      </c>
      <c r="EK265" s="59" t="s">
        <v>390</v>
      </c>
      <c r="EL265"/>
    </row>
    <row r="266" spans="1:142" x14ac:dyDescent="0.3">
      <c r="A266" t="s">
        <v>134</v>
      </c>
      <c r="B266">
        <v>2016</v>
      </c>
      <c r="C266" t="s">
        <v>135</v>
      </c>
      <c r="D266" t="s">
        <v>233</v>
      </c>
      <c r="E266" t="s">
        <v>158</v>
      </c>
      <c r="F266" t="s">
        <v>137</v>
      </c>
      <c r="G266" t="s">
        <v>138</v>
      </c>
      <c r="H266" s="6">
        <v>93917.41</v>
      </c>
      <c r="I266">
        <v>96578</v>
      </c>
      <c r="AS266">
        <v>217785069.90000001</v>
      </c>
      <c r="AT266">
        <v>-612224.18999999994</v>
      </c>
      <c r="AU266">
        <v>0</v>
      </c>
      <c r="AV266">
        <v>22230580.100000001</v>
      </c>
      <c r="AW266">
        <v>0</v>
      </c>
      <c r="AX266">
        <v>0</v>
      </c>
      <c r="AY266">
        <v>-225553.6</v>
      </c>
      <c r="AZ266">
        <v>0</v>
      </c>
      <c r="BA266">
        <v>-22230580.100000001</v>
      </c>
      <c r="BB266">
        <v>-134741498.38</v>
      </c>
      <c r="BC266">
        <v>28833482.699999999</v>
      </c>
      <c r="BD266">
        <v>0</v>
      </c>
      <c r="BE266">
        <v>0</v>
      </c>
      <c r="BF266">
        <v>0</v>
      </c>
      <c r="BG266">
        <v>-14381.97</v>
      </c>
      <c r="BH266">
        <v>-4500000</v>
      </c>
      <c r="BK266">
        <v>0</v>
      </c>
      <c r="BL266">
        <v>-75859908</v>
      </c>
      <c r="BM266">
        <v>0</v>
      </c>
      <c r="BN266">
        <v>-20500000</v>
      </c>
      <c r="BO266">
        <v>-366892.5</v>
      </c>
      <c r="BP266">
        <v>-2639004.75</v>
      </c>
      <c r="BQ266">
        <v>1258739.73</v>
      </c>
      <c r="BR266">
        <v>0</v>
      </c>
      <c r="BT266">
        <v>0</v>
      </c>
      <c r="BU266">
        <v>-5990</v>
      </c>
      <c r="BV266">
        <v>-6842620.1299999999</v>
      </c>
      <c r="BW266">
        <v>-29500.11</v>
      </c>
      <c r="BX266">
        <v>-1529828.4</v>
      </c>
      <c r="BY266">
        <v>0</v>
      </c>
      <c r="BZ266">
        <v>2518698.25</v>
      </c>
      <c r="CA266">
        <v>-23230.3</v>
      </c>
      <c r="CC266">
        <v>0</v>
      </c>
      <c r="CD266">
        <v>0</v>
      </c>
      <c r="CE266">
        <v>0</v>
      </c>
      <c r="CI266">
        <v>25300000</v>
      </c>
      <c r="CJ266">
        <v>27700000</v>
      </c>
      <c r="CL266">
        <v>0</v>
      </c>
      <c r="DA266">
        <v>27683146.710000001</v>
      </c>
      <c r="DJ266">
        <v>32200000</v>
      </c>
      <c r="EG266" t="s">
        <v>287</v>
      </c>
      <c r="EH266">
        <v>1</v>
      </c>
      <c r="EJ266">
        <v>0</v>
      </c>
      <c r="EK266" s="59" t="s">
        <v>442</v>
      </c>
      <c r="EL266"/>
    </row>
    <row r="267" spans="1:142" x14ac:dyDescent="0.3">
      <c r="A267" t="s">
        <v>134</v>
      </c>
      <c r="B267">
        <v>2016</v>
      </c>
      <c r="C267" t="s">
        <v>135</v>
      </c>
      <c r="D267" t="s">
        <v>234</v>
      </c>
      <c r="E267" t="s">
        <v>159</v>
      </c>
      <c r="F267" t="s">
        <v>137</v>
      </c>
      <c r="G267" t="s">
        <v>138</v>
      </c>
      <c r="H267" s="6">
        <v>89299</v>
      </c>
      <c r="I267">
        <v>85233</v>
      </c>
      <c r="AS267">
        <v>324105962.80000001</v>
      </c>
      <c r="AT267">
        <v>-1853404.74</v>
      </c>
      <c r="AU267">
        <v>-32104172</v>
      </c>
      <c r="AV267">
        <v>41157011.899999999</v>
      </c>
      <c r="AW267">
        <v>5578675.3499999996</v>
      </c>
      <c r="AX267">
        <v>0</v>
      </c>
      <c r="AY267">
        <v>-175164.79999999999</v>
      </c>
      <c r="AZ267">
        <v>0</v>
      </c>
      <c r="BA267">
        <v>-46735687.25</v>
      </c>
      <c r="BB267">
        <v>-360002529.05000001</v>
      </c>
      <c r="BC267">
        <v>49203707.700000003</v>
      </c>
      <c r="BD267">
        <v>0</v>
      </c>
      <c r="BE267">
        <v>0</v>
      </c>
      <c r="BF267">
        <v>0</v>
      </c>
      <c r="BG267">
        <v>-126860.92</v>
      </c>
      <c r="BH267">
        <v>709808.95</v>
      </c>
      <c r="BK267">
        <v>0</v>
      </c>
      <c r="BL267">
        <v>18178341.010000002</v>
      </c>
      <c r="BM267">
        <v>0</v>
      </c>
      <c r="BN267">
        <v>2517006.5499999998</v>
      </c>
      <c r="BO267">
        <v>-846100.55</v>
      </c>
      <c r="BP267">
        <v>-463299.5</v>
      </c>
      <c r="BQ267">
        <v>-599267.21</v>
      </c>
      <c r="BR267">
        <v>31989115.32</v>
      </c>
      <c r="BT267">
        <v>-14502788.23</v>
      </c>
      <c r="BU267">
        <v>-91725</v>
      </c>
      <c r="BV267">
        <v>-11027769.42</v>
      </c>
      <c r="BW267">
        <v>-40480.589999999997</v>
      </c>
      <c r="BX267">
        <v>-90427.8</v>
      </c>
      <c r="BY267">
        <v>-3285654.47</v>
      </c>
      <c r="BZ267">
        <v>0.02</v>
      </c>
      <c r="CA267">
        <v>-195772.18</v>
      </c>
      <c r="CC267">
        <v>1597483.13</v>
      </c>
      <c r="CD267">
        <v>99859.57</v>
      </c>
      <c r="CE267">
        <v>0</v>
      </c>
      <c r="CI267">
        <v>42400000</v>
      </c>
      <c r="CJ267">
        <v>39700000</v>
      </c>
      <c r="CL267">
        <v>88277102.640000001</v>
      </c>
      <c r="DA267">
        <v>40545690.189999998</v>
      </c>
      <c r="DJ267">
        <v>58497541.299999997</v>
      </c>
      <c r="EH267">
        <v>0</v>
      </c>
      <c r="EJ267">
        <v>0</v>
      </c>
      <c r="EK267" s="59" t="s">
        <v>408</v>
      </c>
      <c r="EL267"/>
    </row>
    <row r="268" spans="1:142" x14ac:dyDescent="0.3">
      <c r="A268" t="s">
        <v>134</v>
      </c>
      <c r="B268">
        <v>2016</v>
      </c>
      <c r="C268" t="s">
        <v>135</v>
      </c>
      <c r="D268" t="s">
        <v>235</v>
      </c>
      <c r="E268" t="s">
        <v>160</v>
      </c>
      <c r="F268" t="s">
        <v>137</v>
      </c>
      <c r="G268" t="s">
        <v>138</v>
      </c>
      <c r="H268" s="6">
        <v>66024.41</v>
      </c>
      <c r="I268">
        <v>69497</v>
      </c>
      <c r="AS268">
        <v>200762865.5</v>
      </c>
      <c r="AT268">
        <v>-129289.34</v>
      </c>
      <c r="AU268">
        <v>0</v>
      </c>
      <c r="AV268">
        <v>22036792.75</v>
      </c>
      <c r="AW268">
        <v>0</v>
      </c>
      <c r="AX268">
        <v>0</v>
      </c>
      <c r="AY268">
        <v>-129271.8</v>
      </c>
      <c r="AZ268">
        <v>0</v>
      </c>
      <c r="BA268">
        <v>-22036792.75</v>
      </c>
      <c r="BB268">
        <v>-210522382.80000001</v>
      </c>
      <c r="BC268">
        <v>33955960.450000003</v>
      </c>
      <c r="BD268">
        <v>0</v>
      </c>
      <c r="BE268">
        <v>0</v>
      </c>
      <c r="BF268">
        <v>0</v>
      </c>
      <c r="BG268">
        <v>50615.21</v>
      </c>
      <c r="BH268">
        <v>252747</v>
      </c>
      <c r="BK268">
        <v>0</v>
      </c>
      <c r="BL268">
        <v>-173249</v>
      </c>
      <c r="BM268">
        <v>0</v>
      </c>
      <c r="BN268">
        <v>-11400520.779999999</v>
      </c>
      <c r="BO268">
        <v>-1341320.3</v>
      </c>
      <c r="BP268">
        <v>-354318</v>
      </c>
      <c r="BQ268">
        <v>-201668.7</v>
      </c>
      <c r="BR268">
        <v>0</v>
      </c>
      <c r="BT268">
        <v>-8355040.0599999996</v>
      </c>
      <c r="BU268">
        <v>-100041.83</v>
      </c>
      <c r="BV268">
        <v>-2189561.81</v>
      </c>
      <c r="BW268">
        <v>-612303.13</v>
      </c>
      <c r="BX268">
        <v>-68920.399999999994</v>
      </c>
      <c r="BY268">
        <v>-135422.65</v>
      </c>
      <c r="BZ268">
        <v>0</v>
      </c>
      <c r="CA268">
        <v>-11853.22</v>
      </c>
      <c r="CC268">
        <v>956998.78</v>
      </c>
      <c r="CD268">
        <v>1493.51</v>
      </c>
      <c r="CE268">
        <v>0</v>
      </c>
      <c r="CI268">
        <v>32600000</v>
      </c>
      <c r="CJ268">
        <v>34200000</v>
      </c>
      <c r="CL268">
        <v>72799812.730000004</v>
      </c>
      <c r="DA268">
        <v>27511749.989999998</v>
      </c>
      <c r="DJ268">
        <v>28528661</v>
      </c>
      <c r="EG268" t="s">
        <v>290</v>
      </c>
      <c r="EH268">
        <v>1</v>
      </c>
      <c r="EJ268">
        <v>0</v>
      </c>
      <c r="EK268" s="59" t="s">
        <v>392</v>
      </c>
      <c r="EL268"/>
    </row>
    <row r="269" spans="1:142" x14ac:dyDescent="0.3">
      <c r="A269" t="s">
        <v>134</v>
      </c>
      <c r="B269">
        <v>2016</v>
      </c>
      <c r="C269" t="s">
        <v>135</v>
      </c>
      <c r="D269" t="s">
        <v>236</v>
      </c>
      <c r="E269" t="s">
        <v>161</v>
      </c>
      <c r="F269" t="s">
        <v>137</v>
      </c>
      <c r="G269" t="s">
        <v>138</v>
      </c>
      <c r="H269" s="6">
        <v>59860</v>
      </c>
      <c r="I269">
        <v>63000</v>
      </c>
      <c r="AS269">
        <v>201249000.46000001</v>
      </c>
      <c r="AT269">
        <v>-685948.2</v>
      </c>
      <c r="AU269">
        <v>15287</v>
      </c>
      <c r="AV269">
        <v>34027298.850000001</v>
      </c>
      <c r="AW269">
        <v>68993.399999999994</v>
      </c>
      <c r="AX269">
        <v>0</v>
      </c>
      <c r="AY269">
        <v>-144238.69</v>
      </c>
      <c r="AZ269">
        <v>0</v>
      </c>
      <c r="BA269">
        <v>-34027298.850000001</v>
      </c>
      <c r="BB269">
        <v>-170874961.84999999</v>
      </c>
      <c r="BC269">
        <v>27333839.25</v>
      </c>
      <c r="BD269">
        <v>0</v>
      </c>
      <c r="BE269">
        <v>0</v>
      </c>
      <c r="BF269">
        <v>0</v>
      </c>
      <c r="BG269">
        <v>-50302.73</v>
      </c>
      <c r="BH269">
        <v>4300000</v>
      </c>
      <c r="BK269">
        <v>0</v>
      </c>
      <c r="BL269">
        <v>-52872433</v>
      </c>
      <c r="BM269">
        <v>0</v>
      </c>
      <c r="BN269">
        <v>14284903</v>
      </c>
      <c r="BO269">
        <v>0</v>
      </c>
      <c r="BP269">
        <v>-52866</v>
      </c>
      <c r="BQ269">
        <v>-192044.42</v>
      </c>
      <c r="BR269">
        <v>0</v>
      </c>
      <c r="BT269">
        <v>-4313306</v>
      </c>
      <c r="BU269">
        <v>-131121.70000000001</v>
      </c>
      <c r="BV269">
        <v>-762364.83</v>
      </c>
      <c r="BW269">
        <v>-434553.79</v>
      </c>
      <c r="BX269">
        <v>0</v>
      </c>
      <c r="BY269">
        <v>-32916.639999999999</v>
      </c>
      <c r="BZ269">
        <v>237002.93</v>
      </c>
      <c r="CA269">
        <v>-322644.03999999998</v>
      </c>
      <c r="CC269">
        <v>0</v>
      </c>
      <c r="CD269">
        <v>0</v>
      </c>
      <c r="CE269">
        <v>0</v>
      </c>
      <c r="CI269">
        <v>76700000</v>
      </c>
      <c r="CJ269">
        <v>26300000</v>
      </c>
      <c r="CL269">
        <v>0</v>
      </c>
      <c r="DA269">
        <v>93183127.969999999</v>
      </c>
      <c r="DJ269">
        <v>29200000</v>
      </c>
      <c r="EH269">
        <v>0</v>
      </c>
      <c r="EI269" t="s">
        <v>202</v>
      </c>
      <c r="EJ269">
        <v>1</v>
      </c>
      <c r="EK269" s="59" t="s">
        <v>438</v>
      </c>
      <c r="EL269"/>
    </row>
    <row r="270" spans="1:142" x14ac:dyDescent="0.3">
      <c r="A270" t="s">
        <v>134</v>
      </c>
      <c r="B270">
        <v>2016</v>
      </c>
      <c r="C270" t="s">
        <v>135</v>
      </c>
      <c r="D270" t="s">
        <v>237</v>
      </c>
      <c r="E270" t="s">
        <v>162</v>
      </c>
      <c r="F270" t="s">
        <v>137</v>
      </c>
      <c r="G270" t="s">
        <v>138</v>
      </c>
      <c r="H270" s="6">
        <v>48535</v>
      </c>
      <c r="I270">
        <v>46100</v>
      </c>
      <c r="AS270">
        <v>172432154.94</v>
      </c>
      <c r="AT270">
        <v>-245438.36</v>
      </c>
      <c r="AU270">
        <v>0</v>
      </c>
      <c r="AV270">
        <v>25085364</v>
      </c>
      <c r="AW270">
        <v>30453.38</v>
      </c>
      <c r="AX270">
        <v>0</v>
      </c>
      <c r="AY270">
        <v>-116615.67999999999</v>
      </c>
      <c r="AZ270">
        <v>0</v>
      </c>
      <c r="BA270">
        <v>-25085364</v>
      </c>
      <c r="BB270">
        <v>-176452222.56</v>
      </c>
      <c r="BC270">
        <v>24510851.25</v>
      </c>
      <c r="BD270">
        <v>0</v>
      </c>
      <c r="BE270">
        <v>0</v>
      </c>
      <c r="BF270">
        <v>0</v>
      </c>
      <c r="BG270">
        <v>-20629.12</v>
      </c>
      <c r="BH270">
        <v>0</v>
      </c>
      <c r="BK270">
        <v>0</v>
      </c>
      <c r="BL270">
        <v>-14478493</v>
      </c>
      <c r="BM270">
        <v>0</v>
      </c>
      <c r="BN270">
        <v>6123327</v>
      </c>
      <c r="BO270">
        <v>0</v>
      </c>
      <c r="BP270">
        <v>-43254</v>
      </c>
      <c r="BQ270">
        <v>92636.1</v>
      </c>
      <c r="BR270">
        <v>0</v>
      </c>
      <c r="BT270">
        <v>-4005688.43</v>
      </c>
      <c r="BU270">
        <v>-121770.33</v>
      </c>
      <c r="BV270">
        <v>-707994.28</v>
      </c>
      <c r="BW270">
        <v>-403562.16</v>
      </c>
      <c r="BX270">
        <v>0</v>
      </c>
      <c r="BY270">
        <v>-30569.08</v>
      </c>
      <c r="BZ270">
        <v>135643.06</v>
      </c>
      <c r="CA270">
        <v>-412770.02</v>
      </c>
      <c r="CC270">
        <v>0</v>
      </c>
      <c r="CD270">
        <v>0</v>
      </c>
      <c r="CE270">
        <v>0</v>
      </c>
      <c r="CI270">
        <v>69900000</v>
      </c>
      <c r="CJ270">
        <v>26200000</v>
      </c>
      <c r="CL270">
        <v>0</v>
      </c>
      <c r="DA270">
        <v>74525298.650000006</v>
      </c>
      <c r="DJ270">
        <v>33100000</v>
      </c>
      <c r="EH270">
        <v>0</v>
      </c>
      <c r="EI270" t="s">
        <v>202</v>
      </c>
      <c r="EJ270">
        <v>1</v>
      </c>
      <c r="EK270" s="59" t="s">
        <v>440</v>
      </c>
      <c r="EL270"/>
    </row>
    <row r="271" spans="1:142" x14ac:dyDescent="0.3">
      <c r="A271" t="s">
        <v>134</v>
      </c>
      <c r="B271">
        <v>2016</v>
      </c>
      <c r="C271" t="s">
        <v>135</v>
      </c>
      <c r="D271" t="s">
        <v>238</v>
      </c>
      <c r="E271" t="s">
        <v>163</v>
      </c>
      <c r="F271" t="s">
        <v>137</v>
      </c>
      <c r="G271" t="s">
        <v>138</v>
      </c>
      <c r="H271" s="6">
        <v>40534.080000000002</v>
      </c>
      <c r="I271">
        <v>67373</v>
      </c>
      <c r="AS271">
        <v>108570651.8</v>
      </c>
      <c r="AT271">
        <v>-224477.42</v>
      </c>
      <c r="AU271">
        <v>0</v>
      </c>
      <c r="AV271">
        <v>9452515.9000000004</v>
      </c>
      <c r="AW271">
        <v>94553.25</v>
      </c>
      <c r="AX271">
        <v>0</v>
      </c>
      <c r="AY271">
        <v>-41443.199999999997</v>
      </c>
      <c r="AZ271">
        <v>0</v>
      </c>
      <c r="BA271">
        <v>-9547069.1500000004</v>
      </c>
      <c r="BB271">
        <v>-62338434.390000001</v>
      </c>
      <c r="BC271">
        <v>15169784.449999999</v>
      </c>
      <c r="BD271">
        <v>0</v>
      </c>
      <c r="BE271">
        <v>0</v>
      </c>
      <c r="BF271">
        <v>0</v>
      </c>
      <c r="BG271">
        <v>-46888.31</v>
      </c>
      <c r="BH271">
        <v>-2157188</v>
      </c>
      <c r="BK271">
        <v>-1279113</v>
      </c>
      <c r="BL271">
        <v>-32996238.010000002</v>
      </c>
      <c r="BM271">
        <v>0</v>
      </c>
      <c r="BN271">
        <v>-19127391.100000001</v>
      </c>
      <c r="BO271">
        <v>0</v>
      </c>
      <c r="BP271">
        <v>-1815411.6</v>
      </c>
      <c r="BQ271">
        <v>-197910.32</v>
      </c>
      <c r="BR271">
        <v>0</v>
      </c>
      <c r="BT271">
        <v>-4051159.54</v>
      </c>
      <c r="BU271">
        <v>-7700</v>
      </c>
      <c r="BV271">
        <v>-1147912.9099999999</v>
      </c>
      <c r="BW271">
        <v>-186754.36</v>
      </c>
      <c r="BX271">
        <v>-1405909.78</v>
      </c>
      <c r="BY271">
        <v>-91020.11</v>
      </c>
      <c r="BZ271">
        <v>54698.42</v>
      </c>
      <c r="CA271">
        <v>-61926.02</v>
      </c>
      <c r="CC271">
        <v>1352994.17</v>
      </c>
      <c r="CD271">
        <v>0</v>
      </c>
      <c r="CE271">
        <v>0</v>
      </c>
      <c r="CI271">
        <v>30500000</v>
      </c>
      <c r="CJ271">
        <v>18100000</v>
      </c>
      <c r="CL271">
        <v>52835480.350000001</v>
      </c>
      <c r="DA271">
        <v>29453436.09</v>
      </c>
      <c r="DJ271">
        <v>12720857</v>
      </c>
      <c r="EG271" t="s">
        <v>280</v>
      </c>
      <c r="EH271">
        <v>1</v>
      </c>
      <c r="EJ271">
        <v>0</v>
      </c>
      <c r="EK271" s="59" t="s">
        <v>441</v>
      </c>
      <c r="EL271"/>
    </row>
    <row r="272" spans="1:142" x14ac:dyDescent="0.3">
      <c r="A272" t="s">
        <v>134</v>
      </c>
      <c r="B272">
        <v>2016</v>
      </c>
      <c r="C272" t="s">
        <v>135</v>
      </c>
      <c r="D272" t="s">
        <v>239</v>
      </c>
      <c r="E272" t="s">
        <v>164</v>
      </c>
      <c r="F272" t="s">
        <v>137</v>
      </c>
      <c r="G272" t="s">
        <v>138</v>
      </c>
      <c r="H272" s="6">
        <v>43747</v>
      </c>
      <c r="I272">
        <v>42163</v>
      </c>
      <c r="AS272">
        <v>154278903.5</v>
      </c>
      <c r="AT272">
        <v>-379822.89</v>
      </c>
      <c r="AU272">
        <v>-786822.72</v>
      </c>
      <c r="AV272">
        <v>21271611.5</v>
      </c>
      <c r="AW272">
        <v>0</v>
      </c>
      <c r="AX272">
        <v>0</v>
      </c>
      <c r="AY272">
        <v>-223460.62</v>
      </c>
      <c r="AZ272">
        <v>0</v>
      </c>
      <c r="BA272">
        <v>-21271611.5</v>
      </c>
      <c r="BB272">
        <v>-165530644.59999999</v>
      </c>
      <c r="BC272">
        <v>22386378.899999999</v>
      </c>
      <c r="BD272">
        <v>0</v>
      </c>
      <c r="BE272">
        <v>0</v>
      </c>
      <c r="BF272">
        <v>0</v>
      </c>
      <c r="BG272">
        <v>-20096.63</v>
      </c>
      <c r="BH272">
        <v>-850000</v>
      </c>
      <c r="BK272">
        <v>0</v>
      </c>
      <c r="BL272">
        <v>1231097</v>
      </c>
      <c r="BM272">
        <v>0</v>
      </c>
      <c r="BN272">
        <v>3105171.89</v>
      </c>
      <c r="BO272">
        <v>-417633.6</v>
      </c>
      <c r="BP272">
        <v>-136124.68</v>
      </c>
      <c r="BQ272">
        <v>-180286.5</v>
      </c>
      <c r="BR272">
        <v>105975.35</v>
      </c>
      <c r="BT272">
        <v>-2803975.6</v>
      </c>
      <c r="BU272">
        <v>0</v>
      </c>
      <c r="BV272">
        <v>-2893618.22</v>
      </c>
      <c r="BW272">
        <v>-591501.79</v>
      </c>
      <c r="BX272">
        <v>-69776.09</v>
      </c>
      <c r="BY272">
        <v>-208553.79</v>
      </c>
      <c r="BZ272">
        <v>165906.56</v>
      </c>
      <c r="CA272">
        <v>0</v>
      </c>
      <c r="CC272">
        <v>2434032.4700000002</v>
      </c>
      <c r="CD272">
        <v>0</v>
      </c>
      <c r="CE272">
        <v>0</v>
      </c>
      <c r="CI272">
        <v>44400000</v>
      </c>
      <c r="CJ272">
        <v>27400000</v>
      </c>
      <c r="CL272">
        <v>92488687.299999997</v>
      </c>
      <c r="DA272">
        <v>39162513.979999997</v>
      </c>
      <c r="DJ272">
        <v>26800000</v>
      </c>
      <c r="EH272">
        <v>0</v>
      </c>
      <c r="EJ272">
        <v>0</v>
      </c>
      <c r="EK272" s="59" t="s">
        <v>388</v>
      </c>
      <c r="EL272"/>
    </row>
    <row r="273" spans="1:142" x14ac:dyDescent="0.3">
      <c r="A273" t="s">
        <v>134</v>
      </c>
      <c r="B273">
        <v>2016</v>
      </c>
      <c r="C273" t="s">
        <v>135</v>
      </c>
      <c r="D273" t="s">
        <v>240</v>
      </c>
      <c r="E273" t="s">
        <v>165</v>
      </c>
      <c r="F273" t="s">
        <v>137</v>
      </c>
      <c r="G273" t="s">
        <v>138</v>
      </c>
      <c r="H273" s="6">
        <v>34455</v>
      </c>
      <c r="I273">
        <v>36000</v>
      </c>
      <c r="AS273">
        <v>102830494.09999999</v>
      </c>
      <c r="AT273">
        <v>-264238.21999999997</v>
      </c>
      <c r="AU273">
        <v>-373317.93</v>
      </c>
      <c r="AV273">
        <v>11242050.9</v>
      </c>
      <c r="AW273">
        <v>0</v>
      </c>
      <c r="AX273">
        <v>0</v>
      </c>
      <c r="AY273">
        <v>0</v>
      </c>
      <c r="AZ273">
        <v>0</v>
      </c>
      <c r="BA273">
        <v>-11242050.9</v>
      </c>
      <c r="BB273">
        <v>-109670624.15000001</v>
      </c>
      <c r="BC273">
        <v>15679039.5</v>
      </c>
      <c r="BD273">
        <v>0</v>
      </c>
      <c r="BE273">
        <v>0</v>
      </c>
      <c r="BF273">
        <v>0</v>
      </c>
      <c r="BG273">
        <v>-25276.04</v>
      </c>
      <c r="BH273">
        <v>-2282517</v>
      </c>
      <c r="BK273">
        <v>0</v>
      </c>
      <c r="BL273">
        <v>-2082986</v>
      </c>
      <c r="BM273">
        <v>0</v>
      </c>
      <c r="BN273">
        <v>1947923</v>
      </c>
      <c r="BO273">
        <v>0</v>
      </c>
      <c r="BP273">
        <v>0</v>
      </c>
      <c r="BQ273">
        <v>-823121.5</v>
      </c>
      <c r="BR273">
        <v>156370</v>
      </c>
      <c r="BT273">
        <v>-2319747.48</v>
      </c>
      <c r="BU273">
        <v>-50212.28</v>
      </c>
      <c r="BV273">
        <v>-1382522.84</v>
      </c>
      <c r="BW273">
        <v>-95125.02</v>
      </c>
      <c r="BX273">
        <v>-92989.34</v>
      </c>
      <c r="BY273">
        <v>-45108.54</v>
      </c>
      <c r="BZ273">
        <v>0</v>
      </c>
      <c r="CA273">
        <v>0</v>
      </c>
      <c r="CC273">
        <v>1299345.24</v>
      </c>
      <c r="CD273">
        <v>0</v>
      </c>
      <c r="CE273">
        <v>-1147394.6000000001</v>
      </c>
      <c r="CI273">
        <v>48400000</v>
      </c>
      <c r="CJ273">
        <v>18900000</v>
      </c>
      <c r="CL273">
        <v>76455441.25999999</v>
      </c>
      <c r="DA273">
        <v>45283791.57</v>
      </c>
      <c r="DJ273">
        <v>25683789</v>
      </c>
      <c r="EG273" t="s">
        <v>285</v>
      </c>
      <c r="EH273">
        <v>1</v>
      </c>
      <c r="EJ273">
        <v>0</v>
      </c>
      <c r="EK273" s="59" t="s">
        <v>447</v>
      </c>
      <c r="EL273"/>
    </row>
    <row r="274" spans="1:142" x14ac:dyDescent="0.3">
      <c r="A274" t="s">
        <v>134</v>
      </c>
      <c r="B274">
        <v>2016</v>
      </c>
      <c r="C274" t="s">
        <v>135</v>
      </c>
      <c r="D274" t="s">
        <v>241</v>
      </c>
      <c r="E274" t="s">
        <v>166</v>
      </c>
      <c r="F274" t="s">
        <v>137</v>
      </c>
      <c r="G274" t="s">
        <v>138</v>
      </c>
      <c r="H274" s="6">
        <v>24772</v>
      </c>
      <c r="I274">
        <v>21373</v>
      </c>
      <c r="AS274">
        <v>70741250.200000003</v>
      </c>
      <c r="AT274">
        <v>-653.04999999999995</v>
      </c>
      <c r="AU274">
        <v>-381922.6</v>
      </c>
      <c r="AV274">
        <v>10753896.35</v>
      </c>
      <c r="AW274">
        <v>0</v>
      </c>
      <c r="AX274">
        <v>0</v>
      </c>
      <c r="AY274">
        <v>-55629.599999999999</v>
      </c>
      <c r="AZ274">
        <v>0</v>
      </c>
      <c r="BA274">
        <v>-10753896.35</v>
      </c>
      <c r="BB274">
        <v>-77522129.799999997</v>
      </c>
      <c r="BC274">
        <v>11750934.199999999</v>
      </c>
      <c r="BD274">
        <v>0</v>
      </c>
      <c r="BE274">
        <v>0</v>
      </c>
      <c r="BF274">
        <v>0</v>
      </c>
      <c r="BG274">
        <v>-6311.76</v>
      </c>
      <c r="BH274">
        <v>-2230000</v>
      </c>
      <c r="BK274">
        <v>0</v>
      </c>
      <c r="BL274">
        <v>-4246627</v>
      </c>
      <c r="BM274">
        <v>0</v>
      </c>
      <c r="BN274">
        <v>-500000</v>
      </c>
      <c r="BO274">
        <v>-248443.95</v>
      </c>
      <c r="BP274">
        <v>0</v>
      </c>
      <c r="BQ274">
        <v>-130596.76</v>
      </c>
      <c r="BR274">
        <v>327553.84999999998</v>
      </c>
      <c r="BT274">
        <v>-1565537.7</v>
      </c>
      <c r="BU274">
        <v>0</v>
      </c>
      <c r="BV274">
        <v>-573195.11</v>
      </c>
      <c r="BW274">
        <v>-9159.1</v>
      </c>
      <c r="BX274">
        <v>0</v>
      </c>
      <c r="BY274">
        <v>-38680.400000000001</v>
      </c>
      <c r="BZ274">
        <v>0</v>
      </c>
      <c r="CA274">
        <v>0</v>
      </c>
      <c r="CC274">
        <v>583578.03</v>
      </c>
      <c r="CD274">
        <v>0</v>
      </c>
      <c r="CE274">
        <v>0</v>
      </c>
      <c r="CI274">
        <v>32400000</v>
      </c>
      <c r="CJ274">
        <v>13000000</v>
      </c>
      <c r="CL274">
        <v>48115774.63000001</v>
      </c>
      <c r="DA274">
        <v>24962593.239999998</v>
      </c>
      <c r="DJ274">
        <v>13180000</v>
      </c>
      <c r="EH274">
        <v>0</v>
      </c>
      <c r="EJ274">
        <v>0</v>
      </c>
      <c r="EK274" s="59" t="s">
        <v>398</v>
      </c>
      <c r="EL274"/>
    </row>
    <row r="275" spans="1:142" x14ac:dyDescent="0.3">
      <c r="A275" t="s">
        <v>134</v>
      </c>
      <c r="B275">
        <v>2016</v>
      </c>
      <c r="C275" t="s">
        <v>135</v>
      </c>
      <c r="D275" t="s">
        <v>242</v>
      </c>
      <c r="E275" t="s">
        <v>167</v>
      </c>
      <c r="F275" t="s">
        <v>137</v>
      </c>
      <c r="G275" t="s">
        <v>138</v>
      </c>
      <c r="H275" s="6">
        <v>23075</v>
      </c>
      <c r="I275">
        <v>25880</v>
      </c>
      <c r="AS275">
        <v>66388325.100000001</v>
      </c>
      <c r="AT275">
        <v>-203051.41</v>
      </c>
      <c r="AU275">
        <v>-586446.55000000005</v>
      </c>
      <c r="AV275">
        <v>8084352.4500000002</v>
      </c>
      <c r="AW275">
        <v>0</v>
      </c>
      <c r="AX275">
        <v>0</v>
      </c>
      <c r="AY275">
        <v>-43812</v>
      </c>
      <c r="AZ275">
        <v>0</v>
      </c>
      <c r="BA275">
        <v>-8084352.4500000002</v>
      </c>
      <c r="BB275">
        <v>-65656637.25</v>
      </c>
      <c r="BC275">
        <v>10496263.25</v>
      </c>
      <c r="BD275">
        <v>0</v>
      </c>
      <c r="BE275">
        <v>0</v>
      </c>
      <c r="BF275">
        <v>0</v>
      </c>
      <c r="BG275">
        <v>-30328.78</v>
      </c>
      <c r="BH275">
        <v>-1500000</v>
      </c>
      <c r="BK275">
        <v>0</v>
      </c>
      <c r="BL275">
        <v>-5926393</v>
      </c>
      <c r="BM275">
        <v>0</v>
      </c>
      <c r="BN275">
        <v>-2300000</v>
      </c>
      <c r="BO275">
        <v>-507943.9</v>
      </c>
      <c r="BP275">
        <v>-152329.85</v>
      </c>
      <c r="BQ275">
        <v>-75822.39</v>
      </c>
      <c r="BR275">
        <v>132486.45000000001</v>
      </c>
      <c r="BT275">
        <v>-1518476.57</v>
      </c>
      <c r="BU275">
        <v>-1450</v>
      </c>
      <c r="BV275">
        <v>-671313.55</v>
      </c>
      <c r="BW275">
        <v>-6882.84</v>
      </c>
      <c r="BX275">
        <v>-7200</v>
      </c>
      <c r="BY275">
        <v>-23246.39</v>
      </c>
      <c r="BZ275">
        <v>54689.66</v>
      </c>
      <c r="CA275">
        <v>-58525.54</v>
      </c>
      <c r="CC275">
        <v>446548.12</v>
      </c>
      <c r="CD275">
        <v>0</v>
      </c>
      <c r="CE275">
        <v>0</v>
      </c>
      <c r="CI275">
        <v>17500000</v>
      </c>
      <c r="CJ275">
        <v>10300000</v>
      </c>
      <c r="CL275">
        <v>22432180.550000001</v>
      </c>
      <c r="DA275">
        <v>13407545.970000001</v>
      </c>
      <c r="DJ275">
        <v>13023142</v>
      </c>
      <c r="EH275">
        <v>0</v>
      </c>
      <c r="EJ275">
        <v>0</v>
      </c>
      <c r="EK275" s="59" t="s">
        <v>393</v>
      </c>
      <c r="EL275"/>
    </row>
    <row r="276" spans="1:142" x14ac:dyDescent="0.3">
      <c r="A276" t="s">
        <v>134</v>
      </c>
      <c r="B276">
        <v>2016</v>
      </c>
      <c r="C276" t="s">
        <v>135</v>
      </c>
      <c r="D276" t="s">
        <v>243</v>
      </c>
      <c r="E276" t="s">
        <v>168</v>
      </c>
      <c r="F276" t="s">
        <v>137</v>
      </c>
      <c r="G276" t="s">
        <v>138</v>
      </c>
      <c r="H276" s="6">
        <v>19503.310000000001</v>
      </c>
      <c r="I276">
        <v>21074</v>
      </c>
      <c r="AS276">
        <v>52698007.049999997</v>
      </c>
      <c r="AT276">
        <v>-435282.31</v>
      </c>
      <c r="AU276">
        <v>-100000</v>
      </c>
      <c r="AV276">
        <v>5381395.1500000004</v>
      </c>
      <c r="AW276">
        <v>0</v>
      </c>
      <c r="AX276">
        <v>0</v>
      </c>
      <c r="AY276">
        <v>-27204</v>
      </c>
      <c r="AZ276">
        <v>0</v>
      </c>
      <c r="BA276">
        <v>-5381395.1500000004</v>
      </c>
      <c r="BB276">
        <v>-56972725</v>
      </c>
      <c r="BC276">
        <v>8575545.8499999996</v>
      </c>
      <c r="BD276">
        <v>0</v>
      </c>
      <c r="BE276">
        <v>0</v>
      </c>
      <c r="BF276">
        <v>0</v>
      </c>
      <c r="BG276">
        <v>-5386.8</v>
      </c>
      <c r="BH276">
        <v>-910000</v>
      </c>
      <c r="BK276">
        <v>-1625</v>
      </c>
      <c r="BL276">
        <v>6065592</v>
      </c>
      <c r="BM276">
        <v>0</v>
      </c>
      <c r="BN276">
        <v>-6737413</v>
      </c>
      <c r="BO276">
        <v>0</v>
      </c>
      <c r="BP276">
        <v>-403938.45</v>
      </c>
      <c r="BQ276">
        <v>24667.79</v>
      </c>
      <c r="BR276">
        <v>0</v>
      </c>
      <c r="BT276">
        <v>-1488961.76</v>
      </c>
      <c r="BU276">
        <v>0</v>
      </c>
      <c r="BV276">
        <v>-1151027.3899999999</v>
      </c>
      <c r="BW276">
        <v>-19988.05</v>
      </c>
      <c r="BX276">
        <v>0</v>
      </c>
      <c r="BY276">
        <v>-31172.799999999999</v>
      </c>
      <c r="BZ276">
        <v>7250.53</v>
      </c>
      <c r="CA276">
        <v>-26237.01</v>
      </c>
      <c r="CC276">
        <v>1255078.8400000001</v>
      </c>
      <c r="CD276">
        <v>0</v>
      </c>
      <c r="CE276">
        <v>0</v>
      </c>
      <c r="CI276">
        <v>32900000</v>
      </c>
      <c r="CJ276">
        <v>15000000</v>
      </c>
      <c r="CL276">
        <v>44512514.439999998</v>
      </c>
      <c r="DA276">
        <v>28743566.449999999</v>
      </c>
      <c r="DJ276">
        <v>11210000</v>
      </c>
      <c r="EH276">
        <v>0</v>
      </c>
      <c r="EJ276">
        <v>0</v>
      </c>
      <c r="EK276" s="59" t="s">
        <v>410</v>
      </c>
      <c r="EL276"/>
    </row>
    <row r="277" spans="1:142" x14ac:dyDescent="0.3">
      <c r="A277" t="s">
        <v>134</v>
      </c>
      <c r="B277">
        <v>2016</v>
      </c>
      <c r="C277" t="s">
        <v>135</v>
      </c>
      <c r="D277" t="s">
        <v>244</v>
      </c>
      <c r="E277" t="s">
        <v>169</v>
      </c>
      <c r="F277" t="s">
        <v>137</v>
      </c>
      <c r="G277" t="s">
        <v>138</v>
      </c>
      <c r="H277" s="6">
        <v>15951</v>
      </c>
      <c r="I277">
        <v>11874</v>
      </c>
      <c r="AS277">
        <v>58663643.100000001</v>
      </c>
      <c r="AT277">
        <v>-341223.21</v>
      </c>
      <c r="AU277">
        <v>-450836.4</v>
      </c>
      <c r="AV277">
        <v>8015491.25</v>
      </c>
      <c r="AW277">
        <v>0</v>
      </c>
      <c r="AX277">
        <v>0</v>
      </c>
      <c r="AY277">
        <v>-42108</v>
      </c>
      <c r="AZ277">
        <v>0</v>
      </c>
      <c r="BA277">
        <v>-8015491.25</v>
      </c>
      <c r="BB277">
        <v>-68619217.900000006</v>
      </c>
      <c r="BC277">
        <v>8822385.9499999993</v>
      </c>
      <c r="BD277">
        <v>0</v>
      </c>
      <c r="BE277">
        <v>0</v>
      </c>
      <c r="BF277">
        <v>0</v>
      </c>
      <c r="BG277">
        <v>-28655.06</v>
      </c>
      <c r="BH277">
        <v>3270000</v>
      </c>
      <c r="BK277">
        <v>0</v>
      </c>
      <c r="BL277">
        <v>4476928</v>
      </c>
      <c r="BM277">
        <v>0</v>
      </c>
      <c r="BN277">
        <v>2264449</v>
      </c>
      <c r="BO277">
        <v>-122637</v>
      </c>
      <c r="BP277">
        <v>-76991.25</v>
      </c>
      <c r="BQ277">
        <v>-179467.62</v>
      </c>
      <c r="BR277">
        <v>299234.15000000002</v>
      </c>
      <c r="BT277">
        <v>-2744881.32</v>
      </c>
      <c r="BU277">
        <v>-762.08</v>
      </c>
      <c r="BV277">
        <v>-1100202.67</v>
      </c>
      <c r="BW277">
        <v>-18106.12</v>
      </c>
      <c r="BX277">
        <v>-58100</v>
      </c>
      <c r="BY277">
        <v>4104.45</v>
      </c>
      <c r="BZ277">
        <v>5155.18</v>
      </c>
      <c r="CA277">
        <v>-0.15</v>
      </c>
      <c r="CC277">
        <v>429365.86</v>
      </c>
      <c r="CD277">
        <v>398.13</v>
      </c>
      <c r="CE277">
        <v>-5601.3</v>
      </c>
      <c r="CI277">
        <v>6500000</v>
      </c>
      <c r="CJ277">
        <v>10900000</v>
      </c>
      <c r="CL277">
        <v>17359485.82</v>
      </c>
      <c r="DA277">
        <v>9275320.2400000002</v>
      </c>
      <c r="DJ277">
        <v>14530000</v>
      </c>
      <c r="EG277" t="s">
        <v>282</v>
      </c>
      <c r="EH277">
        <v>1</v>
      </c>
      <c r="EJ277">
        <v>0</v>
      </c>
      <c r="EK277" s="59" t="s">
        <v>403</v>
      </c>
      <c r="EL277"/>
    </row>
    <row r="278" spans="1:142" x14ac:dyDescent="0.3">
      <c r="A278" t="s">
        <v>134</v>
      </c>
      <c r="B278">
        <v>2016</v>
      </c>
      <c r="C278" t="s">
        <v>135</v>
      </c>
      <c r="D278" t="s">
        <v>245</v>
      </c>
      <c r="E278" t="s">
        <v>170</v>
      </c>
      <c r="F278" t="s">
        <v>137</v>
      </c>
      <c r="G278" t="s">
        <v>138</v>
      </c>
      <c r="H278" s="6">
        <v>13171</v>
      </c>
      <c r="I278">
        <v>14685</v>
      </c>
      <c r="AS278">
        <v>42496314.399999999</v>
      </c>
      <c r="AT278">
        <v>72165.31</v>
      </c>
      <c r="AU278">
        <v>-70000</v>
      </c>
      <c r="AV278">
        <v>4394707.0999999996</v>
      </c>
      <c r="AW278">
        <v>0</v>
      </c>
      <c r="AX278">
        <v>0</v>
      </c>
      <c r="AY278">
        <v>-16279.2</v>
      </c>
      <c r="AZ278">
        <v>0</v>
      </c>
      <c r="BA278">
        <v>-4394707.0999999996</v>
      </c>
      <c r="BB278">
        <v>-59931961.700000003</v>
      </c>
      <c r="BC278">
        <v>6930699.3499999996</v>
      </c>
      <c r="BD278">
        <v>0</v>
      </c>
      <c r="BE278">
        <v>0</v>
      </c>
      <c r="BF278">
        <v>0</v>
      </c>
      <c r="BG278">
        <v>-12460.74</v>
      </c>
      <c r="BH278">
        <v>-275341.90000000002</v>
      </c>
      <c r="BK278">
        <v>-6171</v>
      </c>
      <c r="BL278">
        <v>14366620</v>
      </c>
      <c r="BM278">
        <v>0</v>
      </c>
      <c r="BN278">
        <v>-1409228.35</v>
      </c>
      <c r="BO278">
        <v>0</v>
      </c>
      <c r="BP278">
        <v>-39799.300000000003</v>
      </c>
      <c r="BQ278">
        <v>-214896.81</v>
      </c>
      <c r="BR278">
        <v>0</v>
      </c>
      <c r="BT278">
        <v>-1162182.47</v>
      </c>
      <c r="BU278">
        <v>0</v>
      </c>
      <c r="BV278">
        <v>-878463.63</v>
      </c>
      <c r="BW278">
        <v>-136304.93</v>
      </c>
      <c r="BX278">
        <v>-15920</v>
      </c>
      <c r="BY278">
        <v>-21102.67</v>
      </c>
      <c r="BZ278">
        <v>5794.37</v>
      </c>
      <c r="CA278">
        <v>-30919.360000000001</v>
      </c>
      <c r="CC278">
        <v>216197.63</v>
      </c>
      <c r="CD278">
        <v>0</v>
      </c>
      <c r="CE278">
        <v>0</v>
      </c>
      <c r="CI278">
        <v>14000000</v>
      </c>
      <c r="CJ278">
        <v>10600000</v>
      </c>
      <c r="CL278">
        <v>20142023.710000001</v>
      </c>
      <c r="DA278">
        <v>13101389.82</v>
      </c>
      <c r="DJ278">
        <v>13521000</v>
      </c>
      <c r="EH278">
        <v>0</v>
      </c>
      <c r="EI278" t="s">
        <v>202</v>
      </c>
      <c r="EJ278">
        <v>1</v>
      </c>
      <c r="EK278" s="59" t="s">
        <v>425</v>
      </c>
      <c r="EL278"/>
    </row>
    <row r="279" spans="1:142" x14ac:dyDescent="0.3">
      <c r="A279" t="s">
        <v>134</v>
      </c>
      <c r="B279">
        <v>2016</v>
      </c>
      <c r="C279" t="s">
        <v>135</v>
      </c>
      <c r="D279" t="s">
        <v>246</v>
      </c>
      <c r="E279" t="s">
        <v>171</v>
      </c>
      <c r="F279" t="s">
        <v>137</v>
      </c>
      <c r="G279" t="s">
        <v>138</v>
      </c>
      <c r="H279" s="6">
        <v>6353.76</v>
      </c>
      <c r="I279">
        <v>8205</v>
      </c>
      <c r="AS279">
        <v>26723504.579999998</v>
      </c>
      <c r="AT279">
        <v>-593272.59</v>
      </c>
      <c r="AU279">
        <v>0</v>
      </c>
      <c r="AV279">
        <v>3833831.54</v>
      </c>
      <c r="AW279">
        <v>0</v>
      </c>
      <c r="AX279">
        <v>0</v>
      </c>
      <c r="AY279">
        <v>15249.27</v>
      </c>
      <c r="AZ279">
        <v>0</v>
      </c>
      <c r="BA279">
        <v>-3833831.54</v>
      </c>
      <c r="BB279">
        <v>-28541349.309999999</v>
      </c>
      <c r="BC279">
        <v>3374214.25</v>
      </c>
      <c r="BD279">
        <v>0</v>
      </c>
      <c r="BE279">
        <v>0</v>
      </c>
      <c r="BF279">
        <v>0</v>
      </c>
      <c r="BG279">
        <v>-88588.35</v>
      </c>
      <c r="BH279">
        <v>-325435.71999999997</v>
      </c>
      <c r="BK279">
        <v>9691</v>
      </c>
      <c r="BL279">
        <v>1463632</v>
      </c>
      <c r="BM279">
        <v>0</v>
      </c>
      <c r="BN279">
        <v>-1834164</v>
      </c>
      <c r="BO279">
        <v>0</v>
      </c>
      <c r="BP279">
        <v>0</v>
      </c>
      <c r="BQ279">
        <v>-19254.150000000001</v>
      </c>
      <c r="BR279">
        <v>0</v>
      </c>
      <c r="BT279">
        <v>0</v>
      </c>
      <c r="BU279">
        <v>0</v>
      </c>
      <c r="BV279">
        <v>-1496487.47</v>
      </c>
      <c r="BW279">
        <v>-63000</v>
      </c>
      <c r="BX279">
        <v>-78000</v>
      </c>
      <c r="BY279">
        <v>0</v>
      </c>
      <c r="BZ279">
        <v>-46.16</v>
      </c>
      <c r="CA279">
        <v>0</v>
      </c>
      <c r="CC279">
        <v>270945.73</v>
      </c>
      <c r="CD279">
        <v>0</v>
      </c>
      <c r="CE279">
        <v>0</v>
      </c>
      <c r="CI279">
        <v>55300000</v>
      </c>
      <c r="CJ279">
        <v>14000000</v>
      </c>
      <c r="CL279">
        <v>55768338.829999998</v>
      </c>
      <c r="DA279">
        <v>9530496.8300000001</v>
      </c>
      <c r="DJ279">
        <v>7785986.71</v>
      </c>
      <c r="EG279" t="s">
        <v>282</v>
      </c>
      <c r="EH279">
        <v>1</v>
      </c>
      <c r="EJ279">
        <v>0</v>
      </c>
      <c r="EK279" s="59" t="s">
        <v>389</v>
      </c>
      <c r="EL279"/>
    </row>
    <row r="280" spans="1:142" x14ac:dyDescent="0.3">
      <c r="A280" t="s">
        <v>134</v>
      </c>
      <c r="B280">
        <v>2016</v>
      </c>
      <c r="C280" t="s">
        <v>135</v>
      </c>
      <c r="D280" t="s">
        <v>247</v>
      </c>
      <c r="E280" t="s">
        <v>172</v>
      </c>
      <c r="F280" t="s">
        <v>137</v>
      </c>
      <c r="G280" t="s">
        <v>138</v>
      </c>
      <c r="H280" s="6">
        <v>10492</v>
      </c>
      <c r="I280">
        <v>11057</v>
      </c>
      <c r="AS280">
        <v>29891462.050000001</v>
      </c>
      <c r="AT280">
        <v>-270387.8</v>
      </c>
      <c r="AU280">
        <v>-173370.5</v>
      </c>
      <c r="AV280">
        <v>4069655.4</v>
      </c>
      <c r="AW280">
        <v>0</v>
      </c>
      <c r="AX280">
        <v>0</v>
      </c>
      <c r="AY280">
        <v>-23126.400000000001</v>
      </c>
      <c r="AZ280">
        <v>0</v>
      </c>
      <c r="BA280">
        <v>-4069655.4</v>
      </c>
      <c r="BB280">
        <v>-33020183.800000001</v>
      </c>
      <c r="BC280">
        <v>7077046.2199999997</v>
      </c>
      <c r="BD280">
        <v>0</v>
      </c>
      <c r="BE280">
        <v>0</v>
      </c>
      <c r="BF280">
        <v>0</v>
      </c>
      <c r="BG280">
        <v>-0.39</v>
      </c>
      <c r="BH280">
        <v>-1036000</v>
      </c>
      <c r="BK280">
        <v>0</v>
      </c>
      <c r="BL280">
        <v>-367709</v>
      </c>
      <c r="BM280">
        <v>0</v>
      </c>
      <c r="BN280">
        <v>-1261807</v>
      </c>
      <c r="BO280">
        <v>-307847.5</v>
      </c>
      <c r="BP280">
        <v>0</v>
      </c>
      <c r="BQ280">
        <v>-60832.69</v>
      </c>
      <c r="BR280">
        <v>0</v>
      </c>
      <c r="BT280">
        <v>-964645.35</v>
      </c>
      <c r="BU280">
        <v>0</v>
      </c>
      <c r="BV280">
        <v>-570252.69999999995</v>
      </c>
      <c r="BW280">
        <v>-7992.5</v>
      </c>
      <c r="BX280">
        <v>0</v>
      </c>
      <c r="BY280">
        <v>-1558.1</v>
      </c>
      <c r="BZ280">
        <v>51467.81</v>
      </c>
      <c r="CA280">
        <v>-14786.34</v>
      </c>
      <c r="CC280">
        <v>2600450.81</v>
      </c>
      <c r="CD280">
        <v>0</v>
      </c>
      <c r="CE280">
        <v>0</v>
      </c>
      <c r="CI280">
        <v>19400000</v>
      </c>
      <c r="CJ280">
        <v>7800000</v>
      </c>
      <c r="CL280">
        <v>36221625.460000001</v>
      </c>
      <c r="DA280">
        <v>20513128.140000001</v>
      </c>
      <c r="DJ280">
        <v>6836000</v>
      </c>
      <c r="EH280">
        <v>0</v>
      </c>
      <c r="EJ280">
        <v>0</v>
      </c>
      <c r="EK280" s="59" t="s">
        <v>419</v>
      </c>
      <c r="EL280"/>
    </row>
    <row r="281" spans="1:142" x14ac:dyDescent="0.3">
      <c r="A281" t="s">
        <v>134</v>
      </c>
      <c r="B281">
        <v>2016</v>
      </c>
      <c r="C281" t="s">
        <v>135</v>
      </c>
      <c r="D281" t="s">
        <v>248</v>
      </c>
      <c r="E281" t="s">
        <v>173</v>
      </c>
      <c r="F281" t="s">
        <v>137</v>
      </c>
      <c r="G281" t="s">
        <v>138</v>
      </c>
      <c r="H281" s="6">
        <v>9428</v>
      </c>
      <c r="I281">
        <v>9052</v>
      </c>
      <c r="AS281">
        <v>30035437.050000001</v>
      </c>
      <c r="AT281">
        <v>-82428.84</v>
      </c>
      <c r="AU281">
        <v>-270318.95</v>
      </c>
      <c r="AV281">
        <v>2192816.15</v>
      </c>
      <c r="AW281">
        <v>0</v>
      </c>
      <c r="AX281">
        <v>0</v>
      </c>
      <c r="AY281">
        <v>-25346.400000000001</v>
      </c>
      <c r="AZ281">
        <v>0</v>
      </c>
      <c r="BA281">
        <v>-2192816.15</v>
      </c>
      <c r="BB281">
        <v>-31670736.170000002</v>
      </c>
      <c r="BC281">
        <v>4627019.3499999996</v>
      </c>
      <c r="BD281">
        <v>0</v>
      </c>
      <c r="BE281">
        <v>0</v>
      </c>
      <c r="BF281">
        <v>0</v>
      </c>
      <c r="BG281">
        <v>0</v>
      </c>
      <c r="BH281">
        <v>225769</v>
      </c>
      <c r="BK281">
        <v>0</v>
      </c>
      <c r="BL281">
        <v>-613435</v>
      </c>
      <c r="BM281">
        <v>0</v>
      </c>
      <c r="BN281">
        <v>700000</v>
      </c>
      <c r="BO281">
        <v>0</v>
      </c>
      <c r="BP281">
        <v>0</v>
      </c>
      <c r="BQ281">
        <v>-397876.2</v>
      </c>
      <c r="BR281">
        <v>65206.45</v>
      </c>
      <c r="BT281">
        <v>-727404.96</v>
      </c>
      <c r="BU281">
        <v>0</v>
      </c>
      <c r="BV281">
        <v>-448800.25</v>
      </c>
      <c r="BW281">
        <v>-104962.63</v>
      </c>
      <c r="BX281">
        <v>0</v>
      </c>
      <c r="BY281">
        <v>-42086.48</v>
      </c>
      <c r="BZ281">
        <v>68863.759999999995</v>
      </c>
      <c r="CA281">
        <v>-16454.54</v>
      </c>
      <c r="CC281">
        <v>168676.27</v>
      </c>
      <c r="CD281">
        <v>0</v>
      </c>
      <c r="CE281">
        <v>0</v>
      </c>
      <c r="CI281">
        <v>7100000</v>
      </c>
      <c r="CJ281">
        <v>5800000</v>
      </c>
      <c r="CL281">
        <v>13747076.880000001</v>
      </c>
      <c r="DA281">
        <v>8391492.9700000007</v>
      </c>
      <c r="DJ281">
        <v>4180000</v>
      </c>
      <c r="EG281" t="s">
        <v>294</v>
      </c>
      <c r="EH281">
        <v>1</v>
      </c>
      <c r="EJ281">
        <v>0</v>
      </c>
      <c r="EK281" s="59" t="s">
        <v>426</v>
      </c>
      <c r="EL281"/>
    </row>
    <row r="282" spans="1:142" x14ac:dyDescent="0.3">
      <c r="A282" t="s">
        <v>134</v>
      </c>
      <c r="B282">
        <v>2016</v>
      </c>
      <c r="C282" t="s">
        <v>135</v>
      </c>
      <c r="D282" t="s">
        <v>249</v>
      </c>
      <c r="E282" t="s">
        <v>174</v>
      </c>
      <c r="F282" t="s">
        <v>137</v>
      </c>
      <c r="G282" t="s">
        <v>138</v>
      </c>
      <c r="H282" s="6">
        <v>11294.81</v>
      </c>
      <c r="I282">
        <v>11775</v>
      </c>
      <c r="AS282">
        <v>29371756.120000001</v>
      </c>
      <c r="AT282">
        <v>-10039.129999999999</v>
      </c>
      <c r="AU282">
        <v>0</v>
      </c>
      <c r="AV282">
        <v>2908610.95</v>
      </c>
      <c r="AW282">
        <v>0</v>
      </c>
      <c r="AX282">
        <v>0</v>
      </c>
      <c r="AY282">
        <v>-12494.4</v>
      </c>
      <c r="AZ282">
        <v>0</v>
      </c>
      <c r="BA282">
        <v>-2908610.95</v>
      </c>
      <c r="BB282">
        <v>-23532732.969999999</v>
      </c>
      <c r="BC282">
        <v>4642125.8</v>
      </c>
      <c r="BD282">
        <v>0</v>
      </c>
      <c r="BE282">
        <v>0</v>
      </c>
      <c r="BF282">
        <v>0</v>
      </c>
      <c r="BG282">
        <v>-7031.26</v>
      </c>
      <c r="BH282">
        <v>-1133000</v>
      </c>
      <c r="BK282">
        <v>0</v>
      </c>
      <c r="BL282">
        <v>-2293979.15</v>
      </c>
      <c r="BM282">
        <v>0</v>
      </c>
      <c r="BN282">
        <v>-5024000</v>
      </c>
      <c r="BO282">
        <v>-259717.9</v>
      </c>
      <c r="BP282">
        <v>-29047.75</v>
      </c>
      <c r="BQ282">
        <v>-30722.47</v>
      </c>
      <c r="BR282">
        <v>0</v>
      </c>
      <c r="BT282">
        <v>0</v>
      </c>
      <c r="BU282">
        <v>0</v>
      </c>
      <c r="BV282">
        <v>-1907107.75</v>
      </c>
      <c r="BW282">
        <v>0</v>
      </c>
      <c r="BX282">
        <v>-5362.05</v>
      </c>
      <c r="BY282">
        <v>0</v>
      </c>
      <c r="BZ282">
        <v>100538.2</v>
      </c>
      <c r="CA282">
        <v>-539.11</v>
      </c>
      <c r="CC282">
        <v>169042.6</v>
      </c>
      <c r="CD282">
        <v>5997.85</v>
      </c>
      <c r="CE282">
        <v>-338</v>
      </c>
      <c r="CI282">
        <v>6300000</v>
      </c>
      <c r="CJ282">
        <v>4900000</v>
      </c>
      <c r="CL282">
        <v>10684356.1</v>
      </c>
      <c r="DA282">
        <v>6105446.1699999999</v>
      </c>
      <c r="DJ282">
        <v>3927000</v>
      </c>
      <c r="EG282" t="s">
        <v>281</v>
      </c>
      <c r="EH282">
        <v>1</v>
      </c>
      <c r="EJ282">
        <v>0</v>
      </c>
      <c r="EK282" s="59" t="s">
        <v>402</v>
      </c>
      <c r="EL282"/>
    </row>
    <row r="283" spans="1:142" x14ac:dyDescent="0.3">
      <c r="A283" t="s">
        <v>134</v>
      </c>
      <c r="B283">
        <v>2016</v>
      </c>
      <c r="C283" t="s">
        <v>135</v>
      </c>
      <c r="D283" t="s">
        <v>250</v>
      </c>
      <c r="E283" t="s">
        <v>175</v>
      </c>
      <c r="F283" t="s">
        <v>137</v>
      </c>
      <c r="G283" t="s">
        <v>138</v>
      </c>
      <c r="H283" s="6">
        <v>8412.07</v>
      </c>
      <c r="I283">
        <v>7781</v>
      </c>
      <c r="AS283">
        <v>20957171.050000001</v>
      </c>
      <c r="AT283">
        <v>-122379.75</v>
      </c>
      <c r="AU283">
        <v>-77994.2</v>
      </c>
      <c r="AV283">
        <v>2266681.37</v>
      </c>
      <c r="AW283">
        <v>0</v>
      </c>
      <c r="AX283">
        <v>0</v>
      </c>
      <c r="AY283">
        <v>-19483.2</v>
      </c>
      <c r="AZ283">
        <v>0</v>
      </c>
      <c r="BA283">
        <v>-2265671.06</v>
      </c>
      <c r="BB283">
        <v>-19498570.449999999</v>
      </c>
      <c r="BC283">
        <v>3750499.9</v>
      </c>
      <c r="BD283">
        <v>0</v>
      </c>
      <c r="BE283">
        <v>0</v>
      </c>
      <c r="BF283">
        <v>0</v>
      </c>
      <c r="BG283">
        <v>-5323.29</v>
      </c>
      <c r="BH283">
        <v>-550000</v>
      </c>
      <c r="BK283">
        <v>0</v>
      </c>
      <c r="BL283">
        <v>-2400461.25</v>
      </c>
      <c r="BM283">
        <v>0</v>
      </c>
      <c r="BN283">
        <v>-200000</v>
      </c>
      <c r="BO283">
        <v>0</v>
      </c>
      <c r="BP283">
        <v>-16789.400000000001</v>
      </c>
      <c r="BQ283">
        <v>-226422.08</v>
      </c>
      <c r="BR283">
        <v>0</v>
      </c>
      <c r="BT283">
        <v>-1038936.3</v>
      </c>
      <c r="BU283">
        <v>0</v>
      </c>
      <c r="BV283">
        <v>-297722.76</v>
      </c>
      <c r="BW283">
        <v>-91695.92</v>
      </c>
      <c r="BX283">
        <v>-6020</v>
      </c>
      <c r="BY283">
        <v>-47281.45</v>
      </c>
      <c r="BZ283">
        <v>153791.20000000001</v>
      </c>
      <c r="CA283">
        <v>-14831.1</v>
      </c>
      <c r="CC283">
        <v>233495.52</v>
      </c>
      <c r="CD283">
        <v>0</v>
      </c>
      <c r="CE283">
        <v>0</v>
      </c>
      <c r="CI283">
        <v>3500000</v>
      </c>
      <c r="CJ283">
        <v>4700000</v>
      </c>
      <c r="CL283">
        <v>7213666.0599999996</v>
      </c>
      <c r="DA283">
        <v>3866882.21</v>
      </c>
      <c r="DJ283">
        <v>4250000</v>
      </c>
      <c r="EH283">
        <v>0</v>
      </c>
      <c r="EJ283">
        <v>0</v>
      </c>
      <c r="EK283" s="59" t="s">
        <v>405</v>
      </c>
      <c r="EL283"/>
    </row>
    <row r="284" spans="1:142" x14ac:dyDescent="0.3">
      <c r="A284" t="s">
        <v>134</v>
      </c>
      <c r="B284">
        <v>2016</v>
      </c>
      <c r="C284" t="s">
        <v>135</v>
      </c>
      <c r="D284" t="s">
        <v>251</v>
      </c>
      <c r="E284" t="s">
        <v>176</v>
      </c>
      <c r="F284" t="s">
        <v>137</v>
      </c>
      <c r="G284" t="s">
        <v>138</v>
      </c>
      <c r="H284" s="6">
        <v>12373.38</v>
      </c>
      <c r="I284">
        <v>13943</v>
      </c>
      <c r="AS284">
        <v>35411780.390000001</v>
      </c>
      <c r="AT284">
        <v>-247747.33</v>
      </c>
      <c r="AU284">
        <v>-708235.6</v>
      </c>
      <c r="AV284">
        <v>5172558.8499999996</v>
      </c>
      <c r="AW284">
        <v>0</v>
      </c>
      <c r="AX284">
        <v>0</v>
      </c>
      <c r="AY284">
        <v>-29695.200000000001</v>
      </c>
      <c r="AZ284">
        <v>0</v>
      </c>
      <c r="BA284">
        <v>-5172558.8499999996</v>
      </c>
      <c r="BB284">
        <v>-36439632.670000002</v>
      </c>
      <c r="BC284">
        <v>5405926.9800000004</v>
      </c>
      <c r="BD284">
        <v>0</v>
      </c>
      <c r="BE284">
        <v>0</v>
      </c>
      <c r="BF284">
        <v>0</v>
      </c>
      <c r="BG284">
        <v>0</v>
      </c>
      <c r="BH284">
        <v>130000</v>
      </c>
      <c r="BK284">
        <v>0</v>
      </c>
      <c r="BL284">
        <v>-4101312</v>
      </c>
      <c r="BM284">
        <v>0</v>
      </c>
      <c r="BN284">
        <v>-142452</v>
      </c>
      <c r="BO284">
        <v>0</v>
      </c>
      <c r="BP284">
        <v>-34704.449999999997</v>
      </c>
      <c r="BQ284">
        <v>-34833.800000000003</v>
      </c>
      <c r="BR284">
        <v>836821.93</v>
      </c>
      <c r="BT284">
        <v>0</v>
      </c>
      <c r="BU284">
        <v>0</v>
      </c>
      <c r="BV284">
        <v>-1424797.1</v>
      </c>
      <c r="BW284">
        <v>-82653.100000000006</v>
      </c>
      <c r="BX284">
        <v>-14205.7</v>
      </c>
      <c r="BY284">
        <v>0</v>
      </c>
      <c r="BZ284">
        <v>3285.05</v>
      </c>
      <c r="CA284">
        <v>-2092.75</v>
      </c>
      <c r="CC284">
        <v>192717.22</v>
      </c>
      <c r="CD284">
        <v>410105.33</v>
      </c>
      <c r="CE284">
        <v>0</v>
      </c>
      <c r="CI284">
        <v>14200000</v>
      </c>
      <c r="CJ284">
        <v>7500000</v>
      </c>
      <c r="CL284">
        <v>19169005.609999999</v>
      </c>
      <c r="DA284">
        <v>10026860.75</v>
      </c>
      <c r="DJ284">
        <v>7800000</v>
      </c>
      <c r="EH284">
        <v>0</v>
      </c>
      <c r="EI284" t="s">
        <v>199</v>
      </c>
      <c r="EJ284">
        <v>1</v>
      </c>
      <c r="EK284" s="59" t="s">
        <v>428</v>
      </c>
      <c r="EL284"/>
    </row>
    <row r="285" spans="1:142" x14ac:dyDescent="0.3">
      <c r="A285" t="s">
        <v>134</v>
      </c>
      <c r="B285">
        <v>2016</v>
      </c>
      <c r="C285" t="s">
        <v>135</v>
      </c>
      <c r="D285" t="s">
        <v>252</v>
      </c>
      <c r="E285" t="s">
        <v>177</v>
      </c>
      <c r="F285" t="s">
        <v>137</v>
      </c>
      <c r="G285" t="s">
        <v>138</v>
      </c>
      <c r="H285" s="6">
        <v>8256.67</v>
      </c>
      <c r="I285">
        <v>6605</v>
      </c>
      <c r="AS285">
        <v>27864640.25</v>
      </c>
      <c r="AT285">
        <v>20582.560000000001</v>
      </c>
      <c r="AU285">
        <v>-141371.1</v>
      </c>
      <c r="AV285">
        <v>3746446.95</v>
      </c>
      <c r="AW285">
        <v>158797.73000000001</v>
      </c>
      <c r="AX285">
        <v>0</v>
      </c>
      <c r="AY285">
        <v>-25152</v>
      </c>
      <c r="AZ285">
        <v>0</v>
      </c>
      <c r="BA285">
        <v>-3746446.95</v>
      </c>
      <c r="BB285">
        <v>-37033401.299999997</v>
      </c>
      <c r="BC285">
        <v>4696373.1500000004</v>
      </c>
      <c r="BD285">
        <v>0</v>
      </c>
      <c r="BE285">
        <v>0</v>
      </c>
      <c r="BF285">
        <v>0</v>
      </c>
      <c r="BG285">
        <v>0</v>
      </c>
      <c r="BH285">
        <v>1500000</v>
      </c>
      <c r="BK285">
        <v>0</v>
      </c>
      <c r="BL285">
        <v>-287058</v>
      </c>
      <c r="BM285">
        <v>0</v>
      </c>
      <c r="BN285">
        <v>4402365</v>
      </c>
      <c r="BO285">
        <v>0</v>
      </c>
      <c r="BP285">
        <v>0</v>
      </c>
      <c r="BQ285">
        <v>261070.29</v>
      </c>
      <c r="BR285">
        <v>410669.55</v>
      </c>
      <c r="BT285">
        <v>-1338507.6599999999</v>
      </c>
      <c r="BU285">
        <v>0</v>
      </c>
      <c r="BV285">
        <v>-157831</v>
      </c>
      <c r="BW285">
        <v>0</v>
      </c>
      <c r="BX285">
        <v>0</v>
      </c>
      <c r="BY285">
        <v>-13615.62</v>
      </c>
      <c r="BZ285">
        <v>8456.7199999999993</v>
      </c>
      <c r="CA285">
        <v>0</v>
      </c>
      <c r="CC285">
        <v>285930.19</v>
      </c>
      <c r="CD285">
        <v>0</v>
      </c>
      <c r="CE285">
        <v>0</v>
      </c>
      <c r="CI285">
        <v>3400000</v>
      </c>
      <c r="CJ285">
        <v>5300000</v>
      </c>
      <c r="CL285">
        <v>9782480.4199999999</v>
      </c>
      <c r="DA285">
        <v>3090034.8</v>
      </c>
      <c r="DJ285">
        <v>6700000</v>
      </c>
      <c r="EH285">
        <v>0</v>
      </c>
      <c r="EJ285">
        <v>0</v>
      </c>
      <c r="EK285" s="59" t="s">
        <v>407</v>
      </c>
      <c r="EL285"/>
    </row>
    <row r="286" spans="1:142" x14ac:dyDescent="0.3">
      <c r="A286" t="s">
        <v>134</v>
      </c>
      <c r="B286">
        <v>2016</v>
      </c>
      <c r="C286" t="s">
        <v>135</v>
      </c>
      <c r="D286" t="s">
        <v>253</v>
      </c>
      <c r="E286" t="s">
        <v>178</v>
      </c>
      <c r="F286" t="s">
        <v>137</v>
      </c>
      <c r="G286" t="s">
        <v>138</v>
      </c>
      <c r="H286" s="6">
        <v>6967.5</v>
      </c>
      <c r="I286">
        <v>8792</v>
      </c>
      <c r="AS286">
        <v>21308788.5</v>
      </c>
      <c r="AT286">
        <v>-74898.539999999994</v>
      </c>
      <c r="AU286">
        <v>-150733.20000000001</v>
      </c>
      <c r="AV286">
        <v>2752173.95</v>
      </c>
      <c r="AW286">
        <v>0</v>
      </c>
      <c r="AX286">
        <v>0</v>
      </c>
      <c r="AY286">
        <v>-10836</v>
      </c>
      <c r="AZ286">
        <v>0</v>
      </c>
      <c r="BA286">
        <v>-2752173.95</v>
      </c>
      <c r="BB286">
        <v>-18400985</v>
      </c>
      <c r="BC286">
        <v>3060275.5</v>
      </c>
      <c r="BD286">
        <v>0</v>
      </c>
      <c r="BE286">
        <v>0</v>
      </c>
      <c r="BF286">
        <v>0</v>
      </c>
      <c r="BG286">
        <v>-1917.71</v>
      </c>
      <c r="BH286">
        <v>-325000</v>
      </c>
      <c r="BK286">
        <v>0</v>
      </c>
      <c r="BL286">
        <v>-4501403</v>
      </c>
      <c r="BM286">
        <v>0</v>
      </c>
      <c r="BN286">
        <v>89000</v>
      </c>
      <c r="BO286">
        <v>-48326.2</v>
      </c>
      <c r="BP286">
        <v>-68673.45</v>
      </c>
      <c r="BQ286">
        <v>-125851.26</v>
      </c>
      <c r="BR286">
        <v>0</v>
      </c>
      <c r="BT286">
        <v>-724746.47</v>
      </c>
      <c r="BU286">
        <v>-1250</v>
      </c>
      <c r="BV286">
        <v>-352548.6</v>
      </c>
      <c r="BW286">
        <v>-8264</v>
      </c>
      <c r="BX286">
        <v>-880</v>
      </c>
      <c r="BY286">
        <v>-13062.08</v>
      </c>
      <c r="BZ286">
        <v>110.29</v>
      </c>
      <c r="CA286">
        <v>-9128.65</v>
      </c>
      <c r="CC286">
        <v>49066.54</v>
      </c>
      <c r="CD286">
        <v>2.81</v>
      </c>
      <c r="CE286">
        <v>-0.27</v>
      </c>
      <c r="CI286">
        <v>5400000</v>
      </c>
      <c r="CJ286">
        <v>3400000</v>
      </c>
      <c r="CL286">
        <v>11310297.16</v>
      </c>
      <c r="DA286">
        <v>4986813.03</v>
      </c>
      <c r="DJ286">
        <v>4325000</v>
      </c>
      <c r="EH286">
        <v>0</v>
      </c>
      <c r="EJ286">
        <v>0</v>
      </c>
      <c r="EK286" s="59" t="s">
        <v>394</v>
      </c>
      <c r="EL286"/>
    </row>
    <row r="287" spans="1:142" x14ac:dyDescent="0.3">
      <c r="A287" t="s">
        <v>134</v>
      </c>
      <c r="B287">
        <v>2016</v>
      </c>
      <c r="C287" t="s">
        <v>135</v>
      </c>
      <c r="D287" t="s">
        <v>254</v>
      </c>
      <c r="E287" t="s">
        <v>179</v>
      </c>
      <c r="F287" t="s">
        <v>137</v>
      </c>
      <c r="G287" t="s">
        <v>138</v>
      </c>
      <c r="H287" s="6">
        <v>3829.42</v>
      </c>
      <c r="I287">
        <v>4010</v>
      </c>
      <c r="AS287">
        <v>11651389.4</v>
      </c>
      <c r="AT287">
        <v>-74034.5</v>
      </c>
      <c r="AU287">
        <v>-133890.04999999999</v>
      </c>
      <c r="AV287">
        <v>1755468.65</v>
      </c>
      <c r="AW287">
        <v>0</v>
      </c>
      <c r="AX287">
        <v>0</v>
      </c>
      <c r="AY287">
        <v>-10650.1</v>
      </c>
      <c r="AZ287">
        <v>0</v>
      </c>
      <c r="BA287">
        <v>-1755468.65</v>
      </c>
      <c r="BB287">
        <v>-12585645.75</v>
      </c>
      <c r="BC287">
        <v>1842706.4</v>
      </c>
      <c r="BD287">
        <v>0</v>
      </c>
      <c r="BE287">
        <v>0</v>
      </c>
      <c r="BF287">
        <v>0</v>
      </c>
      <c r="BG287">
        <v>-1677.65</v>
      </c>
      <c r="BH287">
        <v>-230000</v>
      </c>
      <c r="BK287">
        <v>0</v>
      </c>
      <c r="BL287">
        <v>549712</v>
      </c>
      <c r="BM287">
        <v>0</v>
      </c>
      <c r="BN287">
        <v>-105000</v>
      </c>
      <c r="BO287">
        <v>0</v>
      </c>
      <c r="BP287">
        <v>0</v>
      </c>
      <c r="BQ287">
        <v>-42760.7</v>
      </c>
      <c r="BR287">
        <v>0</v>
      </c>
      <c r="BT287">
        <v>-416318.9</v>
      </c>
      <c r="BU287">
        <v>0</v>
      </c>
      <c r="BV287">
        <v>-96820.36</v>
      </c>
      <c r="BW287">
        <v>-4493.5</v>
      </c>
      <c r="BX287">
        <v>0</v>
      </c>
      <c r="BY287">
        <v>-3379.8</v>
      </c>
      <c r="BZ287">
        <v>197913.47</v>
      </c>
      <c r="CA287">
        <v>0</v>
      </c>
      <c r="CC287">
        <v>92751.06</v>
      </c>
      <c r="CD287">
        <v>13889.34</v>
      </c>
      <c r="CE287">
        <v>0</v>
      </c>
      <c r="CI287">
        <v>6800000</v>
      </c>
      <c r="CJ287">
        <v>3000000</v>
      </c>
      <c r="CL287">
        <v>8581785.629999999</v>
      </c>
      <c r="DA287">
        <v>6906868.21</v>
      </c>
      <c r="DJ287">
        <v>2530000</v>
      </c>
      <c r="EG287" t="s">
        <v>288</v>
      </c>
      <c r="EH287">
        <v>1</v>
      </c>
      <c r="EJ287">
        <v>0</v>
      </c>
      <c r="EK287" s="59" t="s">
        <v>391</v>
      </c>
      <c r="EL287"/>
    </row>
    <row r="288" spans="1:142" x14ac:dyDescent="0.3">
      <c r="A288" t="s">
        <v>134</v>
      </c>
      <c r="B288">
        <v>2016</v>
      </c>
      <c r="C288" t="s">
        <v>135</v>
      </c>
      <c r="D288" t="s">
        <v>255</v>
      </c>
      <c r="E288" t="s">
        <v>180</v>
      </c>
      <c r="F288" t="s">
        <v>137</v>
      </c>
      <c r="G288" t="s">
        <v>138</v>
      </c>
      <c r="H288" s="6">
        <v>6128.99</v>
      </c>
      <c r="I288">
        <v>5679</v>
      </c>
      <c r="AS288">
        <v>19157972.91</v>
      </c>
      <c r="AT288">
        <v>-56224.91</v>
      </c>
      <c r="AU288">
        <v>-287369.59999999998</v>
      </c>
      <c r="AV288">
        <v>3402454.06</v>
      </c>
      <c r="AW288">
        <v>0</v>
      </c>
      <c r="AX288">
        <v>0</v>
      </c>
      <c r="AY288">
        <v>-14709.6</v>
      </c>
      <c r="AZ288">
        <v>0</v>
      </c>
      <c r="BA288">
        <v>-3402454.06</v>
      </c>
      <c r="BB288">
        <v>-19612779.629999999</v>
      </c>
      <c r="BC288">
        <v>2845233.91</v>
      </c>
      <c r="BD288">
        <v>0</v>
      </c>
      <c r="BE288">
        <v>0</v>
      </c>
      <c r="BF288">
        <v>0</v>
      </c>
      <c r="BG288">
        <v>-985.48</v>
      </c>
      <c r="BH288">
        <v>-40000</v>
      </c>
      <c r="BK288">
        <v>0</v>
      </c>
      <c r="BL288">
        <v>-1483757</v>
      </c>
      <c r="BM288">
        <v>0</v>
      </c>
      <c r="BN288">
        <v>212360</v>
      </c>
      <c r="BO288">
        <v>0</v>
      </c>
      <c r="BP288">
        <v>0</v>
      </c>
      <c r="BQ288">
        <v>-14308.97</v>
      </c>
      <c r="BR288">
        <v>77000.31</v>
      </c>
      <c r="BT288">
        <v>-36665</v>
      </c>
      <c r="BU288">
        <v>0</v>
      </c>
      <c r="BV288">
        <v>-820201.09</v>
      </c>
      <c r="BW288">
        <v>-9259.1</v>
      </c>
      <c r="BX288">
        <v>0</v>
      </c>
      <c r="BY288">
        <v>0</v>
      </c>
      <c r="BZ288">
        <v>2287.54</v>
      </c>
      <c r="CA288">
        <v>-879.95</v>
      </c>
      <c r="CC288">
        <v>63766.96</v>
      </c>
      <c r="CD288">
        <v>0</v>
      </c>
      <c r="CE288">
        <v>0</v>
      </c>
      <c r="CI288">
        <v>2600000</v>
      </c>
      <c r="CJ288">
        <v>2700000</v>
      </c>
      <c r="CL288">
        <v>5367118.24</v>
      </c>
      <c r="DA288">
        <v>2597576.4500000002</v>
      </c>
      <c r="DJ288">
        <v>4430000</v>
      </c>
      <c r="EH288">
        <v>0</v>
      </c>
      <c r="EJ288">
        <v>0</v>
      </c>
      <c r="EK288" s="59" t="s">
        <v>416</v>
      </c>
      <c r="EL288"/>
    </row>
    <row r="289" spans="1:142" x14ac:dyDescent="0.3">
      <c r="A289" t="s">
        <v>134</v>
      </c>
      <c r="B289">
        <v>2016</v>
      </c>
      <c r="C289" t="s">
        <v>135</v>
      </c>
      <c r="D289" t="s">
        <v>256</v>
      </c>
      <c r="E289" t="s">
        <v>181</v>
      </c>
      <c r="F289" t="s">
        <v>137</v>
      </c>
      <c r="G289" t="s">
        <v>138</v>
      </c>
      <c r="H289" s="6">
        <v>4028.33</v>
      </c>
      <c r="I289">
        <v>4415</v>
      </c>
      <c r="AS289">
        <v>10706606.199999999</v>
      </c>
      <c r="AT289">
        <v>-3511.45</v>
      </c>
      <c r="AU289">
        <v>-121403.15</v>
      </c>
      <c r="AV289">
        <v>949789</v>
      </c>
      <c r="AW289">
        <v>0</v>
      </c>
      <c r="AX289">
        <v>0</v>
      </c>
      <c r="AY289">
        <v>-9386.4</v>
      </c>
      <c r="AZ289">
        <v>0</v>
      </c>
      <c r="BA289">
        <v>-949789</v>
      </c>
      <c r="BB289">
        <v>-9907061.25</v>
      </c>
      <c r="BC289">
        <v>1665296.4</v>
      </c>
      <c r="BD289">
        <v>0</v>
      </c>
      <c r="BE289">
        <v>0</v>
      </c>
      <c r="BF289">
        <v>0</v>
      </c>
      <c r="BG289">
        <v>-60</v>
      </c>
      <c r="BH289">
        <v>0</v>
      </c>
      <c r="BK289">
        <v>0</v>
      </c>
      <c r="BL289">
        <v>-840751.1</v>
      </c>
      <c r="BM289">
        <v>0</v>
      </c>
      <c r="BN289">
        <v>-54000</v>
      </c>
      <c r="BO289">
        <v>0</v>
      </c>
      <c r="BP289">
        <v>-40450.15</v>
      </c>
      <c r="BQ289">
        <v>-26249.07</v>
      </c>
      <c r="BR289">
        <v>35599.85</v>
      </c>
      <c r="BT289">
        <v>-350342.15</v>
      </c>
      <c r="BU289">
        <v>0</v>
      </c>
      <c r="BV289">
        <v>-76876.149999999994</v>
      </c>
      <c r="BW289">
        <v>-296.3</v>
      </c>
      <c r="BX289">
        <v>0</v>
      </c>
      <c r="BY289">
        <v>0</v>
      </c>
      <c r="BZ289">
        <v>3816.66</v>
      </c>
      <c r="CA289">
        <v>-11642.1</v>
      </c>
      <c r="CC289">
        <v>21377.91</v>
      </c>
      <c r="CD289">
        <v>235508.7</v>
      </c>
      <c r="CE289">
        <v>-147175.21</v>
      </c>
      <c r="CI289">
        <v>10500000</v>
      </c>
      <c r="CJ289">
        <v>1400000</v>
      </c>
      <c r="CL289">
        <v>12507679.119999999</v>
      </c>
      <c r="DA289">
        <v>10622999.289999999</v>
      </c>
      <c r="DJ289">
        <v>2190000</v>
      </c>
      <c r="EG289" t="s">
        <v>283</v>
      </c>
      <c r="EH289">
        <v>1</v>
      </c>
      <c r="EJ289">
        <v>0</v>
      </c>
      <c r="EK289" s="59" t="s">
        <v>414</v>
      </c>
      <c r="EL289"/>
    </row>
    <row r="290" spans="1:142" x14ac:dyDescent="0.3">
      <c r="A290" t="s">
        <v>134</v>
      </c>
      <c r="B290">
        <v>2016</v>
      </c>
      <c r="C290" t="s">
        <v>135</v>
      </c>
      <c r="D290" t="s">
        <v>257</v>
      </c>
      <c r="E290" t="s">
        <v>182</v>
      </c>
      <c r="F290" t="s">
        <v>137</v>
      </c>
      <c r="G290" t="s">
        <v>138</v>
      </c>
      <c r="H290" s="6">
        <v>2758.95</v>
      </c>
      <c r="I290">
        <v>3962</v>
      </c>
      <c r="AS290">
        <v>6858849.5</v>
      </c>
      <c r="AT290">
        <v>481.5</v>
      </c>
      <c r="AU290">
        <v>-33608.300000000003</v>
      </c>
      <c r="AV290">
        <v>1054496.6000000001</v>
      </c>
      <c r="AW290">
        <v>0</v>
      </c>
      <c r="AX290">
        <v>0</v>
      </c>
      <c r="AY290">
        <v>-6379.2</v>
      </c>
      <c r="AZ290">
        <v>0</v>
      </c>
      <c r="BA290">
        <v>-1054496.6000000001</v>
      </c>
      <c r="BB290">
        <v>-7523287.7999999998</v>
      </c>
      <c r="BC290">
        <v>1228627.2</v>
      </c>
      <c r="BD290">
        <v>0</v>
      </c>
      <c r="BE290">
        <v>0</v>
      </c>
      <c r="BF290">
        <v>0</v>
      </c>
      <c r="BG290">
        <v>-491.75</v>
      </c>
      <c r="BH290">
        <v>-15000</v>
      </c>
      <c r="BK290">
        <v>0</v>
      </c>
      <c r="BL290">
        <v>-350590</v>
      </c>
      <c r="BM290">
        <v>0</v>
      </c>
      <c r="BN290">
        <v>47000</v>
      </c>
      <c r="BO290">
        <v>-25747.9</v>
      </c>
      <c r="BP290">
        <v>0</v>
      </c>
      <c r="BQ290">
        <v>-3921.91</v>
      </c>
      <c r="BR290">
        <v>61599.15</v>
      </c>
      <c r="BT290">
        <v>-230295.18</v>
      </c>
      <c r="BU290">
        <v>0</v>
      </c>
      <c r="BV290">
        <v>-122000.37</v>
      </c>
      <c r="BW290">
        <v>-5681.45</v>
      </c>
      <c r="BX290">
        <v>0</v>
      </c>
      <c r="BY290">
        <v>-13235.65</v>
      </c>
      <c r="BZ290">
        <v>156186.76</v>
      </c>
      <c r="CA290">
        <v>-79.900000000000006</v>
      </c>
      <c r="CC290">
        <v>122242.75</v>
      </c>
      <c r="CD290">
        <v>0</v>
      </c>
      <c r="CE290">
        <v>0</v>
      </c>
      <c r="CI290">
        <v>8900000</v>
      </c>
      <c r="CJ290">
        <v>3100000</v>
      </c>
      <c r="CL290">
        <v>11179725.25</v>
      </c>
      <c r="DA290">
        <v>7827869.7699999996</v>
      </c>
      <c r="DJ290">
        <v>1150000</v>
      </c>
      <c r="EH290">
        <v>0</v>
      </c>
      <c r="EJ290">
        <v>0</v>
      </c>
      <c r="EK290" s="59" t="s">
        <v>409</v>
      </c>
      <c r="EL290"/>
    </row>
    <row r="291" spans="1:142" x14ac:dyDescent="0.3">
      <c r="A291" t="s">
        <v>134</v>
      </c>
      <c r="B291">
        <v>2016</v>
      </c>
      <c r="C291" t="s">
        <v>135</v>
      </c>
      <c r="D291" t="s">
        <v>258</v>
      </c>
      <c r="E291" t="s">
        <v>183</v>
      </c>
      <c r="F291" t="s">
        <v>137</v>
      </c>
      <c r="G291" t="s">
        <v>138</v>
      </c>
      <c r="H291" s="6">
        <v>3291.5</v>
      </c>
      <c r="I291">
        <v>3260</v>
      </c>
      <c r="AS291">
        <v>9757372.7599999998</v>
      </c>
      <c r="AT291">
        <v>-7468.85</v>
      </c>
      <c r="AU291">
        <v>-42932.45</v>
      </c>
      <c r="AV291">
        <v>1481010.45</v>
      </c>
      <c r="AW291">
        <v>0</v>
      </c>
      <c r="AX291">
        <v>0</v>
      </c>
      <c r="AY291">
        <v>-6422.4</v>
      </c>
      <c r="AZ291">
        <v>0</v>
      </c>
      <c r="BA291">
        <v>-1506791.25</v>
      </c>
      <c r="BB291">
        <v>-10621782.9</v>
      </c>
      <c r="BC291">
        <v>1528716.15</v>
      </c>
      <c r="BD291">
        <v>0</v>
      </c>
      <c r="BE291">
        <v>0</v>
      </c>
      <c r="BF291">
        <v>0</v>
      </c>
      <c r="BG291">
        <v>-5089.75</v>
      </c>
      <c r="BH291">
        <v>100000</v>
      </c>
      <c r="BK291">
        <v>0</v>
      </c>
      <c r="BL291">
        <v>679548.8</v>
      </c>
      <c r="BM291">
        <v>0</v>
      </c>
      <c r="BN291">
        <v>-100000</v>
      </c>
      <c r="BO291">
        <v>-15117.2</v>
      </c>
      <c r="BP291">
        <v>0</v>
      </c>
      <c r="BQ291">
        <v>-95871.53</v>
      </c>
      <c r="BR291">
        <v>0</v>
      </c>
      <c r="BT291">
        <v>-459190.09</v>
      </c>
      <c r="BU291">
        <v>0</v>
      </c>
      <c r="BV291">
        <v>-208166.37</v>
      </c>
      <c r="BW291">
        <v>-14902.76</v>
      </c>
      <c r="BX291">
        <v>0</v>
      </c>
      <c r="BY291">
        <v>-37003.25</v>
      </c>
      <c r="BZ291">
        <v>21589.61</v>
      </c>
      <c r="CA291">
        <v>35507.480000000003</v>
      </c>
      <c r="CC291">
        <v>308841.96000000002</v>
      </c>
      <c r="CD291">
        <v>0</v>
      </c>
      <c r="CE291">
        <v>0</v>
      </c>
      <c r="CI291">
        <v>4700000</v>
      </c>
      <c r="CJ291">
        <v>2500000</v>
      </c>
      <c r="CL291">
        <v>11141937.17</v>
      </c>
      <c r="DA291">
        <v>5252839.99</v>
      </c>
      <c r="DJ291">
        <v>1600000</v>
      </c>
      <c r="EH291">
        <v>0</v>
      </c>
      <c r="EJ291">
        <v>0</v>
      </c>
      <c r="EK291" s="59" t="s">
        <v>411</v>
      </c>
      <c r="EL291"/>
    </row>
    <row r="292" spans="1:142" x14ac:dyDescent="0.3">
      <c r="A292" t="s">
        <v>134</v>
      </c>
      <c r="B292">
        <v>2016</v>
      </c>
      <c r="C292" t="s">
        <v>135</v>
      </c>
      <c r="D292" t="s">
        <v>259</v>
      </c>
      <c r="E292" t="s">
        <v>184</v>
      </c>
      <c r="F292" t="s">
        <v>137</v>
      </c>
      <c r="G292" t="s">
        <v>138</v>
      </c>
      <c r="H292" s="6">
        <v>11122.92</v>
      </c>
      <c r="I292">
        <v>6934</v>
      </c>
      <c r="AS292">
        <v>31972040.300000001</v>
      </c>
      <c r="AT292">
        <v>-122125.39</v>
      </c>
      <c r="AU292">
        <v>-294289.09999999998</v>
      </c>
      <c r="AV292">
        <v>3781280.25</v>
      </c>
      <c r="AW292">
        <v>0</v>
      </c>
      <c r="AX292">
        <v>0</v>
      </c>
      <c r="AY292">
        <v>-29078.2</v>
      </c>
      <c r="AZ292">
        <v>0</v>
      </c>
      <c r="BA292">
        <v>-3781280.25</v>
      </c>
      <c r="BB292">
        <v>-36502243.990000002</v>
      </c>
      <c r="BC292">
        <v>5718548</v>
      </c>
      <c r="BD292">
        <v>0</v>
      </c>
      <c r="BE292">
        <v>0</v>
      </c>
      <c r="BF292">
        <v>0</v>
      </c>
      <c r="BG292">
        <v>-6050.38</v>
      </c>
      <c r="BH292">
        <v>750000</v>
      </c>
      <c r="BK292">
        <v>0</v>
      </c>
      <c r="BL292">
        <v>-188268.85</v>
      </c>
      <c r="BM292">
        <v>0</v>
      </c>
      <c r="BN292">
        <v>-152778.78</v>
      </c>
      <c r="BO292">
        <v>-467856.75</v>
      </c>
      <c r="BP292">
        <v>-49107</v>
      </c>
      <c r="BQ292">
        <v>-180991.28</v>
      </c>
      <c r="BR292">
        <v>38240.449999999997</v>
      </c>
      <c r="BT292">
        <v>-982795.37</v>
      </c>
      <c r="BU292">
        <v>0</v>
      </c>
      <c r="BV292">
        <v>-555885.5</v>
      </c>
      <c r="BW292">
        <v>-112446.24</v>
      </c>
      <c r="BX292">
        <v>0</v>
      </c>
      <c r="BY292">
        <v>-16547.21</v>
      </c>
      <c r="BZ292">
        <v>487985.89</v>
      </c>
      <c r="CA292">
        <v>-17630.689999999999</v>
      </c>
      <c r="CC292">
        <v>110880.1</v>
      </c>
      <c r="CD292">
        <v>0</v>
      </c>
      <c r="CE292">
        <v>0</v>
      </c>
      <c r="CI292">
        <v>3400000</v>
      </c>
      <c r="CJ292">
        <v>6500000</v>
      </c>
      <c r="CL292">
        <v>12593806</v>
      </c>
      <c r="DA292">
        <v>2790340.8</v>
      </c>
      <c r="DJ292">
        <v>6450000</v>
      </c>
      <c r="EH292">
        <v>0</v>
      </c>
      <c r="EJ292">
        <v>0</v>
      </c>
      <c r="EK292" s="59" t="s">
        <v>420</v>
      </c>
      <c r="EL292"/>
    </row>
    <row r="293" spans="1:142" x14ac:dyDescent="0.3">
      <c r="A293" t="s">
        <v>134</v>
      </c>
      <c r="B293">
        <v>2016</v>
      </c>
      <c r="C293" t="s">
        <v>135</v>
      </c>
      <c r="D293" t="s">
        <v>260</v>
      </c>
      <c r="E293" t="s">
        <v>185</v>
      </c>
      <c r="F293" t="s">
        <v>137</v>
      </c>
      <c r="G293" t="s">
        <v>138</v>
      </c>
      <c r="H293" s="6">
        <v>2535.92</v>
      </c>
      <c r="I293">
        <v>2545</v>
      </c>
      <c r="AS293">
        <v>6864608.9000000004</v>
      </c>
      <c r="AT293">
        <v>-2148.6</v>
      </c>
      <c r="AU293">
        <v>-30194.85</v>
      </c>
      <c r="AV293">
        <v>1191963.8999999999</v>
      </c>
      <c r="AW293">
        <v>0</v>
      </c>
      <c r="AX293">
        <v>0</v>
      </c>
      <c r="AY293">
        <v>-5959.2</v>
      </c>
      <c r="AZ293">
        <v>0</v>
      </c>
      <c r="BA293">
        <v>-1191963.8999999999</v>
      </c>
      <c r="BB293">
        <v>-8218185.4000000004</v>
      </c>
      <c r="BC293">
        <v>1155184.8500000001</v>
      </c>
      <c r="BD293">
        <v>0</v>
      </c>
      <c r="BE293">
        <v>0</v>
      </c>
      <c r="BF293">
        <v>0</v>
      </c>
      <c r="BG293">
        <v>0</v>
      </c>
      <c r="BH293">
        <v>0</v>
      </c>
      <c r="BK293">
        <v>-132</v>
      </c>
      <c r="BL293">
        <v>395431</v>
      </c>
      <c r="BM293">
        <v>0</v>
      </c>
      <c r="BN293">
        <v>56000</v>
      </c>
      <c r="BO293">
        <v>-10124</v>
      </c>
      <c r="BP293">
        <v>0</v>
      </c>
      <c r="BQ293">
        <v>-34954.089999999997</v>
      </c>
      <c r="BR293">
        <v>0</v>
      </c>
      <c r="BT293">
        <v>-145460.65</v>
      </c>
      <c r="BU293">
        <v>0</v>
      </c>
      <c r="BV293">
        <v>-139457.4</v>
      </c>
      <c r="BW293">
        <v>-620.5</v>
      </c>
      <c r="BX293">
        <v>0</v>
      </c>
      <c r="BY293">
        <v>0</v>
      </c>
      <c r="BZ293">
        <v>15606.15</v>
      </c>
      <c r="CA293">
        <v>-8399.25</v>
      </c>
      <c r="CC293">
        <v>63614.81</v>
      </c>
      <c r="CD293">
        <v>0</v>
      </c>
      <c r="CE293">
        <v>0</v>
      </c>
      <c r="CI293">
        <v>5400000</v>
      </c>
      <c r="CJ293">
        <v>2200000</v>
      </c>
      <c r="CL293">
        <v>5415015.54</v>
      </c>
      <c r="DA293">
        <v>4635310.22</v>
      </c>
      <c r="DJ293">
        <v>1046800</v>
      </c>
      <c r="EH293">
        <v>0</v>
      </c>
      <c r="EJ293">
        <v>0</v>
      </c>
      <c r="EK293" s="59" t="s">
        <v>406</v>
      </c>
      <c r="EL293"/>
    </row>
    <row r="294" spans="1:142" x14ac:dyDescent="0.3">
      <c r="A294" t="s">
        <v>134</v>
      </c>
      <c r="B294">
        <v>2016</v>
      </c>
      <c r="C294" t="s">
        <v>135</v>
      </c>
      <c r="D294" t="s">
        <v>261</v>
      </c>
      <c r="E294" t="s">
        <v>186</v>
      </c>
      <c r="F294" t="s">
        <v>137</v>
      </c>
      <c r="G294" t="s">
        <v>138</v>
      </c>
      <c r="H294" s="6">
        <v>1254.5</v>
      </c>
      <c r="I294">
        <v>1203</v>
      </c>
      <c r="AS294">
        <v>3917639.2</v>
      </c>
      <c r="AT294">
        <v>-550.6</v>
      </c>
      <c r="AU294">
        <v>-264476.75</v>
      </c>
      <c r="AV294">
        <v>536669.05000000005</v>
      </c>
      <c r="AW294">
        <v>0</v>
      </c>
      <c r="AX294">
        <v>0</v>
      </c>
      <c r="AY294">
        <v>-3254.4</v>
      </c>
      <c r="AZ294">
        <v>0</v>
      </c>
      <c r="BA294">
        <v>-536669.05000000005</v>
      </c>
      <c r="BB294">
        <v>-4320637.3499999996</v>
      </c>
      <c r="BC294">
        <v>573701.69999999995</v>
      </c>
      <c r="BD294">
        <v>0</v>
      </c>
      <c r="BE294">
        <v>0</v>
      </c>
      <c r="BF294">
        <v>0</v>
      </c>
      <c r="BG294">
        <v>-746.2</v>
      </c>
      <c r="BH294">
        <v>100000</v>
      </c>
      <c r="BK294">
        <v>0</v>
      </c>
      <c r="BL294">
        <v>167450</v>
      </c>
      <c r="BM294">
        <v>0</v>
      </c>
      <c r="BN294">
        <v>-45000</v>
      </c>
      <c r="BO294">
        <v>-36158.400000000001</v>
      </c>
      <c r="BP294">
        <v>0</v>
      </c>
      <c r="BQ294">
        <v>-23725.25</v>
      </c>
      <c r="BR294">
        <v>240207.2</v>
      </c>
      <c r="BT294">
        <v>-104099.55</v>
      </c>
      <c r="BU294">
        <v>0</v>
      </c>
      <c r="BV294">
        <v>-68091.8</v>
      </c>
      <c r="BW294">
        <v>-500</v>
      </c>
      <c r="BX294">
        <v>0</v>
      </c>
      <c r="BY294">
        <v>0</v>
      </c>
      <c r="BZ294">
        <v>699.2</v>
      </c>
      <c r="CA294">
        <v>-14579.01</v>
      </c>
      <c r="CC294">
        <v>2514.0500000000002</v>
      </c>
      <c r="CD294">
        <v>4802.49</v>
      </c>
      <c r="CE294">
        <v>0</v>
      </c>
      <c r="CI294">
        <v>1300000</v>
      </c>
      <c r="CJ294">
        <v>700000</v>
      </c>
      <c r="CL294">
        <v>1574743.67</v>
      </c>
      <c r="DA294">
        <v>775380.55</v>
      </c>
      <c r="DJ294">
        <v>780000</v>
      </c>
      <c r="EG294" t="s">
        <v>294</v>
      </c>
      <c r="EH294">
        <v>1</v>
      </c>
      <c r="EJ294">
        <v>0</v>
      </c>
      <c r="EK294" s="59" t="s">
        <v>422</v>
      </c>
      <c r="EL294"/>
    </row>
    <row r="295" spans="1:142" x14ac:dyDescent="0.3">
      <c r="A295" t="s">
        <v>134</v>
      </c>
      <c r="B295">
        <v>2016</v>
      </c>
      <c r="C295" t="s">
        <v>135</v>
      </c>
      <c r="D295" t="s">
        <v>262</v>
      </c>
      <c r="E295" t="s">
        <v>187</v>
      </c>
      <c r="F295" t="s">
        <v>137</v>
      </c>
      <c r="G295" t="s">
        <v>138</v>
      </c>
      <c r="H295" s="6">
        <v>662.58</v>
      </c>
      <c r="I295">
        <v>642</v>
      </c>
      <c r="AS295">
        <v>3070560.6</v>
      </c>
      <c r="AT295">
        <v>-61095.1</v>
      </c>
      <c r="AU295">
        <v>-14914.75</v>
      </c>
      <c r="AV295">
        <v>1422765.95</v>
      </c>
      <c r="AW295">
        <v>0</v>
      </c>
      <c r="AX295">
        <v>0</v>
      </c>
      <c r="AY295">
        <v>-1608</v>
      </c>
      <c r="AZ295">
        <v>0</v>
      </c>
      <c r="BA295">
        <v>-1422765.95</v>
      </c>
      <c r="BB295">
        <v>-6960347.9500000002</v>
      </c>
      <c r="BC295">
        <v>494507.1</v>
      </c>
      <c r="BD295">
        <v>0</v>
      </c>
      <c r="BE295">
        <v>0</v>
      </c>
      <c r="BF295">
        <v>0</v>
      </c>
      <c r="BG295">
        <v>-3</v>
      </c>
      <c r="BH295">
        <v>0</v>
      </c>
      <c r="BK295">
        <v>0</v>
      </c>
      <c r="BL295">
        <v>4528472</v>
      </c>
      <c r="BM295">
        <v>0</v>
      </c>
      <c r="BN295">
        <v>-332810</v>
      </c>
      <c r="BO295">
        <v>0</v>
      </c>
      <c r="BP295">
        <v>0</v>
      </c>
      <c r="BQ295">
        <v>-12205.55</v>
      </c>
      <c r="BR295">
        <v>415.6</v>
      </c>
      <c r="BT295">
        <v>-20000</v>
      </c>
      <c r="BU295">
        <v>0</v>
      </c>
      <c r="BV295">
        <v>-233768.3</v>
      </c>
      <c r="BW295">
        <v>0</v>
      </c>
      <c r="BX295">
        <v>0</v>
      </c>
      <c r="BY295">
        <v>0</v>
      </c>
      <c r="BZ295">
        <v>5.25</v>
      </c>
      <c r="CA295">
        <v>-334</v>
      </c>
      <c r="CC295">
        <v>464566.16</v>
      </c>
      <c r="CD295">
        <v>5982.94</v>
      </c>
      <c r="CE295">
        <v>-1068.45</v>
      </c>
      <c r="CI295">
        <v>18900000</v>
      </c>
      <c r="CJ295">
        <v>4800000</v>
      </c>
      <c r="CL295">
        <v>18815227.620000001</v>
      </c>
      <c r="DA295">
        <v>19840727.93</v>
      </c>
      <c r="DJ295">
        <v>1577000</v>
      </c>
      <c r="EG295" t="s">
        <v>288</v>
      </c>
      <c r="EH295">
        <v>1</v>
      </c>
      <c r="EJ295">
        <v>0</v>
      </c>
      <c r="EK295" s="59" t="s">
        <v>417</v>
      </c>
      <c r="EL295"/>
    </row>
    <row r="296" spans="1:142" x14ac:dyDescent="0.3">
      <c r="A296" t="s">
        <v>134</v>
      </c>
      <c r="B296">
        <v>2016</v>
      </c>
      <c r="C296" t="s">
        <v>135</v>
      </c>
      <c r="D296" t="s">
        <v>263</v>
      </c>
      <c r="E296" t="s">
        <v>188</v>
      </c>
      <c r="F296" t="s">
        <v>137</v>
      </c>
      <c r="G296" t="s">
        <v>138</v>
      </c>
      <c r="H296" s="6">
        <v>955.4</v>
      </c>
      <c r="I296">
        <v>1105</v>
      </c>
      <c r="AS296">
        <v>2747032.3</v>
      </c>
      <c r="AT296">
        <v>-580.15</v>
      </c>
      <c r="AU296">
        <v>-99491.75</v>
      </c>
      <c r="AV296">
        <v>311205.84999999998</v>
      </c>
      <c r="AW296">
        <v>64992.9</v>
      </c>
      <c r="AX296">
        <v>0</v>
      </c>
      <c r="AY296">
        <v>-2124</v>
      </c>
      <c r="AZ296">
        <v>0</v>
      </c>
      <c r="BA296">
        <v>-366198.75</v>
      </c>
      <c r="BB296">
        <v>-2462566.9500000002</v>
      </c>
      <c r="BC296">
        <v>347823.95</v>
      </c>
      <c r="BD296">
        <v>0</v>
      </c>
      <c r="BE296">
        <v>0</v>
      </c>
      <c r="BF296">
        <v>0</v>
      </c>
      <c r="BG296">
        <v>0</v>
      </c>
      <c r="BH296">
        <v>29000</v>
      </c>
      <c r="BK296">
        <v>0</v>
      </c>
      <c r="BL296">
        <v>-47239</v>
      </c>
      <c r="BM296">
        <v>0</v>
      </c>
      <c r="BN296">
        <v>0</v>
      </c>
      <c r="BO296">
        <v>0</v>
      </c>
      <c r="BP296">
        <v>0</v>
      </c>
      <c r="BQ296">
        <v>-3795</v>
      </c>
      <c r="BR296">
        <v>1544.95</v>
      </c>
      <c r="BT296">
        <v>-41428.9</v>
      </c>
      <c r="BU296">
        <v>0</v>
      </c>
      <c r="BV296">
        <v>-89003.53</v>
      </c>
      <c r="BW296">
        <v>0</v>
      </c>
      <c r="BX296">
        <v>0</v>
      </c>
      <c r="BY296">
        <v>-2200</v>
      </c>
      <c r="BZ296">
        <v>36522.85</v>
      </c>
      <c r="CA296">
        <v>-1651</v>
      </c>
      <c r="CC296">
        <v>3625.75</v>
      </c>
      <c r="CD296">
        <v>4898.05</v>
      </c>
      <c r="CE296">
        <v>-1024.0999999999999</v>
      </c>
      <c r="CI296">
        <v>2100000</v>
      </c>
      <c r="CJ296">
        <v>700000</v>
      </c>
      <c r="CL296">
        <v>1700318.1</v>
      </c>
      <c r="DA296">
        <v>2494933.9500000002</v>
      </c>
      <c r="DJ296">
        <v>530000</v>
      </c>
      <c r="EG296" t="s">
        <v>285</v>
      </c>
      <c r="EH296">
        <v>1</v>
      </c>
      <c r="EJ296">
        <v>0</v>
      </c>
      <c r="EK296" s="59" t="s">
        <v>423</v>
      </c>
      <c r="EL296"/>
    </row>
    <row r="297" spans="1:142" x14ac:dyDescent="0.3">
      <c r="A297" t="s">
        <v>134</v>
      </c>
      <c r="B297">
        <v>2016</v>
      </c>
      <c r="C297" t="s">
        <v>135</v>
      </c>
      <c r="D297" t="s">
        <v>264</v>
      </c>
      <c r="E297" t="s">
        <v>189</v>
      </c>
      <c r="F297" t="s">
        <v>137</v>
      </c>
      <c r="G297" t="s">
        <v>138</v>
      </c>
      <c r="H297" s="6">
        <v>416</v>
      </c>
      <c r="I297">
        <v>405</v>
      </c>
      <c r="AS297">
        <v>1121531.3</v>
      </c>
      <c r="AT297">
        <v>5363.05</v>
      </c>
      <c r="AU297">
        <v>-3937.8</v>
      </c>
      <c r="AV297">
        <v>0</v>
      </c>
      <c r="AW297">
        <v>0</v>
      </c>
      <c r="AX297">
        <v>0</v>
      </c>
      <c r="AY297">
        <v>-1032</v>
      </c>
      <c r="AZ297">
        <v>0</v>
      </c>
      <c r="BA297">
        <v>0</v>
      </c>
      <c r="BB297">
        <v>-1498558.85</v>
      </c>
      <c r="BC297">
        <v>172368</v>
      </c>
      <c r="BD297">
        <v>0</v>
      </c>
      <c r="BE297">
        <v>0</v>
      </c>
      <c r="BF297">
        <v>0</v>
      </c>
      <c r="BG297">
        <v>0</v>
      </c>
      <c r="BH297">
        <v>0</v>
      </c>
      <c r="BK297">
        <v>0</v>
      </c>
      <c r="BL297">
        <v>272945</v>
      </c>
      <c r="BM297">
        <v>0</v>
      </c>
      <c r="BN297">
        <v>0</v>
      </c>
      <c r="BO297">
        <v>0</v>
      </c>
      <c r="BP297">
        <v>0</v>
      </c>
      <c r="BQ297">
        <v>0</v>
      </c>
      <c r="BR297">
        <v>0</v>
      </c>
      <c r="BT297">
        <v>-55200</v>
      </c>
      <c r="BU297">
        <v>0</v>
      </c>
      <c r="BV297">
        <v>-43426.8</v>
      </c>
      <c r="BW297">
        <v>0</v>
      </c>
      <c r="BX297">
        <v>0</v>
      </c>
      <c r="BY297">
        <v>0</v>
      </c>
      <c r="BZ297">
        <v>15824.7</v>
      </c>
      <c r="CA297">
        <v>0</v>
      </c>
      <c r="CC297">
        <v>9878.0499999999993</v>
      </c>
      <c r="CD297">
        <v>0</v>
      </c>
      <c r="CE297">
        <v>0</v>
      </c>
      <c r="CI297">
        <v>1900000</v>
      </c>
      <c r="CJ297">
        <v>600000</v>
      </c>
      <c r="CL297">
        <v>1946226.15</v>
      </c>
      <c r="DA297">
        <v>1640151.65</v>
      </c>
      <c r="DJ297">
        <v>650000</v>
      </c>
      <c r="EG297" t="s">
        <v>281</v>
      </c>
      <c r="EH297">
        <v>1</v>
      </c>
      <c r="EJ297">
        <v>0</v>
      </c>
      <c r="EK297" s="59" t="s">
        <v>418</v>
      </c>
      <c r="EL297"/>
    </row>
    <row r="298" spans="1:142" x14ac:dyDescent="0.3">
      <c r="A298" t="s">
        <v>134</v>
      </c>
      <c r="B298">
        <v>2016</v>
      </c>
      <c r="C298" t="s">
        <v>135</v>
      </c>
      <c r="D298" t="s">
        <v>265</v>
      </c>
      <c r="E298" t="s">
        <v>190</v>
      </c>
      <c r="F298" t="s">
        <v>137</v>
      </c>
      <c r="G298" t="s">
        <v>138</v>
      </c>
      <c r="H298" s="6">
        <v>211190.56</v>
      </c>
      <c r="I298">
        <v>0</v>
      </c>
      <c r="AS298">
        <v>641524203.70000005</v>
      </c>
      <c r="AT298">
        <v>-1704587.21</v>
      </c>
      <c r="AU298">
        <v>0</v>
      </c>
      <c r="AV298">
        <v>91210611.5</v>
      </c>
      <c r="AW298">
        <v>4464</v>
      </c>
      <c r="AX298">
        <v>0</v>
      </c>
      <c r="AY298">
        <v>-506944.8</v>
      </c>
      <c r="AZ298">
        <v>0</v>
      </c>
      <c r="BA298">
        <v>-91194765.799999997</v>
      </c>
      <c r="BB298">
        <v>-625800168.21000004</v>
      </c>
      <c r="BC298">
        <v>94404516.719999999</v>
      </c>
      <c r="BD298">
        <v>0</v>
      </c>
      <c r="BE298">
        <v>0</v>
      </c>
      <c r="BF298">
        <v>0</v>
      </c>
      <c r="BG298">
        <v>-277911.14</v>
      </c>
      <c r="BH298">
        <v>3139762.2</v>
      </c>
      <c r="BK298">
        <v>0</v>
      </c>
      <c r="BL298">
        <v>-72299799</v>
      </c>
      <c r="BM298">
        <v>0</v>
      </c>
      <c r="BN298">
        <v>6138176</v>
      </c>
      <c r="BO298">
        <v>-5618203.2000000002</v>
      </c>
      <c r="BP298">
        <v>-162043.95000000001</v>
      </c>
      <c r="BQ298">
        <v>-762249.98</v>
      </c>
      <c r="BR298">
        <v>0</v>
      </c>
      <c r="BT298">
        <v>0</v>
      </c>
      <c r="BU298">
        <v>-39615</v>
      </c>
      <c r="BV298">
        <v>-36701494.07</v>
      </c>
      <c r="BW298">
        <v>-1991774.84</v>
      </c>
      <c r="BX298">
        <v>-306732.40999999997</v>
      </c>
      <c r="BY298">
        <v>0</v>
      </c>
      <c r="BZ298">
        <v>871219.18</v>
      </c>
      <c r="CA298">
        <v>-213773.58</v>
      </c>
      <c r="CC298">
        <v>6392972.1100000003</v>
      </c>
      <c r="CD298">
        <v>710.09</v>
      </c>
      <c r="CE298">
        <v>-5415.04</v>
      </c>
      <c r="CI298">
        <v>95200000</v>
      </c>
      <c r="CJ298">
        <v>83100000</v>
      </c>
      <c r="CL298">
        <v>191320391.81999999</v>
      </c>
      <c r="DA298">
        <v>89576574.719999999</v>
      </c>
      <c r="DJ298">
        <v>83869507.799999997</v>
      </c>
      <c r="EG298" t="s">
        <v>278</v>
      </c>
      <c r="EH298">
        <v>1</v>
      </c>
      <c r="EJ298">
        <v>0</v>
      </c>
      <c r="EK298" s="59" t="s">
        <v>437</v>
      </c>
      <c r="EL298"/>
    </row>
    <row r="299" spans="1:142" x14ac:dyDescent="0.3">
      <c r="A299" t="s">
        <v>134</v>
      </c>
      <c r="B299">
        <v>2016</v>
      </c>
      <c r="C299" t="s">
        <v>135</v>
      </c>
      <c r="D299" t="s">
        <v>266</v>
      </c>
      <c r="E299" t="s">
        <v>191</v>
      </c>
      <c r="F299" t="s">
        <v>137</v>
      </c>
      <c r="G299" t="s">
        <v>138</v>
      </c>
      <c r="H299" s="6">
        <v>194424.22</v>
      </c>
      <c r="I299">
        <v>0</v>
      </c>
      <c r="AS299">
        <v>718118099.23000002</v>
      </c>
      <c r="AT299">
        <v>-2008731.56</v>
      </c>
      <c r="AU299">
        <v>0</v>
      </c>
      <c r="AV299">
        <v>86144117.599999994</v>
      </c>
      <c r="AW299">
        <v>2528.9</v>
      </c>
      <c r="AX299">
        <v>0</v>
      </c>
      <c r="AY299">
        <v>-492825.59999999998</v>
      </c>
      <c r="AZ299">
        <v>0</v>
      </c>
      <c r="BA299">
        <v>-86165848.299999997</v>
      </c>
      <c r="BB299">
        <v>-741703094.91999996</v>
      </c>
      <c r="BC299">
        <v>110260383.09999999</v>
      </c>
      <c r="BD299">
        <v>0</v>
      </c>
      <c r="BE299">
        <v>0</v>
      </c>
      <c r="BF299">
        <v>0</v>
      </c>
      <c r="BG299">
        <v>-345973.98</v>
      </c>
      <c r="BH299">
        <v>14240362.449999999</v>
      </c>
      <c r="BK299">
        <v>0</v>
      </c>
      <c r="BL299">
        <v>-71462730</v>
      </c>
      <c r="BM299">
        <v>0</v>
      </c>
      <c r="BN299">
        <v>21208125</v>
      </c>
      <c r="BO299">
        <v>-4441540.2699999996</v>
      </c>
      <c r="BP299">
        <v>-334053.86</v>
      </c>
      <c r="BQ299">
        <v>-689135.92</v>
      </c>
      <c r="BR299">
        <v>0</v>
      </c>
      <c r="BT299">
        <v>0</v>
      </c>
      <c r="BU299">
        <v>-28139</v>
      </c>
      <c r="BV299">
        <v>-36286700.600000001</v>
      </c>
      <c r="BW299">
        <v>-1843336.97</v>
      </c>
      <c r="BX299">
        <v>-194917.66</v>
      </c>
      <c r="BY299">
        <v>0</v>
      </c>
      <c r="BZ299">
        <v>973006.46</v>
      </c>
      <c r="CA299">
        <v>-149680.39000000001</v>
      </c>
      <c r="CC299">
        <v>4118734.25</v>
      </c>
      <c r="CD299">
        <v>724.78</v>
      </c>
      <c r="CE299">
        <v>-5705.8</v>
      </c>
      <c r="CI299">
        <v>97700000</v>
      </c>
      <c r="CJ299">
        <v>89900000</v>
      </c>
      <c r="CL299">
        <v>183049828.59</v>
      </c>
      <c r="DA299">
        <v>105473169.12</v>
      </c>
      <c r="DJ299">
        <v>91014487.549999997</v>
      </c>
      <c r="EG299" t="s">
        <v>278</v>
      </c>
      <c r="EH299">
        <v>1</v>
      </c>
      <c r="EJ299">
        <v>0</v>
      </c>
      <c r="EK299" s="59" t="s">
        <v>436</v>
      </c>
      <c r="EL299"/>
    </row>
    <row r="300" spans="1:142" x14ac:dyDescent="0.3">
      <c r="A300" t="s">
        <v>134</v>
      </c>
      <c r="B300">
        <v>2016</v>
      </c>
      <c r="C300" t="s">
        <v>135</v>
      </c>
      <c r="D300" t="s">
        <v>267</v>
      </c>
      <c r="E300" t="s">
        <v>192</v>
      </c>
      <c r="F300" t="s">
        <v>137</v>
      </c>
      <c r="G300" t="s">
        <v>138</v>
      </c>
      <c r="H300" s="6">
        <v>128916.42</v>
      </c>
      <c r="I300">
        <v>0</v>
      </c>
      <c r="AS300">
        <v>563888178.73000002</v>
      </c>
      <c r="AT300">
        <v>-998400.13</v>
      </c>
      <c r="AU300">
        <v>0</v>
      </c>
      <c r="AV300">
        <v>70235056.900000006</v>
      </c>
      <c r="AW300">
        <v>178678.25</v>
      </c>
      <c r="AX300">
        <v>0</v>
      </c>
      <c r="AY300">
        <v>-314179.20000000001</v>
      </c>
      <c r="AZ300">
        <v>0</v>
      </c>
      <c r="BA300">
        <v>-70413735.150000006</v>
      </c>
      <c r="BB300">
        <v>-797558473.5</v>
      </c>
      <c r="BC300">
        <v>84547862</v>
      </c>
      <c r="BD300">
        <v>0</v>
      </c>
      <c r="BE300">
        <v>0</v>
      </c>
      <c r="BF300">
        <v>0</v>
      </c>
      <c r="BG300">
        <v>-203022.61</v>
      </c>
      <c r="BH300">
        <v>13417757</v>
      </c>
      <c r="BK300">
        <v>0</v>
      </c>
      <c r="BL300">
        <v>179747492</v>
      </c>
      <c r="BM300">
        <v>0</v>
      </c>
      <c r="BN300">
        <v>8369203.5</v>
      </c>
      <c r="BO300">
        <v>-716342.98</v>
      </c>
      <c r="BP300">
        <v>-251936.6</v>
      </c>
      <c r="BQ300">
        <v>-2384755.65</v>
      </c>
      <c r="BR300">
        <v>0</v>
      </c>
      <c r="BT300">
        <v>-19884585.809999999</v>
      </c>
      <c r="BU300">
        <v>-100</v>
      </c>
      <c r="BV300">
        <v>-12177421.18</v>
      </c>
      <c r="BW300">
        <v>-1475308.56</v>
      </c>
      <c r="BX300">
        <v>-123376.88</v>
      </c>
      <c r="BY300">
        <v>-874787.62</v>
      </c>
      <c r="BZ300">
        <v>483804.25</v>
      </c>
      <c r="CA300">
        <v>-445171.97</v>
      </c>
      <c r="CC300">
        <v>3840852.35</v>
      </c>
      <c r="CD300">
        <v>34560</v>
      </c>
      <c r="CE300">
        <v>0</v>
      </c>
      <c r="CI300">
        <v>146500000</v>
      </c>
      <c r="CJ300">
        <v>114500000</v>
      </c>
      <c r="CL300">
        <v>386119755.23000002</v>
      </c>
      <c r="DA300">
        <v>145343894.06</v>
      </c>
      <c r="DJ300">
        <v>117520312</v>
      </c>
      <c r="EG300" t="s">
        <v>280</v>
      </c>
      <c r="EH300">
        <v>1</v>
      </c>
      <c r="EJ300">
        <v>0</v>
      </c>
      <c r="EK300" s="59" t="s">
        <v>415</v>
      </c>
      <c r="EL300"/>
    </row>
    <row r="301" spans="1:142" x14ac:dyDescent="0.3">
      <c r="A301" t="s">
        <v>134</v>
      </c>
      <c r="B301">
        <v>2016</v>
      </c>
      <c r="C301" t="s">
        <v>135</v>
      </c>
      <c r="D301" t="s">
        <v>268</v>
      </c>
      <c r="E301" t="s">
        <v>193</v>
      </c>
      <c r="F301" t="s">
        <v>137</v>
      </c>
      <c r="G301" t="s">
        <v>138</v>
      </c>
      <c r="H301" s="6">
        <v>6414.09</v>
      </c>
      <c r="I301">
        <v>0</v>
      </c>
      <c r="AS301">
        <v>21543209.550000001</v>
      </c>
      <c r="AT301">
        <v>-56473.99</v>
      </c>
      <c r="AU301">
        <v>-327456.78999999998</v>
      </c>
      <c r="AV301">
        <v>2500342.6</v>
      </c>
      <c r="AW301">
        <v>0</v>
      </c>
      <c r="AX301">
        <v>0</v>
      </c>
      <c r="AY301">
        <v>-14856</v>
      </c>
      <c r="AZ301">
        <v>0</v>
      </c>
      <c r="BA301">
        <v>-2500342.6</v>
      </c>
      <c r="BB301">
        <v>-30437055.530000001</v>
      </c>
      <c r="BC301">
        <v>3596450</v>
      </c>
      <c r="BD301">
        <v>0</v>
      </c>
      <c r="BE301">
        <v>0</v>
      </c>
      <c r="BF301">
        <v>0</v>
      </c>
      <c r="BG301">
        <v>-91.95</v>
      </c>
      <c r="BH301">
        <v>-234978</v>
      </c>
      <c r="BK301">
        <v>0</v>
      </c>
      <c r="BL301">
        <v>3512975</v>
      </c>
      <c r="BM301">
        <v>0</v>
      </c>
      <c r="BN301">
        <v>1530000</v>
      </c>
      <c r="BO301">
        <v>-140311.45000000001</v>
      </c>
      <c r="BP301">
        <v>-24349.55</v>
      </c>
      <c r="BQ301">
        <v>-91796.49</v>
      </c>
      <c r="BR301">
        <v>571255</v>
      </c>
      <c r="BT301">
        <v>-1000882.9</v>
      </c>
      <c r="BU301">
        <v>0</v>
      </c>
      <c r="BV301">
        <v>-32698.76</v>
      </c>
      <c r="BW301">
        <v>-40293.67</v>
      </c>
      <c r="BX301">
        <v>0</v>
      </c>
      <c r="BY301">
        <v>-70504.37</v>
      </c>
      <c r="BZ301">
        <v>1257492.69</v>
      </c>
      <c r="CA301">
        <v>-18219.79</v>
      </c>
      <c r="CC301">
        <v>204807.95</v>
      </c>
      <c r="CD301">
        <v>1068839.23</v>
      </c>
      <c r="CE301">
        <v>-464531.88</v>
      </c>
      <c r="CI301">
        <v>4200000</v>
      </c>
      <c r="CJ301">
        <v>7100000</v>
      </c>
      <c r="CL301">
        <v>1742094</v>
      </c>
      <c r="DA301">
        <v>3938565</v>
      </c>
      <c r="DJ301">
        <v>7529000</v>
      </c>
      <c r="EG301" t="s">
        <v>281</v>
      </c>
      <c r="EH301">
        <v>1</v>
      </c>
      <c r="EJ301">
        <v>0</v>
      </c>
      <c r="EK301" s="59" t="s">
        <v>421</v>
      </c>
      <c r="EL301"/>
    </row>
    <row r="302" spans="1:142" x14ac:dyDescent="0.3">
      <c r="A302" t="s">
        <v>134</v>
      </c>
      <c r="B302">
        <v>2016</v>
      </c>
      <c r="C302" t="s">
        <v>135</v>
      </c>
      <c r="D302" t="s">
        <v>269</v>
      </c>
      <c r="E302" t="s">
        <v>194</v>
      </c>
      <c r="F302" t="s">
        <v>137</v>
      </c>
      <c r="G302" t="s">
        <v>138</v>
      </c>
      <c r="H302" s="6">
        <v>0</v>
      </c>
      <c r="I302">
        <v>0</v>
      </c>
      <c r="AS302">
        <v>0</v>
      </c>
      <c r="AT302">
        <v>0</v>
      </c>
      <c r="AU302">
        <v>0</v>
      </c>
      <c r="AV302">
        <v>0</v>
      </c>
      <c r="AW302">
        <v>0</v>
      </c>
      <c r="AX302">
        <v>0</v>
      </c>
      <c r="AY302">
        <v>0</v>
      </c>
      <c r="AZ302">
        <v>0</v>
      </c>
      <c r="BA302">
        <v>0</v>
      </c>
      <c r="BB302">
        <v>0</v>
      </c>
      <c r="BC302">
        <v>0</v>
      </c>
      <c r="BD302">
        <v>0</v>
      </c>
      <c r="BE302">
        <v>0</v>
      </c>
      <c r="BF302">
        <v>0</v>
      </c>
      <c r="BG302">
        <v>0</v>
      </c>
      <c r="BH302">
        <v>0</v>
      </c>
      <c r="BK302">
        <v>0</v>
      </c>
      <c r="BL302">
        <v>0</v>
      </c>
      <c r="BM302">
        <v>0</v>
      </c>
      <c r="BN302">
        <v>0</v>
      </c>
      <c r="BO302">
        <v>0</v>
      </c>
      <c r="BP302">
        <v>0</v>
      </c>
      <c r="BQ302">
        <v>0</v>
      </c>
      <c r="BR302">
        <v>0</v>
      </c>
      <c r="BT302">
        <v>0</v>
      </c>
      <c r="BU302">
        <v>0</v>
      </c>
      <c r="BV302">
        <v>0</v>
      </c>
      <c r="BW302">
        <v>0</v>
      </c>
      <c r="BX302">
        <v>0</v>
      </c>
      <c r="BY302">
        <v>0</v>
      </c>
      <c r="BZ302">
        <v>0</v>
      </c>
      <c r="CA302">
        <v>0</v>
      </c>
      <c r="CC302">
        <v>0</v>
      </c>
      <c r="CD302">
        <v>0</v>
      </c>
      <c r="CE302">
        <v>0</v>
      </c>
      <c r="CI302">
        <v>0</v>
      </c>
      <c r="CJ302">
        <v>0</v>
      </c>
      <c r="CL302">
        <v>0</v>
      </c>
      <c r="DA302">
        <v>0</v>
      </c>
      <c r="DJ302">
        <v>0</v>
      </c>
      <c r="EG302" t="s">
        <v>278</v>
      </c>
      <c r="EH302">
        <v>1</v>
      </c>
      <c r="EJ302">
        <v>0</v>
      </c>
      <c r="EK302" s="59" t="s">
        <v>446</v>
      </c>
      <c r="EL302"/>
    </row>
    <row r="303" spans="1:142" x14ac:dyDescent="0.3">
      <c r="A303" t="s">
        <v>134</v>
      </c>
      <c r="B303">
        <v>2016</v>
      </c>
      <c r="C303" t="s">
        <v>135</v>
      </c>
      <c r="D303" t="s">
        <v>270</v>
      </c>
      <c r="E303" t="s">
        <v>195</v>
      </c>
      <c r="F303" t="s">
        <v>137</v>
      </c>
      <c r="G303" t="s">
        <v>138</v>
      </c>
      <c r="H303" s="6">
        <v>0</v>
      </c>
      <c r="I303">
        <v>0</v>
      </c>
      <c r="AS303">
        <v>0</v>
      </c>
      <c r="AT303">
        <v>0</v>
      </c>
      <c r="AU303">
        <v>0</v>
      </c>
      <c r="AV303">
        <v>0</v>
      </c>
      <c r="AW303">
        <v>0</v>
      </c>
      <c r="AX303">
        <v>0</v>
      </c>
      <c r="AY303">
        <v>0</v>
      </c>
      <c r="AZ303">
        <v>0</v>
      </c>
      <c r="BA303">
        <v>0</v>
      </c>
      <c r="BB303">
        <v>0</v>
      </c>
      <c r="BC303">
        <v>0</v>
      </c>
      <c r="BD303">
        <v>0</v>
      </c>
      <c r="BE303">
        <v>0</v>
      </c>
      <c r="BF303">
        <v>0</v>
      </c>
      <c r="BG303">
        <v>0</v>
      </c>
      <c r="BH303">
        <v>0</v>
      </c>
      <c r="BK303">
        <v>0</v>
      </c>
      <c r="BL303">
        <v>0</v>
      </c>
      <c r="BM303">
        <v>0</v>
      </c>
      <c r="BN303">
        <v>0</v>
      </c>
      <c r="BO303">
        <v>0</v>
      </c>
      <c r="BP303">
        <v>0</v>
      </c>
      <c r="BQ303">
        <v>0</v>
      </c>
      <c r="BR303">
        <v>0</v>
      </c>
      <c r="BT303">
        <v>0</v>
      </c>
      <c r="BU303">
        <v>0</v>
      </c>
      <c r="BV303">
        <v>0</v>
      </c>
      <c r="BW303">
        <v>0</v>
      </c>
      <c r="BX303">
        <v>0</v>
      </c>
      <c r="BY303">
        <v>0</v>
      </c>
      <c r="BZ303">
        <v>0</v>
      </c>
      <c r="CA303">
        <v>0</v>
      </c>
      <c r="CC303">
        <v>0</v>
      </c>
      <c r="CD303">
        <v>0</v>
      </c>
      <c r="CE303">
        <v>0</v>
      </c>
      <c r="CI303">
        <v>0</v>
      </c>
      <c r="CJ303">
        <v>0</v>
      </c>
      <c r="CL303">
        <v>0</v>
      </c>
      <c r="DA303">
        <v>0</v>
      </c>
      <c r="DJ303">
        <v>0</v>
      </c>
      <c r="EG303" t="s">
        <v>283</v>
      </c>
      <c r="EH303">
        <v>1</v>
      </c>
      <c r="EJ303">
        <v>0</v>
      </c>
      <c r="EK303" s="59" t="s">
        <v>413</v>
      </c>
      <c r="EL303"/>
    </row>
    <row r="304" spans="1:142" x14ac:dyDescent="0.3">
      <c r="A304" t="s">
        <v>134</v>
      </c>
      <c r="B304">
        <v>2016</v>
      </c>
      <c r="C304" t="s">
        <v>135</v>
      </c>
      <c r="D304" t="s">
        <v>271</v>
      </c>
      <c r="E304" t="s">
        <v>196</v>
      </c>
      <c r="F304" t="s">
        <v>137</v>
      </c>
      <c r="G304" t="s">
        <v>138</v>
      </c>
      <c r="H304" s="6">
        <v>0</v>
      </c>
      <c r="I304">
        <v>0</v>
      </c>
      <c r="AS304">
        <v>0</v>
      </c>
      <c r="AT304">
        <v>0</v>
      </c>
      <c r="AU304">
        <v>0</v>
      </c>
      <c r="AV304">
        <v>0</v>
      </c>
      <c r="AW304">
        <v>0</v>
      </c>
      <c r="AX304">
        <v>0</v>
      </c>
      <c r="AY304">
        <v>0</v>
      </c>
      <c r="AZ304">
        <v>0</v>
      </c>
      <c r="BA304">
        <v>0</v>
      </c>
      <c r="BB304">
        <v>0</v>
      </c>
      <c r="BC304">
        <v>0</v>
      </c>
      <c r="BD304">
        <v>0</v>
      </c>
      <c r="BE304">
        <v>0</v>
      </c>
      <c r="BF304">
        <v>0</v>
      </c>
      <c r="BG304">
        <v>0</v>
      </c>
      <c r="BH304">
        <v>0</v>
      </c>
      <c r="BK304">
        <v>0</v>
      </c>
      <c r="BL304">
        <v>0</v>
      </c>
      <c r="BM304">
        <v>0</v>
      </c>
      <c r="BN304">
        <v>0</v>
      </c>
      <c r="BO304">
        <v>0</v>
      </c>
      <c r="BP304">
        <v>0</v>
      </c>
      <c r="BQ304">
        <v>0</v>
      </c>
      <c r="BR304">
        <v>0</v>
      </c>
      <c r="BT304">
        <v>0</v>
      </c>
      <c r="BU304">
        <v>0</v>
      </c>
      <c r="BV304">
        <v>0</v>
      </c>
      <c r="BW304">
        <v>0</v>
      </c>
      <c r="BX304">
        <v>0</v>
      </c>
      <c r="BY304">
        <v>0</v>
      </c>
      <c r="BZ304">
        <v>0</v>
      </c>
      <c r="CA304">
        <v>0</v>
      </c>
      <c r="CC304">
        <v>0</v>
      </c>
      <c r="CD304">
        <v>0</v>
      </c>
      <c r="CE304">
        <v>0</v>
      </c>
      <c r="CI304">
        <v>0</v>
      </c>
      <c r="CJ304">
        <v>0</v>
      </c>
      <c r="CL304">
        <v>0</v>
      </c>
      <c r="DA304">
        <v>0</v>
      </c>
      <c r="DJ304">
        <v>0</v>
      </c>
      <c r="EG304" t="s">
        <v>279</v>
      </c>
      <c r="EH304">
        <v>1</v>
      </c>
      <c r="EJ304">
        <v>0</v>
      </c>
      <c r="EK304" s="59" t="s">
        <v>444</v>
      </c>
      <c r="EL304"/>
    </row>
    <row r="305" spans="1:142" x14ac:dyDescent="0.3">
      <c r="A305" t="s">
        <v>134</v>
      </c>
      <c r="B305">
        <v>2016</v>
      </c>
      <c r="C305" t="s">
        <v>135</v>
      </c>
      <c r="D305" t="s">
        <v>272</v>
      </c>
      <c r="E305" t="s">
        <v>197</v>
      </c>
      <c r="F305" t="s">
        <v>137</v>
      </c>
      <c r="G305" t="s">
        <v>138</v>
      </c>
      <c r="H305" s="6">
        <v>0</v>
      </c>
      <c r="I305">
        <v>0</v>
      </c>
      <c r="AS305">
        <v>0</v>
      </c>
      <c r="AT305">
        <v>0</v>
      </c>
      <c r="AU305">
        <v>0</v>
      </c>
      <c r="AV305">
        <v>0</v>
      </c>
      <c r="AW305">
        <v>0</v>
      </c>
      <c r="AX305">
        <v>0</v>
      </c>
      <c r="AY305">
        <v>0</v>
      </c>
      <c r="AZ305">
        <v>0</v>
      </c>
      <c r="BA305">
        <v>0</v>
      </c>
      <c r="BB305">
        <v>0</v>
      </c>
      <c r="BC305">
        <v>0</v>
      </c>
      <c r="BD305">
        <v>0</v>
      </c>
      <c r="BE305">
        <v>0</v>
      </c>
      <c r="BF305">
        <v>0</v>
      </c>
      <c r="BG305">
        <v>0</v>
      </c>
      <c r="BH305">
        <v>0</v>
      </c>
      <c r="BK305">
        <v>0</v>
      </c>
      <c r="BL305">
        <v>0</v>
      </c>
      <c r="BM305">
        <v>0</v>
      </c>
      <c r="BN305">
        <v>0</v>
      </c>
      <c r="BO305">
        <v>0</v>
      </c>
      <c r="BP305">
        <v>0</v>
      </c>
      <c r="BQ305">
        <v>0</v>
      </c>
      <c r="BR305">
        <v>0</v>
      </c>
      <c r="BT305">
        <v>0</v>
      </c>
      <c r="BU305">
        <v>0</v>
      </c>
      <c r="BV305">
        <v>0</v>
      </c>
      <c r="BW305">
        <v>0</v>
      </c>
      <c r="BX305">
        <v>0</v>
      </c>
      <c r="BY305">
        <v>0</v>
      </c>
      <c r="BZ305">
        <v>0</v>
      </c>
      <c r="CA305">
        <v>0</v>
      </c>
      <c r="CC305">
        <v>0</v>
      </c>
      <c r="CD305">
        <v>0</v>
      </c>
      <c r="CE305">
        <v>0</v>
      </c>
      <c r="CI305">
        <v>0</v>
      </c>
      <c r="CJ305">
        <v>0</v>
      </c>
      <c r="CL305">
        <v>0</v>
      </c>
      <c r="DA305">
        <v>0</v>
      </c>
      <c r="DJ305">
        <v>0</v>
      </c>
      <c r="EG305" t="s">
        <v>279</v>
      </c>
      <c r="EH305">
        <v>1</v>
      </c>
      <c r="EJ305">
        <v>0</v>
      </c>
      <c r="EK305" s="59" t="s">
        <v>443</v>
      </c>
      <c r="EL305"/>
    </row>
    <row r="306" spans="1:142" x14ac:dyDescent="0.3">
      <c r="A306" t="s">
        <v>134</v>
      </c>
      <c r="B306">
        <v>2016</v>
      </c>
      <c r="C306" t="s">
        <v>135</v>
      </c>
      <c r="D306" t="s">
        <v>273</v>
      </c>
      <c r="E306" t="s">
        <v>198</v>
      </c>
      <c r="F306" t="s">
        <v>137</v>
      </c>
      <c r="G306" t="s">
        <v>138</v>
      </c>
      <c r="H306" s="6">
        <v>0</v>
      </c>
      <c r="I306">
        <v>0</v>
      </c>
      <c r="AS306">
        <v>0</v>
      </c>
      <c r="AT306">
        <v>0</v>
      </c>
      <c r="AU306">
        <v>0</v>
      </c>
      <c r="AV306">
        <v>0</v>
      </c>
      <c r="AW306">
        <v>0</v>
      </c>
      <c r="AX306">
        <v>0</v>
      </c>
      <c r="AY306">
        <v>0</v>
      </c>
      <c r="AZ306">
        <v>0</v>
      </c>
      <c r="BA306">
        <v>0</v>
      </c>
      <c r="BB306">
        <v>0</v>
      </c>
      <c r="BC306">
        <v>0</v>
      </c>
      <c r="BD306">
        <v>0</v>
      </c>
      <c r="BE306">
        <v>0</v>
      </c>
      <c r="BF306">
        <v>0</v>
      </c>
      <c r="BG306">
        <v>0</v>
      </c>
      <c r="BH306">
        <v>0</v>
      </c>
      <c r="BK306">
        <v>0</v>
      </c>
      <c r="BL306">
        <v>0</v>
      </c>
      <c r="BM306">
        <v>0</v>
      </c>
      <c r="BN306">
        <v>0</v>
      </c>
      <c r="BO306">
        <v>0</v>
      </c>
      <c r="BP306">
        <v>0</v>
      </c>
      <c r="BQ306">
        <v>0</v>
      </c>
      <c r="BR306">
        <v>0</v>
      </c>
      <c r="BT306">
        <v>0</v>
      </c>
      <c r="BU306">
        <v>0</v>
      </c>
      <c r="BV306">
        <v>-13704.01</v>
      </c>
      <c r="BW306">
        <v>0</v>
      </c>
      <c r="BX306">
        <v>0</v>
      </c>
      <c r="BY306">
        <v>0</v>
      </c>
      <c r="BZ306">
        <v>22402.45</v>
      </c>
      <c r="CA306">
        <v>0</v>
      </c>
      <c r="CC306">
        <v>0</v>
      </c>
      <c r="CD306">
        <v>0</v>
      </c>
      <c r="CE306">
        <v>-0.36</v>
      </c>
      <c r="CI306">
        <v>0</v>
      </c>
      <c r="CJ306">
        <v>0</v>
      </c>
      <c r="CL306">
        <v>0</v>
      </c>
      <c r="DA306">
        <v>9455905.1099999994</v>
      </c>
      <c r="DJ306">
        <v>0</v>
      </c>
      <c r="EG306" t="s">
        <v>278</v>
      </c>
      <c r="EH306">
        <v>1</v>
      </c>
      <c r="EJ306">
        <v>0</v>
      </c>
      <c r="EK306" s="59" t="s">
        <v>445</v>
      </c>
      <c r="EL306"/>
    </row>
    <row r="307" spans="1:142" x14ac:dyDescent="0.3">
      <c r="A307" t="s">
        <v>134</v>
      </c>
      <c r="B307">
        <v>2017</v>
      </c>
      <c r="C307" t="s">
        <v>135</v>
      </c>
      <c r="D307" t="s">
        <v>213</v>
      </c>
      <c r="E307" t="s">
        <v>136</v>
      </c>
      <c r="F307" t="s">
        <v>137</v>
      </c>
      <c r="G307" t="s">
        <v>138</v>
      </c>
      <c r="H307" s="6">
        <v>936806.77</v>
      </c>
      <c r="I307">
        <v>1006738</v>
      </c>
      <c r="AS307">
        <v>3048608487.25</v>
      </c>
      <c r="AT307">
        <v>-12221005.32</v>
      </c>
      <c r="AU307">
        <v>0</v>
      </c>
      <c r="AV307">
        <v>354617082.94999999</v>
      </c>
      <c r="AW307">
        <v>0</v>
      </c>
      <c r="AX307">
        <v>0</v>
      </c>
      <c r="AY307">
        <v>-3024690.94</v>
      </c>
      <c r="AZ307">
        <v>0</v>
      </c>
      <c r="BA307">
        <v>-354617082.94999999</v>
      </c>
      <c r="BB307">
        <v>-2290002145.3000002</v>
      </c>
      <c r="BC307">
        <v>387058097.54000002</v>
      </c>
      <c r="BD307">
        <v>0</v>
      </c>
      <c r="BE307">
        <v>0</v>
      </c>
      <c r="BF307">
        <v>0</v>
      </c>
      <c r="BG307">
        <v>-864043.12</v>
      </c>
      <c r="BH307">
        <v>-24126078</v>
      </c>
      <c r="BI307">
        <v>0</v>
      </c>
      <c r="BK307">
        <v>0</v>
      </c>
      <c r="BL307">
        <v>-791917865.5</v>
      </c>
      <c r="BM307">
        <v>0</v>
      </c>
      <c r="BN307">
        <v>-96706914</v>
      </c>
      <c r="BO307">
        <v>-153996</v>
      </c>
      <c r="BP307">
        <v>0</v>
      </c>
      <c r="BQ307">
        <v>-2452181.62</v>
      </c>
      <c r="BR307">
        <v>0</v>
      </c>
      <c r="BT307">
        <v>-33569910.799999997</v>
      </c>
      <c r="BU307">
        <v>0</v>
      </c>
      <c r="BV307">
        <v>-109226970.25</v>
      </c>
      <c r="BW307">
        <v>-809140.22</v>
      </c>
      <c r="BX307">
        <v>-2987359.45</v>
      </c>
      <c r="BY307">
        <v>-222570.66</v>
      </c>
      <c r="BZ307">
        <v>376033.19</v>
      </c>
      <c r="CA307">
        <v>-1857001.91</v>
      </c>
      <c r="CB307">
        <v>0</v>
      </c>
      <c r="CC307">
        <v>17054188.550000001</v>
      </c>
      <c r="CD307">
        <v>4660</v>
      </c>
      <c r="CE307">
        <v>0</v>
      </c>
      <c r="CI307">
        <v>541250514.27304399</v>
      </c>
      <c r="CJ307">
        <v>368490560.63625503</v>
      </c>
      <c r="CL307">
        <v>1457607249.2199998</v>
      </c>
      <c r="DA307">
        <v>622584600</v>
      </c>
      <c r="DJ307">
        <v>699706676</v>
      </c>
      <c r="EH307">
        <v>0</v>
      </c>
      <c r="EJ307">
        <v>0</v>
      </c>
      <c r="EK307" s="59" t="s">
        <v>432</v>
      </c>
      <c r="EL307"/>
    </row>
    <row r="308" spans="1:142" x14ac:dyDescent="0.3">
      <c r="A308" t="s">
        <v>134</v>
      </c>
      <c r="B308">
        <v>2017</v>
      </c>
      <c r="C308" t="s">
        <v>135</v>
      </c>
      <c r="D308" t="s">
        <v>214</v>
      </c>
      <c r="E308" t="s">
        <v>139</v>
      </c>
      <c r="F308" t="s">
        <v>137</v>
      </c>
      <c r="G308" t="s">
        <v>138</v>
      </c>
      <c r="H308" s="6">
        <v>722642.57</v>
      </c>
      <c r="I308">
        <v>749937</v>
      </c>
      <c r="AS308">
        <v>2966697552.1500001</v>
      </c>
      <c r="AT308">
        <v>-19545196.59</v>
      </c>
      <c r="AU308">
        <v>0</v>
      </c>
      <c r="AV308">
        <v>435419608</v>
      </c>
      <c r="AW308">
        <v>-9064.25</v>
      </c>
      <c r="AX308">
        <v>0</v>
      </c>
      <c r="AY308">
        <v>-2943546</v>
      </c>
      <c r="AZ308">
        <v>0</v>
      </c>
      <c r="BA308">
        <v>-435422027.80000001</v>
      </c>
      <c r="BB308">
        <v>-3881068221.9699998</v>
      </c>
      <c r="BC308">
        <v>437140454.23000002</v>
      </c>
      <c r="BD308">
        <v>0</v>
      </c>
      <c r="BE308">
        <v>0</v>
      </c>
      <c r="BF308">
        <v>0</v>
      </c>
      <c r="BG308">
        <v>-2960947.39</v>
      </c>
      <c r="BH308">
        <v>911550.5</v>
      </c>
      <c r="BI308">
        <v>0</v>
      </c>
      <c r="BK308">
        <v>0</v>
      </c>
      <c r="BL308">
        <v>561338530</v>
      </c>
      <c r="BM308">
        <v>0</v>
      </c>
      <c r="BN308">
        <v>143048260</v>
      </c>
      <c r="BO308">
        <v>-10576978.289999999</v>
      </c>
      <c r="BP308">
        <v>-698088.99</v>
      </c>
      <c r="BQ308">
        <v>-4108489.01</v>
      </c>
      <c r="BR308">
        <v>0</v>
      </c>
      <c r="BT308">
        <v>-343062248.52999997</v>
      </c>
      <c r="BU308">
        <v>-459073.32</v>
      </c>
      <c r="BV308">
        <v>167339710.84999999</v>
      </c>
      <c r="BW308">
        <v>-7040921.7300000004</v>
      </c>
      <c r="BX308">
        <v>-3223413.71</v>
      </c>
      <c r="BY308">
        <v>-12642389.51</v>
      </c>
      <c r="BZ308">
        <v>5743007.5899999999</v>
      </c>
      <c r="CA308">
        <v>-2102822.0699999998</v>
      </c>
      <c r="CB308">
        <v>0</v>
      </c>
      <c r="CC308">
        <v>89159878.370000005</v>
      </c>
      <c r="CD308">
        <v>187979.16</v>
      </c>
      <c r="CE308">
        <v>-14500.59</v>
      </c>
      <c r="CI308">
        <v>1008846652.34</v>
      </c>
      <c r="CJ308">
        <v>610494961.67179894</v>
      </c>
      <c r="CL308">
        <v>1819184245.4099996</v>
      </c>
      <c r="DA308">
        <v>737274158.17999995</v>
      </c>
      <c r="DJ308">
        <v>515234116.69999999</v>
      </c>
      <c r="EG308" t="s">
        <v>278</v>
      </c>
      <c r="EH308">
        <v>1</v>
      </c>
      <c r="EJ308">
        <v>0</v>
      </c>
      <c r="EK308" s="59" t="s">
        <v>435</v>
      </c>
      <c r="EL308"/>
    </row>
    <row r="309" spans="1:142" x14ac:dyDescent="0.3">
      <c r="A309" t="s">
        <v>134</v>
      </c>
      <c r="B309">
        <v>2017</v>
      </c>
      <c r="C309" t="s">
        <v>135</v>
      </c>
      <c r="D309" t="s">
        <v>215</v>
      </c>
      <c r="E309" t="s">
        <v>140</v>
      </c>
      <c r="F309" t="s">
        <v>137</v>
      </c>
      <c r="G309" t="s">
        <v>138</v>
      </c>
      <c r="H309" s="6">
        <v>811079</v>
      </c>
      <c r="I309">
        <v>837330</v>
      </c>
      <c r="AS309">
        <v>2951416602.6500001</v>
      </c>
      <c r="AT309">
        <v>-7245633.8499999996</v>
      </c>
      <c r="AU309">
        <v>0</v>
      </c>
      <c r="AV309">
        <v>446808496.80000001</v>
      </c>
      <c r="AW309">
        <v>58812.11</v>
      </c>
      <c r="AX309">
        <v>0</v>
      </c>
      <c r="AY309">
        <v>-2992471.2</v>
      </c>
      <c r="AZ309">
        <v>0</v>
      </c>
      <c r="BA309">
        <v>-446853000.39999998</v>
      </c>
      <c r="BB309">
        <v>-3484444363.5999999</v>
      </c>
      <c r="BC309">
        <v>443352435.51999998</v>
      </c>
      <c r="BD309">
        <v>0</v>
      </c>
      <c r="BE309">
        <v>0</v>
      </c>
      <c r="BF309">
        <v>0</v>
      </c>
      <c r="BG309">
        <v>-128876.7</v>
      </c>
      <c r="BH309">
        <v>-10900000</v>
      </c>
      <c r="BI309">
        <v>0</v>
      </c>
      <c r="BK309">
        <v>0</v>
      </c>
      <c r="BL309">
        <v>312828866</v>
      </c>
      <c r="BM309">
        <v>0</v>
      </c>
      <c r="BN309">
        <v>44700000</v>
      </c>
      <c r="BO309">
        <v>-14989454.800000001</v>
      </c>
      <c r="BP309">
        <v>-3149653.59</v>
      </c>
      <c r="BQ309">
        <v>11142873.24</v>
      </c>
      <c r="BR309">
        <v>0</v>
      </c>
      <c r="BT309">
        <v>-296866981.99000001</v>
      </c>
      <c r="BU309">
        <v>-809233</v>
      </c>
      <c r="BV309">
        <v>199927980.50999999</v>
      </c>
      <c r="BW309">
        <v>-359802.72</v>
      </c>
      <c r="BX309">
        <v>-2629408.7599999998</v>
      </c>
      <c r="BY309">
        <v>-9902238.7200000007</v>
      </c>
      <c r="BZ309">
        <v>582829.06999999995</v>
      </c>
      <c r="CA309">
        <v>-300338.15999999997</v>
      </c>
      <c r="CB309">
        <v>0</v>
      </c>
      <c r="CC309">
        <v>35823091.57</v>
      </c>
      <c r="CD309">
        <v>0</v>
      </c>
      <c r="CE309">
        <v>-58691223</v>
      </c>
      <c r="CI309">
        <v>590539098.37626803</v>
      </c>
      <c r="CJ309">
        <v>413508562.23517501</v>
      </c>
      <c r="CL309">
        <v>1090385472.1900001</v>
      </c>
      <c r="DA309">
        <v>688184569.87</v>
      </c>
      <c r="DJ309">
        <v>775100000</v>
      </c>
      <c r="EG309" t="s">
        <v>287</v>
      </c>
      <c r="EH309">
        <v>1</v>
      </c>
      <c r="EJ309">
        <v>0</v>
      </c>
      <c r="EK309" s="59" t="s">
        <v>387</v>
      </c>
      <c r="EL309"/>
    </row>
    <row r="310" spans="1:142" x14ac:dyDescent="0.3">
      <c r="A310" t="s">
        <v>134</v>
      </c>
      <c r="B310">
        <v>2017</v>
      </c>
      <c r="C310" t="s">
        <v>135</v>
      </c>
      <c r="D310" t="s">
        <v>216</v>
      </c>
      <c r="E310" t="s">
        <v>141</v>
      </c>
      <c r="F310" t="s">
        <v>137</v>
      </c>
      <c r="G310" t="s">
        <v>138</v>
      </c>
      <c r="H310" s="6">
        <v>680650</v>
      </c>
      <c r="I310">
        <v>704741</v>
      </c>
      <c r="AS310">
        <v>2351784249.0500002</v>
      </c>
      <c r="AT310">
        <v>-2501010.9700000002</v>
      </c>
      <c r="AU310">
        <v>0</v>
      </c>
      <c r="AV310">
        <v>257437515.5</v>
      </c>
      <c r="AW310">
        <v>0</v>
      </c>
      <c r="AX310">
        <v>0</v>
      </c>
      <c r="AY310">
        <v>-2644659.5</v>
      </c>
      <c r="AZ310">
        <v>0</v>
      </c>
      <c r="BA310">
        <v>-257437515.5</v>
      </c>
      <c r="BB310">
        <v>-2444463671.1700001</v>
      </c>
      <c r="BC310">
        <v>373148771.44999999</v>
      </c>
      <c r="BD310">
        <v>0</v>
      </c>
      <c r="BE310">
        <v>0</v>
      </c>
      <c r="BF310">
        <v>0</v>
      </c>
      <c r="BG310">
        <v>-789878.4</v>
      </c>
      <c r="BH310">
        <v>-22562557</v>
      </c>
      <c r="BI310">
        <v>0</v>
      </c>
      <c r="BK310">
        <v>0</v>
      </c>
      <c r="BL310">
        <v>-63846603.009999998</v>
      </c>
      <c r="BM310">
        <v>0</v>
      </c>
      <c r="BN310">
        <v>-33876319.759999998</v>
      </c>
      <c r="BO310">
        <v>-13609327.550000001</v>
      </c>
      <c r="BP310">
        <v>-3579236.45</v>
      </c>
      <c r="BQ310">
        <v>4527832.28</v>
      </c>
      <c r="BR310">
        <v>0</v>
      </c>
      <c r="BT310">
        <v>-72315263.379999995</v>
      </c>
      <c r="BU310">
        <v>-719827.56</v>
      </c>
      <c r="BV310">
        <v>-35964802.509999998</v>
      </c>
      <c r="BW310">
        <v>-5462217.79</v>
      </c>
      <c r="BX310">
        <v>-368179.87</v>
      </c>
      <c r="BY310">
        <v>-1858490.52</v>
      </c>
      <c r="BZ310">
        <v>346022.5</v>
      </c>
      <c r="CA310">
        <v>-470649.98</v>
      </c>
      <c r="CB310">
        <v>0</v>
      </c>
      <c r="CC310">
        <v>26049306.899999999</v>
      </c>
      <c r="CD310">
        <v>956780.21</v>
      </c>
      <c r="CE310">
        <v>-644696.35</v>
      </c>
      <c r="CI310">
        <v>405080102.44999999</v>
      </c>
      <c r="CJ310">
        <v>339662256.23167402</v>
      </c>
      <c r="CL310">
        <v>885902751.84000003</v>
      </c>
      <c r="DA310">
        <v>451262411.64999998</v>
      </c>
      <c r="DJ310">
        <v>338083138</v>
      </c>
      <c r="EG310" t="s">
        <v>290</v>
      </c>
      <c r="EH310">
        <v>1</v>
      </c>
      <c r="EJ310">
        <v>0</v>
      </c>
      <c r="EK310" s="59" t="s">
        <v>424</v>
      </c>
      <c r="EL310"/>
    </row>
    <row r="311" spans="1:142" x14ac:dyDescent="0.3">
      <c r="A311" t="s">
        <v>134</v>
      </c>
      <c r="B311">
        <v>2017</v>
      </c>
      <c r="C311" t="s">
        <v>135</v>
      </c>
      <c r="D311" t="s">
        <v>217</v>
      </c>
      <c r="E311" t="s">
        <v>142</v>
      </c>
      <c r="F311" t="s">
        <v>137</v>
      </c>
      <c r="G311" t="s">
        <v>138</v>
      </c>
      <c r="H311" s="6">
        <v>572323</v>
      </c>
      <c r="I311">
        <v>591312</v>
      </c>
      <c r="AS311">
        <v>1927125156.8</v>
      </c>
      <c r="AT311">
        <v>2001116.15</v>
      </c>
      <c r="AU311">
        <v>0</v>
      </c>
      <c r="AV311">
        <v>270529267.55000001</v>
      </c>
      <c r="AW311">
        <v>0</v>
      </c>
      <c r="AX311">
        <v>0</v>
      </c>
      <c r="AY311">
        <v>-1921953.15</v>
      </c>
      <c r="AZ311">
        <v>0</v>
      </c>
      <c r="BA311">
        <v>-270558013.69999999</v>
      </c>
      <c r="BB311">
        <v>-2130310710.3299999</v>
      </c>
      <c r="BC311">
        <v>284662516.80000001</v>
      </c>
      <c r="BD311">
        <v>0</v>
      </c>
      <c r="BE311">
        <v>0</v>
      </c>
      <c r="BF311">
        <v>0</v>
      </c>
      <c r="BG311">
        <v>-2376699.41</v>
      </c>
      <c r="BH311">
        <v>-3211153.94</v>
      </c>
      <c r="BI311">
        <v>0</v>
      </c>
      <c r="BK311">
        <v>0</v>
      </c>
      <c r="BL311">
        <v>129127541</v>
      </c>
      <c r="BM311">
        <v>0</v>
      </c>
      <c r="BN311">
        <v>-3772458</v>
      </c>
      <c r="BO311">
        <v>-5984687.29</v>
      </c>
      <c r="BP311">
        <v>-1674113.69</v>
      </c>
      <c r="BQ311">
        <v>-345924.56</v>
      </c>
      <c r="BR311">
        <v>0</v>
      </c>
      <c r="BT311">
        <v>-65597330.420000002</v>
      </c>
      <c r="BU311">
        <v>6450.13</v>
      </c>
      <c r="BV311">
        <v>-23024010.760000002</v>
      </c>
      <c r="BW311">
        <v>-4516601.6100000003</v>
      </c>
      <c r="BX311">
        <v>0</v>
      </c>
      <c r="BY311">
        <v>0</v>
      </c>
      <c r="BZ311">
        <v>1244067.6499999999</v>
      </c>
      <c r="CA311">
        <v>-127915.55</v>
      </c>
      <c r="CB311">
        <v>-26446466.550000001</v>
      </c>
      <c r="CC311">
        <v>51237392</v>
      </c>
      <c r="CD311">
        <v>0</v>
      </c>
      <c r="CE311">
        <v>0</v>
      </c>
      <c r="CI311">
        <v>861250588.21000004</v>
      </c>
      <c r="CJ311">
        <v>348830963.24667102</v>
      </c>
      <c r="CL311">
        <v>1394937326.0400002</v>
      </c>
      <c r="DA311">
        <v>983492529.5</v>
      </c>
      <c r="DJ311">
        <v>432552668</v>
      </c>
      <c r="EH311">
        <v>0</v>
      </c>
      <c r="EJ311">
        <v>0</v>
      </c>
      <c r="EK311" s="59" t="s">
        <v>395</v>
      </c>
      <c r="EL311"/>
    </row>
    <row r="312" spans="1:142" x14ac:dyDescent="0.3">
      <c r="A312" t="s">
        <v>134</v>
      </c>
      <c r="B312">
        <v>2017</v>
      </c>
      <c r="C312" t="s">
        <v>135</v>
      </c>
      <c r="D312" t="s">
        <v>218</v>
      </c>
      <c r="E312" t="s">
        <v>143</v>
      </c>
      <c r="F312" t="s">
        <v>137</v>
      </c>
      <c r="G312" t="s">
        <v>138</v>
      </c>
      <c r="H312" s="6">
        <v>484554</v>
      </c>
      <c r="I312">
        <v>475842</v>
      </c>
      <c r="AS312">
        <v>1845776786.9000001</v>
      </c>
      <c r="AT312">
        <v>-4297267.41</v>
      </c>
      <c r="AU312">
        <v>0</v>
      </c>
      <c r="AV312">
        <v>214961953.69999999</v>
      </c>
      <c r="AW312">
        <v>4832676.95</v>
      </c>
      <c r="AX312">
        <v>0</v>
      </c>
      <c r="AY312">
        <v>-1745170.6</v>
      </c>
      <c r="AZ312">
        <v>0</v>
      </c>
      <c r="BA312">
        <v>-219794630.65000001</v>
      </c>
      <c r="BB312">
        <v>-2220510492.6500001</v>
      </c>
      <c r="BC312">
        <v>292471443.89999998</v>
      </c>
      <c r="BD312">
        <v>0</v>
      </c>
      <c r="BE312">
        <v>0</v>
      </c>
      <c r="BF312">
        <v>0</v>
      </c>
      <c r="BG312">
        <v>-745925.06</v>
      </c>
      <c r="BH312">
        <v>-45685685</v>
      </c>
      <c r="BI312">
        <v>0</v>
      </c>
      <c r="BK312">
        <v>0</v>
      </c>
      <c r="BL312">
        <v>169787776</v>
      </c>
      <c r="BM312">
        <v>0</v>
      </c>
      <c r="BN312">
        <v>70028360.400000006</v>
      </c>
      <c r="BO312">
        <v>-5355651.9000000004</v>
      </c>
      <c r="BP312">
        <v>-1472138.35</v>
      </c>
      <c r="BQ312">
        <v>-6542452.8799999999</v>
      </c>
      <c r="BR312">
        <v>0</v>
      </c>
      <c r="BT312">
        <v>-52645908.369999997</v>
      </c>
      <c r="BU312">
        <v>-19320</v>
      </c>
      <c r="BV312">
        <v>-36395450</v>
      </c>
      <c r="BW312">
        <v>-4495723</v>
      </c>
      <c r="BX312">
        <v>-1444788</v>
      </c>
      <c r="BY312">
        <v>-1147856</v>
      </c>
      <c r="BZ312">
        <v>2002274.26</v>
      </c>
      <c r="CA312">
        <v>-479499.5</v>
      </c>
      <c r="CB312">
        <v>0</v>
      </c>
      <c r="CC312">
        <v>13182206.59</v>
      </c>
      <c r="CD312">
        <v>38460</v>
      </c>
      <c r="CE312">
        <v>-1171.8</v>
      </c>
      <c r="CI312">
        <v>393440320.31</v>
      </c>
      <c r="CJ312">
        <v>295714242.74410599</v>
      </c>
      <c r="CL312">
        <v>766514250.25999987</v>
      </c>
      <c r="DA312">
        <v>360567761.57999998</v>
      </c>
      <c r="DJ312">
        <v>360678134</v>
      </c>
      <c r="EG312" t="s">
        <v>280</v>
      </c>
      <c r="EH312">
        <v>1</v>
      </c>
      <c r="EJ312">
        <v>0</v>
      </c>
      <c r="EK312" s="59" t="s">
        <v>429</v>
      </c>
      <c r="EL312"/>
    </row>
    <row r="313" spans="1:142" x14ac:dyDescent="0.3">
      <c r="A313" t="s">
        <v>134</v>
      </c>
      <c r="B313">
        <v>2017</v>
      </c>
      <c r="C313" t="s">
        <v>135</v>
      </c>
      <c r="D313" t="s">
        <v>219</v>
      </c>
      <c r="E313" t="s">
        <v>144</v>
      </c>
      <c r="F313" t="s">
        <v>137</v>
      </c>
      <c r="G313" t="s">
        <v>138</v>
      </c>
      <c r="H313" s="6">
        <v>471200</v>
      </c>
      <c r="I313">
        <v>484978</v>
      </c>
      <c r="AS313">
        <v>1770524958.5599999</v>
      </c>
      <c r="AT313">
        <v>-5215043.33</v>
      </c>
      <c r="AU313">
        <v>0</v>
      </c>
      <c r="AV313">
        <v>273810819.19</v>
      </c>
      <c r="AW313">
        <v>432479.35</v>
      </c>
      <c r="AX313">
        <v>0</v>
      </c>
      <c r="AY313">
        <v>-1695241.52</v>
      </c>
      <c r="AZ313">
        <v>0</v>
      </c>
      <c r="BA313">
        <v>-273810819.19</v>
      </c>
      <c r="BB313">
        <v>-2231208328.5599999</v>
      </c>
      <c r="BC313">
        <v>259464255.53999999</v>
      </c>
      <c r="BD313">
        <v>0</v>
      </c>
      <c r="BE313">
        <v>0</v>
      </c>
      <c r="BF313">
        <v>0</v>
      </c>
      <c r="BG313">
        <v>-190343.69</v>
      </c>
      <c r="BH313">
        <v>-16921985.390000001</v>
      </c>
      <c r="BI313">
        <v>0</v>
      </c>
      <c r="BK313">
        <v>0</v>
      </c>
      <c r="BL313">
        <v>290334402</v>
      </c>
      <c r="BM313">
        <v>0</v>
      </c>
      <c r="BN313">
        <v>61299730</v>
      </c>
      <c r="BO313">
        <v>0</v>
      </c>
      <c r="BP313">
        <v>-393616.49</v>
      </c>
      <c r="BQ313">
        <v>15653123.09</v>
      </c>
      <c r="BR313">
        <v>0</v>
      </c>
      <c r="BT313">
        <v>-48908408.390000001</v>
      </c>
      <c r="BU313">
        <v>-1535362.13</v>
      </c>
      <c r="BV313">
        <v>-10674209.630000001</v>
      </c>
      <c r="BW313">
        <v>-4288338.84</v>
      </c>
      <c r="BX313">
        <v>-5786637.3499999996</v>
      </c>
      <c r="BY313">
        <v>-301986.15999999997</v>
      </c>
      <c r="BZ313">
        <v>790739.5</v>
      </c>
      <c r="CA313">
        <v>-706665.12</v>
      </c>
      <c r="CB313">
        <v>0</v>
      </c>
      <c r="CC313">
        <v>65478594.939999998</v>
      </c>
      <c r="CD313">
        <v>0</v>
      </c>
      <c r="CE313">
        <v>0</v>
      </c>
      <c r="CI313">
        <v>905363606.99000001</v>
      </c>
      <c r="CJ313">
        <v>415495265.92897302</v>
      </c>
      <c r="CL313">
        <v>1588804973.1799998</v>
      </c>
      <c r="DA313">
        <v>992636774.41999996</v>
      </c>
      <c r="DJ313">
        <v>418090901.58999997</v>
      </c>
      <c r="EH313">
        <v>0</v>
      </c>
      <c r="EI313" t="s">
        <v>202</v>
      </c>
      <c r="EJ313">
        <v>1</v>
      </c>
      <c r="EK313" s="59" t="s">
        <v>433</v>
      </c>
      <c r="EL313"/>
    </row>
    <row r="314" spans="1:142" x14ac:dyDescent="0.3">
      <c r="A314" t="s">
        <v>134</v>
      </c>
      <c r="B314">
        <v>2017</v>
      </c>
      <c r="C314" t="s">
        <v>135</v>
      </c>
      <c r="D314" t="s">
        <v>220</v>
      </c>
      <c r="E314" t="s">
        <v>145</v>
      </c>
      <c r="F314" t="s">
        <v>137</v>
      </c>
      <c r="G314" t="s">
        <v>138</v>
      </c>
      <c r="H314" s="6">
        <v>364319.38</v>
      </c>
      <c r="I314">
        <v>364883</v>
      </c>
      <c r="AS314">
        <v>1273494659.47</v>
      </c>
      <c r="AT314">
        <v>-7546948.5300000003</v>
      </c>
      <c r="AU314">
        <v>0</v>
      </c>
      <c r="AV314">
        <v>183608470.40000001</v>
      </c>
      <c r="AW314">
        <v>-4876.3</v>
      </c>
      <c r="AX314">
        <v>0</v>
      </c>
      <c r="AY314">
        <v>-1514030.4</v>
      </c>
      <c r="AZ314">
        <v>0</v>
      </c>
      <c r="BA314">
        <v>-183608470.40000001</v>
      </c>
      <c r="BB314">
        <v>-1239564438.3900001</v>
      </c>
      <c r="BC314">
        <v>179928838.59</v>
      </c>
      <c r="BD314">
        <v>0</v>
      </c>
      <c r="BE314">
        <v>0</v>
      </c>
      <c r="BF314">
        <v>0</v>
      </c>
      <c r="BG314">
        <v>-1509107.78</v>
      </c>
      <c r="BH314">
        <v>9092392.6500000004</v>
      </c>
      <c r="BI314">
        <v>0</v>
      </c>
      <c r="BK314">
        <v>0</v>
      </c>
      <c r="BL314">
        <v>-132580333</v>
      </c>
      <c r="BM314">
        <v>0</v>
      </c>
      <c r="BN314">
        <v>52792205</v>
      </c>
      <c r="BO314">
        <v>-7536412.1600000001</v>
      </c>
      <c r="BP314">
        <v>-263111.01</v>
      </c>
      <c r="BQ314">
        <v>-2016913.91</v>
      </c>
      <c r="BR314">
        <v>0</v>
      </c>
      <c r="BT314">
        <v>0</v>
      </c>
      <c r="BU314">
        <v>-470237.49</v>
      </c>
      <c r="BV314">
        <v>-67328819.969999999</v>
      </c>
      <c r="BW314">
        <v>-3520184.92</v>
      </c>
      <c r="BX314">
        <v>-3875132.04</v>
      </c>
      <c r="BY314">
        <v>0</v>
      </c>
      <c r="BZ314">
        <v>1937050.25</v>
      </c>
      <c r="CA314">
        <v>-407666.96</v>
      </c>
      <c r="CB314">
        <v>0</v>
      </c>
      <c r="CC314">
        <v>23266079.420000002</v>
      </c>
      <c r="CD314">
        <v>18686.37</v>
      </c>
      <c r="CE314">
        <v>-21.63</v>
      </c>
      <c r="CI314">
        <v>285986219.07999998</v>
      </c>
      <c r="CJ314">
        <v>173437988.581552</v>
      </c>
      <c r="CL314">
        <v>556497434.70000005</v>
      </c>
      <c r="DA314">
        <v>318714260.79000002</v>
      </c>
      <c r="DJ314">
        <v>164761082.65000001</v>
      </c>
      <c r="EG314" t="s">
        <v>278</v>
      </c>
      <c r="EH314">
        <v>1</v>
      </c>
      <c r="EJ314">
        <v>0</v>
      </c>
      <c r="EK314" s="59" t="s">
        <v>412</v>
      </c>
      <c r="EL314"/>
    </row>
    <row r="315" spans="1:142" x14ac:dyDescent="0.3">
      <c r="A315" t="s">
        <v>134</v>
      </c>
      <c r="B315">
        <v>2017</v>
      </c>
      <c r="C315" t="s">
        <v>135</v>
      </c>
      <c r="D315" t="s">
        <v>221</v>
      </c>
      <c r="E315" t="s">
        <v>146</v>
      </c>
      <c r="F315" t="s">
        <v>137</v>
      </c>
      <c r="G315" t="s">
        <v>138</v>
      </c>
      <c r="H315" s="6">
        <v>374632</v>
      </c>
      <c r="I315">
        <v>383114</v>
      </c>
      <c r="AS315">
        <v>1484745658</v>
      </c>
      <c r="AT315">
        <v>-4780974</v>
      </c>
      <c r="AU315">
        <v>-4086989</v>
      </c>
      <c r="AV315">
        <v>170094256</v>
      </c>
      <c r="AW315">
        <v>194081</v>
      </c>
      <c r="AX315">
        <v>0</v>
      </c>
      <c r="AY315">
        <v>-1373362</v>
      </c>
      <c r="AZ315">
        <v>0</v>
      </c>
      <c r="BA315">
        <v>-170094256</v>
      </c>
      <c r="BB315">
        <v>-1705660016</v>
      </c>
      <c r="BC315">
        <v>210390119</v>
      </c>
      <c r="BD315">
        <v>0</v>
      </c>
      <c r="BE315">
        <v>0</v>
      </c>
      <c r="BF315">
        <v>0</v>
      </c>
      <c r="BG315">
        <v>-624964</v>
      </c>
      <c r="BH315">
        <v>-27300000</v>
      </c>
      <c r="BI315">
        <v>0</v>
      </c>
      <c r="BK315">
        <v>0</v>
      </c>
      <c r="BL315">
        <v>118248522</v>
      </c>
      <c r="BM315">
        <v>0</v>
      </c>
      <c r="BN315">
        <v>25500000</v>
      </c>
      <c r="BO315">
        <v>-1677005</v>
      </c>
      <c r="BP315">
        <v>-744336</v>
      </c>
      <c r="BQ315">
        <v>4148365</v>
      </c>
      <c r="BR315">
        <v>162446</v>
      </c>
      <c r="BT315">
        <v>-33699948</v>
      </c>
      <c r="BU315">
        <v>-1621891</v>
      </c>
      <c r="BV315">
        <v>-32855551</v>
      </c>
      <c r="BW315">
        <v>-4881028</v>
      </c>
      <c r="BX315">
        <v>-1933570</v>
      </c>
      <c r="BY315">
        <v>-1111581</v>
      </c>
      <c r="BZ315">
        <v>1229757</v>
      </c>
      <c r="CA315">
        <v>-866426</v>
      </c>
      <c r="CB315">
        <v>0</v>
      </c>
      <c r="CC315">
        <v>20963480</v>
      </c>
      <c r="CD315">
        <v>422550</v>
      </c>
      <c r="CE315">
        <v>-4135689</v>
      </c>
      <c r="CI315">
        <v>167079298.94999999</v>
      </c>
      <c r="CJ315">
        <v>149757477.89343899</v>
      </c>
      <c r="CL315">
        <v>430247784</v>
      </c>
      <c r="DA315">
        <v>190143406</v>
      </c>
      <c r="DJ315">
        <v>377800000</v>
      </c>
      <c r="EG315" t="s">
        <v>279</v>
      </c>
      <c r="EH315">
        <v>1</v>
      </c>
      <c r="EJ315">
        <v>0</v>
      </c>
      <c r="EK315" s="59" t="s">
        <v>399</v>
      </c>
      <c r="EL315"/>
    </row>
    <row r="316" spans="1:142" x14ac:dyDescent="0.3">
      <c r="A316" t="s">
        <v>134</v>
      </c>
      <c r="B316">
        <v>2017</v>
      </c>
      <c r="C316" t="s">
        <v>135</v>
      </c>
      <c r="D316" t="s">
        <v>222</v>
      </c>
      <c r="E316" t="s">
        <v>147</v>
      </c>
      <c r="F316" t="s">
        <v>137</v>
      </c>
      <c r="G316" t="s">
        <v>138</v>
      </c>
      <c r="H316" s="6">
        <v>253174.27</v>
      </c>
      <c r="I316">
        <v>251802</v>
      </c>
      <c r="AS316">
        <v>822912660.10000002</v>
      </c>
      <c r="AT316">
        <v>-2679742.54</v>
      </c>
      <c r="AU316">
        <v>0</v>
      </c>
      <c r="AV316">
        <v>101312017.34999999</v>
      </c>
      <c r="AW316">
        <v>6968.05</v>
      </c>
      <c r="AX316">
        <v>0</v>
      </c>
      <c r="AY316">
        <v>-912579.2</v>
      </c>
      <c r="AZ316">
        <v>0</v>
      </c>
      <c r="BA316">
        <v>-101317057.34999999</v>
      </c>
      <c r="BB316">
        <v>-701036100.21000004</v>
      </c>
      <c r="BC316">
        <v>119191712.34999999</v>
      </c>
      <c r="BD316">
        <v>0</v>
      </c>
      <c r="BE316">
        <v>0</v>
      </c>
      <c r="BF316">
        <v>0</v>
      </c>
      <c r="BG316">
        <v>-41766.01</v>
      </c>
      <c r="BH316">
        <v>-15479000</v>
      </c>
      <c r="BI316">
        <v>0</v>
      </c>
      <c r="BK316">
        <v>0</v>
      </c>
      <c r="BL316">
        <v>-154843606</v>
      </c>
      <c r="BM316">
        <v>0</v>
      </c>
      <c r="BN316">
        <v>-8800000</v>
      </c>
      <c r="BO316">
        <v>0</v>
      </c>
      <c r="BP316">
        <v>-7795889.29</v>
      </c>
      <c r="BQ316">
        <v>4932854.93</v>
      </c>
      <c r="BR316">
        <v>0</v>
      </c>
      <c r="BT316">
        <v>0</v>
      </c>
      <c r="BU316">
        <v>-228370</v>
      </c>
      <c r="BV316">
        <v>-35844080.579999998</v>
      </c>
      <c r="BW316">
        <v>-100230.52</v>
      </c>
      <c r="BX316">
        <v>-867242.43</v>
      </c>
      <c r="BY316">
        <v>0</v>
      </c>
      <c r="BZ316">
        <v>99.24</v>
      </c>
      <c r="CA316">
        <v>-78542.48</v>
      </c>
      <c r="CB316">
        <v>0</v>
      </c>
      <c r="CC316">
        <v>4777802.18</v>
      </c>
      <c r="CD316">
        <v>0</v>
      </c>
      <c r="CE316">
        <v>-12820572</v>
      </c>
      <c r="CI316">
        <v>94454325.5</v>
      </c>
      <c r="CJ316">
        <v>81722480.245761082</v>
      </c>
      <c r="CL316">
        <v>157552575.07999998</v>
      </c>
      <c r="DA316">
        <v>104195144.84</v>
      </c>
      <c r="DJ316">
        <v>156169000</v>
      </c>
      <c r="EG316" t="s">
        <v>287</v>
      </c>
      <c r="EH316">
        <v>1</v>
      </c>
      <c r="EJ316">
        <v>0</v>
      </c>
      <c r="EK316" s="59" t="s">
        <v>439</v>
      </c>
      <c r="EL316"/>
    </row>
    <row r="317" spans="1:142" x14ac:dyDescent="0.3">
      <c r="A317" t="s">
        <v>134</v>
      </c>
      <c r="B317">
        <v>2017</v>
      </c>
      <c r="C317" t="s">
        <v>135</v>
      </c>
      <c r="D317" t="s">
        <v>223</v>
      </c>
      <c r="E317" t="s">
        <v>148</v>
      </c>
      <c r="F317" t="s">
        <v>137</v>
      </c>
      <c r="G317" t="s">
        <v>138</v>
      </c>
      <c r="H317" s="6">
        <v>373477.97</v>
      </c>
      <c r="I317">
        <v>330375</v>
      </c>
      <c r="AS317">
        <v>1531062329.9000001</v>
      </c>
      <c r="AT317">
        <v>-26317526.079999998</v>
      </c>
      <c r="AU317">
        <v>0</v>
      </c>
      <c r="AV317">
        <v>292900012.81999999</v>
      </c>
      <c r="AW317">
        <v>0</v>
      </c>
      <c r="AX317">
        <v>0</v>
      </c>
      <c r="AY317">
        <v>-1344520.3</v>
      </c>
      <c r="AZ317">
        <v>0</v>
      </c>
      <c r="BA317">
        <v>-292900012.81999999</v>
      </c>
      <c r="BB317">
        <v>-1696368673.24</v>
      </c>
      <c r="BC317">
        <v>224262156.66</v>
      </c>
      <c r="BD317">
        <v>0</v>
      </c>
      <c r="BE317">
        <v>0</v>
      </c>
      <c r="BF317">
        <v>0</v>
      </c>
      <c r="BG317">
        <v>0</v>
      </c>
      <c r="BH317">
        <v>-3760000</v>
      </c>
      <c r="BI317">
        <v>0</v>
      </c>
      <c r="BK317">
        <v>74231</v>
      </c>
      <c r="BL317">
        <v>2767228</v>
      </c>
      <c r="BM317">
        <v>0</v>
      </c>
      <c r="BN317">
        <v>37482983</v>
      </c>
      <c r="BO317">
        <v>-1010334.77</v>
      </c>
      <c r="BP317">
        <v>-2430753.33</v>
      </c>
      <c r="BQ317">
        <v>-941319.64</v>
      </c>
      <c r="BR317">
        <v>0</v>
      </c>
      <c r="BT317">
        <v>0</v>
      </c>
      <c r="BU317">
        <v>0</v>
      </c>
      <c r="BV317">
        <v>-50909563.100000001</v>
      </c>
      <c r="BW317">
        <v>-3203668.73</v>
      </c>
      <c r="BX317">
        <v>-2096133.2</v>
      </c>
      <c r="BY317">
        <v>0</v>
      </c>
      <c r="BZ317">
        <v>1276297.8400000001</v>
      </c>
      <c r="CA317">
        <v>-59651.19</v>
      </c>
      <c r="CB317">
        <v>0</v>
      </c>
      <c r="CC317">
        <v>12450056.289999999</v>
      </c>
      <c r="CD317">
        <v>0</v>
      </c>
      <c r="CE317">
        <v>0</v>
      </c>
      <c r="CI317">
        <v>130797914.177264</v>
      </c>
      <c r="CJ317">
        <v>194229535.959429</v>
      </c>
      <c r="CL317">
        <v>371217272.72000003</v>
      </c>
      <c r="DA317">
        <v>64482391.420000002</v>
      </c>
      <c r="DJ317">
        <v>350560000</v>
      </c>
      <c r="EH317">
        <v>0</v>
      </c>
      <c r="EI317" t="s">
        <v>199</v>
      </c>
      <c r="EJ317">
        <v>1</v>
      </c>
      <c r="EK317" s="59" t="s">
        <v>427</v>
      </c>
      <c r="EL317"/>
    </row>
    <row r="318" spans="1:142" x14ac:dyDescent="0.3">
      <c r="A318" t="s">
        <v>134</v>
      </c>
      <c r="B318">
        <v>2017</v>
      </c>
      <c r="C318" t="s">
        <v>135</v>
      </c>
      <c r="D318" t="s">
        <v>224</v>
      </c>
      <c r="E318" t="s">
        <v>149</v>
      </c>
      <c r="F318" t="s">
        <v>137</v>
      </c>
      <c r="G318" t="s">
        <v>138</v>
      </c>
      <c r="H318" s="6">
        <v>260069.77</v>
      </c>
      <c r="I318">
        <v>236585</v>
      </c>
      <c r="AS318">
        <v>974987653.20000005</v>
      </c>
      <c r="AT318">
        <v>-13107836.02</v>
      </c>
      <c r="AU318">
        <v>0</v>
      </c>
      <c r="AV318">
        <v>186825112.63999999</v>
      </c>
      <c r="AW318">
        <v>0</v>
      </c>
      <c r="AX318">
        <v>0</v>
      </c>
      <c r="AY318">
        <v>-936251.04</v>
      </c>
      <c r="AZ318">
        <v>0</v>
      </c>
      <c r="BA318">
        <v>-186825112.63999999</v>
      </c>
      <c r="BB318">
        <v>-1065469948.63</v>
      </c>
      <c r="BC318">
        <v>140817768.56</v>
      </c>
      <c r="BD318">
        <v>0</v>
      </c>
      <c r="BE318">
        <v>0</v>
      </c>
      <c r="BF318">
        <v>0</v>
      </c>
      <c r="BG318">
        <v>0</v>
      </c>
      <c r="BH318">
        <v>-4582000</v>
      </c>
      <c r="BI318">
        <v>0</v>
      </c>
      <c r="BK318">
        <v>47187</v>
      </c>
      <c r="BL318">
        <v>554849</v>
      </c>
      <c r="BM318">
        <v>0</v>
      </c>
      <c r="BN318">
        <v>8007427</v>
      </c>
      <c r="BO318">
        <v>-741396.52</v>
      </c>
      <c r="BP318">
        <v>-1800003.91</v>
      </c>
      <c r="BQ318">
        <v>-689186.28</v>
      </c>
      <c r="BR318">
        <v>0</v>
      </c>
      <c r="BT318">
        <v>0</v>
      </c>
      <c r="BU318">
        <v>0</v>
      </c>
      <c r="BV318">
        <v>-32327852.420000002</v>
      </c>
      <c r="BW318">
        <v>-2336279.38</v>
      </c>
      <c r="BX318">
        <v>-518831.33</v>
      </c>
      <c r="BY318">
        <v>0</v>
      </c>
      <c r="BZ318">
        <v>874695.57</v>
      </c>
      <c r="CA318">
        <v>-6793.32</v>
      </c>
      <c r="CB318">
        <v>0</v>
      </c>
      <c r="CC318">
        <v>7809767.0499999998</v>
      </c>
      <c r="CD318">
        <v>0</v>
      </c>
      <c r="CE318">
        <v>0</v>
      </c>
      <c r="CI318">
        <v>85367405.246922895</v>
      </c>
      <c r="CJ318">
        <v>121029713.19835401</v>
      </c>
      <c r="CL318">
        <v>256368261.19</v>
      </c>
      <c r="DA318">
        <v>19153939.489999998</v>
      </c>
      <c r="DJ318">
        <v>227286000</v>
      </c>
      <c r="EH318">
        <v>0</v>
      </c>
      <c r="EI318" t="s">
        <v>199</v>
      </c>
      <c r="EJ318">
        <v>1</v>
      </c>
      <c r="EK318" s="59" t="s">
        <v>431</v>
      </c>
      <c r="EL318"/>
    </row>
    <row r="319" spans="1:142" x14ac:dyDescent="0.3">
      <c r="A319" t="s">
        <v>134</v>
      </c>
      <c r="B319">
        <v>2017</v>
      </c>
      <c r="C319" t="s">
        <v>135</v>
      </c>
      <c r="D319" t="s">
        <v>225</v>
      </c>
      <c r="E319" t="s">
        <v>150</v>
      </c>
      <c r="F319" t="s">
        <v>137</v>
      </c>
      <c r="G319" t="s">
        <v>138</v>
      </c>
      <c r="H319" s="6">
        <v>186763</v>
      </c>
      <c r="I319">
        <v>184744</v>
      </c>
      <c r="AS319">
        <v>651251578.75999999</v>
      </c>
      <c r="AT319">
        <v>-565000.11</v>
      </c>
      <c r="AU319">
        <v>0</v>
      </c>
      <c r="AV319">
        <v>74097793.75</v>
      </c>
      <c r="AW319">
        <v>0</v>
      </c>
      <c r="AX319">
        <v>0</v>
      </c>
      <c r="AY319">
        <v>-560946</v>
      </c>
      <c r="AZ319">
        <v>0</v>
      </c>
      <c r="BA319">
        <v>-74097793.75</v>
      </c>
      <c r="BB319">
        <v>-678351749.5</v>
      </c>
      <c r="BC319">
        <v>99967688.950000003</v>
      </c>
      <c r="BD319">
        <v>0</v>
      </c>
      <c r="BE319">
        <v>0</v>
      </c>
      <c r="BF319">
        <v>0</v>
      </c>
      <c r="BG319">
        <v>-187629.33</v>
      </c>
      <c r="BH319">
        <v>-6833000</v>
      </c>
      <c r="BI319">
        <v>0</v>
      </c>
      <c r="BK319">
        <v>0</v>
      </c>
      <c r="BL319">
        <v>-9291248</v>
      </c>
      <c r="BM319">
        <v>0</v>
      </c>
      <c r="BN319">
        <v>-30500000</v>
      </c>
      <c r="BO319">
        <v>-7532337.2999999998</v>
      </c>
      <c r="BP319">
        <v>-1274152.05</v>
      </c>
      <c r="BQ319">
        <v>1575751.08</v>
      </c>
      <c r="BR319">
        <v>0</v>
      </c>
      <c r="BT319">
        <v>-10181845.77</v>
      </c>
      <c r="BU319">
        <v>-802.6</v>
      </c>
      <c r="BV319">
        <v>-7618857.4900000002</v>
      </c>
      <c r="BW319">
        <v>-2015760.32</v>
      </c>
      <c r="BX319">
        <v>-228586.05</v>
      </c>
      <c r="BY319">
        <v>-846177.28000000003</v>
      </c>
      <c r="BZ319">
        <v>318331.07</v>
      </c>
      <c r="CA319">
        <v>-966134.64</v>
      </c>
      <c r="CB319">
        <v>0</v>
      </c>
      <c r="CC319">
        <v>16523543.720000001</v>
      </c>
      <c r="CD319">
        <v>0</v>
      </c>
      <c r="CE319">
        <v>0</v>
      </c>
      <c r="CI319">
        <v>116474938</v>
      </c>
      <c r="CJ319">
        <v>105900000</v>
      </c>
      <c r="CL319">
        <v>290940366.86000001</v>
      </c>
      <c r="DA319">
        <v>124675939.56999999</v>
      </c>
      <c r="DJ319">
        <v>133028000</v>
      </c>
      <c r="EH319">
        <v>0</v>
      </c>
      <c r="EJ319">
        <v>0</v>
      </c>
      <c r="EK319" s="59" t="s">
        <v>396</v>
      </c>
      <c r="EL319"/>
    </row>
    <row r="320" spans="1:142" x14ac:dyDescent="0.3">
      <c r="A320" t="s">
        <v>134</v>
      </c>
      <c r="B320">
        <v>2017</v>
      </c>
      <c r="C320" t="s">
        <v>135</v>
      </c>
      <c r="D320" t="s">
        <v>226</v>
      </c>
      <c r="E320" t="s">
        <v>151</v>
      </c>
      <c r="F320" t="s">
        <v>137</v>
      </c>
      <c r="G320" t="s">
        <v>138</v>
      </c>
      <c r="H320" s="6">
        <v>226354.37</v>
      </c>
      <c r="I320">
        <v>193542</v>
      </c>
      <c r="AS320">
        <v>839207803.25</v>
      </c>
      <c r="AT320">
        <v>-13173383.16</v>
      </c>
      <c r="AU320">
        <v>0</v>
      </c>
      <c r="AV320">
        <v>145926451.5</v>
      </c>
      <c r="AW320">
        <v>0</v>
      </c>
      <c r="AX320">
        <v>0</v>
      </c>
      <c r="AY320">
        <v>-814875.72</v>
      </c>
      <c r="AZ320">
        <v>0</v>
      </c>
      <c r="BA320">
        <v>-145926451.5</v>
      </c>
      <c r="BB320">
        <v>-863783807.16999996</v>
      </c>
      <c r="BC320">
        <v>124350602.51000001</v>
      </c>
      <c r="BD320">
        <v>0</v>
      </c>
      <c r="BE320">
        <v>0</v>
      </c>
      <c r="BF320">
        <v>0</v>
      </c>
      <c r="BG320">
        <v>0</v>
      </c>
      <c r="BH320">
        <v>-6423000</v>
      </c>
      <c r="BI320">
        <v>0</v>
      </c>
      <c r="BK320">
        <v>59136</v>
      </c>
      <c r="BL320">
        <v>-51470269</v>
      </c>
      <c r="BM320">
        <v>0</v>
      </c>
      <c r="BN320">
        <v>7779065</v>
      </c>
      <c r="BO320">
        <v>-1743478.02</v>
      </c>
      <c r="BP320">
        <v>-1199357.3799999999</v>
      </c>
      <c r="BQ320">
        <v>-567056.44999999995</v>
      </c>
      <c r="BR320">
        <v>0</v>
      </c>
      <c r="BT320">
        <v>0</v>
      </c>
      <c r="BU320">
        <v>0</v>
      </c>
      <c r="BV320">
        <v>-26175626.050000001</v>
      </c>
      <c r="BW320">
        <v>-1707509.11</v>
      </c>
      <c r="BX320">
        <v>-409509.66</v>
      </c>
      <c r="BY320">
        <v>0</v>
      </c>
      <c r="BZ320">
        <v>780525.53</v>
      </c>
      <c r="CA320">
        <v>-604.28</v>
      </c>
      <c r="CB320">
        <v>0</v>
      </c>
      <c r="CC320">
        <v>8004059.1399999997</v>
      </c>
      <c r="CD320">
        <v>0</v>
      </c>
      <c r="CE320">
        <v>0</v>
      </c>
      <c r="CI320">
        <v>86986308.274501503</v>
      </c>
      <c r="CJ320">
        <v>120899989.460078</v>
      </c>
      <c r="CL320">
        <v>241149901.83000004</v>
      </c>
      <c r="DA320">
        <v>57189501.07</v>
      </c>
      <c r="DJ320">
        <v>182008000</v>
      </c>
      <c r="EH320">
        <v>0</v>
      </c>
      <c r="EI320" t="s">
        <v>199</v>
      </c>
      <c r="EJ320">
        <v>1</v>
      </c>
      <c r="EK320" s="59" t="s">
        <v>397</v>
      </c>
      <c r="EL320"/>
    </row>
    <row r="321" spans="1:142" x14ac:dyDescent="0.3">
      <c r="A321" t="s">
        <v>134</v>
      </c>
      <c r="B321">
        <v>2017</v>
      </c>
      <c r="C321" t="s">
        <v>135</v>
      </c>
      <c r="D321" t="s">
        <v>227</v>
      </c>
      <c r="E321" t="s">
        <v>152</v>
      </c>
      <c r="F321" t="s">
        <v>137</v>
      </c>
      <c r="G321" t="s">
        <v>138</v>
      </c>
      <c r="H321" s="6">
        <v>172065.1</v>
      </c>
      <c r="I321">
        <v>172216</v>
      </c>
      <c r="AS321">
        <v>689156952.79999995</v>
      </c>
      <c r="AT321">
        <v>-4332683.1900000004</v>
      </c>
      <c r="AU321">
        <v>0</v>
      </c>
      <c r="AV321">
        <v>94574478.950000003</v>
      </c>
      <c r="AW321">
        <v>239195.23</v>
      </c>
      <c r="AX321">
        <v>0</v>
      </c>
      <c r="AY321">
        <v>-623224.4</v>
      </c>
      <c r="AZ321">
        <v>0</v>
      </c>
      <c r="BA321">
        <v>-94810641.849999994</v>
      </c>
      <c r="BB321">
        <v>-747948120.66999996</v>
      </c>
      <c r="BC321">
        <v>101831000.40000001</v>
      </c>
      <c r="BD321">
        <v>0</v>
      </c>
      <c r="BE321">
        <v>0</v>
      </c>
      <c r="BF321">
        <v>0</v>
      </c>
      <c r="BG321">
        <v>-53273.05</v>
      </c>
      <c r="BH321">
        <v>-11210000</v>
      </c>
      <c r="BI321">
        <v>0</v>
      </c>
      <c r="BK321">
        <v>0</v>
      </c>
      <c r="BL321">
        <v>6136491</v>
      </c>
      <c r="BM321">
        <v>0</v>
      </c>
      <c r="BN321">
        <v>-2800000</v>
      </c>
      <c r="BO321">
        <v>0</v>
      </c>
      <c r="BP321">
        <v>-1939432.28</v>
      </c>
      <c r="BQ321">
        <v>2294458.7999999998</v>
      </c>
      <c r="BR321">
        <v>0</v>
      </c>
      <c r="BT321">
        <v>0</v>
      </c>
      <c r="BU321">
        <v>-207088.5</v>
      </c>
      <c r="BV321">
        <v>-30005317.010000002</v>
      </c>
      <c r="BW321">
        <v>-84268.37</v>
      </c>
      <c r="BX321">
        <v>-655915.30000000005</v>
      </c>
      <c r="BY321">
        <v>0</v>
      </c>
      <c r="BZ321">
        <v>2337.16</v>
      </c>
      <c r="CA321">
        <v>-55687.62</v>
      </c>
      <c r="CB321">
        <v>0</v>
      </c>
      <c r="CC321">
        <v>13651233.359999999</v>
      </c>
      <c r="CD321">
        <v>0</v>
      </c>
      <c r="CE321">
        <v>0</v>
      </c>
      <c r="CI321">
        <v>186829830.51163399</v>
      </c>
      <c r="CJ321">
        <v>119762691.019439</v>
      </c>
      <c r="CL321">
        <v>298988668.34999996</v>
      </c>
      <c r="DA321">
        <v>190423160.83000001</v>
      </c>
      <c r="DJ321">
        <v>174630000</v>
      </c>
      <c r="EG321" t="s">
        <v>287</v>
      </c>
      <c r="EH321">
        <v>1</v>
      </c>
      <c r="EJ321">
        <v>0</v>
      </c>
      <c r="EK321" s="59" t="s">
        <v>430</v>
      </c>
      <c r="EL321"/>
    </row>
    <row r="322" spans="1:142" x14ac:dyDescent="0.3">
      <c r="A322" t="s">
        <v>134</v>
      </c>
      <c r="B322">
        <v>2017</v>
      </c>
      <c r="C322" t="s">
        <v>135</v>
      </c>
      <c r="D322" t="s">
        <v>228</v>
      </c>
      <c r="E322" t="s">
        <v>153</v>
      </c>
      <c r="F322" t="s">
        <v>137</v>
      </c>
      <c r="G322" t="s">
        <v>138</v>
      </c>
      <c r="H322" s="6">
        <v>202917.11</v>
      </c>
      <c r="I322">
        <v>180468</v>
      </c>
      <c r="AS322">
        <v>748031793.85000002</v>
      </c>
      <c r="AT322">
        <v>-12486551.039999999</v>
      </c>
      <c r="AU322">
        <v>0</v>
      </c>
      <c r="AV322">
        <v>130008767.25</v>
      </c>
      <c r="AW322">
        <v>0</v>
      </c>
      <c r="AX322">
        <v>0</v>
      </c>
      <c r="AY322">
        <v>-730501.61</v>
      </c>
      <c r="AZ322">
        <v>0</v>
      </c>
      <c r="BA322">
        <v>-130008767.25</v>
      </c>
      <c r="BB322">
        <v>-737543795.27999997</v>
      </c>
      <c r="BC322">
        <v>108730377.41</v>
      </c>
      <c r="BD322">
        <v>0</v>
      </c>
      <c r="BE322">
        <v>0</v>
      </c>
      <c r="BF322">
        <v>0</v>
      </c>
      <c r="BG322">
        <v>0</v>
      </c>
      <c r="BH322">
        <v>-4023000</v>
      </c>
      <c r="BI322">
        <v>0</v>
      </c>
      <c r="BK322">
        <v>0</v>
      </c>
      <c r="BL322">
        <v>-78764796</v>
      </c>
      <c r="BM322">
        <v>0</v>
      </c>
      <c r="BN322">
        <v>13111451</v>
      </c>
      <c r="BO322">
        <v>-663591.82999999996</v>
      </c>
      <c r="BP322">
        <v>-1316906.79</v>
      </c>
      <c r="BQ322">
        <v>-586249.28</v>
      </c>
      <c r="BR322">
        <v>0</v>
      </c>
      <c r="BT322">
        <v>0</v>
      </c>
      <c r="BU322">
        <v>0</v>
      </c>
      <c r="BV322">
        <v>-22140199.079999998</v>
      </c>
      <c r="BW322">
        <v>-1506501.12</v>
      </c>
      <c r="BX322">
        <v>-279453.17</v>
      </c>
      <c r="BY322">
        <v>0</v>
      </c>
      <c r="BZ322">
        <v>822770.96</v>
      </c>
      <c r="CA322">
        <v>-25469.99</v>
      </c>
      <c r="CB322">
        <v>0</v>
      </c>
      <c r="CC322">
        <v>6017956.7800000003</v>
      </c>
      <c r="CD322">
        <v>0</v>
      </c>
      <c r="CE322">
        <v>0</v>
      </c>
      <c r="CI322">
        <v>50484282.007384099</v>
      </c>
      <c r="CJ322">
        <v>84497361.180214599</v>
      </c>
      <c r="CL322">
        <v>161105087.72000003</v>
      </c>
      <c r="DA322">
        <v>54317641.119999997</v>
      </c>
      <c r="DJ322">
        <v>158154000</v>
      </c>
      <c r="EH322">
        <v>0</v>
      </c>
      <c r="EI322" t="s">
        <v>199</v>
      </c>
      <c r="EJ322">
        <v>1</v>
      </c>
      <c r="EK322" s="59" t="s">
        <v>404</v>
      </c>
      <c r="EL322"/>
    </row>
    <row r="323" spans="1:142" x14ac:dyDescent="0.3">
      <c r="A323" t="s">
        <v>134</v>
      </c>
      <c r="B323">
        <v>2017</v>
      </c>
      <c r="C323" t="s">
        <v>135</v>
      </c>
      <c r="D323" t="s">
        <v>229</v>
      </c>
      <c r="E323" t="s">
        <v>154</v>
      </c>
      <c r="F323" t="s">
        <v>137</v>
      </c>
      <c r="G323" t="s">
        <v>138</v>
      </c>
      <c r="H323" s="6">
        <v>157319.78</v>
      </c>
      <c r="I323">
        <v>153241</v>
      </c>
      <c r="AS323">
        <v>520427155.14999998</v>
      </c>
      <c r="AT323">
        <v>-1380101.8</v>
      </c>
      <c r="AU323">
        <v>0</v>
      </c>
      <c r="AV323">
        <v>84991034.799999997</v>
      </c>
      <c r="AW323">
        <v>0</v>
      </c>
      <c r="AX323">
        <v>0</v>
      </c>
      <c r="AY323">
        <v>-595272.79</v>
      </c>
      <c r="AZ323">
        <v>0</v>
      </c>
      <c r="BA323">
        <v>-84991034.799999997</v>
      </c>
      <c r="BB323">
        <v>-530139055.10000002</v>
      </c>
      <c r="BC323">
        <v>74804202.150000006</v>
      </c>
      <c r="BD323">
        <v>0</v>
      </c>
      <c r="BE323">
        <v>0</v>
      </c>
      <c r="BF323">
        <v>0</v>
      </c>
      <c r="BG323">
        <v>-189772.17</v>
      </c>
      <c r="BH323">
        <v>-4494000</v>
      </c>
      <c r="BI323">
        <v>0</v>
      </c>
      <c r="BK323">
        <v>0</v>
      </c>
      <c r="BL323">
        <v>-21611152.800000001</v>
      </c>
      <c r="BM323">
        <v>0</v>
      </c>
      <c r="BN323">
        <v>1110000</v>
      </c>
      <c r="BO323">
        <v>-5803971.25</v>
      </c>
      <c r="BP323">
        <v>-396410.3</v>
      </c>
      <c r="BQ323">
        <v>-762527.52</v>
      </c>
      <c r="BR323">
        <v>0</v>
      </c>
      <c r="BT323">
        <v>-17315536.109999999</v>
      </c>
      <c r="BU323">
        <v>-142560.69</v>
      </c>
      <c r="BV323">
        <v>-6593205.5999999996</v>
      </c>
      <c r="BW323">
        <v>-1319915.95</v>
      </c>
      <c r="BX323">
        <v>-1128088.79</v>
      </c>
      <c r="BY323">
        <v>-1996483.59</v>
      </c>
      <c r="BZ323">
        <v>5242453.8</v>
      </c>
      <c r="CA323">
        <v>-575850.06000000006</v>
      </c>
      <c r="CB323">
        <v>0</v>
      </c>
      <c r="CC323">
        <v>14961146.33</v>
      </c>
      <c r="CD323">
        <v>485839.24</v>
      </c>
      <c r="CE323">
        <v>0</v>
      </c>
      <c r="CI323">
        <v>106374789</v>
      </c>
      <c r="CJ323">
        <v>84046748.2230822</v>
      </c>
      <c r="CL323">
        <v>322248030.10000002</v>
      </c>
      <c r="DA323">
        <v>87290595.459999993</v>
      </c>
      <c r="DJ323">
        <v>97236000</v>
      </c>
      <c r="EG323" t="s">
        <v>281</v>
      </c>
      <c r="EH323">
        <v>1</v>
      </c>
      <c r="EJ323">
        <v>0</v>
      </c>
      <c r="EK323" s="59" t="s">
        <v>400</v>
      </c>
      <c r="EL323"/>
    </row>
    <row r="324" spans="1:142" x14ac:dyDescent="0.3">
      <c r="A324" t="s">
        <v>134</v>
      </c>
      <c r="B324">
        <v>2017</v>
      </c>
      <c r="C324" t="s">
        <v>135</v>
      </c>
      <c r="D324" t="s">
        <v>230</v>
      </c>
      <c r="E324" t="s">
        <v>155</v>
      </c>
      <c r="F324" t="s">
        <v>137</v>
      </c>
      <c r="G324" t="s">
        <v>138</v>
      </c>
      <c r="H324" s="6">
        <v>149661.32</v>
      </c>
      <c r="I324">
        <v>153362</v>
      </c>
      <c r="AS324">
        <v>624768645.55999994</v>
      </c>
      <c r="AT324">
        <v>-1449529.21</v>
      </c>
      <c r="AU324">
        <v>0</v>
      </c>
      <c r="AV324">
        <v>100950580.8</v>
      </c>
      <c r="AW324">
        <v>0</v>
      </c>
      <c r="AX324">
        <v>0</v>
      </c>
      <c r="AY324">
        <v>538780.28</v>
      </c>
      <c r="AZ324">
        <v>0</v>
      </c>
      <c r="BA324">
        <v>-100950580.8</v>
      </c>
      <c r="BB324">
        <v>-668327479.47000003</v>
      </c>
      <c r="BC324">
        <v>79749447.349999994</v>
      </c>
      <c r="BD324">
        <v>0</v>
      </c>
      <c r="BE324">
        <v>0</v>
      </c>
      <c r="BF324">
        <v>0</v>
      </c>
      <c r="BG324">
        <v>-2238768.5099999998</v>
      </c>
      <c r="BH324">
        <v>620760.21</v>
      </c>
      <c r="BI324">
        <v>-14789927.17</v>
      </c>
      <c r="BK324">
        <v>0</v>
      </c>
      <c r="BL324">
        <v>21610554</v>
      </c>
      <c r="BM324">
        <v>0</v>
      </c>
      <c r="BN324">
        <v>16791577</v>
      </c>
      <c r="BO324">
        <v>0</v>
      </c>
      <c r="BP324">
        <v>0</v>
      </c>
      <c r="BQ324">
        <v>-1040630.81</v>
      </c>
      <c r="BR324">
        <v>0</v>
      </c>
      <c r="BT324">
        <v>0</v>
      </c>
      <c r="BU324">
        <v>0</v>
      </c>
      <c r="BV324">
        <v>-35419966.909999996</v>
      </c>
      <c r="BW324">
        <v>-1316463</v>
      </c>
      <c r="BX324">
        <v>-1022200</v>
      </c>
      <c r="BY324">
        <v>0</v>
      </c>
      <c r="BZ324">
        <v>20920.169999999998</v>
      </c>
      <c r="CA324">
        <v>-33192.660000000003</v>
      </c>
      <c r="CB324">
        <v>0</v>
      </c>
      <c r="CC324">
        <v>12794092.74</v>
      </c>
      <c r="CD324">
        <v>9280.6200000000008</v>
      </c>
      <c r="CE324">
        <v>0</v>
      </c>
      <c r="CI324">
        <v>176703371.92625001</v>
      </c>
      <c r="CJ324">
        <v>94802805.342696801</v>
      </c>
      <c r="CL324">
        <v>393290222.04000002</v>
      </c>
      <c r="DA324">
        <v>143880275.36000001</v>
      </c>
      <c r="DJ324">
        <v>131149627</v>
      </c>
      <c r="EG324" t="s">
        <v>282</v>
      </c>
      <c r="EH324">
        <v>1</v>
      </c>
      <c r="EJ324">
        <v>0</v>
      </c>
      <c r="EK324" s="59" t="s">
        <v>401</v>
      </c>
      <c r="EL324"/>
    </row>
    <row r="325" spans="1:142" x14ac:dyDescent="0.3">
      <c r="A325" t="s">
        <v>134</v>
      </c>
      <c r="B325">
        <v>2017</v>
      </c>
      <c r="C325" t="s">
        <v>135</v>
      </c>
      <c r="D325" t="s">
        <v>231</v>
      </c>
      <c r="E325" t="s">
        <v>156</v>
      </c>
      <c r="F325" t="s">
        <v>137</v>
      </c>
      <c r="G325" t="s">
        <v>138</v>
      </c>
      <c r="H325" s="6">
        <v>133386.82</v>
      </c>
      <c r="I325">
        <v>133245</v>
      </c>
      <c r="AS325">
        <v>393768585.5</v>
      </c>
      <c r="AT325">
        <v>-2564972.9900000002</v>
      </c>
      <c r="AU325">
        <v>0</v>
      </c>
      <c r="AV325">
        <v>59221483.5</v>
      </c>
      <c r="AW325">
        <v>-381670.5</v>
      </c>
      <c r="AX325">
        <v>0</v>
      </c>
      <c r="AY325">
        <v>-492070.8</v>
      </c>
      <c r="AZ325">
        <v>0</v>
      </c>
      <c r="BA325">
        <v>-59221483.5</v>
      </c>
      <c r="BB325">
        <v>-349686550.77999997</v>
      </c>
      <c r="BC325">
        <v>57475242.130000003</v>
      </c>
      <c r="BD325">
        <v>0</v>
      </c>
      <c r="BE325">
        <v>0</v>
      </c>
      <c r="BF325">
        <v>0</v>
      </c>
      <c r="BG325">
        <v>0</v>
      </c>
      <c r="BH325">
        <v>-3297931</v>
      </c>
      <c r="BI325">
        <v>0</v>
      </c>
      <c r="BK325">
        <v>0</v>
      </c>
      <c r="BL325">
        <v>-51891731</v>
      </c>
      <c r="BM325">
        <v>0</v>
      </c>
      <c r="BN325">
        <v>-7640620</v>
      </c>
      <c r="BO325">
        <v>0</v>
      </c>
      <c r="BP325">
        <v>-455441.85</v>
      </c>
      <c r="BQ325">
        <v>-2638953.2999999998</v>
      </c>
      <c r="BR325">
        <v>0</v>
      </c>
      <c r="BT325">
        <v>-8671104.7200000007</v>
      </c>
      <c r="BU325">
        <v>0</v>
      </c>
      <c r="BV325">
        <v>-2369504.54</v>
      </c>
      <c r="BW325">
        <v>-715762.15</v>
      </c>
      <c r="BX325">
        <v>-6835023.9000000004</v>
      </c>
      <c r="BY325">
        <v>-204109.13</v>
      </c>
      <c r="BZ325">
        <v>143786.51</v>
      </c>
      <c r="CA325">
        <v>-166303.23000000001</v>
      </c>
      <c r="CB325">
        <v>0</v>
      </c>
      <c r="CC325">
        <v>14596149.67</v>
      </c>
      <c r="CD325">
        <v>0</v>
      </c>
      <c r="CE325">
        <v>0</v>
      </c>
      <c r="CI325">
        <v>143221681.40000001</v>
      </c>
      <c r="CJ325">
        <v>107488814.25264899</v>
      </c>
      <c r="CL325">
        <v>343076519.38999999</v>
      </c>
      <c r="DA325">
        <v>156395459.18000001</v>
      </c>
      <c r="DJ325">
        <v>75382910</v>
      </c>
      <c r="EH325">
        <v>0</v>
      </c>
      <c r="EJ325">
        <v>0</v>
      </c>
      <c r="EK325" s="59" t="s">
        <v>434</v>
      </c>
      <c r="EL325"/>
    </row>
    <row r="326" spans="1:142" x14ac:dyDescent="0.3">
      <c r="A326" t="s">
        <v>134</v>
      </c>
      <c r="B326">
        <v>2017</v>
      </c>
      <c r="C326" t="s">
        <v>135</v>
      </c>
      <c r="D326" t="s">
        <v>232</v>
      </c>
      <c r="E326" t="s">
        <v>157</v>
      </c>
      <c r="F326" t="s">
        <v>137</v>
      </c>
      <c r="G326" t="s">
        <v>138</v>
      </c>
      <c r="H326" s="6">
        <v>148598</v>
      </c>
      <c r="I326">
        <v>123552</v>
      </c>
      <c r="AS326">
        <v>531472112.5</v>
      </c>
      <c r="AT326">
        <v>-4982680.7300000004</v>
      </c>
      <c r="AU326">
        <v>0</v>
      </c>
      <c r="AV326">
        <v>70635922.799999997</v>
      </c>
      <c r="AW326">
        <v>0</v>
      </c>
      <c r="AX326">
        <v>0</v>
      </c>
      <c r="AY326">
        <v>-534952.80000000005</v>
      </c>
      <c r="AZ326">
        <v>0</v>
      </c>
      <c r="BA326">
        <v>-70635922.799999997</v>
      </c>
      <c r="BB326">
        <v>-485267486.85000002</v>
      </c>
      <c r="BC326">
        <v>72521771.629999995</v>
      </c>
      <c r="BD326">
        <v>0</v>
      </c>
      <c r="BE326">
        <v>0</v>
      </c>
      <c r="BF326">
        <v>0</v>
      </c>
      <c r="BG326">
        <v>0</v>
      </c>
      <c r="BH326">
        <v>-2800000</v>
      </c>
      <c r="BI326">
        <v>0</v>
      </c>
      <c r="BK326">
        <v>78398</v>
      </c>
      <c r="BL326">
        <v>-79049230</v>
      </c>
      <c r="BM326">
        <v>0</v>
      </c>
      <c r="BN326">
        <v>-16707096</v>
      </c>
      <c r="BO326">
        <v>0</v>
      </c>
      <c r="BP326">
        <v>-57774.9</v>
      </c>
      <c r="BQ326">
        <v>-291998.52</v>
      </c>
      <c r="BR326">
        <v>0</v>
      </c>
      <c r="BT326">
        <v>-377.15</v>
      </c>
      <c r="BU326">
        <v>0</v>
      </c>
      <c r="BV326">
        <v>-17729678.010000002</v>
      </c>
      <c r="BW326">
        <v>-1040733.48</v>
      </c>
      <c r="BX326">
        <v>-302829.24</v>
      </c>
      <c r="BY326">
        <v>0</v>
      </c>
      <c r="BZ326">
        <v>289695.74</v>
      </c>
      <c r="CA326">
        <v>-83805.279999999999</v>
      </c>
      <c r="CB326">
        <v>0</v>
      </c>
      <c r="CC326">
        <v>11675373.279999999</v>
      </c>
      <c r="CD326">
        <v>0</v>
      </c>
      <c r="CE326">
        <v>0</v>
      </c>
      <c r="CI326">
        <v>99842724.537564397</v>
      </c>
      <c r="CJ326">
        <v>78493648.600102901</v>
      </c>
      <c r="CL326">
        <v>238140618.69000009</v>
      </c>
      <c r="DA326">
        <v>106872630.37</v>
      </c>
      <c r="DJ326">
        <v>118600000</v>
      </c>
      <c r="EH326">
        <v>0</v>
      </c>
      <c r="EI326" t="s">
        <v>199</v>
      </c>
      <c r="EJ326">
        <v>1</v>
      </c>
      <c r="EK326" s="59" t="s">
        <v>390</v>
      </c>
      <c r="EL326"/>
    </row>
    <row r="327" spans="1:142" x14ac:dyDescent="0.3">
      <c r="A327" t="s">
        <v>134</v>
      </c>
      <c r="B327">
        <v>2017</v>
      </c>
      <c r="C327" t="s">
        <v>135</v>
      </c>
      <c r="D327" t="s">
        <v>233</v>
      </c>
      <c r="E327" t="s">
        <v>158</v>
      </c>
      <c r="F327" t="s">
        <v>137</v>
      </c>
      <c r="G327" t="s">
        <v>138</v>
      </c>
      <c r="H327" s="6">
        <v>97841.64</v>
      </c>
      <c r="I327">
        <v>106518</v>
      </c>
      <c r="AS327">
        <v>251517210.30000001</v>
      </c>
      <c r="AT327">
        <v>-567285.46</v>
      </c>
      <c r="AU327">
        <v>0</v>
      </c>
      <c r="AV327">
        <v>23930136.050000001</v>
      </c>
      <c r="AW327">
        <v>0</v>
      </c>
      <c r="AX327">
        <v>0</v>
      </c>
      <c r="AY327">
        <v>-352250</v>
      </c>
      <c r="AZ327">
        <v>0</v>
      </c>
      <c r="BA327">
        <v>-23930136.050000001</v>
      </c>
      <c r="BB327">
        <v>-144258232.27000001</v>
      </c>
      <c r="BC327">
        <v>31004967.649999999</v>
      </c>
      <c r="BD327">
        <v>0</v>
      </c>
      <c r="BE327">
        <v>0</v>
      </c>
      <c r="BF327">
        <v>0</v>
      </c>
      <c r="BG327">
        <v>-22215.11</v>
      </c>
      <c r="BH327">
        <v>-2400000</v>
      </c>
      <c r="BI327">
        <v>0</v>
      </c>
      <c r="BK327">
        <v>0</v>
      </c>
      <c r="BL327">
        <v>-99456535</v>
      </c>
      <c r="BM327">
        <v>0</v>
      </c>
      <c r="BN327">
        <v>-23800000</v>
      </c>
      <c r="BO327">
        <v>-326956.5</v>
      </c>
      <c r="BP327">
        <v>-3281654.06</v>
      </c>
      <c r="BQ327">
        <v>1896136.69</v>
      </c>
      <c r="BR327">
        <v>0</v>
      </c>
      <c r="BT327">
        <v>0</v>
      </c>
      <c r="BU327">
        <v>-10647.5</v>
      </c>
      <c r="BV327">
        <v>-7004646.21</v>
      </c>
      <c r="BW327">
        <v>-30656.48</v>
      </c>
      <c r="BX327">
        <v>-1818122.14</v>
      </c>
      <c r="BY327">
        <v>0</v>
      </c>
      <c r="BZ327">
        <v>114458.1</v>
      </c>
      <c r="CA327">
        <v>-16115.8</v>
      </c>
      <c r="CB327">
        <v>0</v>
      </c>
      <c r="CC327">
        <v>0</v>
      </c>
      <c r="CD327">
        <v>0</v>
      </c>
      <c r="CE327">
        <v>-8501008</v>
      </c>
      <c r="CI327">
        <v>27824846.710000001</v>
      </c>
      <c r="CJ327">
        <v>27235312.778359</v>
      </c>
      <c r="CL327">
        <v>0</v>
      </c>
      <c r="DA327">
        <v>32884962.370000001</v>
      </c>
      <c r="DJ327">
        <v>34600000</v>
      </c>
      <c r="EG327" t="s">
        <v>287</v>
      </c>
      <c r="EH327">
        <v>1</v>
      </c>
      <c r="EJ327">
        <v>0</v>
      </c>
      <c r="EK327" s="59" t="s">
        <v>442</v>
      </c>
      <c r="EL327"/>
    </row>
    <row r="328" spans="1:142" x14ac:dyDescent="0.3">
      <c r="A328" t="s">
        <v>134</v>
      </c>
      <c r="B328">
        <v>2017</v>
      </c>
      <c r="C328" t="s">
        <v>135</v>
      </c>
      <c r="D328" t="s">
        <v>234</v>
      </c>
      <c r="E328" t="s">
        <v>159</v>
      </c>
      <c r="F328" t="s">
        <v>137</v>
      </c>
      <c r="G328" t="s">
        <v>138</v>
      </c>
      <c r="H328" s="6">
        <v>84894</v>
      </c>
      <c r="I328">
        <v>83238</v>
      </c>
      <c r="AS328">
        <v>320231631.89999998</v>
      </c>
      <c r="AT328">
        <v>-635762.06999999995</v>
      </c>
      <c r="AU328">
        <v>-950000</v>
      </c>
      <c r="AV328">
        <v>41472281.799999997</v>
      </c>
      <c r="AW328">
        <v>5760785.5999999996</v>
      </c>
      <c r="AX328">
        <v>0</v>
      </c>
      <c r="AY328">
        <v>-305131.2</v>
      </c>
      <c r="AZ328">
        <v>0</v>
      </c>
      <c r="BA328">
        <v>-47233067.399999999</v>
      </c>
      <c r="BB328">
        <v>-354826173.13999999</v>
      </c>
      <c r="BC328">
        <v>47078495.700000003</v>
      </c>
      <c r="BD328">
        <v>0</v>
      </c>
      <c r="BE328">
        <v>0</v>
      </c>
      <c r="BF328">
        <v>0</v>
      </c>
      <c r="BG328">
        <v>-201242.98</v>
      </c>
      <c r="BH328">
        <v>-5411553.8499999996</v>
      </c>
      <c r="BI328">
        <v>0</v>
      </c>
      <c r="BK328">
        <v>0</v>
      </c>
      <c r="BL328">
        <v>23254878.010000002</v>
      </c>
      <c r="BM328">
        <v>0</v>
      </c>
      <c r="BN328">
        <v>10415479.59</v>
      </c>
      <c r="BO328">
        <v>-807076.45</v>
      </c>
      <c r="BP328">
        <v>-566113</v>
      </c>
      <c r="BQ328">
        <v>1212262.03</v>
      </c>
      <c r="BR328">
        <v>5477674</v>
      </c>
      <c r="BT328">
        <v>-13794220.41</v>
      </c>
      <c r="BU328">
        <v>-189627.01</v>
      </c>
      <c r="BV328">
        <v>-10326164.17</v>
      </c>
      <c r="BW328">
        <v>-1524206.12</v>
      </c>
      <c r="BX328">
        <v>-142467.20000000001</v>
      </c>
      <c r="BY328">
        <v>-2770881.15</v>
      </c>
      <c r="BZ328">
        <v>59.96</v>
      </c>
      <c r="CA328">
        <v>-252019.66</v>
      </c>
      <c r="CB328">
        <v>0</v>
      </c>
      <c r="CC328">
        <v>4443755.0199999996</v>
      </c>
      <c r="CD328">
        <v>0</v>
      </c>
      <c r="CE328">
        <v>0</v>
      </c>
      <c r="CI328">
        <v>45165775.710000001</v>
      </c>
      <c r="CJ328">
        <v>35308599.945227303</v>
      </c>
      <c r="CL328">
        <v>100312349.12</v>
      </c>
      <c r="DA328">
        <v>59957288</v>
      </c>
      <c r="DJ328">
        <v>63909095.149999999</v>
      </c>
      <c r="EH328">
        <v>0</v>
      </c>
      <c r="EJ328">
        <v>0</v>
      </c>
      <c r="EK328" s="59" t="s">
        <v>408</v>
      </c>
      <c r="EL328"/>
    </row>
    <row r="329" spans="1:142" x14ac:dyDescent="0.3">
      <c r="A329" t="s">
        <v>134</v>
      </c>
      <c r="B329">
        <v>2017</v>
      </c>
      <c r="C329" t="s">
        <v>135</v>
      </c>
      <c r="D329" t="s">
        <v>235</v>
      </c>
      <c r="E329" t="s">
        <v>160</v>
      </c>
      <c r="F329" t="s">
        <v>137</v>
      </c>
      <c r="G329" t="s">
        <v>138</v>
      </c>
      <c r="H329" s="6">
        <v>69863</v>
      </c>
      <c r="I329">
        <v>70178</v>
      </c>
      <c r="AS329">
        <v>224260725.80000001</v>
      </c>
      <c r="AT329">
        <v>-353845.84</v>
      </c>
      <c r="AU329">
        <v>0</v>
      </c>
      <c r="AV329">
        <v>23446774.699999999</v>
      </c>
      <c r="AW329">
        <v>0</v>
      </c>
      <c r="AX329">
        <v>0</v>
      </c>
      <c r="AY329">
        <v>-277541.40000000002</v>
      </c>
      <c r="AZ329">
        <v>0</v>
      </c>
      <c r="BA329">
        <v>-23446774.699999999</v>
      </c>
      <c r="BB329">
        <v>-224465559.34999999</v>
      </c>
      <c r="BC329">
        <v>36041599.100000001</v>
      </c>
      <c r="BD329">
        <v>0</v>
      </c>
      <c r="BE329">
        <v>0</v>
      </c>
      <c r="BF329">
        <v>0</v>
      </c>
      <c r="BG329">
        <v>-119767.87</v>
      </c>
      <c r="BH329">
        <v>-5667199</v>
      </c>
      <c r="BI329">
        <v>0</v>
      </c>
      <c r="BK329">
        <v>0</v>
      </c>
      <c r="BL329">
        <v>-12141318</v>
      </c>
      <c r="BM329">
        <v>0</v>
      </c>
      <c r="BN329">
        <v>-6247591.7400000002</v>
      </c>
      <c r="BO329">
        <v>-1322084.7</v>
      </c>
      <c r="BP329">
        <v>-374850.15</v>
      </c>
      <c r="BQ329">
        <v>54500.92</v>
      </c>
      <c r="BR329">
        <v>0</v>
      </c>
      <c r="BT329">
        <v>-6803160.7000000002</v>
      </c>
      <c r="BU329">
        <v>-48154.89</v>
      </c>
      <c r="BV329">
        <v>-2919174.88</v>
      </c>
      <c r="BW329">
        <v>-513865.87</v>
      </c>
      <c r="BX329">
        <v>-29375.81</v>
      </c>
      <c r="BY329">
        <v>-174840.12</v>
      </c>
      <c r="BZ329">
        <v>0</v>
      </c>
      <c r="CA329">
        <v>-37715.06</v>
      </c>
      <c r="CB329">
        <v>0</v>
      </c>
      <c r="CC329">
        <v>2372544.2000000002</v>
      </c>
      <c r="CD329">
        <v>0</v>
      </c>
      <c r="CE329">
        <v>0</v>
      </c>
      <c r="CI329">
        <v>38289604.030000001</v>
      </c>
      <c r="CJ329">
        <v>31700000</v>
      </c>
      <c r="CL329">
        <v>92290960.629999995</v>
      </c>
      <c r="DA329">
        <v>28745074.629999999</v>
      </c>
      <c r="DJ329">
        <v>34195860</v>
      </c>
      <c r="EG329" t="s">
        <v>290</v>
      </c>
      <c r="EH329">
        <v>1</v>
      </c>
      <c r="EJ329">
        <v>0</v>
      </c>
      <c r="EK329" s="59" t="s">
        <v>392</v>
      </c>
      <c r="EL329"/>
    </row>
    <row r="330" spans="1:142" x14ac:dyDescent="0.3">
      <c r="A330" t="s">
        <v>134</v>
      </c>
      <c r="B330">
        <v>2017</v>
      </c>
      <c r="C330" t="s">
        <v>135</v>
      </c>
      <c r="D330" t="s">
        <v>236</v>
      </c>
      <c r="E330" t="s">
        <v>161</v>
      </c>
      <c r="F330" t="s">
        <v>137</v>
      </c>
      <c r="G330" t="s">
        <v>138</v>
      </c>
      <c r="H330" s="6">
        <v>63400</v>
      </c>
      <c r="I330">
        <v>82370</v>
      </c>
      <c r="AS330">
        <v>221587499.97</v>
      </c>
      <c r="AT330">
        <v>-1616239.25</v>
      </c>
      <c r="AU330">
        <v>-30000</v>
      </c>
      <c r="AV330">
        <v>38078277.049999997</v>
      </c>
      <c r="AW330">
        <v>86730.23</v>
      </c>
      <c r="AX330">
        <v>0</v>
      </c>
      <c r="AY330">
        <v>-228701.2</v>
      </c>
      <c r="AZ330">
        <v>0</v>
      </c>
      <c r="BA330">
        <v>-38078277.049999997</v>
      </c>
      <c r="BB330">
        <v>-188063635.91</v>
      </c>
      <c r="BC330">
        <v>30288092.600000001</v>
      </c>
      <c r="BD330">
        <v>0</v>
      </c>
      <c r="BE330">
        <v>0</v>
      </c>
      <c r="BF330">
        <v>0</v>
      </c>
      <c r="BG330">
        <v>-47990.74</v>
      </c>
      <c r="BH330">
        <v>-4500000</v>
      </c>
      <c r="BI330">
        <v>0</v>
      </c>
      <c r="BK330">
        <v>0</v>
      </c>
      <c r="BL330">
        <v>-25520424</v>
      </c>
      <c r="BM330">
        <v>0</v>
      </c>
      <c r="BN330">
        <v>-22497124</v>
      </c>
      <c r="BO330">
        <v>0</v>
      </c>
      <c r="BP330">
        <v>-48060</v>
      </c>
      <c r="BQ330">
        <v>40028.370000000003</v>
      </c>
      <c r="BR330">
        <v>0</v>
      </c>
      <c r="BT330">
        <v>-5095105.28</v>
      </c>
      <c r="BU330">
        <v>-159948.6</v>
      </c>
      <c r="BV330">
        <v>-1112001.47</v>
      </c>
      <c r="BW330">
        <v>-446744</v>
      </c>
      <c r="BX330">
        <v>-2412674.2400000002</v>
      </c>
      <c r="BY330">
        <v>-31459.85</v>
      </c>
      <c r="BZ330">
        <v>279737.76</v>
      </c>
      <c r="CA330">
        <v>-542401.77</v>
      </c>
      <c r="CB330">
        <v>0</v>
      </c>
      <c r="CC330">
        <v>-12715</v>
      </c>
      <c r="CD330">
        <v>0</v>
      </c>
      <c r="CE330">
        <v>0</v>
      </c>
      <c r="CI330">
        <v>93283127.969999999</v>
      </c>
      <c r="CJ330">
        <v>31067394.3379937</v>
      </c>
      <c r="CL330">
        <v>15110700</v>
      </c>
      <c r="DA330">
        <v>93099991.590000004</v>
      </c>
      <c r="DJ330">
        <v>33700000</v>
      </c>
      <c r="EH330">
        <v>0</v>
      </c>
      <c r="EI330" t="s">
        <v>202</v>
      </c>
      <c r="EJ330">
        <v>1</v>
      </c>
      <c r="EK330" s="59" t="s">
        <v>438</v>
      </c>
      <c r="EL330"/>
    </row>
    <row r="331" spans="1:142" x14ac:dyDescent="0.3">
      <c r="A331" t="s">
        <v>134</v>
      </c>
      <c r="B331">
        <v>2017</v>
      </c>
      <c r="C331" t="s">
        <v>135</v>
      </c>
      <c r="D331" t="s">
        <v>237</v>
      </c>
      <c r="E331" t="s">
        <v>162</v>
      </c>
      <c r="F331" t="s">
        <v>137</v>
      </c>
      <c r="G331" t="s">
        <v>138</v>
      </c>
      <c r="H331" s="6">
        <v>45162</v>
      </c>
      <c r="I331">
        <v>45908</v>
      </c>
      <c r="AS331">
        <v>167740905.88</v>
      </c>
      <c r="AT331">
        <v>-647766.24</v>
      </c>
      <c r="AU331">
        <v>0</v>
      </c>
      <c r="AV331">
        <v>26098691.25</v>
      </c>
      <c r="AW331">
        <v>56068.55</v>
      </c>
      <c r="AX331">
        <v>0</v>
      </c>
      <c r="AY331">
        <v>-162717.17000000001</v>
      </c>
      <c r="AZ331">
        <v>0</v>
      </c>
      <c r="BA331">
        <v>-26098691.25</v>
      </c>
      <c r="BB331">
        <v>-172195009.12</v>
      </c>
      <c r="BC331">
        <v>23751782</v>
      </c>
      <c r="BD331">
        <v>0</v>
      </c>
      <c r="BE331">
        <v>0</v>
      </c>
      <c r="BF331">
        <v>0</v>
      </c>
      <c r="BG331">
        <v>-21145.87</v>
      </c>
      <c r="BH331">
        <v>200000</v>
      </c>
      <c r="BI331">
        <v>0</v>
      </c>
      <c r="BK331">
        <v>0</v>
      </c>
      <c r="BL331">
        <v>-670107</v>
      </c>
      <c r="BM331">
        <v>0</v>
      </c>
      <c r="BN331">
        <v>-5398278</v>
      </c>
      <c r="BO331">
        <v>0</v>
      </c>
      <c r="BP331">
        <v>-38448</v>
      </c>
      <c r="BQ331">
        <v>875146.91</v>
      </c>
      <c r="BR331">
        <v>0</v>
      </c>
      <c r="BT331">
        <v>-4191912.42</v>
      </c>
      <c r="BU331">
        <v>-131595.03</v>
      </c>
      <c r="BV331">
        <v>-914880.56</v>
      </c>
      <c r="BW331">
        <v>-367551.13</v>
      </c>
      <c r="BX331">
        <v>-915432.45</v>
      </c>
      <c r="BY331">
        <v>-25883.07</v>
      </c>
      <c r="BZ331">
        <v>149920.95000000001</v>
      </c>
      <c r="CA331">
        <v>-395495.18</v>
      </c>
      <c r="CB331">
        <v>0</v>
      </c>
      <c r="CC331">
        <v>-16606.259999999998</v>
      </c>
      <c r="CD331">
        <v>0</v>
      </c>
      <c r="CE331">
        <v>0</v>
      </c>
      <c r="CI331">
        <v>76154453.299999997</v>
      </c>
      <c r="CJ331">
        <v>26206598.7310794</v>
      </c>
      <c r="CL331">
        <v>20147600</v>
      </c>
      <c r="DA331">
        <v>81206295.439999998</v>
      </c>
      <c r="DJ331">
        <v>32900000</v>
      </c>
      <c r="EH331">
        <v>0</v>
      </c>
      <c r="EI331" t="s">
        <v>202</v>
      </c>
      <c r="EJ331">
        <v>1</v>
      </c>
      <c r="EK331" s="59" t="s">
        <v>440</v>
      </c>
      <c r="EL331"/>
    </row>
    <row r="332" spans="1:142" x14ac:dyDescent="0.3">
      <c r="A332" t="s">
        <v>134</v>
      </c>
      <c r="B332">
        <v>2017</v>
      </c>
      <c r="C332" t="s">
        <v>135</v>
      </c>
      <c r="D332" t="s">
        <v>238</v>
      </c>
      <c r="E332" t="s">
        <v>163</v>
      </c>
      <c r="F332" t="s">
        <v>137</v>
      </c>
      <c r="G332" t="s">
        <v>138</v>
      </c>
      <c r="H332" s="6">
        <v>70517</v>
      </c>
      <c r="I332">
        <v>70214</v>
      </c>
      <c r="AS332">
        <v>200633923.03</v>
      </c>
      <c r="AT332">
        <v>-588174.69999999995</v>
      </c>
      <c r="AU332">
        <v>0</v>
      </c>
      <c r="AV332">
        <v>17932029.550000001</v>
      </c>
      <c r="AW332">
        <v>147137.29999999999</v>
      </c>
      <c r="AX332">
        <v>0</v>
      </c>
      <c r="AY332">
        <v>-105653</v>
      </c>
      <c r="AZ332">
        <v>0</v>
      </c>
      <c r="BA332">
        <v>-18079166.850000001</v>
      </c>
      <c r="BB332">
        <v>-100155043.03</v>
      </c>
      <c r="BC332">
        <v>25548117.300000001</v>
      </c>
      <c r="BD332">
        <v>0</v>
      </c>
      <c r="BE332">
        <v>0</v>
      </c>
      <c r="BF332">
        <v>0</v>
      </c>
      <c r="BG332">
        <v>-31651.47</v>
      </c>
      <c r="BH332">
        <v>-6289035</v>
      </c>
      <c r="BI332">
        <v>0</v>
      </c>
      <c r="BK332">
        <v>0</v>
      </c>
      <c r="BL332">
        <v>-55431672</v>
      </c>
      <c r="BM332">
        <v>0</v>
      </c>
      <c r="BN332">
        <v>-62385301.600000001</v>
      </c>
      <c r="BO332">
        <v>0</v>
      </c>
      <c r="BP332">
        <v>-6408192.7000000002</v>
      </c>
      <c r="BQ332">
        <v>-369097.9</v>
      </c>
      <c r="BR332">
        <v>0</v>
      </c>
      <c r="BT332">
        <v>-4759316.4000000004</v>
      </c>
      <c r="BU332">
        <v>-19833.16</v>
      </c>
      <c r="BV332">
        <v>-2370292.33</v>
      </c>
      <c r="BW332">
        <v>-86799.44</v>
      </c>
      <c r="BX332">
        <v>-972175.04</v>
      </c>
      <c r="BY332">
        <v>-60635.76</v>
      </c>
      <c r="BZ332">
        <v>33135.17</v>
      </c>
      <c r="CA332">
        <v>-22539.88</v>
      </c>
      <c r="CB332">
        <v>0</v>
      </c>
      <c r="CC332">
        <v>946260.09</v>
      </c>
      <c r="CD332">
        <v>0</v>
      </c>
      <c r="CE332">
        <v>0</v>
      </c>
      <c r="CI332">
        <v>29754542.9519789</v>
      </c>
      <c r="CJ332">
        <v>27230928.325059999</v>
      </c>
      <c r="CL332">
        <v>58776122.770000003</v>
      </c>
      <c r="DA332">
        <v>16559458.27</v>
      </c>
      <c r="DJ332">
        <v>19009892</v>
      </c>
      <c r="EG332" t="s">
        <v>280</v>
      </c>
      <c r="EH332">
        <v>1</v>
      </c>
      <c r="EJ332">
        <v>0</v>
      </c>
      <c r="EK332" s="59" t="s">
        <v>441</v>
      </c>
      <c r="EL332"/>
    </row>
    <row r="333" spans="1:142" x14ac:dyDescent="0.3">
      <c r="A333" t="s">
        <v>134</v>
      </c>
      <c r="B333">
        <v>2017</v>
      </c>
      <c r="C333" t="s">
        <v>135</v>
      </c>
      <c r="D333" t="s">
        <v>239</v>
      </c>
      <c r="E333" t="s">
        <v>164</v>
      </c>
      <c r="F333" t="s">
        <v>137</v>
      </c>
      <c r="G333" t="s">
        <v>138</v>
      </c>
      <c r="H333" s="6">
        <v>42116</v>
      </c>
      <c r="I333">
        <v>40933</v>
      </c>
      <c r="AS333">
        <v>149518163.40000001</v>
      </c>
      <c r="AT333">
        <v>-270527.33</v>
      </c>
      <c r="AU333">
        <v>-795942.5</v>
      </c>
      <c r="AV333">
        <v>18787915.899999999</v>
      </c>
      <c r="AW333">
        <v>0</v>
      </c>
      <c r="AX333">
        <v>0</v>
      </c>
      <c r="AY333">
        <v>-266691.25</v>
      </c>
      <c r="AZ333">
        <v>0</v>
      </c>
      <c r="BA333">
        <v>-18787915.899999999</v>
      </c>
      <c r="BB333">
        <v>-166819496.25</v>
      </c>
      <c r="BC333">
        <v>23893215.949999999</v>
      </c>
      <c r="BD333">
        <v>0</v>
      </c>
      <c r="BE333">
        <v>0</v>
      </c>
      <c r="BF333">
        <v>0</v>
      </c>
      <c r="BG333">
        <v>-48414.12</v>
      </c>
      <c r="BH333">
        <v>-2914000</v>
      </c>
      <c r="BI333">
        <v>0</v>
      </c>
      <c r="BK333">
        <v>0</v>
      </c>
      <c r="BL333">
        <v>7419195.54</v>
      </c>
      <c r="BM333">
        <v>0</v>
      </c>
      <c r="BN333">
        <v>339421</v>
      </c>
      <c r="BO333">
        <v>-433359.33</v>
      </c>
      <c r="BP333">
        <v>-124284.42</v>
      </c>
      <c r="BQ333">
        <v>538209.63</v>
      </c>
      <c r="BR333">
        <v>453526.6</v>
      </c>
      <c r="BT333">
        <v>-2894495.8</v>
      </c>
      <c r="BU333">
        <v>0</v>
      </c>
      <c r="BV333">
        <v>-2978137.25</v>
      </c>
      <c r="BW333">
        <v>-378445.43</v>
      </c>
      <c r="BX333">
        <v>-65888.78</v>
      </c>
      <c r="BY333">
        <v>-163059.03</v>
      </c>
      <c r="BZ333">
        <v>204567.16</v>
      </c>
      <c r="CA333">
        <v>0</v>
      </c>
      <c r="CB333">
        <v>0</v>
      </c>
      <c r="CC333">
        <v>4651114.74</v>
      </c>
      <c r="CD333">
        <v>0</v>
      </c>
      <c r="CE333">
        <v>0</v>
      </c>
      <c r="CI333">
        <v>53772232</v>
      </c>
      <c r="CJ333">
        <v>30386770.589827999</v>
      </c>
      <c r="CL333">
        <v>98979601.650000006</v>
      </c>
      <c r="DA333">
        <v>48027186.509999998</v>
      </c>
      <c r="DJ333">
        <v>29714000</v>
      </c>
      <c r="EH333">
        <v>0</v>
      </c>
      <c r="EJ333">
        <v>0</v>
      </c>
      <c r="EK333" s="59" t="s">
        <v>388</v>
      </c>
      <c r="EL333"/>
    </row>
    <row r="334" spans="1:142" x14ac:dyDescent="0.3">
      <c r="A334" t="s">
        <v>134</v>
      </c>
      <c r="B334">
        <v>2017</v>
      </c>
      <c r="C334" t="s">
        <v>135</v>
      </c>
      <c r="D334" t="s">
        <v>240</v>
      </c>
      <c r="E334" t="s">
        <v>165</v>
      </c>
      <c r="F334" t="s">
        <v>137</v>
      </c>
      <c r="G334" t="s">
        <v>138</v>
      </c>
      <c r="H334" s="6">
        <v>36023.46</v>
      </c>
      <c r="I334">
        <v>36300</v>
      </c>
      <c r="AS334">
        <v>109893562.38</v>
      </c>
      <c r="AT334">
        <v>-221580.22</v>
      </c>
      <c r="AU334">
        <v>-395077.9</v>
      </c>
      <c r="AV334">
        <v>11929536.65</v>
      </c>
      <c r="AW334">
        <v>0</v>
      </c>
      <c r="AX334">
        <v>0</v>
      </c>
      <c r="AY334">
        <v>0</v>
      </c>
      <c r="AZ334">
        <v>0</v>
      </c>
      <c r="BA334">
        <v>-11929536.65</v>
      </c>
      <c r="BB334">
        <v>-120665818.65000001</v>
      </c>
      <c r="BC334">
        <v>16909801.050000001</v>
      </c>
      <c r="BD334">
        <v>0</v>
      </c>
      <c r="BE334">
        <v>0</v>
      </c>
      <c r="BF334">
        <v>0</v>
      </c>
      <c r="BG334">
        <v>-8259.9699999999993</v>
      </c>
      <c r="BH334">
        <v>-2258086.94</v>
      </c>
      <c r="BI334">
        <v>0</v>
      </c>
      <c r="BK334">
        <v>0</v>
      </c>
      <c r="BL334">
        <v>-1089053</v>
      </c>
      <c r="BM334">
        <v>0</v>
      </c>
      <c r="BN334">
        <v>-1970227</v>
      </c>
      <c r="BO334">
        <v>0</v>
      </c>
      <c r="BP334">
        <v>0</v>
      </c>
      <c r="BQ334">
        <v>-900648.87</v>
      </c>
      <c r="BR334">
        <v>641094.44999999995</v>
      </c>
      <c r="BT334">
        <v>-2304664.15</v>
      </c>
      <c r="BU334">
        <v>-63756.2</v>
      </c>
      <c r="BV334">
        <v>-1163841.31</v>
      </c>
      <c r="BW334">
        <v>-57422.879999999997</v>
      </c>
      <c r="BX334">
        <v>-111345.45</v>
      </c>
      <c r="BY334">
        <v>-46240.21</v>
      </c>
      <c r="BZ334">
        <v>0</v>
      </c>
      <c r="CA334">
        <v>0</v>
      </c>
      <c r="CB334">
        <v>0</v>
      </c>
      <c r="CC334">
        <v>4224303.42</v>
      </c>
      <c r="CD334">
        <v>0</v>
      </c>
      <c r="CE334">
        <v>0</v>
      </c>
      <c r="CI334">
        <v>49804461.109999999</v>
      </c>
      <c r="CJ334">
        <v>23100000</v>
      </c>
      <c r="CL334">
        <v>84047507.439999998</v>
      </c>
      <c r="DA334">
        <v>45696530.119999997</v>
      </c>
      <c r="DJ334">
        <v>27941875.940000001</v>
      </c>
      <c r="EG334" t="s">
        <v>285</v>
      </c>
      <c r="EH334">
        <v>1</v>
      </c>
      <c r="EJ334">
        <v>0</v>
      </c>
      <c r="EK334" s="59" t="s">
        <v>447</v>
      </c>
      <c r="EL334"/>
    </row>
    <row r="335" spans="1:142" x14ac:dyDescent="0.3">
      <c r="A335" t="s">
        <v>134</v>
      </c>
      <c r="B335">
        <v>2017</v>
      </c>
      <c r="C335" t="s">
        <v>135</v>
      </c>
      <c r="D335" t="s">
        <v>241</v>
      </c>
      <c r="E335" t="s">
        <v>166</v>
      </c>
      <c r="F335" t="s">
        <v>137</v>
      </c>
      <c r="G335" t="s">
        <v>138</v>
      </c>
      <c r="H335" s="6">
        <v>21252</v>
      </c>
      <c r="I335">
        <v>20435</v>
      </c>
      <c r="AS335">
        <v>71988705.450000003</v>
      </c>
      <c r="AT335">
        <v>-5593.04</v>
      </c>
      <c r="AU335">
        <v>-511017.95</v>
      </c>
      <c r="AV335">
        <v>9751955.5999999996</v>
      </c>
      <c r="AW335">
        <v>0</v>
      </c>
      <c r="AX335">
        <v>0</v>
      </c>
      <c r="AY335">
        <v>-88628.4</v>
      </c>
      <c r="AZ335">
        <v>0</v>
      </c>
      <c r="BA335">
        <v>-9751955.5999999996</v>
      </c>
      <c r="BB335">
        <v>-75095421.25</v>
      </c>
      <c r="BC335">
        <v>10586620.949999999</v>
      </c>
      <c r="BD335">
        <v>0</v>
      </c>
      <c r="BE335">
        <v>0</v>
      </c>
      <c r="BF335">
        <v>0</v>
      </c>
      <c r="BG335">
        <v>-2781.05</v>
      </c>
      <c r="BH335">
        <v>-890000</v>
      </c>
      <c r="BI335">
        <v>0</v>
      </c>
      <c r="BK335">
        <v>0</v>
      </c>
      <c r="BL335">
        <v>-5365327</v>
      </c>
      <c r="BM335">
        <v>0</v>
      </c>
      <c r="BN335">
        <v>1544000</v>
      </c>
      <c r="BO335">
        <v>-241373.98</v>
      </c>
      <c r="BP335">
        <v>0</v>
      </c>
      <c r="BQ335">
        <v>84978.87</v>
      </c>
      <c r="BR335">
        <v>826850.65</v>
      </c>
      <c r="BT335">
        <v>-1384205.75</v>
      </c>
      <c r="BU335">
        <v>0</v>
      </c>
      <c r="BV335">
        <v>-563091.65</v>
      </c>
      <c r="BW335">
        <v>-9993.85</v>
      </c>
      <c r="BX335">
        <v>-850</v>
      </c>
      <c r="BY335">
        <v>-19951.55</v>
      </c>
      <c r="BZ335">
        <v>0</v>
      </c>
      <c r="CA335">
        <v>0</v>
      </c>
      <c r="CB335">
        <v>0</v>
      </c>
      <c r="CC335">
        <v>2356799.34</v>
      </c>
      <c r="CD335">
        <v>1143.3</v>
      </c>
      <c r="CE335">
        <v>0</v>
      </c>
      <c r="CI335">
        <v>28200000</v>
      </c>
      <c r="CJ335">
        <v>16834375.094135098</v>
      </c>
      <c r="CL335">
        <v>50462738.879999995</v>
      </c>
      <c r="DA335">
        <v>28173456.329999998</v>
      </c>
      <c r="DJ335">
        <v>14070000</v>
      </c>
      <c r="EH335">
        <v>0</v>
      </c>
      <c r="EJ335">
        <v>0</v>
      </c>
      <c r="EK335" s="59" t="s">
        <v>398</v>
      </c>
      <c r="EL335"/>
    </row>
    <row r="336" spans="1:142" x14ac:dyDescent="0.3">
      <c r="A336" t="s">
        <v>134</v>
      </c>
      <c r="B336">
        <v>2017</v>
      </c>
      <c r="C336" t="s">
        <v>135</v>
      </c>
      <c r="D336" t="s">
        <v>242</v>
      </c>
      <c r="E336" t="s">
        <v>167</v>
      </c>
      <c r="F336" t="s">
        <v>137</v>
      </c>
      <c r="G336" t="s">
        <v>138</v>
      </c>
      <c r="H336" s="6">
        <v>25958.93</v>
      </c>
      <c r="I336">
        <v>22620</v>
      </c>
      <c r="AS336">
        <v>83523409.700000003</v>
      </c>
      <c r="AT336">
        <v>-178363.22</v>
      </c>
      <c r="AU336">
        <v>-731183.7</v>
      </c>
      <c r="AV336">
        <v>11961363.85</v>
      </c>
      <c r="AW336">
        <v>0</v>
      </c>
      <c r="AX336">
        <v>0</v>
      </c>
      <c r="AY336">
        <v>-71955.600000000006</v>
      </c>
      <c r="AZ336">
        <v>0</v>
      </c>
      <c r="BA336">
        <v>-11961363.85</v>
      </c>
      <c r="BB336">
        <v>-82876908.400000006</v>
      </c>
      <c r="BC336">
        <v>12417807.15</v>
      </c>
      <c r="BD336">
        <v>0</v>
      </c>
      <c r="BE336">
        <v>0</v>
      </c>
      <c r="BF336">
        <v>0</v>
      </c>
      <c r="BG336">
        <v>-15297.27</v>
      </c>
      <c r="BH336">
        <v>-3000000</v>
      </c>
      <c r="BI336">
        <v>0</v>
      </c>
      <c r="BK336">
        <v>0</v>
      </c>
      <c r="BL336">
        <v>-9140898</v>
      </c>
      <c r="BM336">
        <v>0</v>
      </c>
      <c r="BN336">
        <v>-2277951</v>
      </c>
      <c r="BO336">
        <v>-541402.44999999995</v>
      </c>
      <c r="BP336">
        <v>-164472.25</v>
      </c>
      <c r="BQ336">
        <v>-287453.90999999997</v>
      </c>
      <c r="BR336">
        <v>144110.79999999999</v>
      </c>
      <c r="BT336">
        <v>-1604419.16</v>
      </c>
      <c r="BU336">
        <v>-650</v>
      </c>
      <c r="BV336">
        <v>-627541.42000000004</v>
      </c>
      <c r="BW336">
        <v>-12253.1</v>
      </c>
      <c r="BX336">
        <v>400</v>
      </c>
      <c r="BY336">
        <v>-44168.85</v>
      </c>
      <c r="BZ336">
        <v>97851.09</v>
      </c>
      <c r="CA336">
        <v>-53264.78</v>
      </c>
      <c r="CB336">
        <v>0</v>
      </c>
      <c r="CC336">
        <v>838549.63</v>
      </c>
      <c r="CD336">
        <v>1052674</v>
      </c>
      <c r="CE336">
        <v>0</v>
      </c>
      <c r="CI336">
        <v>15736522.26</v>
      </c>
      <c r="CJ336">
        <v>13012342.1814654</v>
      </c>
      <c r="CL336">
        <v>26463041.710000001</v>
      </c>
      <c r="DA336">
        <v>9854165.2300000004</v>
      </c>
      <c r="DJ336">
        <v>16023142</v>
      </c>
      <c r="EH336">
        <v>0</v>
      </c>
      <c r="EJ336">
        <v>0</v>
      </c>
      <c r="EK336" s="59" t="s">
        <v>393</v>
      </c>
      <c r="EL336"/>
    </row>
    <row r="337" spans="1:142" x14ac:dyDescent="0.3">
      <c r="A337" t="s">
        <v>134</v>
      </c>
      <c r="B337">
        <v>2017</v>
      </c>
      <c r="C337" t="s">
        <v>135</v>
      </c>
      <c r="D337" t="s">
        <v>243</v>
      </c>
      <c r="E337" t="s">
        <v>168</v>
      </c>
      <c r="F337" t="s">
        <v>137</v>
      </c>
      <c r="G337" t="s">
        <v>138</v>
      </c>
      <c r="H337" s="6">
        <v>21132</v>
      </c>
      <c r="I337">
        <v>29119</v>
      </c>
      <c r="AS337">
        <v>62450657.450000003</v>
      </c>
      <c r="AT337">
        <v>-573278.80000000005</v>
      </c>
      <c r="AU337">
        <v>-100000</v>
      </c>
      <c r="AV337">
        <v>6408606.7000000002</v>
      </c>
      <c r="AW337">
        <v>0</v>
      </c>
      <c r="AX337">
        <v>0</v>
      </c>
      <c r="AY337">
        <v>-45915.6</v>
      </c>
      <c r="AZ337">
        <v>0</v>
      </c>
      <c r="BA337">
        <v>-6408606.7000000002</v>
      </c>
      <c r="BB337">
        <v>-60711659.25</v>
      </c>
      <c r="BC337">
        <v>9547535.1999999993</v>
      </c>
      <c r="BD337">
        <v>0</v>
      </c>
      <c r="BE337">
        <v>0</v>
      </c>
      <c r="BF337">
        <v>0</v>
      </c>
      <c r="BG337">
        <v>-7.16</v>
      </c>
      <c r="BH337">
        <v>-440000</v>
      </c>
      <c r="BI337">
        <v>0</v>
      </c>
      <c r="BK337">
        <v>0</v>
      </c>
      <c r="BL337">
        <v>-975114.01</v>
      </c>
      <c r="BM337">
        <v>0</v>
      </c>
      <c r="BN337">
        <v>-4432084.99</v>
      </c>
      <c r="BO337">
        <v>0</v>
      </c>
      <c r="BP337">
        <v>-563055.25</v>
      </c>
      <c r="BQ337">
        <v>123248.8</v>
      </c>
      <c r="BR337">
        <v>0</v>
      </c>
      <c r="BT337">
        <v>-1622388.97</v>
      </c>
      <c r="BU337">
        <v>0</v>
      </c>
      <c r="BV337">
        <v>-1185189.44</v>
      </c>
      <c r="BW337">
        <v>-22813.8</v>
      </c>
      <c r="BX337">
        <v>0</v>
      </c>
      <c r="BY337">
        <v>-32386.37</v>
      </c>
      <c r="BZ337">
        <v>21375.86</v>
      </c>
      <c r="CA337">
        <v>-41926</v>
      </c>
      <c r="CB337">
        <v>0</v>
      </c>
      <c r="CC337">
        <v>1030608.74</v>
      </c>
      <c r="CD337">
        <v>0</v>
      </c>
      <c r="CE337">
        <v>-26600</v>
      </c>
      <c r="CI337">
        <v>33264577.640000001</v>
      </c>
      <c r="CJ337">
        <v>12300000</v>
      </c>
      <c r="CL337">
        <v>45442057.719999999</v>
      </c>
      <c r="DA337">
        <v>31144572.859999999</v>
      </c>
      <c r="DJ337">
        <v>11650000</v>
      </c>
      <c r="EH337">
        <v>0</v>
      </c>
      <c r="EJ337">
        <v>0</v>
      </c>
      <c r="EK337" s="59" t="s">
        <v>410</v>
      </c>
      <c r="EL337"/>
    </row>
    <row r="338" spans="1:142" x14ac:dyDescent="0.3">
      <c r="A338" t="s">
        <v>134</v>
      </c>
      <c r="B338">
        <v>2017</v>
      </c>
      <c r="C338" t="s">
        <v>135</v>
      </c>
      <c r="D338" t="s">
        <v>244</v>
      </c>
      <c r="E338" t="s">
        <v>169</v>
      </c>
      <c r="F338" t="s">
        <v>137</v>
      </c>
      <c r="G338" t="s">
        <v>138</v>
      </c>
      <c r="H338" s="6">
        <v>11697.49</v>
      </c>
      <c r="I338">
        <v>12962</v>
      </c>
      <c r="AS338">
        <v>44367898.299999997</v>
      </c>
      <c r="AT338">
        <v>-178486.15</v>
      </c>
      <c r="AU338">
        <v>-430822.9</v>
      </c>
      <c r="AV338">
        <v>6313281.5099999998</v>
      </c>
      <c r="AW338">
        <v>0</v>
      </c>
      <c r="AX338">
        <v>0</v>
      </c>
      <c r="AY338">
        <v>42110.78</v>
      </c>
      <c r="AZ338">
        <v>0</v>
      </c>
      <c r="BA338">
        <v>-6313281.5099999998</v>
      </c>
      <c r="BB338">
        <v>-51094969.450000003</v>
      </c>
      <c r="BC338">
        <v>6441306.0499999998</v>
      </c>
      <c r="BD338">
        <v>0</v>
      </c>
      <c r="BE338">
        <v>0</v>
      </c>
      <c r="BF338">
        <v>0</v>
      </c>
      <c r="BG338">
        <v>-211491.65</v>
      </c>
      <c r="BH338">
        <v>4000374</v>
      </c>
      <c r="BI338">
        <v>0</v>
      </c>
      <c r="BK338">
        <v>0</v>
      </c>
      <c r="BL338">
        <v>5466050</v>
      </c>
      <c r="BM338">
        <v>0</v>
      </c>
      <c r="BN338">
        <v>-369616</v>
      </c>
      <c r="BO338">
        <v>0</v>
      </c>
      <c r="BP338">
        <v>0</v>
      </c>
      <c r="BQ338">
        <v>-83081.789999999994</v>
      </c>
      <c r="BR338">
        <v>0</v>
      </c>
      <c r="BT338">
        <v>0</v>
      </c>
      <c r="BU338">
        <v>0</v>
      </c>
      <c r="BV338">
        <v>-2605051.77</v>
      </c>
      <c r="BW338">
        <v>-93537.05</v>
      </c>
      <c r="BX338">
        <v>-129600</v>
      </c>
      <c r="BY338">
        <v>0</v>
      </c>
      <c r="BZ338">
        <v>21527.83</v>
      </c>
      <c r="CA338">
        <v>-11315.15</v>
      </c>
      <c r="CB338">
        <v>0</v>
      </c>
      <c r="CC338">
        <v>391687.63</v>
      </c>
      <c r="CD338">
        <v>3725.55</v>
      </c>
      <c r="CE338">
        <v>0</v>
      </c>
      <c r="CI338">
        <v>11006684.076022999</v>
      </c>
      <c r="CJ338">
        <v>9107901.7378453407</v>
      </c>
      <c r="CL338">
        <v>19671212.890000001</v>
      </c>
      <c r="DA338">
        <v>14802028.470000001</v>
      </c>
      <c r="DJ338">
        <v>10529626</v>
      </c>
      <c r="EG338" t="s">
        <v>282</v>
      </c>
      <c r="EH338">
        <v>1</v>
      </c>
      <c r="EJ338">
        <v>0</v>
      </c>
      <c r="EK338" s="59" t="s">
        <v>403</v>
      </c>
      <c r="EL338"/>
    </row>
    <row r="339" spans="1:142" x14ac:dyDescent="0.3">
      <c r="A339" t="s">
        <v>134</v>
      </c>
      <c r="B339">
        <v>2017</v>
      </c>
      <c r="C339" t="s">
        <v>135</v>
      </c>
      <c r="D339" t="s">
        <v>245</v>
      </c>
      <c r="E339" t="s">
        <v>170</v>
      </c>
      <c r="F339" t="s">
        <v>137</v>
      </c>
      <c r="G339" t="s">
        <v>138</v>
      </c>
      <c r="H339" s="6">
        <v>14861</v>
      </c>
      <c r="I339">
        <v>11549</v>
      </c>
      <c r="AS339">
        <v>53312141.409999996</v>
      </c>
      <c r="AT339">
        <v>113131.47</v>
      </c>
      <c r="AU339">
        <v>-70000</v>
      </c>
      <c r="AV339">
        <v>5218941.9000000004</v>
      </c>
      <c r="AW339">
        <v>0</v>
      </c>
      <c r="AX339">
        <v>0</v>
      </c>
      <c r="AY339">
        <v>-30536.400000000001</v>
      </c>
      <c r="AZ339">
        <v>0</v>
      </c>
      <c r="BA339">
        <v>-5218941.9000000004</v>
      </c>
      <c r="BB339">
        <v>-66109837.899999999</v>
      </c>
      <c r="BC339">
        <v>8404545.75</v>
      </c>
      <c r="BD339">
        <v>0</v>
      </c>
      <c r="BE339">
        <v>0</v>
      </c>
      <c r="BF339">
        <v>0</v>
      </c>
      <c r="BG339">
        <v>-18419.23</v>
      </c>
      <c r="BH339">
        <v>-1519872.5</v>
      </c>
      <c r="BI339">
        <v>0</v>
      </c>
      <c r="BK339">
        <v>7826</v>
      </c>
      <c r="BL339">
        <v>13486072</v>
      </c>
      <c r="BM339">
        <v>0</v>
      </c>
      <c r="BN339">
        <v>-2885000</v>
      </c>
      <c r="BO339">
        <v>0</v>
      </c>
      <c r="BP339">
        <v>-53644.95</v>
      </c>
      <c r="BQ339">
        <v>-186329.62</v>
      </c>
      <c r="BR339">
        <v>23051.85</v>
      </c>
      <c r="BT339">
        <v>-1195388.75</v>
      </c>
      <c r="BU339">
        <v>0</v>
      </c>
      <c r="BV339">
        <v>-891870.83</v>
      </c>
      <c r="BW339">
        <v>-180030.46</v>
      </c>
      <c r="BX339">
        <v>-25688.5</v>
      </c>
      <c r="BY339">
        <v>-53045.45</v>
      </c>
      <c r="BZ339">
        <v>5877.96</v>
      </c>
      <c r="CA339">
        <v>-40702.71</v>
      </c>
      <c r="CB339">
        <v>0</v>
      </c>
      <c r="CC339">
        <v>112736.92</v>
      </c>
      <c r="CD339">
        <v>0</v>
      </c>
      <c r="CE339">
        <v>0</v>
      </c>
      <c r="CI339">
        <v>14225707</v>
      </c>
      <c r="CJ339">
        <v>12600000</v>
      </c>
      <c r="CL339">
        <v>20214528.329999998</v>
      </c>
      <c r="DA339">
        <v>15306406.380000001</v>
      </c>
      <c r="DJ339">
        <v>15040872.5</v>
      </c>
      <c r="EH339">
        <v>0</v>
      </c>
      <c r="EI339" t="s">
        <v>202</v>
      </c>
      <c r="EJ339">
        <v>1</v>
      </c>
      <c r="EK339" s="59" t="s">
        <v>425</v>
      </c>
      <c r="EL339"/>
    </row>
    <row r="340" spans="1:142" x14ac:dyDescent="0.3">
      <c r="A340" t="s">
        <v>134</v>
      </c>
      <c r="B340">
        <v>2017</v>
      </c>
      <c r="C340" t="s">
        <v>135</v>
      </c>
      <c r="D340" t="s">
        <v>246</v>
      </c>
      <c r="E340" t="s">
        <v>171</v>
      </c>
      <c r="F340" t="s">
        <v>137</v>
      </c>
      <c r="G340" t="s">
        <v>138</v>
      </c>
      <c r="H340" s="6">
        <v>8335.24</v>
      </c>
      <c r="I340">
        <v>11118</v>
      </c>
      <c r="AS340">
        <v>34885364.909999996</v>
      </c>
      <c r="AT340">
        <v>-1072697.53</v>
      </c>
      <c r="AU340">
        <v>0</v>
      </c>
      <c r="AV340">
        <v>4993745.6500000004</v>
      </c>
      <c r="AW340">
        <v>0</v>
      </c>
      <c r="AX340">
        <v>0</v>
      </c>
      <c r="AY340">
        <v>30006.86</v>
      </c>
      <c r="AZ340">
        <v>0</v>
      </c>
      <c r="BA340">
        <v>-4993745.6500000004</v>
      </c>
      <c r="BB340">
        <v>-32639764.699999999</v>
      </c>
      <c r="BC340">
        <v>4144590.65</v>
      </c>
      <c r="BD340">
        <v>0</v>
      </c>
      <c r="BE340">
        <v>0</v>
      </c>
      <c r="BF340">
        <v>0</v>
      </c>
      <c r="BG340">
        <v>-207070</v>
      </c>
      <c r="BH340">
        <v>-629212.29</v>
      </c>
      <c r="BI340">
        <v>0</v>
      </c>
      <c r="BK340">
        <v>0</v>
      </c>
      <c r="BL340">
        <v>-396734</v>
      </c>
      <c r="BM340">
        <v>0</v>
      </c>
      <c r="BN340">
        <v>-2249860.98</v>
      </c>
      <c r="BO340">
        <v>0</v>
      </c>
      <c r="BP340">
        <v>0</v>
      </c>
      <c r="BQ340">
        <v>-31287.040000000001</v>
      </c>
      <c r="BR340">
        <v>0</v>
      </c>
      <c r="BT340">
        <v>0</v>
      </c>
      <c r="BU340">
        <v>0</v>
      </c>
      <c r="BV340">
        <v>-1818966.55</v>
      </c>
      <c r="BW340">
        <v>-73451.100000000006</v>
      </c>
      <c r="BX340">
        <v>-109000</v>
      </c>
      <c r="BY340">
        <v>0</v>
      </c>
      <c r="BZ340">
        <v>0</v>
      </c>
      <c r="CA340">
        <v>-14.06</v>
      </c>
      <c r="CB340">
        <v>0</v>
      </c>
      <c r="CC340">
        <v>668163.71</v>
      </c>
      <c r="CD340">
        <v>0</v>
      </c>
      <c r="CE340">
        <v>0</v>
      </c>
      <c r="CI340">
        <v>53364540.907590799</v>
      </c>
      <c r="CJ340">
        <v>15823378.107517</v>
      </c>
      <c r="CL340">
        <v>59083102.18</v>
      </c>
      <c r="DA340">
        <v>10030564.710000001</v>
      </c>
      <c r="DJ340">
        <v>8415199</v>
      </c>
      <c r="EG340" t="s">
        <v>282</v>
      </c>
      <c r="EH340">
        <v>1</v>
      </c>
      <c r="EJ340">
        <v>0</v>
      </c>
      <c r="EK340" s="59" t="s">
        <v>389</v>
      </c>
      <c r="EL340"/>
    </row>
    <row r="341" spans="1:142" x14ac:dyDescent="0.3">
      <c r="A341" t="s">
        <v>134</v>
      </c>
      <c r="B341">
        <v>2017</v>
      </c>
      <c r="C341" t="s">
        <v>135</v>
      </c>
      <c r="D341" t="s">
        <v>247</v>
      </c>
      <c r="E341" t="s">
        <v>172</v>
      </c>
      <c r="F341" t="s">
        <v>137</v>
      </c>
      <c r="G341" t="s">
        <v>138</v>
      </c>
      <c r="H341" s="6">
        <v>11008</v>
      </c>
      <c r="I341">
        <v>10830</v>
      </c>
      <c r="AS341">
        <v>34754584.100000001</v>
      </c>
      <c r="AT341">
        <v>28648.13</v>
      </c>
      <c r="AU341">
        <v>-201576.6</v>
      </c>
      <c r="AV341">
        <v>4011520.15</v>
      </c>
      <c r="AW341">
        <v>0</v>
      </c>
      <c r="AX341">
        <v>0</v>
      </c>
      <c r="AY341">
        <v>-30991.200000000001</v>
      </c>
      <c r="AZ341">
        <v>0</v>
      </c>
      <c r="BA341">
        <v>-4011520.15</v>
      </c>
      <c r="BB341">
        <v>-33632283.5</v>
      </c>
      <c r="BC341">
        <v>5981691.5499999998</v>
      </c>
      <c r="BD341">
        <v>0</v>
      </c>
      <c r="BE341">
        <v>0</v>
      </c>
      <c r="BF341">
        <v>0</v>
      </c>
      <c r="BG341">
        <v>-3929.53</v>
      </c>
      <c r="BH341">
        <v>-604000</v>
      </c>
      <c r="BI341">
        <v>0</v>
      </c>
      <c r="BK341">
        <v>0</v>
      </c>
      <c r="BL341">
        <v>-1177273</v>
      </c>
      <c r="BM341">
        <v>0</v>
      </c>
      <c r="BN341">
        <v>-1940000</v>
      </c>
      <c r="BO341">
        <v>-268019.75</v>
      </c>
      <c r="BP341">
        <v>0</v>
      </c>
      <c r="BQ341">
        <v>-154714.13</v>
      </c>
      <c r="BR341">
        <v>0</v>
      </c>
      <c r="BT341">
        <v>-1075676.3999999999</v>
      </c>
      <c r="BU341">
        <v>0</v>
      </c>
      <c r="BV341">
        <v>-620534.1</v>
      </c>
      <c r="BW341">
        <v>-7796.3</v>
      </c>
      <c r="BX341">
        <v>0</v>
      </c>
      <c r="BY341">
        <v>0</v>
      </c>
      <c r="BZ341">
        <v>83836</v>
      </c>
      <c r="CA341">
        <v>-21600.89</v>
      </c>
      <c r="CB341">
        <v>0</v>
      </c>
      <c r="CC341">
        <v>1193522.3400000001</v>
      </c>
      <c r="CD341">
        <v>0</v>
      </c>
      <c r="CE341">
        <v>0</v>
      </c>
      <c r="CI341">
        <v>20937208.460000001</v>
      </c>
      <c r="CJ341">
        <v>7343864.689025539</v>
      </c>
      <c r="CL341">
        <v>37075633.229999997</v>
      </c>
      <c r="DA341">
        <v>22817014.899999999</v>
      </c>
      <c r="DJ341">
        <v>7440000</v>
      </c>
      <c r="EH341">
        <v>0</v>
      </c>
      <c r="EJ341">
        <v>0</v>
      </c>
      <c r="EK341" s="59" t="s">
        <v>419</v>
      </c>
      <c r="EL341"/>
    </row>
    <row r="342" spans="1:142" x14ac:dyDescent="0.3">
      <c r="A342" t="s">
        <v>134</v>
      </c>
      <c r="B342">
        <v>2017</v>
      </c>
      <c r="C342" t="s">
        <v>135</v>
      </c>
      <c r="D342" t="s">
        <v>248</v>
      </c>
      <c r="E342" t="s">
        <v>173</v>
      </c>
      <c r="F342" t="s">
        <v>137</v>
      </c>
      <c r="G342" t="s">
        <v>138</v>
      </c>
      <c r="H342" s="6">
        <v>9040</v>
      </c>
      <c r="I342">
        <v>8885</v>
      </c>
      <c r="AS342">
        <v>30666349.350000001</v>
      </c>
      <c r="AT342">
        <v>-106543.12</v>
      </c>
      <c r="AU342">
        <v>-218521.25</v>
      </c>
      <c r="AV342">
        <v>2275074.5499999998</v>
      </c>
      <c r="AW342">
        <v>0</v>
      </c>
      <c r="AX342">
        <v>0</v>
      </c>
      <c r="AY342">
        <v>-35458.800000000003</v>
      </c>
      <c r="AZ342">
        <v>0</v>
      </c>
      <c r="BA342">
        <v>-2275074.5499999998</v>
      </c>
      <c r="BB342">
        <v>-32355516.850000001</v>
      </c>
      <c r="BC342">
        <v>4601057.3499999996</v>
      </c>
      <c r="BD342">
        <v>0</v>
      </c>
      <c r="BE342">
        <v>0</v>
      </c>
      <c r="BF342">
        <v>0</v>
      </c>
      <c r="BG342">
        <v>0</v>
      </c>
      <c r="BH342">
        <v>-410000</v>
      </c>
      <c r="BI342">
        <v>0</v>
      </c>
      <c r="BK342">
        <v>0</v>
      </c>
      <c r="BL342">
        <v>273916</v>
      </c>
      <c r="BM342">
        <v>0</v>
      </c>
      <c r="BN342">
        <v>300000</v>
      </c>
      <c r="BO342">
        <v>0</v>
      </c>
      <c r="BP342">
        <v>0</v>
      </c>
      <c r="BQ342">
        <v>-335243.81</v>
      </c>
      <c r="BR342">
        <v>156954.1</v>
      </c>
      <c r="BT342">
        <v>-738724.44</v>
      </c>
      <c r="BU342">
        <v>0</v>
      </c>
      <c r="BV342">
        <v>-397136.19</v>
      </c>
      <c r="BW342">
        <v>-95535.7</v>
      </c>
      <c r="BX342">
        <v>0</v>
      </c>
      <c r="BY342">
        <v>-13154.34</v>
      </c>
      <c r="BZ342">
        <v>18883.150000000001</v>
      </c>
      <c r="CA342">
        <v>-14010.48</v>
      </c>
      <c r="CB342">
        <v>0</v>
      </c>
      <c r="CC342">
        <v>627895.9</v>
      </c>
      <c r="CD342">
        <v>0</v>
      </c>
      <c r="CE342">
        <v>0</v>
      </c>
      <c r="CI342">
        <v>8601351.4499999993</v>
      </c>
      <c r="CJ342">
        <v>5456900.8962872801</v>
      </c>
      <c r="CL342">
        <v>14825996.820000002</v>
      </c>
      <c r="DA342">
        <v>10316703.84</v>
      </c>
      <c r="DJ342">
        <v>4590000</v>
      </c>
      <c r="EG342" t="s">
        <v>294</v>
      </c>
      <c r="EH342">
        <v>1</v>
      </c>
      <c r="EJ342">
        <v>0</v>
      </c>
      <c r="EK342" s="59" t="s">
        <v>426</v>
      </c>
      <c r="EL342"/>
    </row>
    <row r="343" spans="1:142" x14ac:dyDescent="0.3">
      <c r="A343" t="s">
        <v>134</v>
      </c>
      <c r="B343">
        <v>2017</v>
      </c>
      <c r="C343" t="s">
        <v>135</v>
      </c>
      <c r="D343" t="s">
        <v>249</v>
      </c>
      <c r="E343" t="s">
        <v>174</v>
      </c>
      <c r="F343" t="s">
        <v>137</v>
      </c>
      <c r="G343" t="s">
        <v>138</v>
      </c>
      <c r="H343" s="6">
        <v>11860</v>
      </c>
      <c r="I343">
        <v>12480</v>
      </c>
      <c r="AS343">
        <v>33362830.16</v>
      </c>
      <c r="AT343">
        <v>-26745.25</v>
      </c>
      <c r="AU343">
        <v>0</v>
      </c>
      <c r="AV343">
        <v>3587557.7</v>
      </c>
      <c r="AW343">
        <v>0</v>
      </c>
      <c r="AX343">
        <v>0</v>
      </c>
      <c r="AY343">
        <v>-62949.599999999999</v>
      </c>
      <c r="AZ343">
        <v>0</v>
      </c>
      <c r="BA343">
        <v>-3587557.7</v>
      </c>
      <c r="BB343">
        <v>-26722964.809999999</v>
      </c>
      <c r="BC343">
        <v>5234725.8499999996</v>
      </c>
      <c r="BD343">
        <v>0</v>
      </c>
      <c r="BE343">
        <v>0</v>
      </c>
      <c r="BF343">
        <v>0</v>
      </c>
      <c r="BG343">
        <v>-9383.31</v>
      </c>
      <c r="BH343">
        <v>-315000</v>
      </c>
      <c r="BI343">
        <v>0</v>
      </c>
      <c r="BK343">
        <v>0</v>
      </c>
      <c r="BL343">
        <v>-8403556.1999999993</v>
      </c>
      <c r="BM343">
        <v>0</v>
      </c>
      <c r="BN343">
        <v>-2000000</v>
      </c>
      <c r="BO343">
        <v>-310503.7</v>
      </c>
      <c r="BP343">
        <v>-34269.78</v>
      </c>
      <c r="BQ343">
        <v>-40525.449999999997</v>
      </c>
      <c r="BR343">
        <v>0</v>
      </c>
      <c r="BT343">
        <v>0</v>
      </c>
      <c r="BU343">
        <v>0</v>
      </c>
      <c r="BV343">
        <v>-1872070.3</v>
      </c>
      <c r="BW343">
        <v>0</v>
      </c>
      <c r="BX343">
        <v>0</v>
      </c>
      <c r="BY343">
        <v>0</v>
      </c>
      <c r="BZ343">
        <v>180095.66</v>
      </c>
      <c r="CA343">
        <v>-65.3</v>
      </c>
      <c r="CB343">
        <v>0</v>
      </c>
      <c r="CC343">
        <v>607853.06999999995</v>
      </c>
      <c r="CD343">
        <v>0</v>
      </c>
      <c r="CE343">
        <v>-375.25</v>
      </c>
      <c r="CI343">
        <v>6379470</v>
      </c>
      <c r="CJ343">
        <v>5101242.7437385498</v>
      </c>
      <c r="CL343">
        <v>11241082.800000001</v>
      </c>
      <c r="DA343">
        <v>5692541.96</v>
      </c>
      <c r="DJ343">
        <v>4242000</v>
      </c>
      <c r="EG343" t="s">
        <v>281</v>
      </c>
      <c r="EH343">
        <v>1</v>
      </c>
      <c r="EJ343">
        <v>0</v>
      </c>
      <c r="EK343" s="59" t="s">
        <v>402</v>
      </c>
      <c r="EL343"/>
    </row>
    <row r="344" spans="1:142" x14ac:dyDescent="0.3">
      <c r="A344" t="s">
        <v>134</v>
      </c>
      <c r="B344">
        <v>2017</v>
      </c>
      <c r="C344" t="s">
        <v>135</v>
      </c>
      <c r="D344" t="s">
        <v>250</v>
      </c>
      <c r="E344" t="s">
        <v>175</v>
      </c>
      <c r="F344" t="s">
        <v>137</v>
      </c>
      <c r="G344" t="s">
        <v>138</v>
      </c>
      <c r="H344" s="6">
        <v>7775.48</v>
      </c>
      <c r="I344">
        <v>7568</v>
      </c>
      <c r="AS344">
        <v>23600970</v>
      </c>
      <c r="AT344">
        <v>-61607.27</v>
      </c>
      <c r="AU344">
        <v>-109915.45</v>
      </c>
      <c r="AV344">
        <v>2605196.1</v>
      </c>
      <c r="AW344">
        <v>0</v>
      </c>
      <c r="AX344">
        <v>0</v>
      </c>
      <c r="AY344">
        <v>-28006.799999999999</v>
      </c>
      <c r="AZ344">
        <v>0</v>
      </c>
      <c r="BA344">
        <v>-2580044.0499999998</v>
      </c>
      <c r="BB344">
        <v>-20900497.5</v>
      </c>
      <c r="BC344">
        <v>3768164.2</v>
      </c>
      <c r="BD344">
        <v>0</v>
      </c>
      <c r="BE344">
        <v>0</v>
      </c>
      <c r="BF344">
        <v>0</v>
      </c>
      <c r="BG344">
        <v>-1486.48</v>
      </c>
      <c r="BH344">
        <v>-440000</v>
      </c>
      <c r="BI344">
        <v>-600000</v>
      </c>
      <c r="BK344">
        <v>0</v>
      </c>
      <c r="BL344">
        <v>-3098812.7</v>
      </c>
      <c r="BM344">
        <v>0</v>
      </c>
      <c r="BN344">
        <v>60000</v>
      </c>
      <c r="BO344">
        <v>0</v>
      </c>
      <c r="BP344">
        <v>-17737.3</v>
      </c>
      <c r="BQ344">
        <v>-284160.46999999997</v>
      </c>
      <c r="BR344">
        <v>0</v>
      </c>
      <c r="BT344">
        <v>-1094700</v>
      </c>
      <c r="BU344">
        <v>0</v>
      </c>
      <c r="BV344">
        <v>-352689.86</v>
      </c>
      <c r="BW344">
        <v>-137206.39000000001</v>
      </c>
      <c r="BX344">
        <v>-300</v>
      </c>
      <c r="BY344">
        <v>-38906.339999999997</v>
      </c>
      <c r="BZ344">
        <v>452524.3</v>
      </c>
      <c r="CA344">
        <v>-14220.55</v>
      </c>
      <c r="CB344">
        <v>0</v>
      </c>
      <c r="CC344">
        <v>221201.35</v>
      </c>
      <c r="CD344">
        <v>0</v>
      </c>
      <c r="CE344">
        <v>0</v>
      </c>
      <c r="CI344">
        <v>3927672.51</v>
      </c>
      <c r="CJ344">
        <v>1680946.98324279</v>
      </c>
      <c r="CL344">
        <v>7946732.2500000019</v>
      </c>
      <c r="DA344">
        <v>4814647</v>
      </c>
      <c r="DJ344">
        <v>4690000</v>
      </c>
      <c r="EH344">
        <v>0</v>
      </c>
      <c r="EJ344">
        <v>0</v>
      </c>
      <c r="EK344" s="59" t="s">
        <v>405</v>
      </c>
      <c r="EL344"/>
    </row>
    <row r="345" spans="1:142" x14ac:dyDescent="0.3">
      <c r="A345" t="s">
        <v>134</v>
      </c>
      <c r="B345">
        <v>2017</v>
      </c>
      <c r="C345" t="s">
        <v>135</v>
      </c>
      <c r="D345" t="s">
        <v>251</v>
      </c>
      <c r="E345" t="s">
        <v>176</v>
      </c>
      <c r="F345" t="s">
        <v>137</v>
      </c>
      <c r="G345" t="s">
        <v>138</v>
      </c>
      <c r="H345" s="6">
        <v>13427.87</v>
      </c>
      <c r="I345">
        <v>10312</v>
      </c>
      <c r="AS345">
        <v>42191766.700000003</v>
      </c>
      <c r="AT345">
        <v>-318586.57</v>
      </c>
      <c r="AU345">
        <v>-843835.35</v>
      </c>
      <c r="AV345">
        <v>6391909.5999999996</v>
      </c>
      <c r="AW345">
        <v>0</v>
      </c>
      <c r="AX345">
        <v>0</v>
      </c>
      <c r="AY345">
        <v>-48340.800000000003</v>
      </c>
      <c r="AZ345">
        <v>0</v>
      </c>
      <c r="BA345">
        <v>-6391909.5999999996</v>
      </c>
      <c r="BB345">
        <v>-42309087.939999998</v>
      </c>
      <c r="BC345">
        <v>6150754.3200000003</v>
      </c>
      <c r="BD345">
        <v>0</v>
      </c>
      <c r="BE345">
        <v>0</v>
      </c>
      <c r="BF345">
        <v>0</v>
      </c>
      <c r="BG345">
        <v>0</v>
      </c>
      <c r="BH345">
        <v>-2860000</v>
      </c>
      <c r="BI345">
        <v>0</v>
      </c>
      <c r="BK345">
        <v>0</v>
      </c>
      <c r="BL345">
        <v>-4258184</v>
      </c>
      <c r="BM345">
        <v>0</v>
      </c>
      <c r="BN345">
        <v>-1262671</v>
      </c>
      <c r="BO345">
        <v>0</v>
      </c>
      <c r="BP345">
        <v>-56749.4</v>
      </c>
      <c r="BQ345">
        <v>-39679.51</v>
      </c>
      <c r="BR345">
        <v>1227672.1100000001</v>
      </c>
      <c r="BT345">
        <v>0</v>
      </c>
      <c r="BU345">
        <v>0</v>
      </c>
      <c r="BV345">
        <v>-1600679.67</v>
      </c>
      <c r="BW345">
        <v>-91609.7</v>
      </c>
      <c r="BX345">
        <v>-5388.34</v>
      </c>
      <c r="BY345">
        <v>0</v>
      </c>
      <c r="BZ345">
        <v>75334.87</v>
      </c>
      <c r="CA345">
        <v>-1734.79</v>
      </c>
      <c r="CB345">
        <v>0</v>
      </c>
      <c r="CC345">
        <v>670763.59</v>
      </c>
      <c r="CD345">
        <v>0</v>
      </c>
      <c r="CE345">
        <v>0</v>
      </c>
      <c r="CI345">
        <v>13425056.869168799</v>
      </c>
      <c r="CJ345">
        <v>9980583.1809455492</v>
      </c>
      <c r="CL345">
        <v>20404007.52</v>
      </c>
      <c r="DA345">
        <v>6646605.2699999996</v>
      </c>
      <c r="DJ345">
        <v>10660000</v>
      </c>
      <c r="EH345">
        <v>0</v>
      </c>
      <c r="EI345" t="s">
        <v>199</v>
      </c>
      <c r="EJ345">
        <v>1</v>
      </c>
      <c r="EK345" s="59" t="s">
        <v>428</v>
      </c>
      <c r="EL345"/>
    </row>
    <row r="346" spans="1:142" x14ac:dyDescent="0.3">
      <c r="A346" t="s">
        <v>134</v>
      </c>
      <c r="B346">
        <v>2017</v>
      </c>
      <c r="C346" t="s">
        <v>135</v>
      </c>
      <c r="D346" t="s">
        <v>252</v>
      </c>
      <c r="E346" t="s">
        <v>177</v>
      </c>
      <c r="F346" t="s">
        <v>137</v>
      </c>
      <c r="G346" t="s">
        <v>138</v>
      </c>
      <c r="H346" s="6">
        <v>6507.9</v>
      </c>
      <c r="I346">
        <v>6059</v>
      </c>
      <c r="AS346">
        <v>24431869.23</v>
      </c>
      <c r="AT346">
        <v>-29652.99</v>
      </c>
      <c r="AU346">
        <v>-85511.55</v>
      </c>
      <c r="AV346">
        <v>2992801.8</v>
      </c>
      <c r="AW346">
        <v>115599.43</v>
      </c>
      <c r="AX346">
        <v>0</v>
      </c>
      <c r="AY346">
        <v>-29851.200000000001</v>
      </c>
      <c r="AZ346">
        <v>0</v>
      </c>
      <c r="BA346">
        <v>-2992801.8</v>
      </c>
      <c r="BB346">
        <v>-29494625.5</v>
      </c>
      <c r="BC346">
        <v>3616730.25</v>
      </c>
      <c r="BD346">
        <v>0</v>
      </c>
      <c r="BE346">
        <v>0</v>
      </c>
      <c r="BF346">
        <v>0</v>
      </c>
      <c r="BG346">
        <v>0</v>
      </c>
      <c r="BH346">
        <v>1300000</v>
      </c>
      <c r="BI346">
        <v>0</v>
      </c>
      <c r="BK346">
        <v>0</v>
      </c>
      <c r="BL346">
        <v>4166309</v>
      </c>
      <c r="BM346">
        <v>0</v>
      </c>
      <c r="BN346">
        <v>1725284</v>
      </c>
      <c r="BO346">
        <v>0</v>
      </c>
      <c r="BP346">
        <v>0</v>
      </c>
      <c r="BQ346">
        <v>-411388.72</v>
      </c>
      <c r="BR346">
        <v>0</v>
      </c>
      <c r="BT346">
        <v>-1350933.5</v>
      </c>
      <c r="BU346">
        <v>0</v>
      </c>
      <c r="BV346">
        <v>34749.26</v>
      </c>
      <c r="BW346">
        <v>-48695.5</v>
      </c>
      <c r="BX346">
        <v>0</v>
      </c>
      <c r="BY346">
        <v>-12168.2</v>
      </c>
      <c r="BZ346">
        <v>0</v>
      </c>
      <c r="CA346">
        <v>-12333.62</v>
      </c>
      <c r="CB346">
        <v>0</v>
      </c>
      <c r="CC346">
        <v>346683.69</v>
      </c>
      <c r="CD346">
        <v>0</v>
      </c>
      <c r="CE346">
        <v>0</v>
      </c>
      <c r="CI346">
        <v>3907790.97</v>
      </c>
      <c r="CJ346">
        <v>3819461.5367901102</v>
      </c>
      <c r="CL346">
        <v>10536442.930000002</v>
      </c>
      <c r="DA346">
        <v>7352098.8799999999</v>
      </c>
      <c r="DJ346">
        <v>5400000</v>
      </c>
      <c r="EH346">
        <v>0</v>
      </c>
      <c r="EJ346">
        <v>0</v>
      </c>
      <c r="EK346" s="59" t="s">
        <v>407</v>
      </c>
      <c r="EL346"/>
    </row>
    <row r="347" spans="1:142" x14ac:dyDescent="0.3">
      <c r="A347" t="s">
        <v>134</v>
      </c>
      <c r="B347">
        <v>2017</v>
      </c>
      <c r="C347" t="s">
        <v>135</v>
      </c>
      <c r="D347" t="s">
        <v>253</v>
      </c>
      <c r="E347" t="s">
        <v>178</v>
      </c>
      <c r="F347" t="s">
        <v>137</v>
      </c>
      <c r="G347" t="s">
        <v>138</v>
      </c>
      <c r="H347" s="6">
        <v>8758.56</v>
      </c>
      <c r="I347">
        <v>7476</v>
      </c>
      <c r="AS347">
        <v>28692631.5</v>
      </c>
      <c r="AT347">
        <v>-47688.73</v>
      </c>
      <c r="AU347">
        <v>-200997.7</v>
      </c>
      <c r="AV347">
        <v>3994893.2</v>
      </c>
      <c r="AW347">
        <v>0</v>
      </c>
      <c r="AX347">
        <v>0</v>
      </c>
      <c r="AY347">
        <v>-30166.799999999999</v>
      </c>
      <c r="AZ347">
        <v>0</v>
      </c>
      <c r="BA347">
        <v>-3994893.2</v>
      </c>
      <c r="BB347">
        <v>-24814067</v>
      </c>
      <c r="BC347">
        <v>4073384.55</v>
      </c>
      <c r="BD347">
        <v>0</v>
      </c>
      <c r="BE347">
        <v>0</v>
      </c>
      <c r="BF347">
        <v>0</v>
      </c>
      <c r="BG347">
        <v>-3845.7</v>
      </c>
      <c r="BH347">
        <v>-575000</v>
      </c>
      <c r="BI347">
        <v>0</v>
      </c>
      <c r="BK347">
        <v>0</v>
      </c>
      <c r="BL347">
        <v>-5908754</v>
      </c>
      <c r="BM347">
        <v>0</v>
      </c>
      <c r="BN347">
        <v>-167000</v>
      </c>
      <c r="BO347">
        <v>-73778.100000000006</v>
      </c>
      <c r="BP347">
        <v>-72875.649999999994</v>
      </c>
      <c r="BQ347">
        <v>-212535.74</v>
      </c>
      <c r="BR347">
        <v>119253.85</v>
      </c>
      <c r="BT347">
        <v>-897459.53</v>
      </c>
      <c r="BU347">
        <v>-850</v>
      </c>
      <c r="BV347">
        <v>-354938.65</v>
      </c>
      <c r="BW347">
        <v>-5200</v>
      </c>
      <c r="BX347">
        <v>-2200</v>
      </c>
      <c r="BY347">
        <v>-9907.75</v>
      </c>
      <c r="BZ347">
        <v>231230.61</v>
      </c>
      <c r="CA347">
        <v>-9666.7999999999993</v>
      </c>
      <c r="CB347">
        <v>0</v>
      </c>
      <c r="CC347">
        <v>484042.75</v>
      </c>
      <c r="CD347">
        <v>0</v>
      </c>
      <c r="CE347">
        <v>-0.2</v>
      </c>
      <c r="CI347">
        <v>5133360.8499999996</v>
      </c>
      <c r="CJ347">
        <v>4595105.2811691202</v>
      </c>
      <c r="CL347">
        <v>11049763.210000001</v>
      </c>
      <c r="DA347">
        <v>5200423.9400000004</v>
      </c>
      <c r="DJ347">
        <v>4900000</v>
      </c>
      <c r="EH347">
        <v>0</v>
      </c>
      <c r="EJ347">
        <v>0</v>
      </c>
      <c r="EK347" s="59" t="s">
        <v>394</v>
      </c>
      <c r="EL347"/>
    </row>
    <row r="348" spans="1:142" x14ac:dyDescent="0.3">
      <c r="A348" t="s">
        <v>134</v>
      </c>
      <c r="B348">
        <v>2017</v>
      </c>
      <c r="C348" t="s">
        <v>135</v>
      </c>
      <c r="D348" t="s">
        <v>254</v>
      </c>
      <c r="E348" t="s">
        <v>179</v>
      </c>
      <c r="F348" t="s">
        <v>137</v>
      </c>
      <c r="G348" t="s">
        <v>138</v>
      </c>
      <c r="H348" s="6">
        <v>3999.65</v>
      </c>
      <c r="I348">
        <v>4080</v>
      </c>
      <c r="AS348">
        <v>12965746.699999999</v>
      </c>
      <c r="AT348">
        <v>-281544.3</v>
      </c>
      <c r="AU348">
        <v>-149106.1</v>
      </c>
      <c r="AV348">
        <v>1942265.5</v>
      </c>
      <c r="AW348">
        <v>0</v>
      </c>
      <c r="AX348">
        <v>0</v>
      </c>
      <c r="AY348">
        <v>-16667.849999999999</v>
      </c>
      <c r="AZ348">
        <v>0</v>
      </c>
      <c r="BA348">
        <v>-1942265.5</v>
      </c>
      <c r="BB348">
        <v>-13228918.25</v>
      </c>
      <c r="BC348">
        <v>1958110.95</v>
      </c>
      <c r="BD348">
        <v>0</v>
      </c>
      <c r="BE348">
        <v>0</v>
      </c>
      <c r="BF348">
        <v>0</v>
      </c>
      <c r="BG348">
        <v>-1570.1</v>
      </c>
      <c r="BH348">
        <v>16000</v>
      </c>
      <c r="BI348">
        <v>-500000</v>
      </c>
      <c r="BK348">
        <v>0</v>
      </c>
      <c r="BL348">
        <v>441284</v>
      </c>
      <c r="BM348">
        <v>0</v>
      </c>
      <c r="BN348">
        <v>61000</v>
      </c>
      <c r="BO348">
        <v>0</v>
      </c>
      <c r="BP348">
        <v>0</v>
      </c>
      <c r="BQ348">
        <v>-30982.91</v>
      </c>
      <c r="BR348">
        <v>56658.45</v>
      </c>
      <c r="BT348">
        <v>-439909.9</v>
      </c>
      <c r="BU348">
        <v>0</v>
      </c>
      <c r="BV348">
        <v>-119177.67</v>
      </c>
      <c r="BW348">
        <v>-4788.1400000000003</v>
      </c>
      <c r="BX348">
        <v>0</v>
      </c>
      <c r="BY348">
        <v>-3382.95</v>
      </c>
      <c r="BZ348">
        <v>71345.33</v>
      </c>
      <c r="CA348">
        <v>0</v>
      </c>
      <c r="CB348">
        <v>0</v>
      </c>
      <c r="CC348">
        <v>138343.4</v>
      </c>
      <c r="CD348">
        <v>3514.74</v>
      </c>
      <c r="CE348">
        <v>0</v>
      </c>
      <c r="CI348">
        <v>7446208</v>
      </c>
      <c r="CJ348">
        <v>3180540.2517180294</v>
      </c>
      <c r="CL348">
        <v>10316247.68</v>
      </c>
      <c r="DA348">
        <v>7842823.6100000003</v>
      </c>
      <c r="DJ348">
        <v>2514000</v>
      </c>
      <c r="EG348" t="s">
        <v>288</v>
      </c>
      <c r="EH348">
        <v>1</v>
      </c>
      <c r="EJ348">
        <v>0</v>
      </c>
      <c r="EK348" s="59" t="s">
        <v>391</v>
      </c>
      <c r="EL348"/>
    </row>
    <row r="349" spans="1:142" x14ac:dyDescent="0.3">
      <c r="A349" t="s">
        <v>134</v>
      </c>
      <c r="B349">
        <v>2017</v>
      </c>
      <c r="C349" t="s">
        <v>135</v>
      </c>
      <c r="D349" t="s">
        <v>255</v>
      </c>
      <c r="E349" t="s">
        <v>180</v>
      </c>
      <c r="F349" t="s">
        <v>137</v>
      </c>
      <c r="G349" t="s">
        <v>138</v>
      </c>
      <c r="H349" s="6">
        <v>5650.15</v>
      </c>
      <c r="I349">
        <v>4768</v>
      </c>
      <c r="AS349">
        <v>18958807.75</v>
      </c>
      <c r="AT349">
        <v>-108580.35</v>
      </c>
      <c r="AU349">
        <v>-284382.12</v>
      </c>
      <c r="AV349">
        <v>3236195.29</v>
      </c>
      <c r="AW349">
        <v>0</v>
      </c>
      <c r="AX349">
        <v>0</v>
      </c>
      <c r="AY349">
        <v>-20340</v>
      </c>
      <c r="AZ349">
        <v>0</v>
      </c>
      <c r="BA349">
        <v>-3236195.29</v>
      </c>
      <c r="BB349">
        <v>-20324475.16</v>
      </c>
      <c r="BC349">
        <v>2828539.39</v>
      </c>
      <c r="BD349">
        <v>0</v>
      </c>
      <c r="BE349">
        <v>0</v>
      </c>
      <c r="BF349">
        <v>0</v>
      </c>
      <c r="BG349">
        <v>-645.6</v>
      </c>
      <c r="BH349">
        <v>290000</v>
      </c>
      <c r="BI349">
        <v>0</v>
      </c>
      <c r="BK349">
        <v>0</v>
      </c>
      <c r="BL349">
        <v>-675364</v>
      </c>
      <c r="BM349">
        <v>0</v>
      </c>
      <c r="BN349">
        <v>716753</v>
      </c>
      <c r="BO349">
        <v>0</v>
      </c>
      <c r="BP349">
        <v>0</v>
      </c>
      <c r="BQ349">
        <v>-23931.41</v>
      </c>
      <c r="BR349">
        <v>451596.82</v>
      </c>
      <c r="BT349">
        <v>-36663.15</v>
      </c>
      <c r="BU349">
        <v>0</v>
      </c>
      <c r="BV349">
        <v>-906367.41</v>
      </c>
      <c r="BW349">
        <v>-13693.7</v>
      </c>
      <c r="BX349">
        <v>0</v>
      </c>
      <c r="BY349">
        <v>0</v>
      </c>
      <c r="BZ349">
        <v>45755.519999999997</v>
      </c>
      <c r="CA349">
        <v>-1590.35</v>
      </c>
      <c r="CB349">
        <v>0</v>
      </c>
      <c r="CC349">
        <v>313461.23</v>
      </c>
      <c r="CD349">
        <v>0</v>
      </c>
      <c r="CE349">
        <v>0</v>
      </c>
      <c r="CI349">
        <v>2597803.4086859701</v>
      </c>
      <c r="CJ349">
        <v>2780119.6978595601</v>
      </c>
      <c r="CL349">
        <v>5715138.46</v>
      </c>
      <c r="DA349">
        <v>3806456.91</v>
      </c>
      <c r="DJ349">
        <v>4140000</v>
      </c>
      <c r="EH349">
        <v>0</v>
      </c>
      <c r="EJ349">
        <v>0</v>
      </c>
      <c r="EK349" s="59" t="s">
        <v>416</v>
      </c>
      <c r="EL349"/>
    </row>
    <row r="350" spans="1:142" x14ac:dyDescent="0.3">
      <c r="A350" t="s">
        <v>134</v>
      </c>
      <c r="B350">
        <v>2017</v>
      </c>
      <c r="C350" t="s">
        <v>135</v>
      </c>
      <c r="D350" t="s">
        <v>256</v>
      </c>
      <c r="E350" t="s">
        <v>181</v>
      </c>
      <c r="F350" t="s">
        <v>137</v>
      </c>
      <c r="G350" t="s">
        <v>138</v>
      </c>
      <c r="H350" s="6">
        <v>4401.84</v>
      </c>
      <c r="I350">
        <v>5155</v>
      </c>
      <c r="AS350">
        <v>11705563.800000001</v>
      </c>
      <c r="AT350">
        <v>-5272.87</v>
      </c>
      <c r="AU350">
        <v>-132764.85</v>
      </c>
      <c r="AV350">
        <v>949225.5</v>
      </c>
      <c r="AW350">
        <v>0</v>
      </c>
      <c r="AX350">
        <v>0</v>
      </c>
      <c r="AY350">
        <v>-14019.6</v>
      </c>
      <c r="AZ350">
        <v>0</v>
      </c>
      <c r="BA350">
        <v>-949225.5</v>
      </c>
      <c r="BB350">
        <v>-10694025.85</v>
      </c>
      <c r="BC350">
        <v>1811873.3</v>
      </c>
      <c r="BD350">
        <v>0</v>
      </c>
      <c r="BE350">
        <v>0</v>
      </c>
      <c r="BF350">
        <v>0</v>
      </c>
      <c r="BG350">
        <v>-80</v>
      </c>
      <c r="BH350">
        <v>44000</v>
      </c>
      <c r="BI350">
        <v>0</v>
      </c>
      <c r="BK350">
        <v>0</v>
      </c>
      <c r="BL350">
        <v>-857601.45</v>
      </c>
      <c r="BM350">
        <v>0</v>
      </c>
      <c r="BN350">
        <v>-473000</v>
      </c>
      <c r="BO350">
        <v>0</v>
      </c>
      <c r="BP350">
        <v>-57671.15</v>
      </c>
      <c r="BQ350">
        <v>-32215.63</v>
      </c>
      <c r="BR350">
        <v>126761.95</v>
      </c>
      <c r="BT350">
        <v>-383267.35</v>
      </c>
      <c r="BU350">
        <v>0</v>
      </c>
      <c r="BV350">
        <v>-93400.09</v>
      </c>
      <c r="BW350">
        <v>-592.6</v>
      </c>
      <c r="BX350">
        <v>0</v>
      </c>
      <c r="BY350">
        <v>0</v>
      </c>
      <c r="BZ350">
        <v>8352.85</v>
      </c>
      <c r="CA350">
        <v>-28210.18</v>
      </c>
      <c r="CB350">
        <v>0</v>
      </c>
      <c r="CC350">
        <v>257632.3</v>
      </c>
      <c r="CD350">
        <v>230669.35</v>
      </c>
      <c r="CE350">
        <v>-1053.47</v>
      </c>
      <c r="CI350">
        <v>11489275</v>
      </c>
      <c r="CJ350">
        <v>2178823.2286107498</v>
      </c>
      <c r="CL350">
        <v>15489663.09</v>
      </c>
      <c r="DA350">
        <v>12034677.75</v>
      </c>
      <c r="DJ350">
        <v>2146000</v>
      </c>
      <c r="EG350" t="s">
        <v>283</v>
      </c>
      <c r="EH350">
        <v>1</v>
      </c>
      <c r="EJ350">
        <v>0</v>
      </c>
      <c r="EK350" s="59" t="s">
        <v>414</v>
      </c>
      <c r="EL350"/>
    </row>
    <row r="351" spans="1:142" x14ac:dyDescent="0.3">
      <c r="A351" t="s">
        <v>134</v>
      </c>
      <c r="B351">
        <v>2017</v>
      </c>
      <c r="C351" t="s">
        <v>135</v>
      </c>
      <c r="D351" t="s">
        <v>257</v>
      </c>
      <c r="E351" t="s">
        <v>182</v>
      </c>
      <c r="F351" t="s">
        <v>137</v>
      </c>
      <c r="G351" t="s">
        <v>138</v>
      </c>
      <c r="H351" s="6">
        <v>3994.29</v>
      </c>
      <c r="I351">
        <v>3769</v>
      </c>
      <c r="AS351">
        <v>9897154.5</v>
      </c>
      <c r="AT351">
        <v>0</v>
      </c>
      <c r="AU351">
        <v>-48496.05</v>
      </c>
      <c r="AV351">
        <v>1493459.55</v>
      </c>
      <c r="AW351">
        <v>0</v>
      </c>
      <c r="AX351">
        <v>0</v>
      </c>
      <c r="AY351">
        <v>-9686.4</v>
      </c>
      <c r="AZ351">
        <v>0</v>
      </c>
      <c r="BA351">
        <v>-1493459.55</v>
      </c>
      <c r="BB351">
        <v>-9147571.4000000004</v>
      </c>
      <c r="BC351">
        <v>1690772.95</v>
      </c>
      <c r="BD351">
        <v>0</v>
      </c>
      <c r="BE351">
        <v>0</v>
      </c>
      <c r="BF351">
        <v>0</v>
      </c>
      <c r="BG351">
        <v>0</v>
      </c>
      <c r="BH351">
        <v>-385000</v>
      </c>
      <c r="BI351">
        <v>0</v>
      </c>
      <c r="BK351">
        <v>0</v>
      </c>
      <c r="BL351">
        <v>-392716</v>
      </c>
      <c r="BM351">
        <v>0</v>
      </c>
      <c r="BN351">
        <v>-1540000</v>
      </c>
      <c r="BO351">
        <v>-37163.800000000003</v>
      </c>
      <c r="BP351">
        <v>0</v>
      </c>
      <c r="BQ351">
        <v>78943.839999999997</v>
      </c>
      <c r="BR351">
        <v>3242.65</v>
      </c>
      <c r="BT351">
        <v>-232243.95</v>
      </c>
      <c r="BU351">
        <v>0</v>
      </c>
      <c r="BV351">
        <v>-168186.43</v>
      </c>
      <c r="BW351">
        <v>-4169.3999999999996</v>
      </c>
      <c r="BX351">
        <v>0</v>
      </c>
      <c r="BY351">
        <v>-19239.25</v>
      </c>
      <c r="BZ351">
        <v>185599.01</v>
      </c>
      <c r="CA351">
        <v>-145</v>
      </c>
      <c r="CB351">
        <v>0</v>
      </c>
      <c r="CC351">
        <v>336631.5</v>
      </c>
      <c r="CD351">
        <v>0</v>
      </c>
      <c r="CE351">
        <v>0</v>
      </c>
      <c r="CI351">
        <v>8894155.1500000004</v>
      </c>
      <c r="CJ351">
        <v>4411343.37206027</v>
      </c>
      <c r="CL351">
        <v>11673002.9</v>
      </c>
      <c r="DA351">
        <v>8035596.54</v>
      </c>
      <c r="DJ351">
        <v>1500000</v>
      </c>
      <c r="EH351">
        <v>0</v>
      </c>
      <c r="EJ351">
        <v>0</v>
      </c>
      <c r="EK351" s="59" t="s">
        <v>409</v>
      </c>
      <c r="EL351"/>
    </row>
    <row r="352" spans="1:142" x14ac:dyDescent="0.3">
      <c r="A352" t="s">
        <v>134</v>
      </c>
      <c r="B352">
        <v>2017</v>
      </c>
      <c r="C352" t="s">
        <v>135</v>
      </c>
      <c r="D352" t="s">
        <v>258</v>
      </c>
      <c r="E352" t="s">
        <v>183</v>
      </c>
      <c r="F352" t="s">
        <v>137</v>
      </c>
      <c r="G352" t="s">
        <v>138</v>
      </c>
      <c r="H352" s="6">
        <v>3272</v>
      </c>
      <c r="I352">
        <v>3191</v>
      </c>
      <c r="AS352">
        <v>10010021.09</v>
      </c>
      <c r="AT352">
        <v>2975.71</v>
      </c>
      <c r="AU352">
        <v>-46027.75</v>
      </c>
      <c r="AV352">
        <v>1544609.8</v>
      </c>
      <c r="AW352">
        <v>0</v>
      </c>
      <c r="AX352">
        <v>0</v>
      </c>
      <c r="AY352">
        <v>-10902</v>
      </c>
      <c r="AZ352">
        <v>0</v>
      </c>
      <c r="BA352">
        <v>-1487803.85</v>
      </c>
      <c r="BB352">
        <v>-10733864.1</v>
      </c>
      <c r="BC352">
        <v>1537634.65</v>
      </c>
      <c r="BD352">
        <v>0</v>
      </c>
      <c r="BE352">
        <v>0</v>
      </c>
      <c r="BF352">
        <v>0</v>
      </c>
      <c r="BG352">
        <v>-2623.55</v>
      </c>
      <c r="BH352">
        <v>0</v>
      </c>
      <c r="BI352">
        <v>0</v>
      </c>
      <c r="BK352">
        <v>0</v>
      </c>
      <c r="BL352">
        <v>470224</v>
      </c>
      <c r="BM352">
        <v>0</v>
      </c>
      <c r="BN352">
        <v>-70000</v>
      </c>
      <c r="BO352">
        <v>-14712</v>
      </c>
      <c r="BP352">
        <v>0</v>
      </c>
      <c r="BQ352">
        <v>-96928.8</v>
      </c>
      <c r="BR352">
        <v>0</v>
      </c>
      <c r="BT352">
        <v>-389055.12</v>
      </c>
      <c r="BU352">
        <v>0</v>
      </c>
      <c r="BV352">
        <v>-165182.44</v>
      </c>
      <c r="BW352">
        <v>-12533.04</v>
      </c>
      <c r="BX352">
        <v>0</v>
      </c>
      <c r="BY352">
        <v>-29476.55</v>
      </c>
      <c r="BZ352">
        <v>110053.21</v>
      </c>
      <c r="CA352">
        <v>-243209.39</v>
      </c>
      <c r="CB352">
        <v>0</v>
      </c>
      <c r="CC352">
        <v>435493.02</v>
      </c>
      <c r="CD352">
        <v>0</v>
      </c>
      <c r="CE352">
        <v>0</v>
      </c>
      <c r="CI352">
        <v>5190402</v>
      </c>
      <c r="CJ352">
        <v>2586860.30580519</v>
      </c>
      <c r="CL352">
        <v>11691477.670000002</v>
      </c>
      <c r="DA352">
        <v>6061532.8600000003</v>
      </c>
      <c r="DJ352">
        <v>1600000</v>
      </c>
      <c r="EH352">
        <v>0</v>
      </c>
      <c r="EJ352">
        <v>0</v>
      </c>
      <c r="EK352" s="59" t="s">
        <v>411</v>
      </c>
      <c r="EL352"/>
    </row>
    <row r="353" spans="1:142" x14ac:dyDescent="0.3">
      <c r="A353" t="s">
        <v>134</v>
      </c>
      <c r="B353">
        <v>2017</v>
      </c>
      <c r="C353" t="s">
        <v>135</v>
      </c>
      <c r="D353" t="s">
        <v>259</v>
      </c>
      <c r="E353" t="s">
        <v>184</v>
      </c>
      <c r="F353" t="s">
        <v>137</v>
      </c>
      <c r="G353" t="s">
        <v>138</v>
      </c>
      <c r="H353" s="6">
        <v>6867</v>
      </c>
      <c r="I353">
        <v>5615</v>
      </c>
      <c r="AS353">
        <v>24144789.300000001</v>
      </c>
      <c r="AT353">
        <v>-106040.48</v>
      </c>
      <c r="AU353">
        <v>-228000.8</v>
      </c>
      <c r="AV353">
        <v>2406152.35</v>
      </c>
      <c r="AW353">
        <v>0</v>
      </c>
      <c r="AX353">
        <v>0</v>
      </c>
      <c r="AY353">
        <v>-24596.35</v>
      </c>
      <c r="AZ353">
        <v>0</v>
      </c>
      <c r="BA353">
        <v>-2406152.35</v>
      </c>
      <c r="BB353">
        <v>-29012713.199999999</v>
      </c>
      <c r="BC353">
        <v>3929156.65</v>
      </c>
      <c r="BD353">
        <v>0</v>
      </c>
      <c r="BE353">
        <v>0</v>
      </c>
      <c r="BF353">
        <v>0</v>
      </c>
      <c r="BG353">
        <v>-2058.2399999999998</v>
      </c>
      <c r="BH353">
        <v>150000</v>
      </c>
      <c r="BI353">
        <v>0</v>
      </c>
      <c r="BK353">
        <v>0</v>
      </c>
      <c r="BL353">
        <v>-882968.55</v>
      </c>
      <c r="BM353">
        <v>0</v>
      </c>
      <c r="BN353">
        <v>3320011</v>
      </c>
      <c r="BO353">
        <v>-204457.95</v>
      </c>
      <c r="BP353">
        <v>-27122.15</v>
      </c>
      <c r="BQ353">
        <v>-169233.4</v>
      </c>
      <c r="BR353">
        <v>64856</v>
      </c>
      <c r="BT353">
        <v>-967908.17</v>
      </c>
      <c r="BU353">
        <v>0</v>
      </c>
      <c r="BV353">
        <v>-446345.31</v>
      </c>
      <c r="BW353">
        <v>-68205.039999999994</v>
      </c>
      <c r="BX353">
        <v>0</v>
      </c>
      <c r="BY353">
        <v>-3765.79</v>
      </c>
      <c r="BZ353">
        <v>306838.09000000003</v>
      </c>
      <c r="CA353">
        <v>-13114.52</v>
      </c>
      <c r="CB353">
        <v>0</v>
      </c>
      <c r="CC353">
        <v>663739.57999999996</v>
      </c>
      <c r="CD353">
        <v>0</v>
      </c>
      <c r="CE353">
        <v>0</v>
      </c>
      <c r="CI353">
        <v>3100000</v>
      </c>
      <c r="CJ353">
        <v>4200000</v>
      </c>
      <c r="CL353">
        <v>8602569.2599999998</v>
      </c>
      <c r="DA353">
        <v>3213201.47</v>
      </c>
      <c r="DJ353">
        <v>6300000</v>
      </c>
      <c r="EH353">
        <v>0</v>
      </c>
      <c r="EJ353">
        <v>0</v>
      </c>
      <c r="EK353" s="59" t="s">
        <v>420</v>
      </c>
      <c r="EL353"/>
    </row>
    <row r="354" spans="1:142" x14ac:dyDescent="0.3">
      <c r="A354" t="s">
        <v>134</v>
      </c>
      <c r="B354">
        <v>2017</v>
      </c>
      <c r="C354" t="s">
        <v>135</v>
      </c>
      <c r="D354" t="s">
        <v>260</v>
      </c>
      <c r="E354" t="s">
        <v>185</v>
      </c>
      <c r="F354" t="s">
        <v>137</v>
      </c>
      <c r="G354" t="s">
        <v>138</v>
      </c>
      <c r="H354" s="6">
        <v>2530.15</v>
      </c>
      <c r="I354">
        <v>2551</v>
      </c>
      <c r="AS354">
        <v>7375924.1900000004</v>
      </c>
      <c r="AT354">
        <v>189.76</v>
      </c>
      <c r="AU354">
        <v>-32455.5</v>
      </c>
      <c r="AV354">
        <v>1198354.45</v>
      </c>
      <c r="AW354">
        <v>0</v>
      </c>
      <c r="AX354">
        <v>0</v>
      </c>
      <c r="AY354">
        <v>-8992.7999999999993</v>
      </c>
      <c r="AZ354">
        <v>0</v>
      </c>
      <c r="BA354">
        <v>-1198354.45</v>
      </c>
      <c r="BB354">
        <v>-8582579.6500000004</v>
      </c>
      <c r="BC354">
        <v>1206362.45</v>
      </c>
      <c r="BD354">
        <v>0</v>
      </c>
      <c r="BE354">
        <v>0</v>
      </c>
      <c r="BF354">
        <v>0</v>
      </c>
      <c r="BG354">
        <v>23.35</v>
      </c>
      <c r="BH354">
        <v>-27541</v>
      </c>
      <c r="BI354">
        <v>0</v>
      </c>
      <c r="BK354">
        <v>0</v>
      </c>
      <c r="BL354">
        <v>457360</v>
      </c>
      <c r="BM354">
        <v>0</v>
      </c>
      <c r="BN354">
        <v>80000</v>
      </c>
      <c r="BO354">
        <v>-10513.65</v>
      </c>
      <c r="BP354">
        <v>0</v>
      </c>
      <c r="BQ354">
        <v>8435.51</v>
      </c>
      <c r="BR354">
        <v>0</v>
      </c>
      <c r="BT354">
        <v>-149466.9</v>
      </c>
      <c r="BU354">
        <v>0</v>
      </c>
      <c r="BV354">
        <v>-175297.05</v>
      </c>
      <c r="BW354">
        <v>-680</v>
      </c>
      <c r="BX354">
        <v>0</v>
      </c>
      <c r="BY354">
        <v>0</v>
      </c>
      <c r="BZ354">
        <v>88635.199999999997</v>
      </c>
      <c r="CA354">
        <v>-85769</v>
      </c>
      <c r="CB354">
        <v>0</v>
      </c>
      <c r="CC354">
        <v>143343.5</v>
      </c>
      <c r="CD354">
        <v>0</v>
      </c>
      <c r="CE354">
        <v>0</v>
      </c>
      <c r="CI354">
        <v>5232838.4800000004</v>
      </c>
      <c r="CJ354">
        <v>2226885.7217061701</v>
      </c>
      <c r="CL354">
        <v>5765473.4500000002</v>
      </c>
      <c r="DA354">
        <v>4922288.63</v>
      </c>
      <c r="DJ354">
        <v>1074341</v>
      </c>
      <c r="EH354">
        <v>0</v>
      </c>
      <c r="EJ354">
        <v>0</v>
      </c>
      <c r="EK354" s="59" t="s">
        <v>406</v>
      </c>
      <c r="EL354"/>
    </row>
    <row r="355" spans="1:142" x14ac:dyDescent="0.3">
      <c r="A355" t="s">
        <v>134</v>
      </c>
      <c r="B355">
        <v>2017</v>
      </c>
      <c r="C355" t="s">
        <v>135</v>
      </c>
      <c r="D355" t="s">
        <v>261</v>
      </c>
      <c r="E355" t="s">
        <v>186</v>
      </c>
      <c r="F355" t="s">
        <v>137</v>
      </c>
      <c r="G355" t="s">
        <v>138</v>
      </c>
      <c r="H355" s="6">
        <v>1197.8599999999999</v>
      </c>
      <c r="I355">
        <v>1166</v>
      </c>
      <c r="AS355">
        <v>3908843.75</v>
      </c>
      <c r="AT355">
        <v>-20596.55</v>
      </c>
      <c r="AU355">
        <v>-264072.34999999998</v>
      </c>
      <c r="AV355">
        <v>585426.9</v>
      </c>
      <c r="AW355">
        <v>0</v>
      </c>
      <c r="AX355">
        <v>0</v>
      </c>
      <c r="AY355">
        <v>-4543.2</v>
      </c>
      <c r="AZ355">
        <v>0</v>
      </c>
      <c r="BA355">
        <v>-585426.9</v>
      </c>
      <c r="BB355">
        <v>-4179097.6000000001</v>
      </c>
      <c r="BC355">
        <v>592614.30000000005</v>
      </c>
      <c r="BD355">
        <v>0</v>
      </c>
      <c r="BE355">
        <v>0</v>
      </c>
      <c r="BF355">
        <v>0</v>
      </c>
      <c r="BG355">
        <v>-574.4</v>
      </c>
      <c r="BH355">
        <v>-80000</v>
      </c>
      <c r="BI355">
        <v>0</v>
      </c>
      <c r="BK355">
        <v>0</v>
      </c>
      <c r="BL355">
        <v>213363.7</v>
      </c>
      <c r="BM355">
        <v>0</v>
      </c>
      <c r="BN355">
        <v>20000</v>
      </c>
      <c r="BO355">
        <v>-41910.75</v>
      </c>
      <c r="BP355">
        <v>0</v>
      </c>
      <c r="BQ355">
        <v>-30812.51</v>
      </c>
      <c r="BR355">
        <v>281221.09999999998</v>
      </c>
      <c r="BT355">
        <v>-87919.35</v>
      </c>
      <c r="BU355">
        <v>0</v>
      </c>
      <c r="BV355">
        <v>-70048.55</v>
      </c>
      <c r="BW355">
        <v>-850</v>
      </c>
      <c r="BX355">
        <v>0</v>
      </c>
      <c r="BY355">
        <v>0</v>
      </c>
      <c r="BZ355">
        <v>5844.95</v>
      </c>
      <c r="CA355">
        <v>-13657.98</v>
      </c>
      <c r="CB355">
        <v>0</v>
      </c>
      <c r="CC355">
        <v>2184.6999999999998</v>
      </c>
      <c r="CD355">
        <v>0</v>
      </c>
      <c r="CE355">
        <v>0</v>
      </c>
      <c r="CI355">
        <v>1398364</v>
      </c>
      <c r="CJ355">
        <v>778199.66342534102</v>
      </c>
      <c r="CL355">
        <v>1576043.52</v>
      </c>
      <c r="DA355">
        <v>1005369.81</v>
      </c>
      <c r="DJ355">
        <v>860000</v>
      </c>
      <c r="EG355" t="s">
        <v>294</v>
      </c>
      <c r="EH355">
        <v>1</v>
      </c>
      <c r="EJ355">
        <v>0</v>
      </c>
      <c r="EK355" s="59" t="s">
        <v>422</v>
      </c>
      <c r="EL355"/>
    </row>
    <row r="356" spans="1:142" x14ac:dyDescent="0.3">
      <c r="A356" t="s">
        <v>134</v>
      </c>
      <c r="B356">
        <v>2017</v>
      </c>
      <c r="C356" t="s">
        <v>135</v>
      </c>
      <c r="D356" t="s">
        <v>262</v>
      </c>
      <c r="E356" t="s">
        <v>187</v>
      </c>
      <c r="F356" t="s">
        <v>137</v>
      </c>
      <c r="G356" t="s">
        <v>138</v>
      </c>
      <c r="H356" s="6">
        <v>627.97</v>
      </c>
      <c r="I356">
        <v>617</v>
      </c>
      <c r="AS356">
        <v>3086829.85</v>
      </c>
      <c r="AT356">
        <v>-61251.85</v>
      </c>
      <c r="AU356">
        <v>-15125.45</v>
      </c>
      <c r="AV356">
        <v>1450795.25</v>
      </c>
      <c r="AW356">
        <v>0</v>
      </c>
      <c r="AX356">
        <v>0</v>
      </c>
      <c r="AY356">
        <v>-2377.1999999999998</v>
      </c>
      <c r="AZ356">
        <v>0</v>
      </c>
      <c r="BA356">
        <v>-1450795.25</v>
      </c>
      <c r="BB356">
        <v>-6333262.75</v>
      </c>
      <c r="BC356">
        <v>471485.95</v>
      </c>
      <c r="BD356">
        <v>0</v>
      </c>
      <c r="BE356">
        <v>0</v>
      </c>
      <c r="BF356">
        <v>0</v>
      </c>
      <c r="BG356">
        <v>0</v>
      </c>
      <c r="BH356">
        <v>142000</v>
      </c>
      <c r="BI356">
        <v>0</v>
      </c>
      <c r="BK356">
        <v>0</v>
      </c>
      <c r="BL356">
        <v>4168301</v>
      </c>
      <c r="BM356">
        <v>0</v>
      </c>
      <c r="BN356">
        <v>-150000</v>
      </c>
      <c r="BO356">
        <v>0</v>
      </c>
      <c r="BP356">
        <v>0</v>
      </c>
      <c r="BQ356">
        <v>-2584.0100000000002</v>
      </c>
      <c r="BR356">
        <v>0</v>
      </c>
      <c r="BT356">
        <v>0</v>
      </c>
      <c r="BU356">
        <v>0</v>
      </c>
      <c r="BV356">
        <v>-309130.2</v>
      </c>
      <c r="BW356">
        <v>0</v>
      </c>
      <c r="BX356">
        <v>0</v>
      </c>
      <c r="BY356">
        <v>0</v>
      </c>
      <c r="BZ356">
        <v>0</v>
      </c>
      <c r="CA356">
        <v>-324</v>
      </c>
      <c r="CB356">
        <v>0</v>
      </c>
      <c r="CC356">
        <v>698105.12</v>
      </c>
      <c r="CD356">
        <v>4562.12</v>
      </c>
      <c r="CE356">
        <v>0</v>
      </c>
      <c r="CI356">
        <v>19840728</v>
      </c>
      <c r="CJ356">
        <v>4044547.4883580906</v>
      </c>
      <c r="CL356">
        <v>20541614.149999999</v>
      </c>
      <c r="DA356">
        <v>21537956.510000002</v>
      </c>
      <c r="DJ356">
        <v>1435000</v>
      </c>
      <c r="EG356" t="s">
        <v>288</v>
      </c>
      <c r="EH356">
        <v>1</v>
      </c>
      <c r="EJ356">
        <v>0</v>
      </c>
      <c r="EK356" s="59" t="s">
        <v>417</v>
      </c>
      <c r="EL356"/>
    </row>
    <row r="357" spans="1:142" x14ac:dyDescent="0.3">
      <c r="A357" t="s">
        <v>134</v>
      </c>
      <c r="B357">
        <v>2017</v>
      </c>
      <c r="C357" t="s">
        <v>135</v>
      </c>
      <c r="D357" t="s">
        <v>263</v>
      </c>
      <c r="E357" t="s">
        <v>188</v>
      </c>
      <c r="F357" t="s">
        <v>137</v>
      </c>
      <c r="G357" t="s">
        <v>138</v>
      </c>
      <c r="H357" s="6">
        <v>1108.5</v>
      </c>
      <c r="I357">
        <v>1266</v>
      </c>
      <c r="AS357">
        <v>3195426.6</v>
      </c>
      <c r="AT357">
        <v>0</v>
      </c>
      <c r="AU357">
        <v>-105048.95</v>
      </c>
      <c r="AV357">
        <v>339437.45</v>
      </c>
      <c r="AW357">
        <v>65368.6</v>
      </c>
      <c r="AX357">
        <v>0</v>
      </c>
      <c r="AY357">
        <v>-3436.8</v>
      </c>
      <c r="AZ357">
        <v>0</v>
      </c>
      <c r="BA357">
        <v>-394806.05</v>
      </c>
      <c r="BB357">
        <v>-2900757.2</v>
      </c>
      <c r="BC357">
        <v>416236</v>
      </c>
      <c r="BD357">
        <v>0</v>
      </c>
      <c r="BE357">
        <v>0</v>
      </c>
      <c r="BF357">
        <v>0</v>
      </c>
      <c r="BG357">
        <v>0</v>
      </c>
      <c r="BH357">
        <v>-30000</v>
      </c>
      <c r="BI357">
        <v>0</v>
      </c>
      <c r="BK357">
        <v>0</v>
      </c>
      <c r="BL357">
        <v>-9657</v>
      </c>
      <c r="BM357">
        <v>0</v>
      </c>
      <c r="BN357">
        <v>-103000</v>
      </c>
      <c r="BO357">
        <v>0</v>
      </c>
      <c r="BP357">
        <v>0</v>
      </c>
      <c r="BQ357">
        <v>0</v>
      </c>
      <c r="BR357">
        <v>0</v>
      </c>
      <c r="BT357">
        <v>-57724.59</v>
      </c>
      <c r="BU357">
        <v>0</v>
      </c>
      <c r="BV357">
        <v>-107663.03</v>
      </c>
      <c r="BW357">
        <v>0</v>
      </c>
      <c r="BX357">
        <v>0</v>
      </c>
      <c r="BY357">
        <v>-1400</v>
      </c>
      <c r="BZ357">
        <v>55690</v>
      </c>
      <c r="CA357">
        <v>-2079.63</v>
      </c>
      <c r="CB357">
        <v>0</v>
      </c>
      <c r="CC357">
        <v>2152.15</v>
      </c>
      <c r="CD357">
        <v>500</v>
      </c>
      <c r="CE357">
        <v>-340.1</v>
      </c>
      <c r="CI357">
        <v>2508208</v>
      </c>
      <c r="CJ357">
        <v>700000</v>
      </c>
      <c r="CL357">
        <v>1500418.45</v>
      </c>
      <c r="DA357">
        <v>2853831.4</v>
      </c>
      <c r="DJ357">
        <v>560000</v>
      </c>
      <c r="EG357" t="s">
        <v>285</v>
      </c>
      <c r="EH357">
        <v>1</v>
      </c>
      <c r="EJ357">
        <v>0</v>
      </c>
      <c r="EK357" s="59" t="s">
        <v>423</v>
      </c>
      <c r="EL357"/>
    </row>
    <row r="358" spans="1:142" x14ac:dyDescent="0.3">
      <c r="A358" t="s">
        <v>134</v>
      </c>
      <c r="B358">
        <v>2017</v>
      </c>
      <c r="C358" t="s">
        <v>135</v>
      </c>
      <c r="D358" t="s">
        <v>264</v>
      </c>
      <c r="E358" t="s">
        <v>189</v>
      </c>
      <c r="F358" t="s">
        <v>137</v>
      </c>
      <c r="G358" t="s">
        <v>138</v>
      </c>
      <c r="H358" s="6">
        <v>401</v>
      </c>
      <c r="I358">
        <v>377</v>
      </c>
      <c r="AS358">
        <v>1127819</v>
      </c>
      <c r="AT358">
        <v>-4703.8999999999996</v>
      </c>
      <c r="AU358">
        <v>-7359.9</v>
      </c>
      <c r="AV358">
        <v>0</v>
      </c>
      <c r="AW358">
        <v>0</v>
      </c>
      <c r="AX358">
        <v>0</v>
      </c>
      <c r="AY358">
        <v>-1539.6</v>
      </c>
      <c r="AZ358">
        <v>0</v>
      </c>
      <c r="BA358">
        <v>0</v>
      </c>
      <c r="BB358">
        <v>-1144251.2</v>
      </c>
      <c r="BC358">
        <v>57930.35</v>
      </c>
      <c r="BD358">
        <v>0</v>
      </c>
      <c r="BE358">
        <v>0</v>
      </c>
      <c r="BF358">
        <v>0</v>
      </c>
      <c r="BG358">
        <v>0</v>
      </c>
      <c r="BH358">
        <v>0</v>
      </c>
      <c r="BI358">
        <v>0</v>
      </c>
      <c r="BK358">
        <v>0</v>
      </c>
      <c r="BL358">
        <v>331577</v>
      </c>
      <c r="BM358">
        <v>0</v>
      </c>
      <c r="BN358">
        <v>0</v>
      </c>
      <c r="BO358">
        <v>0</v>
      </c>
      <c r="BP358">
        <v>0</v>
      </c>
      <c r="BQ358">
        <v>0</v>
      </c>
      <c r="BR358">
        <v>0</v>
      </c>
      <c r="BT358">
        <v>-55500</v>
      </c>
      <c r="BU358">
        <v>0</v>
      </c>
      <c r="BV358">
        <v>-54372.85</v>
      </c>
      <c r="BW358">
        <v>0</v>
      </c>
      <c r="BX358">
        <v>0</v>
      </c>
      <c r="BY358">
        <v>0</v>
      </c>
      <c r="BZ358">
        <v>6139.2</v>
      </c>
      <c r="CA358">
        <v>0</v>
      </c>
      <c r="CB358">
        <v>0</v>
      </c>
      <c r="CC358">
        <v>6021.9</v>
      </c>
      <c r="CD358">
        <v>0</v>
      </c>
      <c r="CE358">
        <v>0</v>
      </c>
      <c r="CI358">
        <v>1888904</v>
      </c>
      <c r="CJ358">
        <v>559178.01238832902</v>
      </c>
      <c r="CL358">
        <v>1933521.8</v>
      </c>
      <c r="DA358">
        <v>1901911.65</v>
      </c>
      <c r="DJ358">
        <v>650000</v>
      </c>
      <c r="EG358" t="s">
        <v>281</v>
      </c>
      <c r="EH358">
        <v>1</v>
      </c>
      <c r="EJ358">
        <v>0</v>
      </c>
      <c r="EK358" s="59" t="s">
        <v>418</v>
      </c>
      <c r="EL358"/>
    </row>
    <row r="359" spans="1:142" x14ac:dyDescent="0.3">
      <c r="A359" t="s">
        <v>134</v>
      </c>
      <c r="B359">
        <v>2017</v>
      </c>
      <c r="C359" t="s">
        <v>135</v>
      </c>
      <c r="D359" t="s">
        <v>265</v>
      </c>
      <c r="E359" t="s">
        <v>190</v>
      </c>
      <c r="F359" t="s">
        <v>137</v>
      </c>
      <c r="G359" t="s">
        <v>138</v>
      </c>
      <c r="H359" s="6">
        <v>0</v>
      </c>
      <c r="I359">
        <v>0</v>
      </c>
      <c r="AS359">
        <v>0</v>
      </c>
      <c r="AT359">
        <v>0</v>
      </c>
      <c r="AU359">
        <v>0</v>
      </c>
      <c r="AV359">
        <v>0</v>
      </c>
      <c r="AW359">
        <v>0</v>
      </c>
      <c r="AX359">
        <v>0</v>
      </c>
      <c r="AY359">
        <v>0</v>
      </c>
      <c r="AZ359">
        <v>0</v>
      </c>
      <c r="BA359">
        <v>0</v>
      </c>
      <c r="BB359">
        <v>0</v>
      </c>
      <c r="BC359">
        <v>0</v>
      </c>
      <c r="BD359">
        <v>0</v>
      </c>
      <c r="BE359">
        <v>0</v>
      </c>
      <c r="BF359">
        <v>0</v>
      </c>
      <c r="BG359">
        <v>0</v>
      </c>
      <c r="BH359">
        <v>0</v>
      </c>
      <c r="BI359">
        <v>0</v>
      </c>
      <c r="BK359">
        <v>0</v>
      </c>
      <c r="BL359">
        <v>0</v>
      </c>
      <c r="BM359">
        <v>0</v>
      </c>
      <c r="BN359">
        <v>0</v>
      </c>
      <c r="BO359">
        <v>0</v>
      </c>
      <c r="BP359">
        <v>0</v>
      </c>
      <c r="BQ359">
        <v>0</v>
      </c>
      <c r="BR359">
        <v>0</v>
      </c>
      <c r="BT359">
        <v>0</v>
      </c>
      <c r="BU359">
        <v>0</v>
      </c>
      <c r="BV359">
        <v>0</v>
      </c>
      <c r="BW359">
        <v>0</v>
      </c>
      <c r="BX359">
        <v>0</v>
      </c>
      <c r="BY359">
        <v>0</v>
      </c>
      <c r="BZ359">
        <v>0</v>
      </c>
      <c r="CA359">
        <v>0</v>
      </c>
      <c r="CB359">
        <v>0</v>
      </c>
      <c r="CC359">
        <v>0</v>
      </c>
      <c r="CD359">
        <v>0</v>
      </c>
      <c r="CE359">
        <v>0</v>
      </c>
      <c r="CI359">
        <v>0</v>
      </c>
      <c r="CJ359">
        <v>0</v>
      </c>
      <c r="CL359">
        <v>0</v>
      </c>
      <c r="DA359">
        <v>0</v>
      </c>
      <c r="DJ359">
        <v>0</v>
      </c>
      <c r="EG359" t="s">
        <v>278</v>
      </c>
      <c r="EH359">
        <v>1</v>
      </c>
      <c r="EJ359">
        <v>0</v>
      </c>
      <c r="EK359" s="59" t="s">
        <v>437</v>
      </c>
      <c r="EL359"/>
    </row>
    <row r="360" spans="1:142" x14ac:dyDescent="0.3">
      <c r="A360" t="s">
        <v>134</v>
      </c>
      <c r="B360">
        <v>2017</v>
      </c>
      <c r="C360" t="s">
        <v>135</v>
      </c>
      <c r="D360" t="s">
        <v>266</v>
      </c>
      <c r="E360" t="s">
        <v>191</v>
      </c>
      <c r="F360" t="s">
        <v>137</v>
      </c>
      <c r="G360" t="s">
        <v>138</v>
      </c>
      <c r="H360" s="6">
        <v>0</v>
      </c>
      <c r="I360">
        <v>0</v>
      </c>
      <c r="AS360">
        <v>0</v>
      </c>
      <c r="AT360">
        <v>0</v>
      </c>
      <c r="AU360">
        <v>0</v>
      </c>
      <c r="AV360">
        <v>0</v>
      </c>
      <c r="AW360">
        <v>0</v>
      </c>
      <c r="AX360">
        <v>0</v>
      </c>
      <c r="AY360">
        <v>0</v>
      </c>
      <c r="AZ360">
        <v>0</v>
      </c>
      <c r="BA360">
        <v>0</v>
      </c>
      <c r="BB360">
        <v>0</v>
      </c>
      <c r="BC360">
        <v>0</v>
      </c>
      <c r="BD360">
        <v>0</v>
      </c>
      <c r="BE360">
        <v>0</v>
      </c>
      <c r="BF360">
        <v>0</v>
      </c>
      <c r="BG360">
        <v>0</v>
      </c>
      <c r="BH360">
        <v>0</v>
      </c>
      <c r="BI360">
        <v>0</v>
      </c>
      <c r="BK360">
        <v>0</v>
      </c>
      <c r="BL360">
        <v>0</v>
      </c>
      <c r="BM360">
        <v>0</v>
      </c>
      <c r="BN360">
        <v>0</v>
      </c>
      <c r="BO360">
        <v>0</v>
      </c>
      <c r="BP360">
        <v>0</v>
      </c>
      <c r="BQ360">
        <v>0</v>
      </c>
      <c r="BR360">
        <v>0</v>
      </c>
      <c r="BT360">
        <v>0</v>
      </c>
      <c r="BU360">
        <v>0</v>
      </c>
      <c r="BV360">
        <v>0</v>
      </c>
      <c r="BW360">
        <v>0</v>
      </c>
      <c r="BX360">
        <v>0</v>
      </c>
      <c r="BY360">
        <v>0</v>
      </c>
      <c r="BZ360">
        <v>0</v>
      </c>
      <c r="CA360">
        <v>0</v>
      </c>
      <c r="CB360">
        <v>0</v>
      </c>
      <c r="CC360">
        <v>0</v>
      </c>
      <c r="CD360">
        <v>0</v>
      </c>
      <c r="CE360">
        <v>0</v>
      </c>
      <c r="CI360">
        <v>0</v>
      </c>
      <c r="CJ360">
        <v>0</v>
      </c>
      <c r="CL360">
        <v>0</v>
      </c>
      <c r="DA360">
        <v>0</v>
      </c>
      <c r="DJ360">
        <v>0</v>
      </c>
      <c r="EG360" t="s">
        <v>278</v>
      </c>
      <c r="EH360">
        <v>1</v>
      </c>
      <c r="EJ360">
        <v>0</v>
      </c>
      <c r="EK360" s="59" t="s">
        <v>436</v>
      </c>
      <c r="EL360"/>
    </row>
    <row r="361" spans="1:142" x14ac:dyDescent="0.3">
      <c r="A361" t="s">
        <v>134</v>
      </c>
      <c r="B361">
        <v>2017</v>
      </c>
      <c r="C361" t="s">
        <v>135</v>
      </c>
      <c r="D361" t="s">
        <v>267</v>
      </c>
      <c r="E361" t="s">
        <v>192</v>
      </c>
      <c r="F361" t="s">
        <v>137</v>
      </c>
      <c r="G361" t="s">
        <v>138</v>
      </c>
      <c r="H361" s="6">
        <v>0</v>
      </c>
      <c r="I361">
        <v>0</v>
      </c>
      <c r="AS361">
        <v>0</v>
      </c>
      <c r="AT361">
        <v>0</v>
      </c>
      <c r="AU361">
        <v>0</v>
      </c>
      <c r="AV361">
        <v>0</v>
      </c>
      <c r="AW361">
        <v>0</v>
      </c>
      <c r="AX361">
        <v>0</v>
      </c>
      <c r="AY361">
        <v>0</v>
      </c>
      <c r="AZ361">
        <v>0</v>
      </c>
      <c r="BA361">
        <v>0</v>
      </c>
      <c r="BB361">
        <v>0</v>
      </c>
      <c r="BC361">
        <v>0</v>
      </c>
      <c r="BD361">
        <v>0</v>
      </c>
      <c r="BE361">
        <v>0</v>
      </c>
      <c r="BF361">
        <v>0</v>
      </c>
      <c r="BG361">
        <v>0</v>
      </c>
      <c r="BH361">
        <v>0</v>
      </c>
      <c r="BI361">
        <v>0</v>
      </c>
      <c r="BK361">
        <v>0</v>
      </c>
      <c r="BL361">
        <v>0</v>
      </c>
      <c r="BM361">
        <v>0</v>
      </c>
      <c r="BN361">
        <v>0</v>
      </c>
      <c r="BO361">
        <v>0</v>
      </c>
      <c r="BP361">
        <v>0</v>
      </c>
      <c r="BQ361">
        <v>0</v>
      </c>
      <c r="BR361">
        <v>0</v>
      </c>
      <c r="BT361">
        <v>0</v>
      </c>
      <c r="BU361">
        <v>0</v>
      </c>
      <c r="BV361">
        <v>0</v>
      </c>
      <c r="BW361">
        <v>0</v>
      </c>
      <c r="BX361">
        <v>0</v>
      </c>
      <c r="BY361">
        <v>0</v>
      </c>
      <c r="BZ361">
        <v>0</v>
      </c>
      <c r="CA361">
        <v>0</v>
      </c>
      <c r="CB361">
        <v>0</v>
      </c>
      <c r="CC361">
        <v>0</v>
      </c>
      <c r="CD361">
        <v>0</v>
      </c>
      <c r="CE361">
        <v>0</v>
      </c>
      <c r="CI361">
        <v>0</v>
      </c>
      <c r="CJ361">
        <v>0</v>
      </c>
      <c r="CL361">
        <v>0</v>
      </c>
      <c r="DA361">
        <v>0</v>
      </c>
      <c r="DJ361">
        <v>0</v>
      </c>
      <c r="EG361" t="s">
        <v>280</v>
      </c>
      <c r="EH361">
        <v>1</v>
      </c>
      <c r="EJ361">
        <v>0</v>
      </c>
      <c r="EK361" s="59" t="s">
        <v>415</v>
      </c>
      <c r="EL361"/>
    </row>
    <row r="362" spans="1:142" x14ac:dyDescent="0.3">
      <c r="A362" t="s">
        <v>134</v>
      </c>
      <c r="B362">
        <v>2017</v>
      </c>
      <c r="C362" t="s">
        <v>135</v>
      </c>
      <c r="D362" t="s">
        <v>268</v>
      </c>
      <c r="E362" t="s">
        <v>193</v>
      </c>
      <c r="F362" t="s">
        <v>137</v>
      </c>
      <c r="G362" t="s">
        <v>138</v>
      </c>
      <c r="H362" s="6">
        <v>0</v>
      </c>
      <c r="I362">
        <v>0</v>
      </c>
      <c r="AS362">
        <v>0</v>
      </c>
      <c r="AT362">
        <v>0</v>
      </c>
      <c r="AU362">
        <v>0</v>
      </c>
      <c r="AV362">
        <v>0</v>
      </c>
      <c r="AW362">
        <v>0</v>
      </c>
      <c r="AX362">
        <v>0</v>
      </c>
      <c r="AY362">
        <v>0</v>
      </c>
      <c r="AZ362">
        <v>0</v>
      </c>
      <c r="BA362">
        <v>0</v>
      </c>
      <c r="BB362">
        <v>0</v>
      </c>
      <c r="BC362">
        <v>0</v>
      </c>
      <c r="BD362">
        <v>0</v>
      </c>
      <c r="BE362">
        <v>0</v>
      </c>
      <c r="BF362">
        <v>0</v>
      </c>
      <c r="BG362">
        <v>0</v>
      </c>
      <c r="BH362">
        <v>0</v>
      </c>
      <c r="BI362">
        <v>0</v>
      </c>
      <c r="BK362">
        <v>0</v>
      </c>
      <c r="BL362">
        <v>0</v>
      </c>
      <c r="BM362">
        <v>0</v>
      </c>
      <c r="BN362">
        <v>0</v>
      </c>
      <c r="BO362">
        <v>0</v>
      </c>
      <c r="BP362">
        <v>0</v>
      </c>
      <c r="BQ362">
        <v>0</v>
      </c>
      <c r="BR362">
        <v>0</v>
      </c>
      <c r="BT362">
        <v>0</v>
      </c>
      <c r="BU362">
        <v>0</v>
      </c>
      <c r="BV362">
        <v>0</v>
      </c>
      <c r="BW362">
        <v>0</v>
      </c>
      <c r="BX362">
        <v>0</v>
      </c>
      <c r="BY362">
        <v>0</v>
      </c>
      <c r="BZ362">
        <v>0</v>
      </c>
      <c r="CA362">
        <v>0</v>
      </c>
      <c r="CB362">
        <v>0</v>
      </c>
      <c r="CC362">
        <v>0</v>
      </c>
      <c r="CD362">
        <v>0</v>
      </c>
      <c r="CE362">
        <v>0</v>
      </c>
      <c r="CI362">
        <v>0</v>
      </c>
      <c r="CJ362">
        <v>0</v>
      </c>
      <c r="CL362">
        <v>0</v>
      </c>
      <c r="DA362">
        <v>0</v>
      </c>
      <c r="DJ362">
        <v>0</v>
      </c>
      <c r="EG362" t="s">
        <v>281</v>
      </c>
      <c r="EH362">
        <v>1</v>
      </c>
      <c r="EJ362">
        <v>0</v>
      </c>
      <c r="EK362" s="59" t="s">
        <v>421</v>
      </c>
      <c r="EL362"/>
    </row>
    <row r="363" spans="1:142" x14ac:dyDescent="0.3">
      <c r="A363" t="s">
        <v>134</v>
      </c>
      <c r="B363">
        <v>2017</v>
      </c>
      <c r="C363" t="s">
        <v>135</v>
      </c>
      <c r="D363" t="s">
        <v>269</v>
      </c>
      <c r="E363" t="s">
        <v>194</v>
      </c>
      <c r="F363" t="s">
        <v>137</v>
      </c>
      <c r="G363" t="s">
        <v>138</v>
      </c>
      <c r="H363" s="6">
        <v>0</v>
      </c>
      <c r="I363">
        <v>0</v>
      </c>
      <c r="AS363">
        <v>0</v>
      </c>
      <c r="AT363">
        <v>0</v>
      </c>
      <c r="AU363">
        <v>0</v>
      </c>
      <c r="AV363">
        <v>0</v>
      </c>
      <c r="AW363">
        <v>0</v>
      </c>
      <c r="AX363">
        <v>0</v>
      </c>
      <c r="AY363">
        <v>0</v>
      </c>
      <c r="AZ363">
        <v>0</v>
      </c>
      <c r="BA363">
        <v>0</v>
      </c>
      <c r="BB363">
        <v>0</v>
      </c>
      <c r="BC363">
        <v>0</v>
      </c>
      <c r="BD363">
        <v>0</v>
      </c>
      <c r="BE363">
        <v>0</v>
      </c>
      <c r="BF363">
        <v>0</v>
      </c>
      <c r="BG363">
        <v>0</v>
      </c>
      <c r="BH363">
        <v>0</v>
      </c>
      <c r="BI363">
        <v>0</v>
      </c>
      <c r="BK363">
        <v>0</v>
      </c>
      <c r="BL363">
        <v>0</v>
      </c>
      <c r="BM363">
        <v>0</v>
      </c>
      <c r="BN363">
        <v>0</v>
      </c>
      <c r="BO363">
        <v>0</v>
      </c>
      <c r="BP363">
        <v>0</v>
      </c>
      <c r="BQ363">
        <v>0</v>
      </c>
      <c r="BR363">
        <v>0</v>
      </c>
      <c r="BT363">
        <v>0</v>
      </c>
      <c r="BU363">
        <v>0</v>
      </c>
      <c r="BV363">
        <v>0</v>
      </c>
      <c r="BW363">
        <v>0</v>
      </c>
      <c r="BX363">
        <v>0</v>
      </c>
      <c r="BY363">
        <v>0</v>
      </c>
      <c r="BZ363">
        <v>0</v>
      </c>
      <c r="CA363">
        <v>0</v>
      </c>
      <c r="CB363">
        <v>0</v>
      </c>
      <c r="CC363">
        <v>0</v>
      </c>
      <c r="CD363">
        <v>0</v>
      </c>
      <c r="CE363">
        <v>0</v>
      </c>
      <c r="CI363">
        <v>0</v>
      </c>
      <c r="CJ363">
        <v>0</v>
      </c>
      <c r="CL363">
        <v>0</v>
      </c>
      <c r="DA363">
        <v>0</v>
      </c>
      <c r="DJ363">
        <v>0</v>
      </c>
      <c r="EG363" t="s">
        <v>278</v>
      </c>
      <c r="EH363">
        <v>1</v>
      </c>
      <c r="EJ363">
        <v>0</v>
      </c>
      <c r="EK363" s="59" t="s">
        <v>446</v>
      </c>
      <c r="EL363"/>
    </row>
    <row r="364" spans="1:142" x14ac:dyDescent="0.3">
      <c r="A364" t="s">
        <v>134</v>
      </c>
      <c r="B364">
        <v>2017</v>
      </c>
      <c r="C364" t="s">
        <v>135</v>
      </c>
      <c r="D364" t="s">
        <v>270</v>
      </c>
      <c r="E364" t="s">
        <v>195</v>
      </c>
      <c r="F364" t="s">
        <v>137</v>
      </c>
      <c r="G364" t="s">
        <v>138</v>
      </c>
      <c r="H364" s="6">
        <v>0</v>
      </c>
      <c r="I364">
        <v>0</v>
      </c>
      <c r="AS364">
        <v>0</v>
      </c>
      <c r="AT364">
        <v>0</v>
      </c>
      <c r="AU364">
        <v>0</v>
      </c>
      <c r="AV364">
        <v>0</v>
      </c>
      <c r="AW364">
        <v>0</v>
      </c>
      <c r="AX364">
        <v>0</v>
      </c>
      <c r="AY364">
        <v>0</v>
      </c>
      <c r="AZ364">
        <v>0</v>
      </c>
      <c r="BA364">
        <v>0</v>
      </c>
      <c r="BB364">
        <v>0</v>
      </c>
      <c r="BC364">
        <v>0</v>
      </c>
      <c r="BD364">
        <v>0</v>
      </c>
      <c r="BE364">
        <v>0</v>
      </c>
      <c r="BF364">
        <v>0</v>
      </c>
      <c r="BG364">
        <v>0</v>
      </c>
      <c r="BH364">
        <v>0</v>
      </c>
      <c r="BI364">
        <v>0</v>
      </c>
      <c r="BK364">
        <v>0</v>
      </c>
      <c r="BL364">
        <v>0</v>
      </c>
      <c r="BM364">
        <v>0</v>
      </c>
      <c r="BN364">
        <v>0</v>
      </c>
      <c r="BO364">
        <v>0</v>
      </c>
      <c r="BP364">
        <v>0</v>
      </c>
      <c r="BQ364">
        <v>0</v>
      </c>
      <c r="BR364">
        <v>0</v>
      </c>
      <c r="BT364">
        <v>0</v>
      </c>
      <c r="BU364">
        <v>0</v>
      </c>
      <c r="BV364">
        <v>0</v>
      </c>
      <c r="BW364">
        <v>0</v>
      </c>
      <c r="BX364">
        <v>0</v>
      </c>
      <c r="BY364">
        <v>0</v>
      </c>
      <c r="BZ364">
        <v>0</v>
      </c>
      <c r="CA364">
        <v>0</v>
      </c>
      <c r="CB364">
        <v>0</v>
      </c>
      <c r="CC364">
        <v>0</v>
      </c>
      <c r="CD364">
        <v>0</v>
      </c>
      <c r="CE364">
        <v>0</v>
      </c>
      <c r="CI364">
        <v>0</v>
      </c>
      <c r="CJ364">
        <v>0</v>
      </c>
      <c r="CL364">
        <v>0</v>
      </c>
      <c r="DA364">
        <v>0</v>
      </c>
      <c r="DJ364">
        <v>0</v>
      </c>
      <c r="EG364" t="s">
        <v>283</v>
      </c>
      <c r="EH364">
        <v>1</v>
      </c>
      <c r="EJ364">
        <v>0</v>
      </c>
      <c r="EK364" s="59" t="s">
        <v>413</v>
      </c>
      <c r="EL364"/>
    </row>
    <row r="365" spans="1:142" x14ac:dyDescent="0.3">
      <c r="A365" t="s">
        <v>134</v>
      </c>
      <c r="B365">
        <v>2017</v>
      </c>
      <c r="C365" t="s">
        <v>135</v>
      </c>
      <c r="D365" t="s">
        <v>271</v>
      </c>
      <c r="E365" t="s">
        <v>196</v>
      </c>
      <c r="F365" t="s">
        <v>137</v>
      </c>
      <c r="G365" t="s">
        <v>138</v>
      </c>
      <c r="H365" s="6">
        <v>0</v>
      </c>
      <c r="I365">
        <v>0</v>
      </c>
      <c r="AS365">
        <v>0</v>
      </c>
      <c r="AT365">
        <v>0</v>
      </c>
      <c r="AU365">
        <v>0</v>
      </c>
      <c r="AV365">
        <v>0</v>
      </c>
      <c r="AW365">
        <v>0</v>
      </c>
      <c r="AX365">
        <v>0</v>
      </c>
      <c r="AY365">
        <v>0</v>
      </c>
      <c r="AZ365">
        <v>0</v>
      </c>
      <c r="BA365">
        <v>0</v>
      </c>
      <c r="BB365">
        <v>0</v>
      </c>
      <c r="BC365">
        <v>0</v>
      </c>
      <c r="BD365">
        <v>0</v>
      </c>
      <c r="BE365">
        <v>0</v>
      </c>
      <c r="BF365">
        <v>0</v>
      </c>
      <c r="BG365">
        <v>0</v>
      </c>
      <c r="BH365">
        <v>0</v>
      </c>
      <c r="BI365">
        <v>0</v>
      </c>
      <c r="BK365">
        <v>0</v>
      </c>
      <c r="BL365">
        <v>0</v>
      </c>
      <c r="BM365">
        <v>0</v>
      </c>
      <c r="BN365">
        <v>0</v>
      </c>
      <c r="BO365">
        <v>0</v>
      </c>
      <c r="BP365">
        <v>0</v>
      </c>
      <c r="BQ365">
        <v>0</v>
      </c>
      <c r="BR365">
        <v>0</v>
      </c>
      <c r="BT365">
        <v>0</v>
      </c>
      <c r="BU365">
        <v>0</v>
      </c>
      <c r="BV365">
        <v>0</v>
      </c>
      <c r="BW365">
        <v>0</v>
      </c>
      <c r="BX365">
        <v>0</v>
      </c>
      <c r="BY365">
        <v>0</v>
      </c>
      <c r="BZ365">
        <v>0</v>
      </c>
      <c r="CA365">
        <v>0</v>
      </c>
      <c r="CB365">
        <v>0</v>
      </c>
      <c r="CC365">
        <v>0</v>
      </c>
      <c r="CD365">
        <v>0</v>
      </c>
      <c r="CE365">
        <v>0</v>
      </c>
      <c r="CI365">
        <v>0</v>
      </c>
      <c r="CJ365">
        <v>0</v>
      </c>
      <c r="CL365">
        <v>0</v>
      </c>
      <c r="DA365">
        <v>0</v>
      </c>
      <c r="DJ365">
        <v>0</v>
      </c>
      <c r="EG365" t="s">
        <v>279</v>
      </c>
      <c r="EH365">
        <v>1</v>
      </c>
      <c r="EJ365">
        <v>0</v>
      </c>
      <c r="EK365" s="59" t="s">
        <v>444</v>
      </c>
      <c r="EL365"/>
    </row>
    <row r="366" spans="1:142" x14ac:dyDescent="0.3">
      <c r="A366" t="s">
        <v>134</v>
      </c>
      <c r="B366">
        <v>2017</v>
      </c>
      <c r="C366" t="s">
        <v>135</v>
      </c>
      <c r="D366" t="s">
        <v>272</v>
      </c>
      <c r="E366" t="s">
        <v>197</v>
      </c>
      <c r="F366" t="s">
        <v>137</v>
      </c>
      <c r="G366" t="s">
        <v>138</v>
      </c>
      <c r="H366" s="6">
        <v>0</v>
      </c>
      <c r="I366">
        <v>0</v>
      </c>
      <c r="AS366">
        <v>0</v>
      </c>
      <c r="AT366">
        <v>0</v>
      </c>
      <c r="AU366">
        <v>0</v>
      </c>
      <c r="AV366">
        <v>0</v>
      </c>
      <c r="AW366">
        <v>0</v>
      </c>
      <c r="AX366">
        <v>0</v>
      </c>
      <c r="AY366">
        <v>0</v>
      </c>
      <c r="AZ366">
        <v>0</v>
      </c>
      <c r="BA366">
        <v>0</v>
      </c>
      <c r="BB366">
        <v>0</v>
      </c>
      <c r="BC366">
        <v>0</v>
      </c>
      <c r="BD366">
        <v>0</v>
      </c>
      <c r="BE366">
        <v>0</v>
      </c>
      <c r="BF366">
        <v>0</v>
      </c>
      <c r="BG366">
        <v>0</v>
      </c>
      <c r="BH366">
        <v>0</v>
      </c>
      <c r="BI366">
        <v>0</v>
      </c>
      <c r="BK366">
        <v>0</v>
      </c>
      <c r="BL366">
        <v>0</v>
      </c>
      <c r="BM366">
        <v>0</v>
      </c>
      <c r="BN366">
        <v>0</v>
      </c>
      <c r="BO366">
        <v>0</v>
      </c>
      <c r="BP366">
        <v>0</v>
      </c>
      <c r="BQ366">
        <v>0</v>
      </c>
      <c r="BR366">
        <v>0</v>
      </c>
      <c r="BT366">
        <v>0</v>
      </c>
      <c r="BU366">
        <v>0</v>
      </c>
      <c r="BV366">
        <v>0</v>
      </c>
      <c r="BW366">
        <v>0</v>
      </c>
      <c r="BX366">
        <v>0</v>
      </c>
      <c r="BY366">
        <v>0</v>
      </c>
      <c r="BZ366">
        <v>0</v>
      </c>
      <c r="CA366">
        <v>0</v>
      </c>
      <c r="CB366">
        <v>0</v>
      </c>
      <c r="CC366">
        <v>0</v>
      </c>
      <c r="CD366">
        <v>0</v>
      </c>
      <c r="CE366">
        <v>0</v>
      </c>
      <c r="CI366">
        <v>0</v>
      </c>
      <c r="CJ366">
        <v>0</v>
      </c>
      <c r="CL366">
        <v>0</v>
      </c>
      <c r="DA366">
        <v>0</v>
      </c>
      <c r="DJ366">
        <v>0</v>
      </c>
      <c r="EG366" t="s">
        <v>279</v>
      </c>
      <c r="EH366">
        <v>1</v>
      </c>
      <c r="EJ366">
        <v>0</v>
      </c>
      <c r="EK366" s="59" t="s">
        <v>443</v>
      </c>
      <c r="EL366"/>
    </row>
    <row r="367" spans="1:142" x14ac:dyDescent="0.3">
      <c r="A367" t="s">
        <v>134</v>
      </c>
      <c r="B367">
        <v>2017</v>
      </c>
      <c r="C367" t="s">
        <v>135</v>
      </c>
      <c r="D367" t="s">
        <v>273</v>
      </c>
      <c r="E367" t="s">
        <v>198</v>
      </c>
      <c r="F367" t="s">
        <v>137</v>
      </c>
      <c r="G367" t="s">
        <v>138</v>
      </c>
      <c r="H367" s="6">
        <v>0</v>
      </c>
      <c r="I367">
        <v>0</v>
      </c>
      <c r="AS367">
        <v>0</v>
      </c>
      <c r="AT367">
        <v>0</v>
      </c>
      <c r="AU367">
        <v>0</v>
      </c>
      <c r="AV367">
        <v>0</v>
      </c>
      <c r="AW367">
        <v>0</v>
      </c>
      <c r="AX367">
        <v>0</v>
      </c>
      <c r="AY367">
        <v>0</v>
      </c>
      <c r="AZ367">
        <v>0</v>
      </c>
      <c r="BA367">
        <v>0</v>
      </c>
      <c r="BB367">
        <v>0</v>
      </c>
      <c r="BC367">
        <v>0</v>
      </c>
      <c r="BD367">
        <v>0</v>
      </c>
      <c r="BE367">
        <v>0</v>
      </c>
      <c r="BF367">
        <v>0</v>
      </c>
      <c r="BG367">
        <v>0</v>
      </c>
      <c r="BH367">
        <v>0</v>
      </c>
      <c r="BI367">
        <v>0</v>
      </c>
      <c r="BK367">
        <v>0</v>
      </c>
      <c r="BL367">
        <v>0</v>
      </c>
      <c r="BM367">
        <v>0</v>
      </c>
      <c r="BN367">
        <v>0</v>
      </c>
      <c r="BO367">
        <v>0</v>
      </c>
      <c r="BP367">
        <v>0</v>
      </c>
      <c r="BQ367">
        <v>0</v>
      </c>
      <c r="BR367">
        <v>0</v>
      </c>
      <c r="BT367">
        <v>0</v>
      </c>
      <c r="BU367">
        <v>0</v>
      </c>
      <c r="BV367">
        <v>-26419.17</v>
      </c>
      <c r="BW367">
        <v>0</v>
      </c>
      <c r="BX367">
        <v>0</v>
      </c>
      <c r="BY367">
        <v>0</v>
      </c>
      <c r="BZ367">
        <v>23509.25</v>
      </c>
      <c r="CA367">
        <v>0</v>
      </c>
      <c r="CB367">
        <v>0</v>
      </c>
      <c r="CC367">
        <v>0</v>
      </c>
      <c r="CD367">
        <v>0</v>
      </c>
      <c r="CE367">
        <v>0</v>
      </c>
      <c r="CI367">
        <v>0</v>
      </c>
      <c r="CJ367">
        <v>0</v>
      </c>
      <c r="CL367">
        <v>0</v>
      </c>
      <c r="DA367">
        <v>9452995.1899999995</v>
      </c>
      <c r="DJ367">
        <v>0</v>
      </c>
      <c r="EG367" t="s">
        <v>278</v>
      </c>
      <c r="EH367">
        <v>1</v>
      </c>
      <c r="EJ367">
        <v>0</v>
      </c>
      <c r="EK367" s="59" t="s">
        <v>445</v>
      </c>
      <c r="EL367"/>
    </row>
    <row r="368" spans="1:142" x14ac:dyDescent="0.3">
      <c r="A368" t="s">
        <v>134</v>
      </c>
      <c r="B368">
        <v>2018</v>
      </c>
      <c r="C368" t="s">
        <v>135</v>
      </c>
      <c r="D368" t="s">
        <v>213</v>
      </c>
      <c r="E368" t="s">
        <v>136</v>
      </c>
      <c r="F368" t="s">
        <v>137</v>
      </c>
      <c r="G368" t="s">
        <v>138</v>
      </c>
      <c r="H368" s="6">
        <v>1000912.38</v>
      </c>
      <c r="I368">
        <v>1026379</v>
      </c>
      <c r="AS368">
        <v>3426142208.5</v>
      </c>
      <c r="AT368">
        <v>-15031725.51</v>
      </c>
      <c r="AU368">
        <v>0</v>
      </c>
      <c r="AV368">
        <v>393373295.19999999</v>
      </c>
      <c r="AW368">
        <v>0</v>
      </c>
      <c r="AX368">
        <v>0</v>
      </c>
      <c r="AY368">
        <v>-4809500.95</v>
      </c>
      <c r="AZ368">
        <v>0</v>
      </c>
      <c r="BA368">
        <v>-393373295.19999999</v>
      </c>
      <c r="BB368">
        <v>-2537335911.3200002</v>
      </c>
      <c r="BC368">
        <v>425929076.39999998</v>
      </c>
      <c r="BD368">
        <v>0</v>
      </c>
      <c r="BE368">
        <v>0</v>
      </c>
      <c r="BF368">
        <v>0</v>
      </c>
      <c r="BG368">
        <v>-1014164.05</v>
      </c>
      <c r="BH368">
        <v>-14561969</v>
      </c>
      <c r="BI368">
        <v>-30000000</v>
      </c>
      <c r="BK368">
        <v>0</v>
      </c>
      <c r="BL368">
        <v>-907673660.25</v>
      </c>
      <c r="BM368">
        <v>0</v>
      </c>
      <c r="BN368">
        <v>-122057126.90000001</v>
      </c>
      <c r="BO368">
        <v>-321903</v>
      </c>
      <c r="BP368">
        <v>-70000</v>
      </c>
      <c r="BQ368">
        <v>-2399195.2599999998</v>
      </c>
      <c r="BR368">
        <v>0</v>
      </c>
      <c r="BT368">
        <v>39254.07</v>
      </c>
      <c r="BU368">
        <v>0</v>
      </c>
      <c r="BV368">
        <v>-142424244.81</v>
      </c>
      <c r="BW368">
        <v>-175690.35</v>
      </c>
      <c r="BX368">
        <v>-3253783.65</v>
      </c>
      <c r="BY368">
        <v>-5129.5600000000004</v>
      </c>
      <c r="BZ368">
        <v>395502.72</v>
      </c>
      <c r="CA368">
        <v>-2729858.62</v>
      </c>
      <c r="CB368">
        <v>0</v>
      </c>
      <c r="CC368">
        <v>-15799362.449999999</v>
      </c>
      <c r="CD368">
        <v>0</v>
      </c>
      <c r="CE368">
        <v>0</v>
      </c>
      <c r="CI368">
        <v>624795368.67526555</v>
      </c>
      <c r="CJ368">
        <v>388139583.65392447</v>
      </c>
      <c r="CL368">
        <v>1680447866.8499999</v>
      </c>
      <c r="DA368">
        <v>675427416.00999999</v>
      </c>
      <c r="DJ368">
        <v>714268645</v>
      </c>
      <c r="EH368">
        <v>0</v>
      </c>
      <c r="EJ368">
        <v>0</v>
      </c>
      <c r="EK368" s="59" t="s">
        <v>432</v>
      </c>
      <c r="EL368"/>
    </row>
    <row r="369" spans="1:142" x14ac:dyDescent="0.3">
      <c r="A369" t="s">
        <v>134</v>
      </c>
      <c r="B369">
        <v>2018</v>
      </c>
      <c r="C369" t="s">
        <v>135</v>
      </c>
      <c r="D369" t="s">
        <v>214</v>
      </c>
      <c r="E369" t="s">
        <v>139</v>
      </c>
      <c r="F369" t="s">
        <v>137</v>
      </c>
      <c r="G369" t="s">
        <v>138</v>
      </c>
      <c r="H369" s="6">
        <v>751737</v>
      </c>
      <c r="I369">
        <v>794117</v>
      </c>
      <c r="AS369">
        <v>3104566706.8400002</v>
      </c>
      <c r="AT369">
        <v>-19648241.010000002</v>
      </c>
      <c r="AU369">
        <v>0</v>
      </c>
      <c r="AV369">
        <v>494254204.88</v>
      </c>
      <c r="AW369">
        <v>0</v>
      </c>
      <c r="AX369">
        <v>0</v>
      </c>
      <c r="AY369">
        <v>-3539971.38</v>
      </c>
      <c r="AZ369">
        <v>0</v>
      </c>
      <c r="BA369">
        <v>-494254204.88</v>
      </c>
      <c r="BB369">
        <v>-3816437267.52</v>
      </c>
      <c r="BC369">
        <v>449452943.94999999</v>
      </c>
      <c r="BD369">
        <v>0</v>
      </c>
      <c r="BE369">
        <v>0</v>
      </c>
      <c r="BF369">
        <v>0</v>
      </c>
      <c r="BG369">
        <v>-3260568.83</v>
      </c>
      <c r="BH369">
        <v>-114979215.15000001</v>
      </c>
      <c r="BI369">
        <v>0</v>
      </c>
      <c r="BK369">
        <v>0</v>
      </c>
      <c r="BL369">
        <v>717944210</v>
      </c>
      <c r="BM369">
        <v>0</v>
      </c>
      <c r="BN369">
        <v>-48181987</v>
      </c>
      <c r="BO369">
        <v>-9407420.8000000007</v>
      </c>
      <c r="BP369">
        <v>-699917.48</v>
      </c>
      <c r="BQ369">
        <v>-4617527.49</v>
      </c>
      <c r="BR369">
        <v>0</v>
      </c>
      <c r="BT369">
        <v>-352671184.29000002</v>
      </c>
      <c r="BU369">
        <v>-806237.39</v>
      </c>
      <c r="BV369">
        <v>157024529.02000001</v>
      </c>
      <c r="BW369">
        <v>-7458072.29</v>
      </c>
      <c r="BX369">
        <v>-7083683.2199999997</v>
      </c>
      <c r="BY369">
        <v>15203678.73</v>
      </c>
      <c r="BZ369">
        <v>6392035.7999999998</v>
      </c>
      <c r="CA369">
        <v>-2662349.16</v>
      </c>
      <c r="CB369">
        <v>0</v>
      </c>
      <c r="CC369">
        <v>-41798257.229999997</v>
      </c>
      <c r="CD369">
        <v>154946</v>
      </c>
      <c r="CE369">
        <v>-91601.42</v>
      </c>
      <c r="CI369">
        <v>1119589415.6399996</v>
      </c>
      <c r="CJ369">
        <v>621153997.83458042</v>
      </c>
      <c r="CL369">
        <v>1954563290.4100001</v>
      </c>
      <c r="DA369">
        <v>754669706.86000001</v>
      </c>
      <c r="DJ369">
        <v>630213331.85000002</v>
      </c>
      <c r="EG369" t="s">
        <v>278</v>
      </c>
      <c r="EH369">
        <v>1</v>
      </c>
      <c r="EJ369">
        <v>0</v>
      </c>
      <c r="EK369" s="59" t="s">
        <v>435</v>
      </c>
      <c r="EL369"/>
    </row>
    <row r="370" spans="1:142" x14ac:dyDescent="0.3">
      <c r="A370" t="s">
        <v>134</v>
      </c>
      <c r="B370">
        <v>2018</v>
      </c>
      <c r="C370" t="s">
        <v>135</v>
      </c>
      <c r="D370" t="s">
        <v>215</v>
      </c>
      <c r="E370" t="s">
        <v>140</v>
      </c>
      <c r="F370" t="s">
        <v>137</v>
      </c>
      <c r="G370" t="s">
        <v>138</v>
      </c>
      <c r="H370" s="6">
        <v>842321.27</v>
      </c>
      <c r="I370">
        <v>857382</v>
      </c>
      <c r="AS370">
        <v>3091280620.6500001</v>
      </c>
      <c r="AT370">
        <v>-10417083.15</v>
      </c>
      <c r="AU370">
        <v>0</v>
      </c>
      <c r="AV370">
        <v>499368033.39999998</v>
      </c>
      <c r="AW370">
        <v>75125.08</v>
      </c>
      <c r="AX370">
        <v>0</v>
      </c>
      <c r="AY370">
        <v>-3925147.2</v>
      </c>
      <c r="AZ370">
        <v>0</v>
      </c>
      <c r="BA370">
        <v>-499421677.94999999</v>
      </c>
      <c r="BB370">
        <v>-3670821729.71</v>
      </c>
      <c r="BC370">
        <v>475436237.37</v>
      </c>
      <c r="BD370">
        <v>0</v>
      </c>
      <c r="BE370">
        <v>0</v>
      </c>
      <c r="BF370">
        <v>0</v>
      </c>
      <c r="BG370">
        <v>-206292.96</v>
      </c>
      <c r="BH370">
        <v>-9650000</v>
      </c>
      <c r="BI370">
        <v>0</v>
      </c>
      <c r="BK370">
        <v>0</v>
      </c>
      <c r="BL370">
        <v>380119591</v>
      </c>
      <c r="BM370">
        <v>0</v>
      </c>
      <c r="BN370">
        <v>-68700000</v>
      </c>
      <c r="BO370">
        <v>-15095455.15</v>
      </c>
      <c r="BP370">
        <v>-3193676.91</v>
      </c>
      <c r="BQ370">
        <v>16817575.210000001</v>
      </c>
      <c r="BR370">
        <v>0</v>
      </c>
      <c r="BT370">
        <v>-309417853.85000002</v>
      </c>
      <c r="BU370">
        <v>-756211.5</v>
      </c>
      <c r="BV370">
        <v>223653731.30000001</v>
      </c>
      <c r="BW370">
        <v>-403649.57</v>
      </c>
      <c r="BX370">
        <v>-2196217.42</v>
      </c>
      <c r="BY370">
        <v>-10138601.83</v>
      </c>
      <c r="BZ370">
        <v>112790.01</v>
      </c>
      <c r="CA370">
        <v>-2422442.9900000002</v>
      </c>
      <c r="CB370">
        <v>0</v>
      </c>
      <c r="CC370">
        <v>-1111106.76</v>
      </c>
      <c r="CD370">
        <v>0</v>
      </c>
      <c r="CE370">
        <v>0</v>
      </c>
      <c r="CI370">
        <v>698670613.04596651</v>
      </c>
      <c r="CJ370">
        <v>470389867.45920855</v>
      </c>
      <c r="CL370">
        <v>1053325304.88</v>
      </c>
      <c r="DA370">
        <v>767171126.92999995</v>
      </c>
      <c r="DJ370">
        <v>784750000</v>
      </c>
      <c r="EG370" t="s">
        <v>287</v>
      </c>
      <c r="EH370">
        <v>1</v>
      </c>
      <c r="EJ370">
        <v>0</v>
      </c>
      <c r="EK370" s="59" t="s">
        <v>387</v>
      </c>
      <c r="EL370"/>
    </row>
    <row r="371" spans="1:142" x14ac:dyDescent="0.3">
      <c r="A371" t="s">
        <v>134</v>
      </c>
      <c r="B371">
        <v>2018</v>
      </c>
      <c r="C371" t="s">
        <v>135</v>
      </c>
      <c r="D371" t="s">
        <v>216</v>
      </c>
      <c r="E371" t="s">
        <v>141</v>
      </c>
      <c r="F371" t="s">
        <v>137</v>
      </c>
      <c r="G371" t="s">
        <v>138</v>
      </c>
      <c r="H371" s="6">
        <v>713570</v>
      </c>
      <c r="I371">
        <v>724152</v>
      </c>
      <c r="AS371">
        <v>2604520932.6300001</v>
      </c>
      <c r="AT371">
        <v>-4295797.58</v>
      </c>
      <c r="AU371">
        <v>0</v>
      </c>
      <c r="AV371">
        <v>292899878.14999998</v>
      </c>
      <c r="AW371">
        <v>0</v>
      </c>
      <c r="AX371">
        <v>0</v>
      </c>
      <c r="AY371">
        <v>-3120490.2</v>
      </c>
      <c r="AZ371">
        <v>0</v>
      </c>
      <c r="BA371">
        <v>-292899878.14999998</v>
      </c>
      <c r="BB371">
        <v>-2555223606.02</v>
      </c>
      <c r="BC371">
        <v>398269547.20999998</v>
      </c>
      <c r="BD371">
        <v>0</v>
      </c>
      <c r="BE371">
        <v>0</v>
      </c>
      <c r="BF371">
        <v>0</v>
      </c>
      <c r="BG371">
        <v>-501489.5</v>
      </c>
      <c r="BH371">
        <v>-29006184</v>
      </c>
      <c r="BI371">
        <v>0</v>
      </c>
      <c r="BK371">
        <v>0</v>
      </c>
      <c r="BL371">
        <v>-129821874</v>
      </c>
      <c r="BM371">
        <v>0</v>
      </c>
      <c r="BN371">
        <v>-69492313.819999993</v>
      </c>
      <c r="BO371">
        <v>-15705816.800000001</v>
      </c>
      <c r="BP371">
        <v>-3716743.2</v>
      </c>
      <c r="BQ371">
        <v>12141610.33</v>
      </c>
      <c r="BR371">
        <v>0</v>
      </c>
      <c r="BT371">
        <v>-58849917</v>
      </c>
      <c r="BU371">
        <v>-655679.24</v>
      </c>
      <c r="BV371">
        <v>-34950934.210000001</v>
      </c>
      <c r="BW371">
        <v>-6769516.1200000001</v>
      </c>
      <c r="BX371">
        <v>-318352.93</v>
      </c>
      <c r="BY371">
        <v>-1976565.15</v>
      </c>
      <c r="BZ371">
        <v>307505.61</v>
      </c>
      <c r="CA371">
        <v>-789871.3</v>
      </c>
      <c r="CB371">
        <v>0</v>
      </c>
      <c r="CC371">
        <v>2240370.9700000002</v>
      </c>
      <c r="CD371">
        <v>437891</v>
      </c>
      <c r="CE371">
        <v>-5503.22</v>
      </c>
      <c r="CI371">
        <v>452788648.70999974</v>
      </c>
      <c r="CJ371">
        <v>253180356.06714097</v>
      </c>
      <c r="CL371">
        <v>853343247</v>
      </c>
      <c r="DA371">
        <v>553979615.12</v>
      </c>
      <c r="DJ371">
        <v>367089322</v>
      </c>
      <c r="EG371" t="s">
        <v>290</v>
      </c>
      <c r="EH371">
        <v>1</v>
      </c>
      <c r="EJ371">
        <v>0</v>
      </c>
      <c r="EK371" s="59" t="s">
        <v>424</v>
      </c>
      <c r="EL371"/>
    </row>
    <row r="372" spans="1:142" x14ac:dyDescent="0.3">
      <c r="A372" t="s">
        <v>134</v>
      </c>
      <c r="B372">
        <v>2018</v>
      </c>
      <c r="C372" t="s">
        <v>135</v>
      </c>
      <c r="D372" t="s">
        <v>217</v>
      </c>
      <c r="E372" t="s">
        <v>142</v>
      </c>
      <c r="F372" t="s">
        <v>137</v>
      </c>
      <c r="G372" t="s">
        <v>138</v>
      </c>
      <c r="H372" s="6">
        <v>590221</v>
      </c>
      <c r="I372">
        <v>605122</v>
      </c>
      <c r="AS372">
        <v>2044260615.4000001</v>
      </c>
      <c r="AT372">
        <v>1562226.64</v>
      </c>
      <c r="AU372">
        <v>0</v>
      </c>
      <c r="AV372">
        <v>306727618.19999999</v>
      </c>
      <c r="AW372">
        <v>0</v>
      </c>
      <c r="AX372">
        <v>0</v>
      </c>
      <c r="AY372">
        <v>-2637261.3199999998</v>
      </c>
      <c r="AZ372">
        <v>0</v>
      </c>
      <c r="BA372">
        <v>-306805819.39999998</v>
      </c>
      <c r="BB372">
        <v>-2150947308.6500001</v>
      </c>
      <c r="BC372">
        <v>294925837.60000002</v>
      </c>
      <c r="BD372">
        <v>0</v>
      </c>
      <c r="BE372">
        <v>0</v>
      </c>
      <c r="BF372">
        <v>0</v>
      </c>
      <c r="BG372">
        <v>-2626741.1</v>
      </c>
      <c r="BH372">
        <v>32998738</v>
      </c>
      <c r="BI372">
        <v>-108000000</v>
      </c>
      <c r="BK372">
        <v>0</v>
      </c>
      <c r="BL372">
        <v>115714159</v>
      </c>
      <c r="BM372">
        <v>0</v>
      </c>
      <c r="BN372">
        <v>-28114698</v>
      </c>
      <c r="BO372">
        <v>-6445390.1900000004</v>
      </c>
      <c r="BP372">
        <v>-1493592.72</v>
      </c>
      <c r="BQ372">
        <v>-361182.56</v>
      </c>
      <c r="BR372">
        <v>0</v>
      </c>
      <c r="BT372">
        <v>-65013980.600000001</v>
      </c>
      <c r="BU372">
        <v>0</v>
      </c>
      <c r="BV372">
        <v>-23797025</v>
      </c>
      <c r="BW372">
        <v>-4774124.33</v>
      </c>
      <c r="BX372">
        <v>0</v>
      </c>
      <c r="BY372">
        <v>0</v>
      </c>
      <c r="BZ372">
        <v>739612.03</v>
      </c>
      <c r="CA372">
        <v>-314915.63</v>
      </c>
      <c r="CB372">
        <v>-54475149.700000003</v>
      </c>
      <c r="CC372">
        <v>-29077538.789999999</v>
      </c>
      <c r="CD372">
        <v>0</v>
      </c>
      <c r="CE372">
        <v>0</v>
      </c>
      <c r="CI372">
        <v>980847287.28999996</v>
      </c>
      <c r="CJ372">
        <v>363763517.13455874</v>
      </c>
      <c r="CL372">
        <v>1528924227.99</v>
      </c>
      <c r="DA372">
        <v>995536608.38</v>
      </c>
      <c r="DJ372">
        <v>399553930</v>
      </c>
      <c r="EH372">
        <v>0</v>
      </c>
      <c r="EJ372">
        <v>0</v>
      </c>
      <c r="EK372" s="59" t="s">
        <v>395</v>
      </c>
      <c r="EL372"/>
    </row>
    <row r="373" spans="1:142" x14ac:dyDescent="0.3">
      <c r="A373" t="s">
        <v>134</v>
      </c>
      <c r="B373">
        <v>2018</v>
      </c>
      <c r="C373" t="s">
        <v>135</v>
      </c>
      <c r="D373" t="s">
        <v>218</v>
      </c>
      <c r="E373" t="s">
        <v>143</v>
      </c>
      <c r="F373" t="s">
        <v>137</v>
      </c>
      <c r="G373" t="s">
        <v>138</v>
      </c>
      <c r="H373" s="6">
        <v>477743</v>
      </c>
      <c r="I373">
        <v>507252</v>
      </c>
      <c r="AS373">
        <v>1898329167.23</v>
      </c>
      <c r="AT373">
        <v>-3455074.63</v>
      </c>
      <c r="AU373">
        <v>0</v>
      </c>
      <c r="AV373">
        <v>234417306.59999999</v>
      </c>
      <c r="AW373">
        <v>4347889.5</v>
      </c>
      <c r="AX373">
        <v>0</v>
      </c>
      <c r="AY373">
        <v>-2285095.2000000002</v>
      </c>
      <c r="AZ373">
        <v>0</v>
      </c>
      <c r="BA373">
        <v>-238765196.09999999</v>
      </c>
      <c r="BB373">
        <v>-2187763955.8200002</v>
      </c>
      <c r="BC373">
        <v>288598852.05000001</v>
      </c>
      <c r="BD373">
        <v>0</v>
      </c>
      <c r="BE373">
        <v>0</v>
      </c>
      <c r="BF373">
        <v>0</v>
      </c>
      <c r="BG373">
        <v>-1127020.1000000001</v>
      </c>
      <c r="BH373">
        <v>53999841</v>
      </c>
      <c r="BI373">
        <v>0</v>
      </c>
      <c r="BK373">
        <v>0</v>
      </c>
      <c r="BL373">
        <v>231100242.99000001</v>
      </c>
      <c r="BM373">
        <v>0</v>
      </c>
      <c r="BN373">
        <v>-6424253</v>
      </c>
      <c r="BO373">
        <v>-4867497.3499999996</v>
      </c>
      <c r="BP373">
        <v>-2203455.7000000002</v>
      </c>
      <c r="BQ373">
        <v>-5200597.25</v>
      </c>
      <c r="BR373">
        <v>0</v>
      </c>
      <c r="BT373">
        <v>-52907128.43</v>
      </c>
      <c r="BU373">
        <v>-36073</v>
      </c>
      <c r="BV373">
        <v>-37075117.740000002</v>
      </c>
      <c r="BW373">
        <v>-4011556.56</v>
      </c>
      <c r="BX373">
        <v>-3709725.41</v>
      </c>
      <c r="BY373">
        <v>-623364.35</v>
      </c>
      <c r="BZ373">
        <v>2656026.9700000002</v>
      </c>
      <c r="CA373">
        <v>-1074640.92</v>
      </c>
      <c r="CB373">
        <v>0</v>
      </c>
      <c r="CC373">
        <v>-2973859.81</v>
      </c>
      <c r="CD373">
        <v>42475.65</v>
      </c>
      <c r="CE373">
        <v>-2280.89</v>
      </c>
      <c r="CI373">
        <v>463417114.08184499</v>
      </c>
      <c r="CJ373">
        <v>202795444.84844267</v>
      </c>
      <c r="CL373">
        <v>727348015.48000002</v>
      </c>
      <c r="DA373">
        <v>519553671.31</v>
      </c>
      <c r="DJ373">
        <v>306678293</v>
      </c>
      <c r="EG373" t="s">
        <v>280</v>
      </c>
      <c r="EH373">
        <v>1</v>
      </c>
      <c r="EJ373">
        <v>0</v>
      </c>
      <c r="EK373" s="59" t="s">
        <v>429</v>
      </c>
      <c r="EL373"/>
    </row>
    <row r="374" spans="1:142" x14ac:dyDescent="0.3">
      <c r="A374" t="s">
        <v>134</v>
      </c>
      <c r="B374">
        <v>2018</v>
      </c>
      <c r="C374" t="s">
        <v>135</v>
      </c>
      <c r="D374" t="s">
        <v>219</v>
      </c>
      <c r="E374" t="s">
        <v>144</v>
      </c>
      <c r="F374" t="s">
        <v>137</v>
      </c>
      <c r="G374" t="s">
        <v>138</v>
      </c>
      <c r="H374" s="6">
        <v>486570</v>
      </c>
      <c r="I374">
        <v>493560</v>
      </c>
      <c r="AS374">
        <v>1819047999.24</v>
      </c>
      <c r="AT374">
        <v>-7971517.0899999999</v>
      </c>
      <c r="AU374">
        <v>0</v>
      </c>
      <c r="AV374">
        <v>282341117.41000003</v>
      </c>
      <c r="AW374">
        <v>481800.99</v>
      </c>
      <c r="AX374">
        <v>0</v>
      </c>
      <c r="AY374">
        <v>-2324502.92</v>
      </c>
      <c r="AZ374">
        <v>0</v>
      </c>
      <c r="BA374">
        <v>-282341117.41000003</v>
      </c>
      <c r="BB374">
        <v>-2244525535.3299999</v>
      </c>
      <c r="BC374">
        <v>262766469.47</v>
      </c>
      <c r="BD374">
        <v>0</v>
      </c>
      <c r="BE374">
        <v>0</v>
      </c>
      <c r="BF374">
        <v>0</v>
      </c>
      <c r="BG374">
        <v>-215338</v>
      </c>
      <c r="BH374">
        <v>-8603632.6799999997</v>
      </c>
      <c r="BI374">
        <v>0</v>
      </c>
      <c r="BK374">
        <v>-106147</v>
      </c>
      <c r="BL374">
        <v>335223545</v>
      </c>
      <c r="BM374">
        <v>0</v>
      </c>
      <c r="BN374">
        <v>-14657623</v>
      </c>
      <c r="BO374">
        <v>0</v>
      </c>
      <c r="BP374">
        <v>-937313.41</v>
      </c>
      <c r="BQ374">
        <v>1511672.72</v>
      </c>
      <c r="BR374">
        <v>0</v>
      </c>
      <c r="BT374">
        <v>-45815705.729999997</v>
      </c>
      <c r="BU374">
        <v>-486361.28</v>
      </c>
      <c r="BV374">
        <v>-9957246.4700000007</v>
      </c>
      <c r="BW374">
        <v>-4102059.38</v>
      </c>
      <c r="BX374">
        <v>-4317238.2</v>
      </c>
      <c r="BY374">
        <v>-329863.87</v>
      </c>
      <c r="BZ374">
        <v>903969.86</v>
      </c>
      <c r="CA374">
        <v>-1200736.53</v>
      </c>
      <c r="CB374">
        <v>0</v>
      </c>
      <c r="CC374">
        <v>-14209269.199999999</v>
      </c>
      <c r="CD374">
        <v>0</v>
      </c>
      <c r="CE374">
        <v>0</v>
      </c>
      <c r="CI374">
        <v>1041350887.9100002</v>
      </c>
      <c r="CJ374">
        <v>379214225.89385158</v>
      </c>
      <c r="CL374">
        <v>1546548557.3100002</v>
      </c>
      <c r="DA374">
        <v>1052812142.08</v>
      </c>
      <c r="DJ374">
        <v>426694534.26999998</v>
      </c>
      <c r="EH374">
        <v>0</v>
      </c>
      <c r="EI374" t="s">
        <v>202</v>
      </c>
      <c r="EJ374">
        <v>1</v>
      </c>
      <c r="EK374" s="59" t="s">
        <v>433</v>
      </c>
      <c r="EL374"/>
    </row>
    <row r="375" spans="1:142" x14ac:dyDescent="0.3">
      <c r="A375" t="s">
        <v>134</v>
      </c>
      <c r="B375">
        <v>2018</v>
      </c>
      <c r="C375" t="s">
        <v>135</v>
      </c>
      <c r="D375" t="s">
        <v>220</v>
      </c>
      <c r="E375" t="s">
        <v>145</v>
      </c>
      <c r="F375" t="s">
        <v>137</v>
      </c>
      <c r="G375" t="s">
        <v>138</v>
      </c>
      <c r="H375" s="6">
        <v>366351.85</v>
      </c>
      <c r="I375">
        <v>379004</v>
      </c>
      <c r="AS375">
        <v>1286872805.95</v>
      </c>
      <c r="AT375">
        <v>-8984218.0399999991</v>
      </c>
      <c r="AU375">
        <v>0</v>
      </c>
      <c r="AV375">
        <v>192725530.90000001</v>
      </c>
      <c r="AW375">
        <v>0</v>
      </c>
      <c r="AX375">
        <v>0</v>
      </c>
      <c r="AY375">
        <v>-1945770.57</v>
      </c>
      <c r="AZ375">
        <v>0</v>
      </c>
      <c r="BA375">
        <v>-192725530.90000001</v>
      </c>
      <c r="BB375">
        <v>-1208733487.1400001</v>
      </c>
      <c r="BC375">
        <v>180969435.15000001</v>
      </c>
      <c r="BD375">
        <v>0</v>
      </c>
      <c r="BE375">
        <v>0</v>
      </c>
      <c r="BF375">
        <v>0</v>
      </c>
      <c r="BG375">
        <v>-1296837.1200000001</v>
      </c>
      <c r="BH375">
        <v>-19508773.489999998</v>
      </c>
      <c r="BI375">
        <v>0</v>
      </c>
      <c r="BK375">
        <v>0</v>
      </c>
      <c r="BL375">
        <v>-89329588</v>
      </c>
      <c r="BM375">
        <v>0</v>
      </c>
      <c r="BN375">
        <v>-4521137</v>
      </c>
      <c r="BO375">
        <v>-5827262.7999999998</v>
      </c>
      <c r="BP375">
        <v>-258612.52</v>
      </c>
      <c r="BQ375">
        <v>-2529367.69</v>
      </c>
      <c r="BR375">
        <v>0</v>
      </c>
      <c r="BT375">
        <v>0</v>
      </c>
      <c r="BU375">
        <v>-498881.73</v>
      </c>
      <c r="BV375">
        <v>-64133283.469999999</v>
      </c>
      <c r="BW375">
        <v>-3562603.68</v>
      </c>
      <c r="BX375">
        <v>-4622819.62</v>
      </c>
      <c r="BY375">
        <v>0</v>
      </c>
      <c r="BZ375">
        <v>2139485.7400000002</v>
      </c>
      <c r="CA375">
        <v>-330301.27</v>
      </c>
      <c r="CB375">
        <v>0</v>
      </c>
      <c r="CC375">
        <v>-12613093.67</v>
      </c>
      <c r="CD375">
        <v>49852.3</v>
      </c>
      <c r="CE375">
        <v>-960.22</v>
      </c>
      <c r="CI375">
        <v>448086808.45999992</v>
      </c>
      <c r="CJ375">
        <v>184165580.10757756</v>
      </c>
      <c r="CL375">
        <v>595531397.72000003</v>
      </c>
      <c r="DA375">
        <v>369601837.08999997</v>
      </c>
      <c r="DJ375">
        <v>184269856.13999999</v>
      </c>
      <c r="EG375" t="s">
        <v>278</v>
      </c>
      <c r="EH375">
        <v>1</v>
      </c>
      <c r="EJ375">
        <v>0</v>
      </c>
      <c r="EK375" s="59" t="s">
        <v>412</v>
      </c>
      <c r="EL375"/>
    </row>
    <row r="376" spans="1:142" x14ac:dyDescent="0.3">
      <c r="A376" t="s">
        <v>134</v>
      </c>
      <c r="B376">
        <v>2018</v>
      </c>
      <c r="C376" t="s">
        <v>135</v>
      </c>
      <c r="D376" t="s">
        <v>221</v>
      </c>
      <c r="E376" t="s">
        <v>146</v>
      </c>
      <c r="F376" t="s">
        <v>137</v>
      </c>
      <c r="G376" t="s">
        <v>138</v>
      </c>
      <c r="H376" s="6">
        <v>383836.75</v>
      </c>
      <c r="I376">
        <v>381618</v>
      </c>
      <c r="AS376">
        <v>1520088691</v>
      </c>
      <c r="AT376">
        <v>-6418724</v>
      </c>
      <c r="AU376">
        <v>-1498600</v>
      </c>
      <c r="AV376">
        <v>177540260</v>
      </c>
      <c r="AW376">
        <v>194149</v>
      </c>
      <c r="AX376">
        <v>0</v>
      </c>
      <c r="AY376">
        <v>-1855334</v>
      </c>
      <c r="AZ376">
        <v>0</v>
      </c>
      <c r="BA376">
        <v>-177540260</v>
      </c>
      <c r="BB376">
        <v>-1748542762</v>
      </c>
      <c r="BC376">
        <v>217523345</v>
      </c>
      <c r="BD376">
        <v>0</v>
      </c>
      <c r="BE376">
        <v>0</v>
      </c>
      <c r="BF376">
        <v>0</v>
      </c>
      <c r="BG376">
        <v>-532060</v>
      </c>
      <c r="BH376">
        <v>7900000</v>
      </c>
      <c r="BI376">
        <v>0</v>
      </c>
      <c r="BK376">
        <v>0</v>
      </c>
      <c r="BL376">
        <v>168493164</v>
      </c>
      <c r="BM376">
        <v>0</v>
      </c>
      <c r="BN376">
        <v>-4400000</v>
      </c>
      <c r="BO376">
        <v>-1735604</v>
      </c>
      <c r="BP376">
        <v>-1035776</v>
      </c>
      <c r="BQ376">
        <v>4846617</v>
      </c>
      <c r="BR376">
        <v>80905</v>
      </c>
      <c r="BT376">
        <v>-36299581</v>
      </c>
      <c r="BU376">
        <v>-1063004</v>
      </c>
      <c r="BV376">
        <v>-34109580</v>
      </c>
      <c r="BW376">
        <v>-7049290</v>
      </c>
      <c r="BX376">
        <v>-286301</v>
      </c>
      <c r="BY376">
        <v>-1451041</v>
      </c>
      <c r="BZ376">
        <v>1144309</v>
      </c>
      <c r="CA376">
        <v>-333583</v>
      </c>
      <c r="CB376">
        <v>0</v>
      </c>
      <c r="CC376">
        <v>-17203360</v>
      </c>
      <c r="CD376">
        <v>140117</v>
      </c>
      <c r="CE376">
        <v>-2936555</v>
      </c>
      <c r="CI376">
        <v>225837626</v>
      </c>
      <c r="CJ376">
        <v>172038858.22767171</v>
      </c>
      <c r="CL376">
        <v>448702624</v>
      </c>
      <c r="DA376">
        <v>243803548</v>
      </c>
      <c r="DJ376">
        <v>369900000</v>
      </c>
      <c r="EG376" t="s">
        <v>279</v>
      </c>
      <c r="EH376">
        <v>1</v>
      </c>
      <c r="EJ376">
        <v>0</v>
      </c>
      <c r="EK376" s="59" t="s">
        <v>399</v>
      </c>
      <c r="EL376"/>
    </row>
    <row r="377" spans="1:142" x14ac:dyDescent="0.3">
      <c r="A377" t="s">
        <v>134</v>
      </c>
      <c r="B377">
        <v>2018</v>
      </c>
      <c r="C377" t="s">
        <v>135</v>
      </c>
      <c r="D377" t="s">
        <v>222</v>
      </c>
      <c r="E377" t="s">
        <v>147</v>
      </c>
      <c r="F377" t="s">
        <v>137</v>
      </c>
      <c r="G377" t="s">
        <v>138</v>
      </c>
      <c r="H377" s="6">
        <v>253964.59</v>
      </c>
      <c r="I377">
        <v>258384</v>
      </c>
      <c r="AS377">
        <v>841364977.10000002</v>
      </c>
      <c r="AT377">
        <v>-2763148.85</v>
      </c>
      <c r="AU377">
        <v>0</v>
      </c>
      <c r="AV377">
        <v>105163645.2</v>
      </c>
      <c r="AW377">
        <v>7487.6</v>
      </c>
      <c r="AX377">
        <v>0</v>
      </c>
      <c r="AY377">
        <v>-1222032</v>
      </c>
      <c r="AZ377">
        <v>0</v>
      </c>
      <c r="BA377">
        <v>-105168685.2</v>
      </c>
      <c r="BB377">
        <v>-752393677.71000004</v>
      </c>
      <c r="BC377">
        <v>127095749.48999999</v>
      </c>
      <c r="BD377">
        <v>0</v>
      </c>
      <c r="BE377">
        <v>0</v>
      </c>
      <c r="BF377">
        <v>0</v>
      </c>
      <c r="BG377">
        <v>-52755.94</v>
      </c>
      <c r="BH377">
        <v>3150000</v>
      </c>
      <c r="BI377">
        <v>0</v>
      </c>
      <c r="BK377">
        <v>0</v>
      </c>
      <c r="BL377">
        <v>-181223456</v>
      </c>
      <c r="BM377">
        <v>0</v>
      </c>
      <c r="BN377">
        <v>24100000</v>
      </c>
      <c r="BO377">
        <v>0</v>
      </c>
      <c r="BP377">
        <v>-7416255.6200000001</v>
      </c>
      <c r="BQ377">
        <v>5039418</v>
      </c>
      <c r="BR377">
        <v>0</v>
      </c>
      <c r="BT377">
        <v>0</v>
      </c>
      <c r="BU377">
        <v>-249150</v>
      </c>
      <c r="BV377">
        <v>-36784666.789999999</v>
      </c>
      <c r="BW377">
        <v>-109918.72</v>
      </c>
      <c r="BX377">
        <v>-720972.84</v>
      </c>
      <c r="BY377">
        <v>0</v>
      </c>
      <c r="BZ377">
        <v>430.19</v>
      </c>
      <c r="CA377">
        <v>-266634.57</v>
      </c>
      <c r="CB377">
        <v>0</v>
      </c>
      <c r="CC377">
        <v>-2470767.58</v>
      </c>
      <c r="CD377">
        <v>0</v>
      </c>
      <c r="CE377">
        <v>0</v>
      </c>
      <c r="CI377">
        <v>105014454.17000002</v>
      </c>
      <c r="CJ377">
        <v>87948766.876002386</v>
      </c>
      <c r="CL377">
        <v>192093396.84</v>
      </c>
      <c r="DA377">
        <v>119274730.59999999</v>
      </c>
      <c r="DJ377">
        <v>153019000</v>
      </c>
      <c r="EG377" t="s">
        <v>287</v>
      </c>
      <c r="EH377">
        <v>1</v>
      </c>
      <c r="EJ377">
        <v>0</v>
      </c>
      <c r="EK377" s="59" t="s">
        <v>439</v>
      </c>
      <c r="EL377"/>
    </row>
    <row r="378" spans="1:142" x14ac:dyDescent="0.3">
      <c r="A378" t="s">
        <v>134</v>
      </c>
      <c r="B378">
        <v>2018</v>
      </c>
      <c r="C378" t="s">
        <v>135</v>
      </c>
      <c r="D378" t="s">
        <v>223</v>
      </c>
      <c r="E378" t="s">
        <v>148</v>
      </c>
      <c r="F378" t="s">
        <v>137</v>
      </c>
      <c r="G378" t="s">
        <v>138</v>
      </c>
      <c r="H378" s="6">
        <v>326220.76</v>
      </c>
      <c r="I378">
        <v>302637</v>
      </c>
      <c r="AS378">
        <v>1481102658.3499999</v>
      </c>
      <c r="AT378">
        <v>-30313338.399999999</v>
      </c>
      <c r="AU378">
        <v>0</v>
      </c>
      <c r="AV378">
        <v>294498029.80000001</v>
      </c>
      <c r="AW378">
        <v>0</v>
      </c>
      <c r="AX378">
        <v>0</v>
      </c>
      <c r="AY378">
        <v>-1565860.35</v>
      </c>
      <c r="AZ378">
        <v>0</v>
      </c>
      <c r="BA378">
        <v>-294498029.80000001</v>
      </c>
      <c r="BB378">
        <v>-1528799048.96</v>
      </c>
      <c r="BC378">
        <v>200873317.58000001</v>
      </c>
      <c r="BD378">
        <v>0</v>
      </c>
      <c r="BE378">
        <v>0</v>
      </c>
      <c r="BF378">
        <v>0</v>
      </c>
      <c r="BG378">
        <v>0</v>
      </c>
      <c r="BH378">
        <v>-1050000</v>
      </c>
      <c r="BI378">
        <v>0</v>
      </c>
      <c r="BK378">
        <v>0</v>
      </c>
      <c r="BL378">
        <v>41850584</v>
      </c>
      <c r="BM378">
        <v>0</v>
      </c>
      <c r="BN378">
        <v>14981462</v>
      </c>
      <c r="BO378">
        <v>-812230.75</v>
      </c>
      <c r="BP378">
        <v>-2104842.64</v>
      </c>
      <c r="BQ378">
        <v>-1718504.8</v>
      </c>
      <c r="BR378">
        <v>0</v>
      </c>
      <c r="BT378">
        <v>0</v>
      </c>
      <c r="BU378">
        <v>0</v>
      </c>
      <c r="BV378">
        <v>-53649584.670000002</v>
      </c>
      <c r="BW378">
        <v>-3103502.86</v>
      </c>
      <c r="BX378">
        <v>-1732111.57</v>
      </c>
      <c r="BY378">
        <v>0</v>
      </c>
      <c r="BZ378">
        <v>2155137.89</v>
      </c>
      <c r="CA378">
        <v>-162603.01</v>
      </c>
      <c r="CB378">
        <v>0</v>
      </c>
      <c r="CC378">
        <v>-5513164.7800000003</v>
      </c>
      <c r="CD378">
        <v>0</v>
      </c>
      <c r="CE378">
        <v>0</v>
      </c>
      <c r="CI378">
        <v>161354796.57011956</v>
      </c>
      <c r="CJ378">
        <v>136665278.92240694</v>
      </c>
      <c r="CL378">
        <v>407465923.98000002</v>
      </c>
      <c r="DA378">
        <v>174920758.44999999</v>
      </c>
      <c r="DJ378">
        <v>351610000</v>
      </c>
      <c r="EH378">
        <v>0</v>
      </c>
      <c r="EI378" t="s">
        <v>199</v>
      </c>
      <c r="EJ378">
        <v>1</v>
      </c>
      <c r="EK378" s="59" t="s">
        <v>427</v>
      </c>
      <c r="EL378"/>
    </row>
    <row r="379" spans="1:142" x14ac:dyDescent="0.3">
      <c r="A379" t="s">
        <v>134</v>
      </c>
      <c r="B379">
        <v>2018</v>
      </c>
      <c r="C379" t="s">
        <v>135</v>
      </c>
      <c r="D379" t="s">
        <v>224</v>
      </c>
      <c r="E379" t="s">
        <v>149</v>
      </c>
      <c r="F379" t="s">
        <v>137</v>
      </c>
      <c r="G379" t="s">
        <v>138</v>
      </c>
      <c r="H379" s="6">
        <v>234122.53</v>
      </c>
      <c r="I379">
        <v>221267</v>
      </c>
      <c r="AS379">
        <v>957660097.14999998</v>
      </c>
      <c r="AT379">
        <v>-15678395.300000001</v>
      </c>
      <c r="AU379">
        <v>0</v>
      </c>
      <c r="AV379">
        <v>178903565.40000001</v>
      </c>
      <c r="AW379">
        <v>0</v>
      </c>
      <c r="AX379">
        <v>0</v>
      </c>
      <c r="AY379">
        <v>-1123787.69</v>
      </c>
      <c r="AZ379">
        <v>0</v>
      </c>
      <c r="BA379">
        <v>-178903565.40000001</v>
      </c>
      <c r="BB379">
        <v>-976868157.12</v>
      </c>
      <c r="BC379">
        <v>130608284.67</v>
      </c>
      <c r="BD379">
        <v>0</v>
      </c>
      <c r="BE379">
        <v>0</v>
      </c>
      <c r="BF379">
        <v>0</v>
      </c>
      <c r="BG379">
        <v>0</v>
      </c>
      <c r="BH379">
        <v>973000</v>
      </c>
      <c r="BI379">
        <v>0</v>
      </c>
      <c r="BK379">
        <v>0</v>
      </c>
      <c r="BL379">
        <v>7998857</v>
      </c>
      <c r="BM379">
        <v>0</v>
      </c>
      <c r="BN379">
        <v>9944520</v>
      </c>
      <c r="BO379">
        <v>-634704.37</v>
      </c>
      <c r="BP379">
        <v>-1556847.81</v>
      </c>
      <c r="BQ379">
        <v>-1106326.8500000001</v>
      </c>
      <c r="BR379">
        <v>0</v>
      </c>
      <c r="BT379">
        <v>0</v>
      </c>
      <c r="BU379">
        <v>0</v>
      </c>
      <c r="BV379">
        <v>-35343043.700000003</v>
      </c>
      <c r="BW379">
        <v>-2206965.9300000002</v>
      </c>
      <c r="BX379">
        <v>-247515.2</v>
      </c>
      <c r="BY379">
        <v>0</v>
      </c>
      <c r="BZ379">
        <v>1485674.25</v>
      </c>
      <c r="CA379">
        <v>-66216.17</v>
      </c>
      <c r="CB379">
        <v>0</v>
      </c>
      <c r="CC379">
        <v>-3094227.43</v>
      </c>
      <c r="CD379">
        <v>0</v>
      </c>
      <c r="CE379">
        <v>0</v>
      </c>
      <c r="CI379">
        <v>103466636.18554646</v>
      </c>
      <c r="CJ379">
        <v>102743658.03510641</v>
      </c>
      <c r="CL379">
        <v>264171131.22</v>
      </c>
      <c r="DA379">
        <v>89898184.989999995</v>
      </c>
      <c r="DJ379">
        <v>226313000</v>
      </c>
      <c r="EH379">
        <v>0</v>
      </c>
      <c r="EI379" t="s">
        <v>199</v>
      </c>
      <c r="EJ379">
        <v>1</v>
      </c>
      <c r="EK379" s="59" t="s">
        <v>431</v>
      </c>
      <c r="EL379"/>
    </row>
    <row r="380" spans="1:142" x14ac:dyDescent="0.3">
      <c r="A380" t="s">
        <v>134</v>
      </c>
      <c r="B380">
        <v>2018</v>
      </c>
      <c r="C380" t="s">
        <v>135</v>
      </c>
      <c r="D380" t="s">
        <v>225</v>
      </c>
      <c r="E380" t="s">
        <v>150</v>
      </c>
      <c r="F380" t="s">
        <v>137</v>
      </c>
      <c r="G380" t="s">
        <v>138</v>
      </c>
      <c r="H380" s="6">
        <v>184259</v>
      </c>
      <c r="I380">
        <v>176176</v>
      </c>
      <c r="AS380">
        <v>689785515.25999999</v>
      </c>
      <c r="AT380">
        <v>-964777.12</v>
      </c>
      <c r="AU380">
        <v>0</v>
      </c>
      <c r="AV380">
        <v>82310972.450000003</v>
      </c>
      <c r="AW380">
        <v>0</v>
      </c>
      <c r="AX380">
        <v>0</v>
      </c>
      <c r="AY380">
        <v>-798657.6</v>
      </c>
      <c r="AZ380">
        <v>0</v>
      </c>
      <c r="BA380">
        <v>-82310972.450000003</v>
      </c>
      <c r="BB380">
        <v>-692348702.39999998</v>
      </c>
      <c r="BC380">
        <v>101396247.09999999</v>
      </c>
      <c r="BD380">
        <v>0</v>
      </c>
      <c r="BE380">
        <v>0</v>
      </c>
      <c r="BF380">
        <v>0</v>
      </c>
      <c r="BG380">
        <v>-180269.47</v>
      </c>
      <c r="BH380">
        <v>-2891000</v>
      </c>
      <c r="BI380">
        <v>0</v>
      </c>
      <c r="BK380">
        <v>0</v>
      </c>
      <c r="BL380">
        <v>-48785048</v>
      </c>
      <c r="BM380">
        <v>0</v>
      </c>
      <c r="BN380">
        <v>13500000</v>
      </c>
      <c r="BO380">
        <v>-4366221.5</v>
      </c>
      <c r="BP380">
        <v>-1403197.3</v>
      </c>
      <c r="BQ380">
        <v>-124045.21</v>
      </c>
      <c r="BR380">
        <v>0</v>
      </c>
      <c r="BT380">
        <v>-12318536.710000001</v>
      </c>
      <c r="BU380">
        <v>0</v>
      </c>
      <c r="BV380">
        <v>-8517475.3399999999</v>
      </c>
      <c r="BW380">
        <v>-2822832.47</v>
      </c>
      <c r="BX380">
        <v>-128724.6</v>
      </c>
      <c r="BY380">
        <v>-1093946.9099999999</v>
      </c>
      <c r="BZ380">
        <v>373323.93</v>
      </c>
      <c r="CA380">
        <v>-1825975.38</v>
      </c>
      <c r="CB380">
        <v>0</v>
      </c>
      <c r="CC380">
        <v>-11068905.01</v>
      </c>
      <c r="CD380">
        <v>0</v>
      </c>
      <c r="CE380">
        <v>0</v>
      </c>
      <c r="CI380">
        <v>129897336.56000008</v>
      </c>
      <c r="CJ380">
        <v>99646096.103219345</v>
      </c>
      <c r="CL380">
        <v>295213997.34999996</v>
      </c>
      <c r="DA380">
        <v>140092710.84</v>
      </c>
      <c r="DJ380">
        <v>135919000</v>
      </c>
      <c r="EH380">
        <v>0</v>
      </c>
      <c r="EJ380">
        <v>0</v>
      </c>
      <c r="EK380" s="59" t="s">
        <v>396</v>
      </c>
      <c r="EL380"/>
    </row>
    <row r="381" spans="1:142" x14ac:dyDescent="0.3">
      <c r="A381" t="s">
        <v>134</v>
      </c>
      <c r="B381">
        <v>2018</v>
      </c>
      <c r="C381" t="s">
        <v>135</v>
      </c>
      <c r="D381" t="s">
        <v>226</v>
      </c>
      <c r="E381" t="s">
        <v>151</v>
      </c>
      <c r="F381" t="s">
        <v>137</v>
      </c>
      <c r="G381" t="s">
        <v>138</v>
      </c>
      <c r="H381" s="6">
        <v>188806.46</v>
      </c>
      <c r="I381">
        <v>173765</v>
      </c>
      <c r="AS381">
        <v>789704072</v>
      </c>
      <c r="AT381">
        <v>-15260764.640000001</v>
      </c>
      <c r="AU381">
        <v>0</v>
      </c>
      <c r="AV381">
        <v>138985692.90000001</v>
      </c>
      <c r="AW381">
        <v>0</v>
      </c>
      <c r="AX381">
        <v>0</v>
      </c>
      <c r="AY381">
        <v>-906271</v>
      </c>
      <c r="AZ381">
        <v>0</v>
      </c>
      <c r="BA381">
        <v>-138985692.90000001</v>
      </c>
      <c r="BB381">
        <v>-776193431.13999999</v>
      </c>
      <c r="BC381">
        <v>108288409.26000001</v>
      </c>
      <c r="BD381">
        <v>0</v>
      </c>
      <c r="BE381">
        <v>0</v>
      </c>
      <c r="BF381">
        <v>0</v>
      </c>
      <c r="BG381">
        <v>0</v>
      </c>
      <c r="BH381">
        <v>12218000</v>
      </c>
      <c r="BI381">
        <v>0</v>
      </c>
      <c r="BK381">
        <v>0</v>
      </c>
      <c r="BL381">
        <v>-48035812</v>
      </c>
      <c r="BM381">
        <v>0</v>
      </c>
      <c r="BN381">
        <v>30456049</v>
      </c>
      <c r="BO381">
        <v>-1676722.07</v>
      </c>
      <c r="BP381">
        <v>-932067.91</v>
      </c>
      <c r="BQ381">
        <v>-837842.71</v>
      </c>
      <c r="BR381">
        <v>0</v>
      </c>
      <c r="BT381">
        <v>0</v>
      </c>
      <c r="BU381">
        <v>0</v>
      </c>
      <c r="BV381">
        <v>-27144321.84</v>
      </c>
      <c r="BW381">
        <v>-1623159.57</v>
      </c>
      <c r="BX381">
        <v>-123070.35</v>
      </c>
      <c r="BY381">
        <v>0</v>
      </c>
      <c r="BZ381">
        <v>1094138.29</v>
      </c>
      <c r="CA381">
        <v>-14079.05</v>
      </c>
      <c r="CB381">
        <v>0</v>
      </c>
      <c r="CC381">
        <v>-3124560.92</v>
      </c>
      <c r="CD381">
        <v>0</v>
      </c>
      <c r="CE381">
        <v>0</v>
      </c>
      <c r="CI381">
        <v>102211604.52369204</v>
      </c>
      <c r="CJ381">
        <v>75899100.489429116</v>
      </c>
      <c r="CL381">
        <v>213382372.03999999</v>
      </c>
      <c r="DA381">
        <v>123078066.42</v>
      </c>
      <c r="DJ381">
        <v>169790000</v>
      </c>
      <c r="EH381">
        <v>0</v>
      </c>
      <c r="EI381" t="s">
        <v>199</v>
      </c>
      <c r="EJ381">
        <v>1</v>
      </c>
      <c r="EK381" s="59" t="s">
        <v>397</v>
      </c>
      <c r="EL381"/>
    </row>
    <row r="382" spans="1:142" x14ac:dyDescent="0.3">
      <c r="A382" t="s">
        <v>134</v>
      </c>
      <c r="B382">
        <v>2018</v>
      </c>
      <c r="C382" t="s">
        <v>135</v>
      </c>
      <c r="D382" t="s">
        <v>227</v>
      </c>
      <c r="E382" t="s">
        <v>152</v>
      </c>
      <c r="F382" t="s">
        <v>137</v>
      </c>
      <c r="G382" t="s">
        <v>138</v>
      </c>
      <c r="H382" s="6">
        <v>178585.14</v>
      </c>
      <c r="I382">
        <v>174041</v>
      </c>
      <c r="AS382">
        <v>726101431.45000005</v>
      </c>
      <c r="AT382">
        <v>-3791141.81</v>
      </c>
      <c r="AU382">
        <v>0</v>
      </c>
      <c r="AV382">
        <v>106124164.59999999</v>
      </c>
      <c r="AW382">
        <v>132562.12</v>
      </c>
      <c r="AX382">
        <v>0</v>
      </c>
      <c r="AY382">
        <v>-816971.2</v>
      </c>
      <c r="AZ382">
        <v>0</v>
      </c>
      <c r="BA382">
        <v>-106252421.5</v>
      </c>
      <c r="BB382">
        <v>-772678969.63</v>
      </c>
      <c r="BC382">
        <v>108169774.87</v>
      </c>
      <c r="BD382">
        <v>0</v>
      </c>
      <c r="BE382">
        <v>0</v>
      </c>
      <c r="BF382">
        <v>0</v>
      </c>
      <c r="BG382">
        <v>-57296.71</v>
      </c>
      <c r="BH382">
        <v>5400000</v>
      </c>
      <c r="BI382">
        <v>0</v>
      </c>
      <c r="BK382">
        <v>0</v>
      </c>
      <c r="BL382">
        <v>-4799201</v>
      </c>
      <c r="BM382">
        <v>0</v>
      </c>
      <c r="BN382">
        <v>-17300000</v>
      </c>
      <c r="BO382">
        <v>0</v>
      </c>
      <c r="BP382">
        <v>-1936860.33</v>
      </c>
      <c r="BQ382">
        <v>2170936.31</v>
      </c>
      <c r="BR382">
        <v>0</v>
      </c>
      <c r="BT382">
        <v>0</v>
      </c>
      <c r="BU382">
        <v>-101212</v>
      </c>
      <c r="BV382">
        <v>-31897833.670000002</v>
      </c>
      <c r="BW382">
        <v>-95325.61</v>
      </c>
      <c r="BX382">
        <v>-472937.62</v>
      </c>
      <c r="BY382">
        <v>0</v>
      </c>
      <c r="BZ382">
        <v>553.19000000000005</v>
      </c>
      <c r="CA382">
        <v>-355611.42</v>
      </c>
      <c r="CB382">
        <v>0</v>
      </c>
      <c r="CC382">
        <v>-7346809.0199999996</v>
      </c>
      <c r="CD382">
        <v>0</v>
      </c>
      <c r="CE382">
        <v>0</v>
      </c>
      <c r="CI382">
        <v>200324962.01455161</v>
      </c>
      <c r="CJ382">
        <v>129782620.80915198</v>
      </c>
      <c r="CL382">
        <v>338665810.71000004</v>
      </c>
      <c r="DA382">
        <v>190619991.86000001</v>
      </c>
      <c r="DJ382">
        <v>169230000</v>
      </c>
      <c r="EG382" t="s">
        <v>287</v>
      </c>
      <c r="EH382">
        <v>1</v>
      </c>
      <c r="EJ382">
        <v>0</v>
      </c>
      <c r="EK382" s="59" t="s">
        <v>430</v>
      </c>
      <c r="EL382"/>
    </row>
    <row r="383" spans="1:142" x14ac:dyDescent="0.3">
      <c r="A383" t="s">
        <v>134</v>
      </c>
      <c r="B383">
        <v>2018</v>
      </c>
      <c r="C383" t="s">
        <v>135</v>
      </c>
      <c r="D383" t="s">
        <v>228</v>
      </c>
      <c r="E383" t="s">
        <v>153</v>
      </c>
      <c r="F383" t="s">
        <v>137</v>
      </c>
      <c r="G383" t="s">
        <v>138</v>
      </c>
      <c r="H383" s="6">
        <v>178223.23</v>
      </c>
      <c r="I383">
        <v>161971</v>
      </c>
      <c r="AS383">
        <v>726536675.70000005</v>
      </c>
      <c r="AT383">
        <v>-14662012.880000001</v>
      </c>
      <c r="AU383">
        <v>0</v>
      </c>
      <c r="AV383">
        <v>128728908.3</v>
      </c>
      <c r="AW383">
        <v>0</v>
      </c>
      <c r="AX383">
        <v>0</v>
      </c>
      <c r="AY383">
        <v>-855470.73</v>
      </c>
      <c r="AZ383">
        <v>0</v>
      </c>
      <c r="BA383">
        <v>-128728908.3</v>
      </c>
      <c r="BB383">
        <v>-690162914.14999998</v>
      </c>
      <c r="BC383">
        <v>99274068.400000006</v>
      </c>
      <c r="BD383">
        <v>0</v>
      </c>
      <c r="BE383">
        <v>0</v>
      </c>
      <c r="BF383">
        <v>0</v>
      </c>
      <c r="BG383">
        <v>0</v>
      </c>
      <c r="BH383">
        <v>1108000</v>
      </c>
      <c r="BI383">
        <v>0</v>
      </c>
      <c r="BK383">
        <v>0</v>
      </c>
      <c r="BL383">
        <v>-66072722</v>
      </c>
      <c r="BM383">
        <v>0</v>
      </c>
      <c r="BN383">
        <v>22889900</v>
      </c>
      <c r="BO383">
        <v>-638541.03</v>
      </c>
      <c r="BP383">
        <v>-1097166.73</v>
      </c>
      <c r="BQ383">
        <v>-695182.9</v>
      </c>
      <c r="BR383">
        <v>0</v>
      </c>
      <c r="BT383">
        <v>0</v>
      </c>
      <c r="BU383">
        <v>0</v>
      </c>
      <c r="BV383">
        <v>-24137870.699999999</v>
      </c>
      <c r="BW383">
        <v>-1482894.32</v>
      </c>
      <c r="BX383">
        <v>-141510.98000000001</v>
      </c>
      <c r="BY383">
        <v>0</v>
      </c>
      <c r="BZ383">
        <v>1127787.1000000001</v>
      </c>
      <c r="CA383">
        <v>-76147.55</v>
      </c>
      <c r="CB383">
        <v>0</v>
      </c>
      <c r="CC383">
        <v>-2663284.69</v>
      </c>
      <c r="CD383">
        <v>0</v>
      </c>
      <c r="CE383">
        <v>0</v>
      </c>
      <c r="CI383">
        <v>68008284.161373839</v>
      </c>
      <c r="CJ383">
        <v>67215961.595125243</v>
      </c>
      <c r="CL383">
        <v>183777235.88</v>
      </c>
      <c r="DA383">
        <v>102568353.66</v>
      </c>
      <c r="DJ383">
        <v>157046000</v>
      </c>
      <c r="EH383">
        <v>0</v>
      </c>
      <c r="EI383" t="s">
        <v>199</v>
      </c>
      <c r="EJ383">
        <v>1</v>
      </c>
      <c r="EK383" s="59" t="s">
        <v>404</v>
      </c>
      <c r="EL383"/>
    </row>
    <row r="384" spans="1:142" x14ac:dyDescent="0.3">
      <c r="A384" t="s">
        <v>134</v>
      </c>
      <c r="B384">
        <v>2018</v>
      </c>
      <c r="C384" t="s">
        <v>135</v>
      </c>
      <c r="D384" t="s">
        <v>229</v>
      </c>
      <c r="E384" t="s">
        <v>154</v>
      </c>
      <c r="F384" t="s">
        <v>137</v>
      </c>
      <c r="G384" t="s">
        <v>138</v>
      </c>
      <c r="H384" s="6">
        <v>153014.35999999999</v>
      </c>
      <c r="I384">
        <v>153241</v>
      </c>
      <c r="AS384">
        <v>527973494.10000002</v>
      </c>
      <c r="AT384">
        <v>-1569117.99</v>
      </c>
      <c r="AU384">
        <v>0</v>
      </c>
      <c r="AV384">
        <v>86058561.950000003</v>
      </c>
      <c r="AW384">
        <v>0</v>
      </c>
      <c r="AX384">
        <v>0</v>
      </c>
      <c r="AY384">
        <v>-721085.87</v>
      </c>
      <c r="AZ384">
        <v>0</v>
      </c>
      <c r="BA384">
        <v>-86058561.950000003</v>
      </c>
      <c r="BB384">
        <v>-529490484.43000001</v>
      </c>
      <c r="BC384">
        <v>74544020.349999994</v>
      </c>
      <c r="BD384">
        <v>0</v>
      </c>
      <c r="BE384">
        <v>0</v>
      </c>
      <c r="BF384">
        <v>0</v>
      </c>
      <c r="BG384">
        <v>-157653.94</v>
      </c>
      <c r="BH384">
        <v>14718000</v>
      </c>
      <c r="BI384">
        <v>0</v>
      </c>
      <c r="BK384">
        <v>0</v>
      </c>
      <c r="BL384">
        <v>-15597984.85</v>
      </c>
      <c r="BM384">
        <v>0</v>
      </c>
      <c r="BN384">
        <v>-3102000</v>
      </c>
      <c r="BO384">
        <v>-5448562.25</v>
      </c>
      <c r="BP384">
        <v>-382506.75</v>
      </c>
      <c r="BQ384">
        <v>-290175.33</v>
      </c>
      <c r="BR384">
        <v>0</v>
      </c>
      <c r="BT384">
        <v>-16379242.4</v>
      </c>
      <c r="BU384">
        <v>-95751.039999999994</v>
      </c>
      <c r="BV384">
        <v>-6035597.5800000001</v>
      </c>
      <c r="BW384">
        <v>-1027843.59</v>
      </c>
      <c r="BX384">
        <v>-872144.67</v>
      </c>
      <c r="BY384">
        <v>-1923967.18</v>
      </c>
      <c r="BZ384">
        <v>3539988.64</v>
      </c>
      <c r="CA384">
        <v>-517108.53</v>
      </c>
      <c r="CB384">
        <v>0</v>
      </c>
      <c r="CC384">
        <v>-9617129.1899999995</v>
      </c>
      <c r="CD384">
        <v>498532.51</v>
      </c>
      <c r="CE384">
        <v>0</v>
      </c>
      <c r="CI384">
        <v>131115722</v>
      </c>
      <c r="CJ384">
        <v>81181190.677611932</v>
      </c>
      <c r="CL384">
        <v>295091939.70000005</v>
      </c>
      <c r="DA384">
        <v>115336275.47</v>
      </c>
      <c r="DJ384">
        <v>82518000</v>
      </c>
      <c r="EG384" t="s">
        <v>281</v>
      </c>
      <c r="EH384">
        <v>1</v>
      </c>
      <c r="EJ384">
        <v>0</v>
      </c>
      <c r="EK384" s="59" t="s">
        <v>400</v>
      </c>
      <c r="EL384"/>
    </row>
    <row r="385" spans="1:142" x14ac:dyDescent="0.3">
      <c r="A385" t="s">
        <v>134</v>
      </c>
      <c r="B385">
        <v>2018</v>
      </c>
      <c r="C385" t="s">
        <v>135</v>
      </c>
      <c r="D385" t="s">
        <v>230</v>
      </c>
      <c r="E385" t="s">
        <v>155</v>
      </c>
      <c r="F385" t="s">
        <v>137</v>
      </c>
      <c r="G385" t="s">
        <v>138</v>
      </c>
      <c r="H385" s="6">
        <v>154120.78</v>
      </c>
      <c r="I385">
        <v>154631</v>
      </c>
      <c r="AS385">
        <v>643983108.99000001</v>
      </c>
      <c r="AT385">
        <v>-558147.91</v>
      </c>
      <c r="AU385">
        <v>0</v>
      </c>
      <c r="AV385">
        <v>106402963.56</v>
      </c>
      <c r="AW385">
        <v>0</v>
      </c>
      <c r="AX385">
        <v>0</v>
      </c>
      <c r="AY385">
        <v>739771.62</v>
      </c>
      <c r="AZ385">
        <v>0</v>
      </c>
      <c r="BA385">
        <v>-106402963.56</v>
      </c>
      <c r="BB385">
        <v>-662486245.19000006</v>
      </c>
      <c r="BC385">
        <v>81652478.150000006</v>
      </c>
      <c r="BD385">
        <v>0</v>
      </c>
      <c r="BE385">
        <v>0</v>
      </c>
      <c r="BF385">
        <v>0</v>
      </c>
      <c r="BG385">
        <v>-1840589.06</v>
      </c>
      <c r="BH385">
        <v>3101575</v>
      </c>
      <c r="BI385">
        <v>-17376858</v>
      </c>
      <c r="BK385">
        <v>0</v>
      </c>
      <c r="BL385">
        <v>36572185</v>
      </c>
      <c r="BM385">
        <v>0</v>
      </c>
      <c r="BN385">
        <v>-17843538</v>
      </c>
      <c r="BO385">
        <v>0</v>
      </c>
      <c r="BP385">
        <v>0</v>
      </c>
      <c r="BQ385">
        <v>-1185689.6599999999</v>
      </c>
      <c r="BR385">
        <v>0</v>
      </c>
      <c r="BT385">
        <v>0</v>
      </c>
      <c r="BU385">
        <v>0</v>
      </c>
      <c r="BV385">
        <v>-36438289.369999997</v>
      </c>
      <c r="BW385">
        <v>-1407391.6</v>
      </c>
      <c r="BX385">
        <v>-803500</v>
      </c>
      <c r="BY385">
        <v>0</v>
      </c>
      <c r="BZ385">
        <v>41201</v>
      </c>
      <c r="CA385">
        <v>-30268.86</v>
      </c>
      <c r="CB385">
        <v>0</v>
      </c>
      <c r="CC385">
        <v>-4841505.87</v>
      </c>
      <c r="CD385">
        <v>0</v>
      </c>
      <c r="CE385">
        <v>0</v>
      </c>
      <c r="CI385">
        <v>216514334.77621943</v>
      </c>
      <c r="CJ385">
        <v>81897618.912904635</v>
      </c>
      <c r="CL385">
        <v>360401934.43000001</v>
      </c>
      <c r="DA385">
        <v>165158571.59999999</v>
      </c>
      <c r="DJ385">
        <v>128048052</v>
      </c>
      <c r="EG385" t="s">
        <v>282</v>
      </c>
      <c r="EH385">
        <v>1</v>
      </c>
      <c r="EJ385">
        <v>0</v>
      </c>
      <c r="EK385" s="59" t="s">
        <v>401</v>
      </c>
      <c r="EL385"/>
    </row>
    <row r="386" spans="1:142" x14ac:dyDescent="0.3">
      <c r="A386" t="s">
        <v>134</v>
      </c>
      <c r="B386">
        <v>2018</v>
      </c>
      <c r="C386" t="s">
        <v>135</v>
      </c>
      <c r="D386" t="s">
        <v>231</v>
      </c>
      <c r="E386" t="s">
        <v>156</v>
      </c>
      <c r="F386" t="s">
        <v>137</v>
      </c>
      <c r="G386" t="s">
        <v>138</v>
      </c>
      <c r="H386" s="6">
        <v>135826.79</v>
      </c>
      <c r="I386">
        <v>143850</v>
      </c>
      <c r="AS386">
        <v>414770069.60000002</v>
      </c>
      <c r="AT386">
        <v>-2199974.35</v>
      </c>
      <c r="AU386">
        <v>0</v>
      </c>
      <c r="AV386">
        <v>61019112.299999997</v>
      </c>
      <c r="AW386">
        <v>-135911.04000000001</v>
      </c>
      <c r="AX386">
        <v>0</v>
      </c>
      <c r="AY386">
        <v>-651796.80000000005</v>
      </c>
      <c r="AZ386">
        <v>0</v>
      </c>
      <c r="BA386">
        <v>-61019112.299999997</v>
      </c>
      <c r="BB386">
        <v>-360666265.38</v>
      </c>
      <c r="BC386">
        <v>59676188.240000002</v>
      </c>
      <c r="BD386">
        <v>0</v>
      </c>
      <c r="BE386">
        <v>0</v>
      </c>
      <c r="BF386">
        <v>0</v>
      </c>
      <c r="BG386">
        <v>0</v>
      </c>
      <c r="BH386">
        <v>-3698701</v>
      </c>
      <c r="BI386">
        <v>0</v>
      </c>
      <c r="BK386">
        <v>0</v>
      </c>
      <c r="BL386">
        <v>-59965802</v>
      </c>
      <c r="BM386">
        <v>0</v>
      </c>
      <c r="BN386">
        <v>5940816</v>
      </c>
      <c r="BO386">
        <v>0</v>
      </c>
      <c r="BP386">
        <v>-455509.4</v>
      </c>
      <c r="BQ386">
        <v>-2152496.62</v>
      </c>
      <c r="BR386">
        <v>0</v>
      </c>
      <c r="BT386">
        <v>-8790553.9600000009</v>
      </c>
      <c r="BU386">
        <v>0</v>
      </c>
      <c r="BV386">
        <v>-2296712.38</v>
      </c>
      <c r="BW386">
        <v>-732357.6</v>
      </c>
      <c r="BX386">
        <v>-6874875.7999999998</v>
      </c>
      <c r="BY386">
        <v>-363707.62</v>
      </c>
      <c r="BZ386">
        <v>176532.33</v>
      </c>
      <c r="CA386">
        <v>-175085.25</v>
      </c>
      <c r="CB386">
        <v>0</v>
      </c>
      <c r="CC386">
        <v>-8931563.8800000008</v>
      </c>
      <c r="CD386">
        <v>0</v>
      </c>
      <c r="CE386">
        <v>0</v>
      </c>
      <c r="CI386">
        <v>178613447.67999998</v>
      </c>
      <c r="CJ386">
        <v>100436213.28292252</v>
      </c>
      <c r="CL386">
        <v>337694165.74000001</v>
      </c>
      <c r="DA386">
        <v>178867752.27000001</v>
      </c>
      <c r="DJ386">
        <v>79081611</v>
      </c>
      <c r="EH386">
        <v>0</v>
      </c>
      <c r="EJ386">
        <v>0</v>
      </c>
      <c r="EK386" s="59" t="s">
        <v>434</v>
      </c>
      <c r="EL386"/>
    </row>
    <row r="387" spans="1:142" x14ac:dyDescent="0.3">
      <c r="A387" t="s">
        <v>134</v>
      </c>
      <c r="B387">
        <v>2018</v>
      </c>
      <c r="C387" t="s">
        <v>135</v>
      </c>
      <c r="D387" t="s">
        <v>232</v>
      </c>
      <c r="E387" t="s">
        <v>157</v>
      </c>
      <c r="F387" t="s">
        <v>137</v>
      </c>
      <c r="G387" t="s">
        <v>138</v>
      </c>
      <c r="H387" s="6">
        <v>120501.58</v>
      </c>
      <c r="I387">
        <v>110999</v>
      </c>
      <c r="AS387">
        <v>483580641.85000002</v>
      </c>
      <c r="AT387">
        <v>-6725964.6299999999</v>
      </c>
      <c r="AU387">
        <v>0</v>
      </c>
      <c r="AV387">
        <v>68368714.549999997</v>
      </c>
      <c r="AW387">
        <v>0</v>
      </c>
      <c r="AX387">
        <v>0</v>
      </c>
      <c r="AY387">
        <v>-578409.6</v>
      </c>
      <c r="AZ387">
        <v>0</v>
      </c>
      <c r="BA387">
        <v>-68368714.549999997</v>
      </c>
      <c r="BB387">
        <v>-435182993.72000003</v>
      </c>
      <c r="BC387">
        <v>63950284.18</v>
      </c>
      <c r="BD387">
        <v>0</v>
      </c>
      <c r="BE387">
        <v>0</v>
      </c>
      <c r="BF387">
        <v>0</v>
      </c>
      <c r="BG387">
        <v>0</v>
      </c>
      <c r="BH387">
        <v>6500000</v>
      </c>
      <c r="BI387">
        <v>0</v>
      </c>
      <c r="BK387">
        <v>0</v>
      </c>
      <c r="BL387">
        <v>-146332337</v>
      </c>
      <c r="BM387">
        <v>0</v>
      </c>
      <c r="BN387">
        <v>79333371</v>
      </c>
      <c r="BO387">
        <v>0</v>
      </c>
      <c r="BP387">
        <v>-46720.85</v>
      </c>
      <c r="BQ387">
        <v>-615302.81999999995</v>
      </c>
      <c r="BR387">
        <v>0</v>
      </c>
      <c r="BT387">
        <v>0</v>
      </c>
      <c r="BU387">
        <v>0</v>
      </c>
      <c r="BV387">
        <v>-17865686.170000002</v>
      </c>
      <c r="BW387">
        <v>-940218.53</v>
      </c>
      <c r="BX387">
        <v>-142294.74</v>
      </c>
      <c r="BY387">
        <v>0</v>
      </c>
      <c r="BZ387">
        <v>722957.9</v>
      </c>
      <c r="CA387">
        <v>-16667.240000000002</v>
      </c>
      <c r="CB387">
        <v>0</v>
      </c>
      <c r="CC387">
        <v>-6653637.79</v>
      </c>
      <c r="CD387">
        <v>0</v>
      </c>
      <c r="CE387">
        <v>0</v>
      </c>
      <c r="CI387">
        <v>107016277.22968334</v>
      </c>
      <c r="CJ387">
        <v>69345519.848341808</v>
      </c>
      <c r="CL387">
        <v>219252877.53</v>
      </c>
      <c r="DA387">
        <v>125859652.20999999</v>
      </c>
      <c r="DJ387">
        <v>112100000</v>
      </c>
      <c r="EH387">
        <v>0</v>
      </c>
      <c r="EI387" t="s">
        <v>199</v>
      </c>
      <c r="EJ387">
        <v>1</v>
      </c>
      <c r="EK387" s="59" t="s">
        <v>390</v>
      </c>
      <c r="EL387"/>
    </row>
    <row r="388" spans="1:142" x14ac:dyDescent="0.3">
      <c r="A388" t="s">
        <v>134</v>
      </c>
      <c r="B388">
        <v>2018</v>
      </c>
      <c r="C388" t="s">
        <v>135</v>
      </c>
      <c r="D388" t="s">
        <v>233</v>
      </c>
      <c r="E388" t="s">
        <v>158</v>
      </c>
      <c r="F388" t="s">
        <v>137</v>
      </c>
      <c r="G388" t="s">
        <v>138</v>
      </c>
      <c r="H388" s="6">
        <v>107744.04</v>
      </c>
      <c r="I388">
        <v>101888</v>
      </c>
      <c r="AS388">
        <v>294246504.44999999</v>
      </c>
      <c r="AT388">
        <v>-668717.06000000006</v>
      </c>
      <c r="AU388">
        <v>0</v>
      </c>
      <c r="AV388">
        <v>29051243.300000001</v>
      </c>
      <c r="AW388">
        <v>0</v>
      </c>
      <c r="AX388">
        <v>0</v>
      </c>
      <c r="AY388">
        <v>-517044.8</v>
      </c>
      <c r="AZ388">
        <v>0</v>
      </c>
      <c r="BA388">
        <v>-29051243.300000001</v>
      </c>
      <c r="BB388">
        <v>-170447302.56999999</v>
      </c>
      <c r="BC388">
        <v>35799128.450000003</v>
      </c>
      <c r="BD388">
        <v>0</v>
      </c>
      <c r="BE388">
        <v>0</v>
      </c>
      <c r="BF388">
        <v>0</v>
      </c>
      <c r="BG388">
        <v>-30841.83</v>
      </c>
      <c r="BH388">
        <v>-8700000</v>
      </c>
      <c r="BI388">
        <v>0</v>
      </c>
      <c r="BK388">
        <v>0</v>
      </c>
      <c r="BL388">
        <v>-135501660</v>
      </c>
      <c r="BM388">
        <v>0</v>
      </c>
      <c r="BN388">
        <v>-560000</v>
      </c>
      <c r="BO388">
        <v>-329484</v>
      </c>
      <c r="BP388">
        <v>-3527624.08</v>
      </c>
      <c r="BQ388">
        <v>2222326.94</v>
      </c>
      <c r="BR388">
        <v>0</v>
      </c>
      <c r="BT388">
        <v>0</v>
      </c>
      <c r="BU388">
        <v>-9142.5</v>
      </c>
      <c r="BV388">
        <v>-12268158.130000001</v>
      </c>
      <c r="BW388">
        <v>-38468.53</v>
      </c>
      <c r="BX388">
        <v>-925323.54</v>
      </c>
      <c r="BY388">
        <v>0</v>
      </c>
      <c r="BZ388">
        <v>3533620.03</v>
      </c>
      <c r="CA388">
        <v>-75672.399999999994</v>
      </c>
      <c r="CB388">
        <v>0</v>
      </c>
      <c r="CC388">
        <v>0</v>
      </c>
      <c r="CD388">
        <v>0</v>
      </c>
      <c r="CE388">
        <v>0</v>
      </c>
      <c r="CI388">
        <v>33076662.370000008</v>
      </c>
      <c r="CJ388">
        <v>31171943.078014936</v>
      </c>
      <c r="CL388">
        <v>139722495.22</v>
      </c>
      <c r="DA388">
        <v>35087102.799999997</v>
      </c>
      <c r="DJ388">
        <v>43300000</v>
      </c>
      <c r="EG388" t="s">
        <v>287</v>
      </c>
      <c r="EH388">
        <v>1</v>
      </c>
      <c r="EJ388">
        <v>0</v>
      </c>
      <c r="EK388" s="59" t="s">
        <v>442</v>
      </c>
      <c r="EL388"/>
    </row>
    <row r="389" spans="1:142" x14ac:dyDescent="0.3">
      <c r="A389" t="s">
        <v>134</v>
      </c>
      <c r="B389">
        <v>2018</v>
      </c>
      <c r="C389" t="s">
        <v>135</v>
      </c>
      <c r="D389" t="s">
        <v>234</v>
      </c>
      <c r="E389" t="s">
        <v>159</v>
      </c>
      <c r="F389" t="s">
        <v>137</v>
      </c>
      <c r="G389" t="s">
        <v>138</v>
      </c>
      <c r="H389" s="6">
        <v>82718</v>
      </c>
      <c r="I389">
        <v>82309</v>
      </c>
      <c r="AS389">
        <v>316639779.14999998</v>
      </c>
      <c r="AT389">
        <v>-2208673.75</v>
      </c>
      <c r="AU389">
        <v>0</v>
      </c>
      <c r="AV389">
        <v>45287867.299999997</v>
      </c>
      <c r="AW389">
        <v>7346525.4000000004</v>
      </c>
      <c r="AX389">
        <v>0</v>
      </c>
      <c r="AY389">
        <v>-398646</v>
      </c>
      <c r="AZ389">
        <v>0</v>
      </c>
      <c r="BA389">
        <v>-52634392.700000003</v>
      </c>
      <c r="BB389">
        <v>-342597223.47000003</v>
      </c>
      <c r="BC389">
        <v>46314294.25</v>
      </c>
      <c r="BD389">
        <v>0</v>
      </c>
      <c r="BE389">
        <v>0</v>
      </c>
      <c r="BF389">
        <v>0</v>
      </c>
      <c r="BG389">
        <v>-140304.12</v>
      </c>
      <c r="BH389">
        <v>3965662.95</v>
      </c>
      <c r="BI389">
        <v>0</v>
      </c>
      <c r="BK389">
        <v>0</v>
      </c>
      <c r="BL389">
        <v>36227447</v>
      </c>
      <c r="BM389">
        <v>0</v>
      </c>
      <c r="BN389">
        <v>-2397992.1</v>
      </c>
      <c r="BO389">
        <v>-759098.5</v>
      </c>
      <c r="BP389">
        <v>-610769.69999999995</v>
      </c>
      <c r="BQ389">
        <v>-68032.36</v>
      </c>
      <c r="BR389">
        <v>156137.12</v>
      </c>
      <c r="BT389">
        <v>-14295879.24</v>
      </c>
      <c r="BU389">
        <v>-257493.26</v>
      </c>
      <c r="BV389">
        <v>-9367386.3300000001</v>
      </c>
      <c r="BW389">
        <v>-762913.48</v>
      </c>
      <c r="BX389">
        <v>-366187.83</v>
      </c>
      <c r="BY389">
        <v>-2437853.79</v>
      </c>
      <c r="BZ389">
        <v>0.06</v>
      </c>
      <c r="CA389">
        <v>-229625.79</v>
      </c>
      <c r="CB389">
        <v>0</v>
      </c>
      <c r="CC389">
        <v>-3887105.16</v>
      </c>
      <c r="CD389">
        <v>0</v>
      </c>
      <c r="CE389">
        <v>0</v>
      </c>
      <c r="CI389">
        <v>64917353.420000009</v>
      </c>
      <c r="CJ389">
        <v>48905778.653645612</v>
      </c>
      <c r="CL389">
        <v>111944712.95</v>
      </c>
      <c r="DA389">
        <v>82475423.650000006</v>
      </c>
      <c r="DJ389">
        <v>59943432.200000003</v>
      </c>
      <c r="EH389">
        <v>0</v>
      </c>
      <c r="EJ389">
        <v>0</v>
      </c>
      <c r="EK389" s="59" t="s">
        <v>408</v>
      </c>
      <c r="EL389"/>
    </row>
    <row r="390" spans="1:142" x14ac:dyDescent="0.3">
      <c r="A390" t="s">
        <v>134</v>
      </c>
      <c r="B390">
        <v>2018</v>
      </c>
      <c r="C390" t="s">
        <v>135</v>
      </c>
      <c r="D390" t="s">
        <v>235</v>
      </c>
      <c r="E390" t="s">
        <v>160</v>
      </c>
      <c r="F390" t="s">
        <v>137</v>
      </c>
      <c r="G390" t="s">
        <v>138</v>
      </c>
      <c r="H390" s="6">
        <v>70515</v>
      </c>
      <c r="I390">
        <v>70293</v>
      </c>
      <c r="AS390">
        <v>237848981.03999999</v>
      </c>
      <c r="AT390">
        <v>-172122.61</v>
      </c>
      <c r="AU390">
        <v>0</v>
      </c>
      <c r="AV390">
        <v>27597355.100000001</v>
      </c>
      <c r="AW390">
        <v>0</v>
      </c>
      <c r="AX390">
        <v>0</v>
      </c>
      <c r="AY390">
        <v>-335221.2</v>
      </c>
      <c r="AZ390">
        <v>0</v>
      </c>
      <c r="BA390">
        <v>-27597355.100000001</v>
      </c>
      <c r="BB390">
        <v>-232342217.65000001</v>
      </c>
      <c r="BC390">
        <v>37019786.979999997</v>
      </c>
      <c r="BD390">
        <v>0</v>
      </c>
      <c r="BE390">
        <v>0</v>
      </c>
      <c r="BF390">
        <v>0</v>
      </c>
      <c r="BG390">
        <v>-60261.35</v>
      </c>
      <c r="BH390">
        <v>-2020381</v>
      </c>
      <c r="BI390">
        <v>0</v>
      </c>
      <c r="BK390">
        <v>0</v>
      </c>
      <c r="BL390">
        <v>-26565653</v>
      </c>
      <c r="BM390">
        <v>0</v>
      </c>
      <c r="BN390">
        <v>5505266.1600000001</v>
      </c>
      <c r="BO390">
        <v>-1724650</v>
      </c>
      <c r="BP390">
        <v>-383278.45</v>
      </c>
      <c r="BQ390">
        <v>767392.54</v>
      </c>
      <c r="BR390">
        <v>0</v>
      </c>
      <c r="BT390">
        <v>-5623443.5499999998</v>
      </c>
      <c r="BU390">
        <v>-58528.52</v>
      </c>
      <c r="BV390">
        <v>-3134416.05</v>
      </c>
      <c r="BW390">
        <v>-669145.59999999998</v>
      </c>
      <c r="BX390">
        <v>-23916.97</v>
      </c>
      <c r="BY390">
        <v>-188771.3</v>
      </c>
      <c r="BZ390">
        <v>8172.46</v>
      </c>
      <c r="CA390">
        <v>-74059.22</v>
      </c>
      <c r="CB390">
        <v>0</v>
      </c>
      <c r="CC390">
        <v>-1193335.82</v>
      </c>
      <c r="CD390">
        <v>0</v>
      </c>
      <c r="CE390">
        <v>0</v>
      </c>
      <c r="CI390">
        <v>48110301.419999987</v>
      </c>
      <c r="CJ390">
        <v>26052411.387386139</v>
      </c>
      <c r="CL390">
        <v>123807041.48999999</v>
      </c>
      <c r="DA390">
        <v>35325271.520000003</v>
      </c>
      <c r="DJ390">
        <v>36216241</v>
      </c>
      <c r="EG390" t="s">
        <v>290</v>
      </c>
      <c r="EH390">
        <v>1</v>
      </c>
      <c r="EJ390">
        <v>0</v>
      </c>
      <c r="EK390" s="59" t="s">
        <v>392</v>
      </c>
      <c r="EL390"/>
    </row>
    <row r="391" spans="1:142" x14ac:dyDescent="0.3">
      <c r="A391" t="s">
        <v>134</v>
      </c>
      <c r="B391">
        <v>2018</v>
      </c>
      <c r="C391" t="s">
        <v>135</v>
      </c>
      <c r="D391" t="s">
        <v>236</v>
      </c>
      <c r="E391" t="s">
        <v>161</v>
      </c>
      <c r="F391" t="s">
        <v>137</v>
      </c>
      <c r="G391" t="s">
        <v>138</v>
      </c>
      <c r="H391" s="6">
        <v>81483</v>
      </c>
      <c r="I391">
        <v>81590</v>
      </c>
      <c r="AS391">
        <v>298940119.35000002</v>
      </c>
      <c r="AT391">
        <v>-1358280.81</v>
      </c>
      <c r="AU391">
        <v>-39000</v>
      </c>
      <c r="AV391">
        <v>57620385.649999999</v>
      </c>
      <c r="AW391">
        <v>41803.370000000003</v>
      </c>
      <c r="AX391">
        <v>0</v>
      </c>
      <c r="AY391">
        <v>-388735.41</v>
      </c>
      <c r="AZ391">
        <v>0</v>
      </c>
      <c r="BA391">
        <v>-57620385.649999999</v>
      </c>
      <c r="BB391">
        <v>-238959833.68000001</v>
      </c>
      <c r="BC391">
        <v>40914150.049999997</v>
      </c>
      <c r="BD391">
        <v>0</v>
      </c>
      <c r="BE391">
        <v>0</v>
      </c>
      <c r="BF391">
        <v>0</v>
      </c>
      <c r="BG391">
        <v>-34487.730000000003</v>
      </c>
      <c r="BH391">
        <v>-8400000</v>
      </c>
      <c r="BI391">
        <v>0</v>
      </c>
      <c r="BK391">
        <v>13664</v>
      </c>
      <c r="BL391">
        <v>-46013895</v>
      </c>
      <c r="BM391">
        <v>0</v>
      </c>
      <c r="BN391">
        <v>-36650106</v>
      </c>
      <c r="BO391">
        <v>0</v>
      </c>
      <c r="BP391">
        <v>-111833</v>
      </c>
      <c r="BQ391">
        <v>-288032.98</v>
      </c>
      <c r="BR391">
        <v>0</v>
      </c>
      <c r="BT391">
        <v>-6158139.0099999998</v>
      </c>
      <c r="BU391">
        <v>-138775.12</v>
      </c>
      <c r="BV391">
        <v>-1354671.46</v>
      </c>
      <c r="BW391">
        <v>-551362.28</v>
      </c>
      <c r="BX391">
        <v>-1231852.24</v>
      </c>
      <c r="BY391">
        <v>-44337.36</v>
      </c>
      <c r="BZ391">
        <v>314068.96000000002</v>
      </c>
      <c r="CA391">
        <v>-469869.23</v>
      </c>
      <c r="CB391">
        <v>0</v>
      </c>
      <c r="CC391">
        <v>-478843.56</v>
      </c>
      <c r="CD391">
        <v>0</v>
      </c>
      <c r="CE391">
        <v>0</v>
      </c>
      <c r="CI391">
        <v>93199991.590000004</v>
      </c>
      <c r="CJ391">
        <v>42842086.829116009</v>
      </c>
      <c r="CL391">
        <v>195423111.34999999</v>
      </c>
      <c r="DA391">
        <v>90651742.840000004</v>
      </c>
      <c r="DJ391">
        <v>42100000</v>
      </c>
      <c r="EH391">
        <v>0</v>
      </c>
      <c r="EI391" t="s">
        <v>202</v>
      </c>
      <c r="EJ391">
        <v>1</v>
      </c>
      <c r="EK391" s="59" t="s">
        <v>438</v>
      </c>
      <c r="EL391"/>
    </row>
    <row r="392" spans="1:142" x14ac:dyDescent="0.3">
      <c r="A392" t="s">
        <v>134</v>
      </c>
      <c r="B392">
        <v>2018</v>
      </c>
      <c r="C392" t="s">
        <v>135</v>
      </c>
      <c r="D392" t="s">
        <v>237</v>
      </c>
      <c r="E392" t="s">
        <v>162</v>
      </c>
      <c r="F392" t="s">
        <v>137</v>
      </c>
      <c r="G392" t="s">
        <v>138</v>
      </c>
      <c r="H392" s="6">
        <v>46000</v>
      </c>
      <c r="I392">
        <v>53400</v>
      </c>
      <c r="AS392">
        <v>176290057.99000001</v>
      </c>
      <c r="AT392">
        <v>-1038188.23</v>
      </c>
      <c r="AU392">
        <v>0</v>
      </c>
      <c r="AV392">
        <v>27783862.949999999</v>
      </c>
      <c r="AW392">
        <v>35074.33</v>
      </c>
      <c r="AX392">
        <v>0</v>
      </c>
      <c r="AY392">
        <v>-221317.03</v>
      </c>
      <c r="AZ392">
        <v>0</v>
      </c>
      <c r="BA392">
        <v>-27783862.949999999</v>
      </c>
      <c r="BB392">
        <v>-170939880.02000001</v>
      </c>
      <c r="BC392">
        <v>24731085.5</v>
      </c>
      <c r="BD392">
        <v>0</v>
      </c>
      <c r="BE392">
        <v>0</v>
      </c>
      <c r="BF392">
        <v>0</v>
      </c>
      <c r="BG392">
        <v>-13292.92</v>
      </c>
      <c r="BH392">
        <v>-1300000</v>
      </c>
      <c r="BI392">
        <v>0</v>
      </c>
      <c r="BK392">
        <v>-12915</v>
      </c>
      <c r="BL392">
        <v>-5726667</v>
      </c>
      <c r="BM392">
        <v>0</v>
      </c>
      <c r="BN392">
        <v>-7598928</v>
      </c>
      <c r="BO392">
        <v>0</v>
      </c>
      <c r="BP392">
        <v>-89466.4</v>
      </c>
      <c r="BQ392">
        <v>-255505.37</v>
      </c>
      <c r="BR392">
        <v>0</v>
      </c>
      <c r="BT392">
        <v>-3947773.81</v>
      </c>
      <c r="BU392">
        <v>-157128.26</v>
      </c>
      <c r="BV392">
        <v>-883577.18</v>
      </c>
      <c r="BW392">
        <v>-353459.64</v>
      </c>
      <c r="BX392">
        <v>-1394765.89</v>
      </c>
      <c r="BY392">
        <v>-28423.17</v>
      </c>
      <c r="BZ392">
        <v>153869.54999999999</v>
      </c>
      <c r="CA392">
        <v>-322439.34000000003</v>
      </c>
      <c r="CB392">
        <v>0</v>
      </c>
      <c r="CC392">
        <v>-449445.34</v>
      </c>
      <c r="CD392">
        <v>0</v>
      </c>
      <c r="CE392">
        <v>0</v>
      </c>
      <c r="CI392">
        <v>82775667.159999982</v>
      </c>
      <c r="CJ392">
        <v>24660866.266352572</v>
      </c>
      <c r="CL392">
        <v>138571414.37</v>
      </c>
      <c r="DA392">
        <v>87683210.480000004</v>
      </c>
      <c r="DJ392">
        <v>34200000</v>
      </c>
      <c r="EH392">
        <v>0</v>
      </c>
      <c r="EI392" t="s">
        <v>202</v>
      </c>
      <c r="EJ392">
        <v>1</v>
      </c>
      <c r="EK392" s="59" t="s">
        <v>440</v>
      </c>
      <c r="EL392"/>
    </row>
    <row r="393" spans="1:142" x14ac:dyDescent="0.3">
      <c r="A393" t="s">
        <v>134</v>
      </c>
      <c r="B393">
        <v>2018</v>
      </c>
      <c r="C393" t="s">
        <v>135</v>
      </c>
      <c r="D393" t="s">
        <v>238</v>
      </c>
      <c r="E393" t="s">
        <v>163</v>
      </c>
      <c r="F393" t="s">
        <v>137</v>
      </c>
      <c r="G393" t="s">
        <v>138</v>
      </c>
      <c r="H393" s="6">
        <v>70585</v>
      </c>
      <c r="I393">
        <v>66491</v>
      </c>
      <c r="AS393">
        <v>222684905.69999999</v>
      </c>
      <c r="AT393">
        <v>-618032.18999999994</v>
      </c>
      <c r="AU393">
        <v>0</v>
      </c>
      <c r="AV393">
        <v>19003210.550000001</v>
      </c>
      <c r="AW393">
        <v>162876.54999999999</v>
      </c>
      <c r="AX393">
        <v>0</v>
      </c>
      <c r="AY393">
        <v>-229528.8</v>
      </c>
      <c r="AZ393">
        <v>0</v>
      </c>
      <c r="BA393">
        <v>-19166087.100000001</v>
      </c>
      <c r="BB393">
        <v>-113382158.3</v>
      </c>
      <c r="BC393">
        <v>28921458.300000001</v>
      </c>
      <c r="BD393">
        <v>0</v>
      </c>
      <c r="BE393">
        <v>0</v>
      </c>
      <c r="BF393">
        <v>0</v>
      </c>
      <c r="BG393">
        <v>-90714.880000000005</v>
      </c>
      <c r="BH393">
        <v>663324</v>
      </c>
      <c r="BI393">
        <v>0</v>
      </c>
      <c r="BK393">
        <v>0</v>
      </c>
      <c r="BL393">
        <v>-129452392</v>
      </c>
      <c r="BM393">
        <v>0</v>
      </c>
      <c r="BN393">
        <v>10876657</v>
      </c>
      <c r="BO393">
        <v>0</v>
      </c>
      <c r="BP393">
        <v>-5187181.25</v>
      </c>
      <c r="BQ393">
        <v>-340906.33</v>
      </c>
      <c r="BR393">
        <v>0</v>
      </c>
      <c r="BT393">
        <v>-5222942.4000000004</v>
      </c>
      <c r="BU393">
        <v>-11425</v>
      </c>
      <c r="BV393">
        <v>-1831107.72</v>
      </c>
      <c r="BW393">
        <v>-83705.34</v>
      </c>
      <c r="BX393">
        <v>-1603120.6</v>
      </c>
      <c r="BY393">
        <v>-79340.11</v>
      </c>
      <c r="BZ393">
        <v>93302.42</v>
      </c>
      <c r="CA393">
        <v>-77483.72</v>
      </c>
      <c r="CB393">
        <v>0</v>
      </c>
      <c r="CC393">
        <v>-1044679.88</v>
      </c>
      <c r="CD393">
        <v>0</v>
      </c>
      <c r="CE393">
        <v>0</v>
      </c>
      <c r="CI393">
        <v>19048401.345306639</v>
      </c>
      <c r="CJ393">
        <v>18745792.604426824</v>
      </c>
      <c r="CL393">
        <v>147662311.72999999</v>
      </c>
      <c r="DA393">
        <v>20544387.170000002</v>
      </c>
      <c r="DJ393">
        <v>18346568</v>
      </c>
      <c r="EG393" t="s">
        <v>280</v>
      </c>
      <c r="EH393">
        <v>1</v>
      </c>
      <c r="EJ393">
        <v>0</v>
      </c>
      <c r="EK393" s="59" t="s">
        <v>441</v>
      </c>
      <c r="EL393"/>
    </row>
    <row r="394" spans="1:142" x14ac:dyDescent="0.3">
      <c r="A394" t="s">
        <v>134</v>
      </c>
      <c r="B394">
        <v>2018</v>
      </c>
      <c r="C394" t="s">
        <v>135</v>
      </c>
      <c r="D394" t="s">
        <v>239</v>
      </c>
      <c r="E394" t="s">
        <v>164</v>
      </c>
      <c r="F394" t="s">
        <v>137</v>
      </c>
      <c r="G394" t="s">
        <v>138</v>
      </c>
      <c r="H394" s="6">
        <v>40903</v>
      </c>
      <c r="I394">
        <v>40252</v>
      </c>
      <c r="AS394">
        <v>147662393.69999999</v>
      </c>
      <c r="AT394">
        <v>-184302.36</v>
      </c>
      <c r="AU394">
        <v>-780936.67</v>
      </c>
      <c r="AV394">
        <v>18859032.550000001</v>
      </c>
      <c r="AW394">
        <v>0</v>
      </c>
      <c r="AX394">
        <v>0</v>
      </c>
      <c r="AY394">
        <v>-247254.31</v>
      </c>
      <c r="AZ394">
        <v>0</v>
      </c>
      <c r="BA394">
        <v>-18859032.550000001</v>
      </c>
      <c r="BB394">
        <v>-160290096.90000001</v>
      </c>
      <c r="BC394">
        <v>23980871.600000001</v>
      </c>
      <c r="BD394">
        <v>0</v>
      </c>
      <c r="BE394">
        <v>0</v>
      </c>
      <c r="BF394">
        <v>0</v>
      </c>
      <c r="BG394">
        <v>-69233.820000000007</v>
      </c>
      <c r="BH394">
        <v>0</v>
      </c>
      <c r="BI394">
        <v>0</v>
      </c>
      <c r="BK394">
        <v>0</v>
      </c>
      <c r="BL394">
        <v>11558510.800000001</v>
      </c>
      <c r="BM394">
        <v>0</v>
      </c>
      <c r="BN394">
        <v>3539767.21</v>
      </c>
      <c r="BO394">
        <v>-309530.78000000003</v>
      </c>
      <c r="BP394">
        <v>-122055.94</v>
      </c>
      <c r="BQ394">
        <v>194281.88</v>
      </c>
      <c r="BR394">
        <v>301946.7</v>
      </c>
      <c r="BT394">
        <v>-2796529.26</v>
      </c>
      <c r="BU394">
        <v>0</v>
      </c>
      <c r="BV394">
        <v>-3168699.46</v>
      </c>
      <c r="BW394">
        <v>-329845.39</v>
      </c>
      <c r="BX394">
        <v>-62187.91</v>
      </c>
      <c r="BY394">
        <v>-145759.29999999999</v>
      </c>
      <c r="BZ394">
        <v>227691.21</v>
      </c>
      <c r="CA394">
        <v>0</v>
      </c>
      <c r="CB394">
        <v>0</v>
      </c>
      <c r="CC394">
        <v>-3773060.39</v>
      </c>
      <c r="CD394">
        <v>0</v>
      </c>
      <c r="CE394">
        <v>0</v>
      </c>
      <c r="CI394">
        <v>63579865.12000002</v>
      </c>
      <c r="CJ394">
        <v>33785878.978248179</v>
      </c>
      <c r="CL394">
        <v>97630451.260000005</v>
      </c>
      <c r="DA394">
        <v>63213157.119999997</v>
      </c>
      <c r="DJ394">
        <v>29714000</v>
      </c>
      <c r="EH394">
        <v>0</v>
      </c>
      <c r="EJ394">
        <v>0</v>
      </c>
      <c r="EK394" s="59" t="s">
        <v>388</v>
      </c>
      <c r="EL394"/>
    </row>
    <row r="395" spans="1:142" x14ac:dyDescent="0.3">
      <c r="A395" t="s">
        <v>134</v>
      </c>
      <c r="B395">
        <v>2018</v>
      </c>
      <c r="C395" t="s">
        <v>135</v>
      </c>
      <c r="D395" t="s">
        <v>240</v>
      </c>
      <c r="E395" t="s">
        <v>165</v>
      </c>
      <c r="F395" t="s">
        <v>137</v>
      </c>
      <c r="G395" t="s">
        <v>138</v>
      </c>
      <c r="H395" s="6">
        <v>37795.75</v>
      </c>
      <c r="I395">
        <v>37380</v>
      </c>
      <c r="AS395">
        <v>119001468.66</v>
      </c>
      <c r="AT395">
        <v>-304586.45</v>
      </c>
      <c r="AU395">
        <v>-429288.3</v>
      </c>
      <c r="AV395">
        <v>12898807.85</v>
      </c>
      <c r="AW395">
        <v>0</v>
      </c>
      <c r="AX395">
        <v>0</v>
      </c>
      <c r="AY395">
        <v>0</v>
      </c>
      <c r="AZ395">
        <v>0</v>
      </c>
      <c r="BA395">
        <v>-12898807.85</v>
      </c>
      <c r="BB395">
        <v>-124623698.2</v>
      </c>
      <c r="BC395">
        <v>18022742.300000001</v>
      </c>
      <c r="BD395">
        <v>0</v>
      </c>
      <c r="BE395">
        <v>0</v>
      </c>
      <c r="BF395">
        <v>0</v>
      </c>
      <c r="BG395">
        <v>-34129.75</v>
      </c>
      <c r="BH395">
        <v>-1836931.3</v>
      </c>
      <c r="BI395">
        <v>0</v>
      </c>
      <c r="BK395">
        <v>0</v>
      </c>
      <c r="BL395">
        <v>-6958201</v>
      </c>
      <c r="BM395">
        <v>0</v>
      </c>
      <c r="BN395">
        <v>-3553191</v>
      </c>
      <c r="BO395">
        <v>0</v>
      </c>
      <c r="BP395">
        <v>0</v>
      </c>
      <c r="BQ395">
        <v>-1012042.54</v>
      </c>
      <c r="BR395">
        <v>439168.7</v>
      </c>
      <c r="BT395">
        <v>-2276631.86</v>
      </c>
      <c r="BU395">
        <v>-13191.2</v>
      </c>
      <c r="BV395">
        <v>-1513663.41</v>
      </c>
      <c r="BW395">
        <v>-85023.19</v>
      </c>
      <c r="BX395">
        <v>-61408.2</v>
      </c>
      <c r="BY395">
        <v>-55633.37</v>
      </c>
      <c r="BZ395">
        <v>0</v>
      </c>
      <c r="CA395">
        <v>0</v>
      </c>
      <c r="CB395">
        <v>0</v>
      </c>
      <c r="CC395">
        <v>-2439817.81</v>
      </c>
      <c r="CD395">
        <v>1347500.9</v>
      </c>
      <c r="CE395">
        <v>0</v>
      </c>
      <c r="CI395">
        <v>50267011.829999991</v>
      </c>
      <c r="CJ395">
        <v>28396546.123567361</v>
      </c>
      <c r="CL395">
        <v>78095378.140000001</v>
      </c>
      <c r="DA395">
        <v>39309973.100000001</v>
      </c>
      <c r="DJ395">
        <v>29778807.239999998</v>
      </c>
      <c r="EG395" t="s">
        <v>285</v>
      </c>
      <c r="EH395">
        <v>1</v>
      </c>
      <c r="EJ395">
        <v>0</v>
      </c>
      <c r="EK395" s="59" t="s">
        <v>447</v>
      </c>
      <c r="EL395"/>
    </row>
    <row r="396" spans="1:142" x14ac:dyDescent="0.3">
      <c r="A396" t="s">
        <v>134</v>
      </c>
      <c r="B396">
        <v>2018</v>
      </c>
      <c r="C396" t="s">
        <v>135</v>
      </c>
      <c r="D396" t="s">
        <v>241</v>
      </c>
      <c r="E396" t="s">
        <v>166</v>
      </c>
      <c r="F396" t="s">
        <v>137</v>
      </c>
      <c r="G396" t="s">
        <v>138</v>
      </c>
      <c r="H396" s="6">
        <v>20584</v>
      </c>
      <c r="I396">
        <v>20200</v>
      </c>
      <c r="AS396">
        <v>71383845.200000003</v>
      </c>
      <c r="AT396">
        <v>-43837.5</v>
      </c>
      <c r="AU396">
        <v>-506821.85</v>
      </c>
      <c r="AV396">
        <v>10305410.85</v>
      </c>
      <c r="AW396">
        <v>0</v>
      </c>
      <c r="AX396">
        <v>0</v>
      </c>
      <c r="AY396">
        <v>-125976</v>
      </c>
      <c r="AZ396">
        <v>0</v>
      </c>
      <c r="BA396">
        <v>-10305410.85</v>
      </c>
      <c r="BB396">
        <v>-72165919.599999994</v>
      </c>
      <c r="BC396">
        <v>10278404.6</v>
      </c>
      <c r="BD396">
        <v>0</v>
      </c>
      <c r="BE396">
        <v>0</v>
      </c>
      <c r="BF396">
        <v>0</v>
      </c>
      <c r="BG396">
        <v>-13472.85</v>
      </c>
      <c r="BH396">
        <v>-525000</v>
      </c>
      <c r="BI396">
        <v>0</v>
      </c>
      <c r="BK396">
        <v>0</v>
      </c>
      <c r="BL396">
        <v>-1146372</v>
      </c>
      <c r="BM396">
        <v>0</v>
      </c>
      <c r="BN396">
        <v>0</v>
      </c>
      <c r="BO396">
        <v>-180134.35</v>
      </c>
      <c r="BP396">
        <v>0</v>
      </c>
      <c r="BQ396">
        <v>-30726.400000000001</v>
      </c>
      <c r="BR396">
        <v>246692.35</v>
      </c>
      <c r="BT396">
        <v>-1101100.99</v>
      </c>
      <c r="BU396">
        <v>0</v>
      </c>
      <c r="BV396">
        <v>-856109.95</v>
      </c>
      <c r="BW396">
        <v>-10995.25</v>
      </c>
      <c r="BX396">
        <v>-1758.55</v>
      </c>
      <c r="BY396">
        <v>-180692.7</v>
      </c>
      <c r="BZ396">
        <v>0</v>
      </c>
      <c r="CA396">
        <v>0</v>
      </c>
      <c r="CB396">
        <v>0</v>
      </c>
      <c r="CC396">
        <v>-1928717.44</v>
      </c>
      <c r="CD396">
        <v>61385.599999999999</v>
      </c>
      <c r="CE396">
        <v>0</v>
      </c>
      <c r="CI396">
        <v>31196517.100000001</v>
      </c>
      <c r="CJ396">
        <v>18081105.272958804</v>
      </c>
      <c r="CL396">
        <v>49533594.57</v>
      </c>
      <c r="DA396">
        <v>31326148.649999999</v>
      </c>
      <c r="DJ396">
        <v>14595000</v>
      </c>
      <c r="EH396">
        <v>0</v>
      </c>
      <c r="EJ396">
        <v>0</v>
      </c>
      <c r="EK396" s="59" t="s">
        <v>398</v>
      </c>
      <c r="EL396"/>
    </row>
    <row r="397" spans="1:142" x14ac:dyDescent="0.3">
      <c r="A397" t="s">
        <v>134</v>
      </c>
      <c r="B397">
        <v>2018</v>
      </c>
      <c r="C397" t="s">
        <v>135</v>
      </c>
      <c r="D397" t="s">
        <v>242</v>
      </c>
      <c r="E397" t="s">
        <v>167</v>
      </c>
      <c r="F397" t="s">
        <v>137</v>
      </c>
      <c r="G397" t="s">
        <v>138</v>
      </c>
      <c r="H397" s="6">
        <v>22631.33</v>
      </c>
      <c r="I397">
        <v>20658</v>
      </c>
      <c r="AS397">
        <v>80222789.150000006</v>
      </c>
      <c r="AT397">
        <v>-161890.78</v>
      </c>
      <c r="AU397">
        <v>-684289.2</v>
      </c>
      <c r="AV397">
        <v>10487479.15</v>
      </c>
      <c r="AW397">
        <v>0</v>
      </c>
      <c r="AX397">
        <v>0</v>
      </c>
      <c r="AY397">
        <v>-120868.8</v>
      </c>
      <c r="AZ397">
        <v>0</v>
      </c>
      <c r="BA397">
        <v>-10487479.15</v>
      </c>
      <c r="BB397">
        <v>-76409614.099999994</v>
      </c>
      <c r="BC397">
        <v>11300756.5</v>
      </c>
      <c r="BD397">
        <v>0</v>
      </c>
      <c r="BE397">
        <v>0</v>
      </c>
      <c r="BF397">
        <v>0</v>
      </c>
      <c r="BG397">
        <v>-8039.43</v>
      </c>
      <c r="BH397">
        <v>1000000</v>
      </c>
      <c r="BI397">
        <v>0</v>
      </c>
      <c r="BK397">
        <v>0</v>
      </c>
      <c r="BL397">
        <v>-13441911</v>
      </c>
      <c r="BM397">
        <v>0</v>
      </c>
      <c r="BN397">
        <v>7377951</v>
      </c>
      <c r="BO397">
        <v>-323015.3</v>
      </c>
      <c r="BP397">
        <v>-135513.9</v>
      </c>
      <c r="BQ397">
        <v>-226530.93</v>
      </c>
      <c r="BR397">
        <v>534025</v>
      </c>
      <c r="BT397">
        <v>-1596785.76</v>
      </c>
      <c r="BU397">
        <v>-800</v>
      </c>
      <c r="BV397">
        <v>-634036.6</v>
      </c>
      <c r="BW397">
        <v>-7630.06</v>
      </c>
      <c r="BX397">
        <v>200</v>
      </c>
      <c r="BY397">
        <v>-17678.98</v>
      </c>
      <c r="BZ397">
        <v>66359.12</v>
      </c>
      <c r="CA397">
        <v>-46231.21</v>
      </c>
      <c r="CB397">
        <v>0</v>
      </c>
      <c r="CC397">
        <v>-368673.36</v>
      </c>
      <c r="CD397">
        <v>0</v>
      </c>
      <c r="CE397">
        <v>0</v>
      </c>
      <c r="CI397">
        <v>12449382.579999993</v>
      </c>
      <c r="CJ397">
        <v>10039349.218332613</v>
      </c>
      <c r="CL397">
        <v>27695393.82</v>
      </c>
      <c r="DA397">
        <v>16172736.59</v>
      </c>
      <c r="DJ397">
        <v>15023142</v>
      </c>
      <c r="EH397">
        <v>0</v>
      </c>
      <c r="EJ397">
        <v>0</v>
      </c>
      <c r="EK397" s="59" t="s">
        <v>393</v>
      </c>
      <c r="EL397"/>
    </row>
    <row r="398" spans="1:142" x14ac:dyDescent="0.3">
      <c r="A398" t="s">
        <v>134</v>
      </c>
      <c r="B398">
        <v>2018</v>
      </c>
      <c r="C398" t="s">
        <v>135</v>
      </c>
      <c r="D398" t="s">
        <v>243</v>
      </c>
      <c r="E398" t="s">
        <v>168</v>
      </c>
      <c r="F398" t="s">
        <v>137</v>
      </c>
      <c r="G398" t="s">
        <v>138</v>
      </c>
      <c r="H398" s="6">
        <v>29362</v>
      </c>
      <c r="I398">
        <v>25536</v>
      </c>
      <c r="AS398">
        <v>87526624.950000003</v>
      </c>
      <c r="AT398">
        <v>-653182.56999999995</v>
      </c>
      <c r="AU398">
        <v>-100000</v>
      </c>
      <c r="AV398">
        <v>9769494.9499999993</v>
      </c>
      <c r="AW398">
        <v>0</v>
      </c>
      <c r="AX398">
        <v>0</v>
      </c>
      <c r="AY398">
        <v>-109003.2</v>
      </c>
      <c r="AZ398">
        <v>0</v>
      </c>
      <c r="BA398">
        <v>-9768342.9499999993</v>
      </c>
      <c r="BB398">
        <v>-83491951.799999997</v>
      </c>
      <c r="BC398">
        <v>13697153.449999999</v>
      </c>
      <c r="BD398">
        <v>0</v>
      </c>
      <c r="BE398">
        <v>0</v>
      </c>
      <c r="BF398">
        <v>0</v>
      </c>
      <c r="BG398">
        <v>-1350.03</v>
      </c>
      <c r="BH398">
        <v>-3250000</v>
      </c>
      <c r="BI398">
        <v>0</v>
      </c>
      <c r="BK398">
        <v>0</v>
      </c>
      <c r="BL398">
        <v>-9857714</v>
      </c>
      <c r="BM398">
        <v>0</v>
      </c>
      <c r="BN398">
        <v>-5630512</v>
      </c>
      <c r="BO398">
        <v>-183378.4</v>
      </c>
      <c r="BP398">
        <v>-610923.5</v>
      </c>
      <c r="BQ398">
        <v>-66326.899999999994</v>
      </c>
      <c r="BR398">
        <v>0</v>
      </c>
      <c r="BT398">
        <v>-1984736.61</v>
      </c>
      <c r="BU398">
        <v>0</v>
      </c>
      <c r="BV398">
        <v>-1324642.24</v>
      </c>
      <c r="BW398">
        <v>-19737.2</v>
      </c>
      <c r="BX398">
        <v>0</v>
      </c>
      <c r="BY398">
        <v>-45453.02</v>
      </c>
      <c r="BZ398">
        <v>9406.48</v>
      </c>
      <c r="CA398">
        <v>-39527.46</v>
      </c>
      <c r="CB398">
        <v>0</v>
      </c>
      <c r="CC398">
        <v>1718161.62</v>
      </c>
      <c r="CD398">
        <v>17548.3</v>
      </c>
      <c r="CE398">
        <v>0</v>
      </c>
      <c r="CI398">
        <v>35698980.170000002</v>
      </c>
      <c r="CJ398">
        <v>20399673.640721027</v>
      </c>
      <c r="CL398">
        <v>42482733.120000005</v>
      </c>
      <c r="DA398">
        <v>26746180.73</v>
      </c>
      <c r="DJ398">
        <v>14900000</v>
      </c>
      <c r="EH398">
        <v>0</v>
      </c>
      <c r="EJ398">
        <v>0</v>
      </c>
      <c r="EK398" s="59" t="s">
        <v>410</v>
      </c>
      <c r="EL398"/>
    </row>
    <row r="399" spans="1:142" x14ac:dyDescent="0.3">
      <c r="A399" t="s">
        <v>134</v>
      </c>
      <c r="B399">
        <v>2018</v>
      </c>
      <c r="C399" t="s">
        <v>135</v>
      </c>
      <c r="D399" t="s">
        <v>244</v>
      </c>
      <c r="E399" t="s">
        <v>169</v>
      </c>
      <c r="F399" t="s">
        <v>137</v>
      </c>
      <c r="G399" t="s">
        <v>138</v>
      </c>
      <c r="H399" s="6">
        <v>13255.56</v>
      </c>
      <c r="I399">
        <v>15984</v>
      </c>
      <c r="AS399">
        <v>47705674</v>
      </c>
      <c r="AT399">
        <v>295419.11</v>
      </c>
      <c r="AU399">
        <v>-222312.65</v>
      </c>
      <c r="AV399">
        <v>6380446.3499999996</v>
      </c>
      <c r="AW399">
        <v>0</v>
      </c>
      <c r="AX399">
        <v>0</v>
      </c>
      <c r="AY399">
        <v>63626.74</v>
      </c>
      <c r="AZ399">
        <v>0</v>
      </c>
      <c r="BA399">
        <v>-6380446.3499999996</v>
      </c>
      <c r="BB399">
        <v>-48864481.140000001</v>
      </c>
      <c r="BC399">
        <v>6742878.3499999996</v>
      </c>
      <c r="BD399">
        <v>0</v>
      </c>
      <c r="BE399">
        <v>0</v>
      </c>
      <c r="BF399">
        <v>0</v>
      </c>
      <c r="BG399">
        <v>-157271.37</v>
      </c>
      <c r="BH399">
        <v>623745</v>
      </c>
      <c r="BI399">
        <v>-527071.02</v>
      </c>
      <c r="BK399">
        <v>0</v>
      </c>
      <c r="BL399">
        <v>4971436</v>
      </c>
      <c r="BM399">
        <v>0</v>
      </c>
      <c r="BN399">
        <v>-3523118</v>
      </c>
      <c r="BO399">
        <v>0</v>
      </c>
      <c r="BP399">
        <v>0</v>
      </c>
      <c r="BQ399">
        <v>-56112.25</v>
      </c>
      <c r="BR399">
        <v>0</v>
      </c>
      <c r="BT399">
        <v>0</v>
      </c>
      <c r="BU399">
        <v>0</v>
      </c>
      <c r="BV399">
        <v>-2797881.78</v>
      </c>
      <c r="BW399">
        <v>-104379.65</v>
      </c>
      <c r="BX399">
        <v>-216200</v>
      </c>
      <c r="BY399">
        <v>0</v>
      </c>
      <c r="BZ399">
        <v>22.8</v>
      </c>
      <c r="CA399">
        <v>-64886.34</v>
      </c>
      <c r="CB399">
        <v>0</v>
      </c>
      <c r="CC399">
        <v>-650225.81000000006</v>
      </c>
      <c r="CD399">
        <v>10269.959999999999</v>
      </c>
      <c r="CE399">
        <v>0</v>
      </c>
      <c r="CI399">
        <v>16457038.68928743</v>
      </c>
      <c r="CJ399">
        <v>7443545.9377859421</v>
      </c>
      <c r="CL399">
        <v>27161743.739999998</v>
      </c>
      <c r="DA399">
        <v>18031160.420000002</v>
      </c>
      <c r="DJ399">
        <v>9905881</v>
      </c>
      <c r="EG399" t="s">
        <v>282</v>
      </c>
      <c r="EH399">
        <v>1</v>
      </c>
      <c r="EJ399">
        <v>0</v>
      </c>
      <c r="EK399" s="59" t="s">
        <v>403</v>
      </c>
      <c r="EL399"/>
    </row>
    <row r="400" spans="1:142" x14ac:dyDescent="0.3">
      <c r="A400" t="s">
        <v>134</v>
      </c>
      <c r="B400">
        <v>2018</v>
      </c>
      <c r="C400" t="s">
        <v>135</v>
      </c>
      <c r="D400" t="s">
        <v>245</v>
      </c>
      <c r="E400" t="s">
        <v>170</v>
      </c>
      <c r="F400" t="s">
        <v>137</v>
      </c>
      <c r="G400" t="s">
        <v>138</v>
      </c>
      <c r="H400" s="6">
        <v>11434.58</v>
      </c>
      <c r="I400">
        <v>11291</v>
      </c>
      <c r="AS400">
        <v>48237511.469999999</v>
      </c>
      <c r="AT400">
        <v>-24186.35</v>
      </c>
      <c r="AU400">
        <v>-70000</v>
      </c>
      <c r="AV400">
        <v>5958238.5</v>
      </c>
      <c r="AW400">
        <v>0</v>
      </c>
      <c r="AX400">
        <v>0</v>
      </c>
      <c r="AY400">
        <v>-58190.400000000001</v>
      </c>
      <c r="AZ400">
        <v>0</v>
      </c>
      <c r="BA400">
        <v>-5958238.5</v>
      </c>
      <c r="BB400">
        <v>-61071281.549999997</v>
      </c>
      <c r="BC400">
        <v>7395350.0999999996</v>
      </c>
      <c r="BD400">
        <v>0</v>
      </c>
      <c r="BE400">
        <v>0</v>
      </c>
      <c r="BF400">
        <v>0</v>
      </c>
      <c r="BG400">
        <v>-17934.189999999999</v>
      </c>
      <c r="BH400">
        <v>2182872.5</v>
      </c>
      <c r="BI400">
        <v>0</v>
      </c>
      <c r="BK400">
        <v>0</v>
      </c>
      <c r="BL400">
        <v>8914729</v>
      </c>
      <c r="BM400">
        <v>0</v>
      </c>
      <c r="BN400">
        <v>2222303.36</v>
      </c>
      <c r="BO400">
        <v>0</v>
      </c>
      <c r="BP400">
        <v>-24276.2</v>
      </c>
      <c r="BQ400">
        <v>-173734.3</v>
      </c>
      <c r="BR400">
        <v>0</v>
      </c>
      <c r="BT400">
        <v>-1309707.82</v>
      </c>
      <c r="BU400">
        <v>0</v>
      </c>
      <c r="BV400">
        <v>-1253716.31</v>
      </c>
      <c r="BW400">
        <v>-154249.17000000001</v>
      </c>
      <c r="BX400">
        <v>-77326.5</v>
      </c>
      <c r="BY400">
        <v>-49372.9</v>
      </c>
      <c r="BZ400">
        <v>6725.21</v>
      </c>
      <c r="CA400">
        <v>-36866.39</v>
      </c>
      <c r="CB400">
        <v>0</v>
      </c>
      <c r="CC400">
        <v>175014.26</v>
      </c>
      <c r="CD400">
        <v>90000</v>
      </c>
      <c r="CE400">
        <v>0</v>
      </c>
      <c r="CI400">
        <v>16945538.399999999</v>
      </c>
      <c r="CJ400">
        <v>10850501.504233455</v>
      </c>
      <c r="CL400">
        <v>20724618.300000001</v>
      </c>
      <c r="DA400">
        <v>20210070.199999999</v>
      </c>
      <c r="DJ400">
        <v>12858000</v>
      </c>
      <c r="EH400">
        <v>0</v>
      </c>
      <c r="EI400" t="s">
        <v>202</v>
      </c>
      <c r="EJ400">
        <v>1</v>
      </c>
      <c r="EK400" s="59" t="s">
        <v>425</v>
      </c>
      <c r="EL400"/>
    </row>
    <row r="401" spans="1:142" x14ac:dyDescent="0.3">
      <c r="A401" t="s">
        <v>134</v>
      </c>
      <c r="B401">
        <v>2018</v>
      </c>
      <c r="C401" t="s">
        <v>135</v>
      </c>
      <c r="D401" t="s">
        <v>246</v>
      </c>
      <c r="E401" t="s">
        <v>171</v>
      </c>
      <c r="F401" t="s">
        <v>137</v>
      </c>
      <c r="G401" t="s">
        <v>138</v>
      </c>
      <c r="H401" s="6">
        <v>11231.95</v>
      </c>
      <c r="I401">
        <v>12296</v>
      </c>
      <c r="AS401">
        <v>49381313.409999996</v>
      </c>
      <c r="AT401">
        <v>-92291.95</v>
      </c>
      <c r="AU401">
        <v>0</v>
      </c>
      <c r="AV401">
        <v>6826156.9100000001</v>
      </c>
      <c r="AW401">
        <v>0</v>
      </c>
      <c r="AX401">
        <v>0</v>
      </c>
      <c r="AY401">
        <v>53913.17</v>
      </c>
      <c r="AZ401">
        <v>0</v>
      </c>
      <c r="BA401">
        <v>-6826156.9100000001</v>
      </c>
      <c r="BB401">
        <v>-41590345.57</v>
      </c>
      <c r="BC401">
        <v>5930786.25</v>
      </c>
      <c r="BD401">
        <v>0</v>
      </c>
      <c r="BE401">
        <v>0</v>
      </c>
      <c r="BF401">
        <v>0</v>
      </c>
      <c r="BG401">
        <v>-190149</v>
      </c>
      <c r="BH401">
        <v>-975229</v>
      </c>
      <c r="BI401">
        <v>-615001.79</v>
      </c>
      <c r="BK401">
        <v>0</v>
      </c>
      <c r="BL401">
        <v>-4128809</v>
      </c>
      <c r="BM401">
        <v>0</v>
      </c>
      <c r="BN401">
        <v>-3276633.56</v>
      </c>
      <c r="BO401">
        <v>0</v>
      </c>
      <c r="BP401">
        <v>0</v>
      </c>
      <c r="BQ401">
        <v>-23867.02</v>
      </c>
      <c r="BR401">
        <v>0</v>
      </c>
      <c r="BT401">
        <v>0</v>
      </c>
      <c r="BU401">
        <v>0</v>
      </c>
      <c r="BV401">
        <v>-2707801.55</v>
      </c>
      <c r="BW401">
        <v>-107987.45</v>
      </c>
      <c r="BX401">
        <v>-90150</v>
      </c>
      <c r="BY401">
        <v>0</v>
      </c>
      <c r="BZ401">
        <v>0</v>
      </c>
      <c r="CA401">
        <v>-16.940000000000001</v>
      </c>
      <c r="CB401">
        <v>0</v>
      </c>
      <c r="CC401">
        <v>-586604.39</v>
      </c>
      <c r="CD401">
        <v>0</v>
      </c>
      <c r="CE401">
        <v>0</v>
      </c>
      <c r="CI401">
        <v>54014419.280000001</v>
      </c>
      <c r="CJ401">
        <v>14279062.430687778</v>
      </c>
      <c r="CL401">
        <v>60156052.710000001</v>
      </c>
      <c r="DA401">
        <v>11011690.32</v>
      </c>
      <c r="DJ401">
        <v>9390428</v>
      </c>
      <c r="EG401" t="s">
        <v>282</v>
      </c>
      <c r="EH401">
        <v>1</v>
      </c>
      <c r="EJ401">
        <v>0</v>
      </c>
      <c r="EK401" s="59" t="s">
        <v>389</v>
      </c>
      <c r="EL401"/>
    </row>
    <row r="402" spans="1:142" x14ac:dyDescent="0.3">
      <c r="A402" t="s">
        <v>134</v>
      </c>
      <c r="B402">
        <v>2018</v>
      </c>
      <c r="C402" t="s">
        <v>135</v>
      </c>
      <c r="D402" t="s">
        <v>247</v>
      </c>
      <c r="E402" t="s">
        <v>172</v>
      </c>
      <c r="F402" t="s">
        <v>137</v>
      </c>
      <c r="G402" t="s">
        <v>138</v>
      </c>
      <c r="H402" s="6">
        <v>10764</v>
      </c>
      <c r="I402">
        <v>10939</v>
      </c>
      <c r="AS402">
        <v>36515566.649999999</v>
      </c>
      <c r="AT402">
        <v>-22913.08</v>
      </c>
      <c r="AU402">
        <v>-348348.2</v>
      </c>
      <c r="AV402">
        <v>4481678.9000000004</v>
      </c>
      <c r="AW402">
        <v>0</v>
      </c>
      <c r="AX402">
        <v>0</v>
      </c>
      <c r="AY402">
        <v>-53932.800000000003</v>
      </c>
      <c r="AZ402">
        <v>0</v>
      </c>
      <c r="BA402">
        <v>-4481678.9000000004</v>
      </c>
      <c r="BB402">
        <v>-36017741.350000001</v>
      </c>
      <c r="BC402">
        <v>6386127.4000000004</v>
      </c>
      <c r="BD402">
        <v>0</v>
      </c>
      <c r="BE402">
        <v>0</v>
      </c>
      <c r="BF402">
        <v>0</v>
      </c>
      <c r="BG402">
        <v>-5321.39</v>
      </c>
      <c r="BH402">
        <v>-200000</v>
      </c>
      <c r="BI402">
        <v>0</v>
      </c>
      <c r="BK402">
        <v>0</v>
      </c>
      <c r="BL402">
        <v>-3879285</v>
      </c>
      <c r="BM402">
        <v>0</v>
      </c>
      <c r="BN402">
        <v>1923000</v>
      </c>
      <c r="BO402">
        <v>-187677.1</v>
      </c>
      <c r="BP402">
        <v>0</v>
      </c>
      <c r="BQ402">
        <v>-298427.2</v>
      </c>
      <c r="BR402">
        <v>0</v>
      </c>
      <c r="BT402">
        <v>-1117828.3400000001</v>
      </c>
      <c r="BU402">
        <v>0</v>
      </c>
      <c r="BV402">
        <v>-696103.68</v>
      </c>
      <c r="BW402">
        <v>-12154.45</v>
      </c>
      <c r="BX402">
        <v>0</v>
      </c>
      <c r="BY402">
        <v>0</v>
      </c>
      <c r="BZ402">
        <v>46788.85</v>
      </c>
      <c r="CA402">
        <v>-21282.17</v>
      </c>
      <c r="CB402">
        <v>0</v>
      </c>
      <c r="CC402">
        <v>-726813.84</v>
      </c>
      <c r="CD402">
        <v>0</v>
      </c>
      <c r="CE402">
        <v>0</v>
      </c>
      <c r="CI402">
        <v>23232281.739999998</v>
      </c>
      <c r="CJ402">
        <v>8003852.7223955011</v>
      </c>
      <c r="CL402">
        <v>29712868.829999998</v>
      </c>
      <c r="DA402">
        <v>24100669.199999999</v>
      </c>
      <c r="DJ402">
        <v>7640000</v>
      </c>
      <c r="EH402">
        <v>0</v>
      </c>
      <c r="EJ402">
        <v>0</v>
      </c>
      <c r="EK402" s="59" t="s">
        <v>419</v>
      </c>
      <c r="EL402"/>
    </row>
    <row r="403" spans="1:142" x14ac:dyDescent="0.3">
      <c r="A403" t="s">
        <v>134</v>
      </c>
      <c r="B403">
        <v>2018</v>
      </c>
      <c r="C403" t="s">
        <v>135</v>
      </c>
      <c r="D403" t="s">
        <v>248</v>
      </c>
      <c r="E403" t="s">
        <v>173</v>
      </c>
      <c r="F403" t="s">
        <v>137</v>
      </c>
      <c r="G403" t="s">
        <v>138</v>
      </c>
      <c r="H403" s="6">
        <v>8889</v>
      </c>
      <c r="I403">
        <v>9155</v>
      </c>
      <c r="AS403">
        <v>30550328.350000001</v>
      </c>
      <c r="AT403">
        <v>-120048.64</v>
      </c>
      <c r="AU403">
        <v>-275636.40000000002</v>
      </c>
      <c r="AV403">
        <v>2475646.65</v>
      </c>
      <c r="AW403">
        <v>0</v>
      </c>
      <c r="AX403">
        <v>0</v>
      </c>
      <c r="AY403">
        <v>-43701.599999999999</v>
      </c>
      <c r="AZ403">
        <v>0</v>
      </c>
      <c r="BA403">
        <v>-2475646.65</v>
      </c>
      <c r="BB403">
        <v>-31986899.050000001</v>
      </c>
      <c r="BC403">
        <v>4636928.8499999996</v>
      </c>
      <c r="BD403">
        <v>0</v>
      </c>
      <c r="BE403">
        <v>0</v>
      </c>
      <c r="BF403">
        <v>0</v>
      </c>
      <c r="BG403">
        <v>0</v>
      </c>
      <c r="BH403">
        <v>300000</v>
      </c>
      <c r="BI403">
        <v>0</v>
      </c>
      <c r="BK403">
        <v>0</v>
      </c>
      <c r="BL403">
        <v>628514</v>
      </c>
      <c r="BM403">
        <v>0</v>
      </c>
      <c r="BN403">
        <v>255000</v>
      </c>
      <c r="BO403">
        <v>0</v>
      </c>
      <c r="BP403">
        <v>0</v>
      </c>
      <c r="BQ403">
        <v>-272685.67</v>
      </c>
      <c r="BR403">
        <v>59351.05</v>
      </c>
      <c r="BT403">
        <v>-1049003.8500000001</v>
      </c>
      <c r="BU403">
        <v>0</v>
      </c>
      <c r="BV403">
        <v>-592629.89</v>
      </c>
      <c r="BW403">
        <v>-184016.18</v>
      </c>
      <c r="BX403">
        <v>-23286.45</v>
      </c>
      <c r="BY403">
        <v>-21278.080000000002</v>
      </c>
      <c r="BZ403">
        <v>35004.86</v>
      </c>
      <c r="CA403">
        <v>-18364.669999999998</v>
      </c>
      <c r="CB403">
        <v>0</v>
      </c>
      <c r="CC403">
        <v>-315500.56</v>
      </c>
      <c r="CD403">
        <v>0</v>
      </c>
      <c r="CE403">
        <v>0</v>
      </c>
      <c r="CI403">
        <v>10828572.359999999</v>
      </c>
      <c r="CJ403">
        <v>6048675.0335482946</v>
      </c>
      <c r="CL403">
        <v>14157228.439999998</v>
      </c>
      <c r="DA403">
        <v>11878779.91</v>
      </c>
      <c r="DJ403">
        <v>4290000</v>
      </c>
      <c r="EG403" t="s">
        <v>294</v>
      </c>
      <c r="EH403">
        <v>1</v>
      </c>
      <c r="EJ403">
        <v>0</v>
      </c>
      <c r="EK403" s="59" t="s">
        <v>426</v>
      </c>
      <c r="EL403"/>
    </row>
    <row r="404" spans="1:142" x14ac:dyDescent="0.3">
      <c r="A404" t="s">
        <v>134</v>
      </c>
      <c r="B404">
        <v>2018</v>
      </c>
      <c r="C404" t="s">
        <v>135</v>
      </c>
      <c r="D404" t="s">
        <v>249</v>
      </c>
      <c r="E404" t="s">
        <v>174</v>
      </c>
      <c r="F404" t="s">
        <v>137</v>
      </c>
      <c r="G404" t="s">
        <v>138</v>
      </c>
      <c r="H404" s="6">
        <v>12963.93</v>
      </c>
      <c r="I404">
        <v>10923</v>
      </c>
      <c r="AS404">
        <v>38767665.5</v>
      </c>
      <c r="AT404">
        <v>-65539.210000000006</v>
      </c>
      <c r="AU404">
        <v>0</v>
      </c>
      <c r="AV404">
        <v>4329531.55</v>
      </c>
      <c r="AW404">
        <v>0</v>
      </c>
      <c r="AX404">
        <v>0</v>
      </c>
      <c r="AY404">
        <v>-62227.199999999997</v>
      </c>
      <c r="AZ404">
        <v>0</v>
      </c>
      <c r="BA404">
        <v>-4329531.55</v>
      </c>
      <c r="BB404">
        <v>-31693245.559999999</v>
      </c>
      <c r="BC404">
        <v>5854433.4500000002</v>
      </c>
      <c r="BD404">
        <v>0</v>
      </c>
      <c r="BE404">
        <v>0</v>
      </c>
      <c r="BF404">
        <v>0</v>
      </c>
      <c r="BG404">
        <v>-7197.15</v>
      </c>
      <c r="BH404">
        <v>-347000</v>
      </c>
      <c r="BI404">
        <v>0</v>
      </c>
      <c r="BK404">
        <v>0</v>
      </c>
      <c r="BL404">
        <v>-13407020.300000001</v>
      </c>
      <c r="BM404">
        <v>0</v>
      </c>
      <c r="BN404">
        <v>1273020</v>
      </c>
      <c r="BO404">
        <v>-275493.59999999998</v>
      </c>
      <c r="BP404">
        <v>-32593.3</v>
      </c>
      <c r="BQ404">
        <v>-7421.25</v>
      </c>
      <c r="BR404">
        <v>0</v>
      </c>
      <c r="BT404">
        <v>0</v>
      </c>
      <c r="BU404">
        <v>0</v>
      </c>
      <c r="BV404">
        <v>-1920794.69</v>
      </c>
      <c r="BW404">
        <v>0</v>
      </c>
      <c r="BX404">
        <v>0</v>
      </c>
      <c r="BY404">
        <v>0</v>
      </c>
      <c r="BZ404">
        <v>181573.49</v>
      </c>
      <c r="CA404">
        <v>-414.94</v>
      </c>
      <c r="CB404">
        <v>0</v>
      </c>
      <c r="CC404">
        <v>-415097.72</v>
      </c>
      <c r="CD404">
        <v>0</v>
      </c>
      <c r="CE404">
        <v>-4471.97</v>
      </c>
      <c r="CI404">
        <v>5960610.0000000028</v>
      </c>
      <c r="CJ404">
        <v>6312813.9153479384</v>
      </c>
      <c r="CL404">
        <v>13967978.550000001</v>
      </c>
      <c r="DA404">
        <v>5483052.3099999996</v>
      </c>
      <c r="DJ404">
        <v>5058000</v>
      </c>
      <c r="EG404" t="s">
        <v>281</v>
      </c>
      <c r="EH404">
        <v>1</v>
      </c>
      <c r="EJ404">
        <v>0</v>
      </c>
      <c r="EK404" s="59" t="s">
        <v>402</v>
      </c>
      <c r="EL404"/>
    </row>
    <row r="405" spans="1:142" x14ac:dyDescent="0.3">
      <c r="A405" t="s">
        <v>134</v>
      </c>
      <c r="B405">
        <v>2018</v>
      </c>
      <c r="C405" t="s">
        <v>135</v>
      </c>
      <c r="D405" t="s">
        <v>250</v>
      </c>
      <c r="E405" t="s">
        <v>175</v>
      </c>
      <c r="F405" t="s">
        <v>137</v>
      </c>
      <c r="G405" t="s">
        <v>138</v>
      </c>
      <c r="H405" s="6">
        <v>7600.97</v>
      </c>
      <c r="I405">
        <v>7661</v>
      </c>
      <c r="AS405">
        <v>24077727.100000001</v>
      </c>
      <c r="AT405">
        <v>-106752.68</v>
      </c>
      <c r="AU405">
        <v>-132544.15</v>
      </c>
      <c r="AV405">
        <v>2618446.9500000002</v>
      </c>
      <c r="AW405">
        <v>0</v>
      </c>
      <c r="AX405">
        <v>0</v>
      </c>
      <c r="AY405">
        <v>-44450.400000000001</v>
      </c>
      <c r="AZ405">
        <v>0</v>
      </c>
      <c r="BA405">
        <v>-2620948.9500000002</v>
      </c>
      <c r="BB405">
        <v>-19679985.370000001</v>
      </c>
      <c r="BC405">
        <v>3546497.7</v>
      </c>
      <c r="BD405">
        <v>0</v>
      </c>
      <c r="BE405">
        <v>0</v>
      </c>
      <c r="BF405">
        <v>0</v>
      </c>
      <c r="BG405">
        <v>-1868.38</v>
      </c>
      <c r="BH405">
        <v>50000</v>
      </c>
      <c r="BI405">
        <v>0</v>
      </c>
      <c r="BK405">
        <v>105</v>
      </c>
      <c r="BL405">
        <v>-3166141.9</v>
      </c>
      <c r="BM405">
        <v>0</v>
      </c>
      <c r="BN405">
        <v>-60000</v>
      </c>
      <c r="BO405">
        <v>0</v>
      </c>
      <c r="BP405">
        <v>-17431.95</v>
      </c>
      <c r="BQ405">
        <v>-268854.14</v>
      </c>
      <c r="BR405">
        <v>69996.850000000006</v>
      </c>
      <c r="BT405">
        <v>-1176818.3</v>
      </c>
      <c r="BU405">
        <v>0</v>
      </c>
      <c r="BV405">
        <v>-391986.82</v>
      </c>
      <c r="BW405">
        <v>-150112.39000000001</v>
      </c>
      <c r="BX405">
        <v>-300</v>
      </c>
      <c r="BY405">
        <v>-54912.15</v>
      </c>
      <c r="BZ405">
        <v>249315.15</v>
      </c>
      <c r="CA405">
        <v>-22785.01</v>
      </c>
      <c r="CB405">
        <v>0</v>
      </c>
      <c r="CC405">
        <v>-400166.69</v>
      </c>
      <c r="CD405">
        <v>7079.15</v>
      </c>
      <c r="CE405">
        <v>-83702.7</v>
      </c>
      <c r="CI405">
        <v>5082878.4100000011</v>
      </c>
      <c r="CJ405">
        <v>3064492.7125869794</v>
      </c>
      <c r="CL405">
        <v>11386594.189999999</v>
      </c>
      <c r="DA405">
        <v>7054053.4199999999</v>
      </c>
      <c r="DJ405">
        <v>4640000</v>
      </c>
      <c r="EH405">
        <v>0</v>
      </c>
      <c r="EJ405">
        <v>0</v>
      </c>
      <c r="EK405" s="59" t="s">
        <v>405</v>
      </c>
      <c r="EL405"/>
    </row>
    <row r="406" spans="1:142" x14ac:dyDescent="0.3">
      <c r="A406" t="s">
        <v>134</v>
      </c>
      <c r="B406">
        <v>2018</v>
      </c>
      <c r="C406" t="s">
        <v>135</v>
      </c>
      <c r="D406" t="s">
        <v>251</v>
      </c>
      <c r="E406" t="s">
        <v>176</v>
      </c>
      <c r="F406" t="s">
        <v>137</v>
      </c>
      <c r="G406" t="s">
        <v>138</v>
      </c>
      <c r="H406" s="6">
        <v>9753.91</v>
      </c>
      <c r="I406">
        <v>8286</v>
      </c>
      <c r="AS406">
        <v>36483759.649999999</v>
      </c>
      <c r="AT406">
        <v>-486401.05</v>
      </c>
      <c r="AU406">
        <v>-729675.2</v>
      </c>
      <c r="AV406">
        <v>5550720.2000000002</v>
      </c>
      <c r="AW406">
        <v>0</v>
      </c>
      <c r="AX406">
        <v>0</v>
      </c>
      <c r="AY406">
        <v>-46819.199999999997</v>
      </c>
      <c r="AZ406">
        <v>0</v>
      </c>
      <c r="BA406">
        <v>-5550720.2000000002</v>
      </c>
      <c r="BB406">
        <v>-35795023.520000003</v>
      </c>
      <c r="BC406">
        <v>4899717.7</v>
      </c>
      <c r="BD406">
        <v>0</v>
      </c>
      <c r="BE406">
        <v>0</v>
      </c>
      <c r="BF406">
        <v>0</v>
      </c>
      <c r="BG406">
        <v>0</v>
      </c>
      <c r="BH406">
        <v>2790000</v>
      </c>
      <c r="BI406">
        <v>0</v>
      </c>
      <c r="BK406">
        <v>0</v>
      </c>
      <c r="BL406">
        <v>-6124917</v>
      </c>
      <c r="BM406">
        <v>0</v>
      </c>
      <c r="BN406">
        <v>3494958</v>
      </c>
      <c r="BO406">
        <v>0</v>
      </c>
      <c r="BP406">
        <v>-50659.199999999997</v>
      </c>
      <c r="BQ406">
        <v>-50952.57</v>
      </c>
      <c r="BR406">
        <v>1425877.51</v>
      </c>
      <c r="BT406">
        <v>0</v>
      </c>
      <c r="BU406">
        <v>0</v>
      </c>
      <c r="BV406">
        <v>-1528421.59</v>
      </c>
      <c r="BW406">
        <v>-79786.399999999994</v>
      </c>
      <c r="BX406">
        <v>-2157.17</v>
      </c>
      <c r="BY406">
        <v>0</v>
      </c>
      <c r="BZ406">
        <v>62211.44</v>
      </c>
      <c r="CA406">
        <v>-561.69000000000005</v>
      </c>
      <c r="CB406">
        <v>0</v>
      </c>
      <c r="CC406">
        <v>-355284.66</v>
      </c>
      <c r="CD406">
        <v>0</v>
      </c>
      <c r="CE406">
        <v>0</v>
      </c>
      <c r="CI406">
        <v>10102865.94793115</v>
      </c>
      <c r="CJ406">
        <v>7410039.7398949489</v>
      </c>
      <c r="CL406">
        <v>19032945.829999998</v>
      </c>
      <c r="DA406">
        <v>10457298.82</v>
      </c>
      <c r="DJ406">
        <v>7870000</v>
      </c>
      <c r="EH406">
        <v>0</v>
      </c>
      <c r="EI406" t="s">
        <v>199</v>
      </c>
      <c r="EJ406">
        <v>1</v>
      </c>
      <c r="EK406" s="59" t="s">
        <v>428</v>
      </c>
      <c r="EL406"/>
    </row>
    <row r="407" spans="1:142" x14ac:dyDescent="0.3">
      <c r="A407" t="s">
        <v>134</v>
      </c>
      <c r="B407">
        <v>2018</v>
      </c>
      <c r="C407" t="s">
        <v>135</v>
      </c>
      <c r="D407" t="s">
        <v>252</v>
      </c>
      <c r="E407" t="s">
        <v>177</v>
      </c>
      <c r="F407" t="s">
        <v>137</v>
      </c>
      <c r="G407" t="s">
        <v>138</v>
      </c>
      <c r="H407" s="6">
        <v>5995.75</v>
      </c>
      <c r="I407">
        <v>5705</v>
      </c>
      <c r="AS407">
        <v>22678152.48</v>
      </c>
      <c r="AT407">
        <v>-30599.919999999998</v>
      </c>
      <c r="AU407">
        <v>-129265</v>
      </c>
      <c r="AV407">
        <v>3106335.25</v>
      </c>
      <c r="AW407">
        <v>90692.21</v>
      </c>
      <c r="AX407">
        <v>0</v>
      </c>
      <c r="AY407">
        <v>-27379.200000000001</v>
      </c>
      <c r="AZ407">
        <v>0</v>
      </c>
      <c r="BA407">
        <v>-3106335.25</v>
      </c>
      <c r="BB407">
        <v>-26584188.350000001</v>
      </c>
      <c r="BC407">
        <v>3346850.1</v>
      </c>
      <c r="BD407">
        <v>0</v>
      </c>
      <c r="BE407">
        <v>0</v>
      </c>
      <c r="BF407">
        <v>0</v>
      </c>
      <c r="BG407">
        <v>0</v>
      </c>
      <c r="BH407">
        <v>300000</v>
      </c>
      <c r="BI407">
        <v>0</v>
      </c>
      <c r="BK407">
        <v>0</v>
      </c>
      <c r="BL407">
        <v>8297789</v>
      </c>
      <c r="BM407">
        <v>0</v>
      </c>
      <c r="BN407">
        <v>-2164088</v>
      </c>
      <c r="BO407">
        <v>0</v>
      </c>
      <c r="BP407">
        <v>0</v>
      </c>
      <c r="BQ407">
        <v>-174761.15</v>
      </c>
      <c r="BR407">
        <v>0</v>
      </c>
      <c r="BT407">
        <v>-1249594.74</v>
      </c>
      <c r="BU407">
        <v>0</v>
      </c>
      <c r="BV407">
        <v>-41426.65</v>
      </c>
      <c r="BW407">
        <v>-49877.75</v>
      </c>
      <c r="BX407">
        <v>0</v>
      </c>
      <c r="BY407">
        <v>-17308.25</v>
      </c>
      <c r="BZ407">
        <v>231.2</v>
      </c>
      <c r="CA407">
        <v>0</v>
      </c>
      <c r="CB407">
        <v>0</v>
      </c>
      <c r="CC407">
        <v>-320537.46999999997</v>
      </c>
      <c r="CD407">
        <v>17995</v>
      </c>
      <c r="CE407">
        <v>0</v>
      </c>
      <c r="CI407">
        <v>8130339.2399999965</v>
      </c>
      <c r="CJ407">
        <v>3120290.7923456901</v>
      </c>
      <c r="CL407">
        <v>13489888.59</v>
      </c>
      <c r="DA407">
        <v>11294782.390000001</v>
      </c>
      <c r="DJ407">
        <v>5100000</v>
      </c>
      <c r="EH407">
        <v>0</v>
      </c>
      <c r="EJ407">
        <v>0</v>
      </c>
      <c r="EK407" s="59" t="s">
        <v>407</v>
      </c>
      <c r="EL407"/>
    </row>
    <row r="408" spans="1:142" x14ac:dyDescent="0.3">
      <c r="A408" t="s">
        <v>134</v>
      </c>
      <c r="B408">
        <v>2018</v>
      </c>
      <c r="C408" t="s">
        <v>135</v>
      </c>
      <c r="D408" t="s">
        <v>253</v>
      </c>
      <c r="E408" t="s">
        <v>178</v>
      </c>
      <c r="F408" t="s">
        <v>137</v>
      </c>
      <c r="G408" t="s">
        <v>138</v>
      </c>
      <c r="H408" s="6">
        <v>7460.04</v>
      </c>
      <c r="I408">
        <v>6697</v>
      </c>
      <c r="AS408">
        <v>27322565.399999999</v>
      </c>
      <c r="AT408">
        <v>-36689.870000000003</v>
      </c>
      <c r="AU408">
        <v>-195090.45</v>
      </c>
      <c r="AV408">
        <v>3651795</v>
      </c>
      <c r="AW408">
        <v>0</v>
      </c>
      <c r="AX408">
        <v>0</v>
      </c>
      <c r="AY408">
        <v>-40473.599999999999</v>
      </c>
      <c r="AZ408">
        <v>0</v>
      </c>
      <c r="BA408">
        <v>-3651795</v>
      </c>
      <c r="BB408">
        <v>-24645234.149999999</v>
      </c>
      <c r="BC408">
        <v>3793414.2</v>
      </c>
      <c r="BD408">
        <v>0</v>
      </c>
      <c r="BE408">
        <v>0</v>
      </c>
      <c r="BF408">
        <v>0</v>
      </c>
      <c r="BG408">
        <v>-4363.0200000000004</v>
      </c>
      <c r="BH408">
        <v>100000</v>
      </c>
      <c r="BI408">
        <v>0</v>
      </c>
      <c r="BK408">
        <v>0</v>
      </c>
      <c r="BL408">
        <v>-7759262.2999999998</v>
      </c>
      <c r="BM408">
        <v>0</v>
      </c>
      <c r="BN408">
        <v>2429758</v>
      </c>
      <c r="BO408">
        <v>-65196.1</v>
      </c>
      <c r="BP408">
        <v>-57920.45</v>
      </c>
      <c r="BQ408">
        <v>-221296.8</v>
      </c>
      <c r="BR408">
        <v>552770.4</v>
      </c>
      <c r="BT408">
        <v>-863621.68</v>
      </c>
      <c r="BU408">
        <v>-265</v>
      </c>
      <c r="BV408">
        <v>-380069.45</v>
      </c>
      <c r="BW408">
        <v>-1282.0999999999999</v>
      </c>
      <c r="BX408">
        <v>-120</v>
      </c>
      <c r="BY408">
        <v>-11442.6</v>
      </c>
      <c r="BZ408">
        <v>0.19</v>
      </c>
      <c r="CA408">
        <v>-8712.43</v>
      </c>
      <c r="CB408">
        <v>0</v>
      </c>
      <c r="CC408">
        <v>-46879.05</v>
      </c>
      <c r="CD408">
        <v>15567.05</v>
      </c>
      <c r="CE408">
        <v>-89.32</v>
      </c>
      <c r="CI408">
        <v>5345801.0000000028</v>
      </c>
      <c r="CJ408">
        <v>3216196.0818186724</v>
      </c>
      <c r="CL408">
        <v>10071503.859999999</v>
      </c>
      <c r="DA408">
        <v>5076490.8099999996</v>
      </c>
      <c r="DJ408">
        <v>4800000</v>
      </c>
      <c r="EH408">
        <v>0</v>
      </c>
      <c r="EJ408">
        <v>0</v>
      </c>
      <c r="EK408" s="59" t="s">
        <v>394</v>
      </c>
      <c r="EL408"/>
    </row>
    <row r="409" spans="1:142" x14ac:dyDescent="0.3">
      <c r="A409" t="s">
        <v>134</v>
      </c>
      <c r="B409">
        <v>2018</v>
      </c>
      <c r="C409" t="s">
        <v>135</v>
      </c>
      <c r="D409" t="s">
        <v>254</v>
      </c>
      <c r="E409" t="s">
        <v>179</v>
      </c>
      <c r="F409" t="s">
        <v>137</v>
      </c>
      <c r="G409" t="s">
        <v>138</v>
      </c>
      <c r="H409" s="6">
        <v>4085.84</v>
      </c>
      <c r="I409">
        <v>4242</v>
      </c>
      <c r="AS409">
        <v>13605015.449999999</v>
      </c>
      <c r="AT409">
        <v>-52928.95</v>
      </c>
      <c r="AU409">
        <v>-148294.65</v>
      </c>
      <c r="AV409">
        <v>2087847.7</v>
      </c>
      <c r="AW409">
        <v>0</v>
      </c>
      <c r="AX409">
        <v>0</v>
      </c>
      <c r="AY409">
        <v>-21351.4</v>
      </c>
      <c r="AZ409">
        <v>0</v>
      </c>
      <c r="BA409">
        <v>-2087847.7</v>
      </c>
      <c r="BB409">
        <v>-13684955.550000001</v>
      </c>
      <c r="BC409">
        <v>1972929.3</v>
      </c>
      <c r="BD409">
        <v>0</v>
      </c>
      <c r="BE409">
        <v>0</v>
      </c>
      <c r="BF409">
        <v>0</v>
      </c>
      <c r="BG409">
        <v>-2458</v>
      </c>
      <c r="BH409">
        <v>-136000</v>
      </c>
      <c r="BI409">
        <v>-397770</v>
      </c>
      <c r="BK409">
        <v>0</v>
      </c>
      <c r="BL409">
        <v>353028</v>
      </c>
      <c r="BM409">
        <v>0</v>
      </c>
      <c r="BN409">
        <v>230097</v>
      </c>
      <c r="BO409">
        <v>0</v>
      </c>
      <c r="BP409">
        <v>0</v>
      </c>
      <c r="BQ409">
        <v>-27028.52</v>
      </c>
      <c r="BR409">
        <v>85268.55</v>
      </c>
      <c r="BT409">
        <v>-513513.3</v>
      </c>
      <c r="BU409">
        <v>0</v>
      </c>
      <c r="BV409">
        <v>-224143.93</v>
      </c>
      <c r="BW409">
        <v>-31571.45</v>
      </c>
      <c r="BX409">
        <v>0</v>
      </c>
      <c r="BY409">
        <v>-6630.7</v>
      </c>
      <c r="BZ409">
        <v>32124.81</v>
      </c>
      <c r="CA409">
        <v>0</v>
      </c>
      <c r="CB409">
        <v>0</v>
      </c>
      <c r="CC409">
        <v>-262430.74</v>
      </c>
      <c r="CD409">
        <v>44443.67</v>
      </c>
      <c r="CE409">
        <v>0</v>
      </c>
      <c r="CI409">
        <v>8390534</v>
      </c>
      <c r="CJ409">
        <v>3481313.3136667409</v>
      </c>
      <c r="CL409">
        <v>11746366.689999999</v>
      </c>
      <c r="DA409">
        <v>8656653.1999999993</v>
      </c>
      <c r="DJ409">
        <v>2650000</v>
      </c>
      <c r="EG409" t="s">
        <v>288</v>
      </c>
      <c r="EH409">
        <v>1</v>
      </c>
      <c r="EJ409">
        <v>0</v>
      </c>
      <c r="EK409" s="59" t="s">
        <v>391</v>
      </c>
      <c r="EL409"/>
    </row>
    <row r="410" spans="1:142" x14ac:dyDescent="0.3">
      <c r="A410" t="s">
        <v>134</v>
      </c>
      <c r="B410">
        <v>2018</v>
      </c>
      <c r="C410" t="s">
        <v>135</v>
      </c>
      <c r="D410" t="s">
        <v>255</v>
      </c>
      <c r="E410" t="s">
        <v>180</v>
      </c>
      <c r="F410" t="s">
        <v>137</v>
      </c>
      <c r="G410" t="s">
        <v>138</v>
      </c>
      <c r="H410" s="6">
        <v>4726.7</v>
      </c>
      <c r="I410">
        <v>4220</v>
      </c>
      <c r="AS410">
        <v>17492064.300000001</v>
      </c>
      <c r="AT410">
        <v>-178902.62</v>
      </c>
      <c r="AU410">
        <v>-262380.95</v>
      </c>
      <c r="AV410">
        <v>2806585.8</v>
      </c>
      <c r="AW410">
        <v>0</v>
      </c>
      <c r="AX410">
        <v>0</v>
      </c>
      <c r="AY410">
        <v>-22689.599999999999</v>
      </c>
      <c r="AZ410">
        <v>0</v>
      </c>
      <c r="BA410">
        <v>-2806585.8</v>
      </c>
      <c r="BB410">
        <v>-17055117.550000001</v>
      </c>
      <c r="BC410">
        <v>2402380.36</v>
      </c>
      <c r="BD410">
        <v>0</v>
      </c>
      <c r="BE410">
        <v>0</v>
      </c>
      <c r="BF410">
        <v>0</v>
      </c>
      <c r="BG410">
        <v>-277.33999999999997</v>
      </c>
      <c r="BH410">
        <v>200000</v>
      </c>
      <c r="BI410">
        <v>0</v>
      </c>
      <c r="BK410">
        <v>0</v>
      </c>
      <c r="BL410">
        <v>-26326</v>
      </c>
      <c r="BM410">
        <v>0</v>
      </c>
      <c r="BN410">
        <v>-305631</v>
      </c>
      <c r="BO410">
        <v>0</v>
      </c>
      <c r="BP410">
        <v>-15398.25</v>
      </c>
      <c r="BQ410">
        <v>-24287.73</v>
      </c>
      <c r="BR410">
        <v>128125.55</v>
      </c>
      <c r="BT410">
        <v>-36632.75</v>
      </c>
      <c r="BU410">
        <v>0</v>
      </c>
      <c r="BV410">
        <v>-820510.14</v>
      </c>
      <c r="BW410">
        <v>-13455.2</v>
      </c>
      <c r="BX410">
        <v>0</v>
      </c>
      <c r="BY410">
        <v>0</v>
      </c>
      <c r="BZ410">
        <v>26158.53</v>
      </c>
      <c r="CA410">
        <v>-3704.01</v>
      </c>
      <c r="CB410">
        <v>0</v>
      </c>
      <c r="CC410">
        <v>-111511.06</v>
      </c>
      <c r="CD410">
        <v>19969.7</v>
      </c>
      <c r="CE410">
        <v>0</v>
      </c>
      <c r="CI410">
        <v>3806683.8649838567</v>
      </c>
      <c r="CJ410">
        <v>2736917.5599244032</v>
      </c>
      <c r="CL410">
        <v>5028494.67</v>
      </c>
      <c r="DA410">
        <v>5198331.1500000004</v>
      </c>
      <c r="DJ410">
        <v>3940000</v>
      </c>
      <c r="EH410">
        <v>0</v>
      </c>
      <c r="EJ410">
        <v>0</v>
      </c>
      <c r="EK410" s="59" t="s">
        <v>416</v>
      </c>
      <c r="EL410"/>
    </row>
    <row r="411" spans="1:142" x14ac:dyDescent="0.3">
      <c r="A411" t="s">
        <v>134</v>
      </c>
      <c r="B411">
        <v>2018</v>
      </c>
      <c r="C411" t="s">
        <v>135</v>
      </c>
      <c r="D411" t="s">
        <v>256</v>
      </c>
      <c r="E411" t="s">
        <v>181</v>
      </c>
      <c r="F411" t="s">
        <v>137</v>
      </c>
      <c r="G411" t="s">
        <v>138</v>
      </c>
      <c r="H411" s="6">
        <v>5146.6899999999996</v>
      </c>
      <c r="I411">
        <v>5170</v>
      </c>
      <c r="AS411">
        <v>13719798.1</v>
      </c>
      <c r="AT411">
        <v>-3153.7</v>
      </c>
      <c r="AU411">
        <v>-144439.32999999999</v>
      </c>
      <c r="AV411">
        <v>1182406</v>
      </c>
      <c r="AW411">
        <v>0</v>
      </c>
      <c r="AX411">
        <v>0</v>
      </c>
      <c r="AY411">
        <v>-20302.8</v>
      </c>
      <c r="AZ411">
        <v>0</v>
      </c>
      <c r="BA411">
        <v>-1182406</v>
      </c>
      <c r="BB411">
        <v>-12873392.4</v>
      </c>
      <c r="BC411">
        <v>2152652.75</v>
      </c>
      <c r="BD411">
        <v>0</v>
      </c>
      <c r="BE411">
        <v>0</v>
      </c>
      <c r="BF411">
        <v>0</v>
      </c>
      <c r="BG411">
        <v>-599.66999999999996</v>
      </c>
      <c r="BH411">
        <v>-239000</v>
      </c>
      <c r="BI411">
        <v>0</v>
      </c>
      <c r="BK411">
        <v>0</v>
      </c>
      <c r="BL411">
        <v>-2177153.65</v>
      </c>
      <c r="BM411">
        <v>0</v>
      </c>
      <c r="BN411">
        <v>-1333000</v>
      </c>
      <c r="BO411">
        <v>0</v>
      </c>
      <c r="BP411">
        <v>-70918.25</v>
      </c>
      <c r="BQ411">
        <v>-43563.73</v>
      </c>
      <c r="BR411">
        <v>226526.95</v>
      </c>
      <c r="BT411">
        <v>-391794.25</v>
      </c>
      <c r="BU411">
        <v>0</v>
      </c>
      <c r="BV411">
        <v>-122391.7</v>
      </c>
      <c r="BW411">
        <v>0</v>
      </c>
      <c r="BX411">
        <v>0</v>
      </c>
      <c r="BY411">
        <v>0</v>
      </c>
      <c r="BZ411">
        <v>1424.16</v>
      </c>
      <c r="CA411">
        <v>-28486.2</v>
      </c>
      <c r="CB411">
        <v>0</v>
      </c>
      <c r="CC411">
        <v>-371334.29</v>
      </c>
      <c r="CD411">
        <v>194822.85</v>
      </c>
      <c r="CE411">
        <v>-21240.400000000001</v>
      </c>
      <c r="CI411">
        <v>12913434.000000002</v>
      </c>
      <c r="CJ411">
        <v>3157477.2393274754</v>
      </c>
      <c r="CL411">
        <v>14205391.439999999</v>
      </c>
      <c r="DA411">
        <v>10489132.189999999</v>
      </c>
      <c r="DJ411">
        <v>2385000</v>
      </c>
      <c r="EG411" t="s">
        <v>283</v>
      </c>
      <c r="EH411">
        <v>1</v>
      </c>
      <c r="EJ411">
        <v>0</v>
      </c>
      <c r="EK411" s="59" t="s">
        <v>414</v>
      </c>
      <c r="EL411"/>
    </row>
    <row r="412" spans="1:142" x14ac:dyDescent="0.3">
      <c r="A412" t="s">
        <v>134</v>
      </c>
      <c r="B412">
        <v>2018</v>
      </c>
      <c r="C412" t="s">
        <v>135</v>
      </c>
      <c r="D412" t="s">
        <v>257</v>
      </c>
      <c r="E412" t="s">
        <v>182</v>
      </c>
      <c r="F412" t="s">
        <v>137</v>
      </c>
      <c r="G412" t="s">
        <v>138</v>
      </c>
      <c r="H412" s="6">
        <v>3796.84</v>
      </c>
      <c r="I412">
        <v>3697</v>
      </c>
      <c r="AS412">
        <v>10622635.800000001</v>
      </c>
      <c r="AT412">
        <v>-240.56</v>
      </c>
      <c r="AU412">
        <v>-42490.55</v>
      </c>
      <c r="AV412">
        <v>1679813.45</v>
      </c>
      <c r="AW412">
        <v>0</v>
      </c>
      <c r="AX412">
        <v>0</v>
      </c>
      <c r="AY412">
        <v>-13749.6</v>
      </c>
      <c r="AZ412">
        <v>0</v>
      </c>
      <c r="BA412">
        <v>-1679813.45</v>
      </c>
      <c r="BB412">
        <v>-9248483.6500000004</v>
      </c>
      <c r="BC412">
        <v>1743624</v>
      </c>
      <c r="BD412">
        <v>0</v>
      </c>
      <c r="BE412">
        <v>0</v>
      </c>
      <c r="BF412">
        <v>0</v>
      </c>
      <c r="BG412">
        <v>0</v>
      </c>
      <c r="BH412">
        <v>110000</v>
      </c>
      <c r="BI412">
        <v>0</v>
      </c>
      <c r="BK412">
        <v>0</v>
      </c>
      <c r="BL412">
        <v>-2183072</v>
      </c>
      <c r="BM412">
        <v>0</v>
      </c>
      <c r="BN412">
        <v>500000</v>
      </c>
      <c r="BO412">
        <v>-36944.15</v>
      </c>
      <c r="BP412">
        <v>0</v>
      </c>
      <c r="BQ412">
        <v>-37241.31</v>
      </c>
      <c r="BR412">
        <v>0</v>
      </c>
      <c r="BT412">
        <v>-251024.15</v>
      </c>
      <c r="BU412">
        <v>0</v>
      </c>
      <c r="BV412">
        <v>-235491.86</v>
      </c>
      <c r="BW412">
        <v>-3720.05</v>
      </c>
      <c r="BX412">
        <v>0</v>
      </c>
      <c r="BY412">
        <v>-19085.900000000001</v>
      </c>
      <c r="BZ412">
        <v>209924.65</v>
      </c>
      <c r="CA412">
        <v>-138.6</v>
      </c>
      <c r="CB412">
        <v>0</v>
      </c>
      <c r="CC412">
        <v>-263374.34000000003</v>
      </c>
      <c r="CD412">
        <v>0</v>
      </c>
      <c r="CE412">
        <v>0</v>
      </c>
      <c r="CI412">
        <v>9184859.9700000007</v>
      </c>
      <c r="CJ412">
        <v>3263400.788827837</v>
      </c>
      <c r="CL412">
        <v>10182231.859999999</v>
      </c>
      <c r="DA412">
        <v>8886724.2699999996</v>
      </c>
      <c r="DJ412">
        <v>1540000</v>
      </c>
      <c r="EH412">
        <v>0</v>
      </c>
      <c r="EJ412">
        <v>0</v>
      </c>
      <c r="EK412" s="59" t="s">
        <v>409</v>
      </c>
      <c r="EL412"/>
    </row>
    <row r="413" spans="1:142" x14ac:dyDescent="0.3">
      <c r="A413" t="s">
        <v>134</v>
      </c>
      <c r="B413">
        <v>2018</v>
      </c>
      <c r="C413" t="s">
        <v>135</v>
      </c>
      <c r="D413" t="s">
        <v>258</v>
      </c>
      <c r="E413" t="s">
        <v>183</v>
      </c>
      <c r="F413" t="s">
        <v>137</v>
      </c>
      <c r="G413" t="s">
        <v>138</v>
      </c>
      <c r="H413" s="6">
        <v>3214</v>
      </c>
      <c r="I413">
        <v>3313</v>
      </c>
      <c r="AS413">
        <v>10146317.199999999</v>
      </c>
      <c r="AT413">
        <v>0.15</v>
      </c>
      <c r="AU413">
        <v>-58052.25</v>
      </c>
      <c r="AV413">
        <v>1626130.6</v>
      </c>
      <c r="AW413">
        <v>0</v>
      </c>
      <c r="AX413">
        <v>0</v>
      </c>
      <c r="AY413">
        <v>-15405.6</v>
      </c>
      <c r="AZ413">
        <v>0</v>
      </c>
      <c r="BA413">
        <v>-1593183</v>
      </c>
      <c r="BB413">
        <v>-10299211.85</v>
      </c>
      <c r="BC413">
        <v>1594103.15</v>
      </c>
      <c r="BD413">
        <v>0</v>
      </c>
      <c r="BE413">
        <v>0</v>
      </c>
      <c r="BF413">
        <v>0</v>
      </c>
      <c r="BG413">
        <v>-2460.6999999999998</v>
      </c>
      <c r="BH413">
        <v>0</v>
      </c>
      <c r="BI413">
        <v>0</v>
      </c>
      <c r="BK413">
        <v>0</v>
      </c>
      <c r="BL413">
        <v>418112.59</v>
      </c>
      <c r="BM413">
        <v>0</v>
      </c>
      <c r="BN413">
        <v>280000</v>
      </c>
      <c r="BO413">
        <v>-16652.150000000001</v>
      </c>
      <c r="BP413">
        <v>0</v>
      </c>
      <c r="BQ413">
        <v>-82055.34</v>
      </c>
      <c r="BR413">
        <v>0</v>
      </c>
      <c r="BT413">
        <v>-370430.43</v>
      </c>
      <c r="BU413">
        <v>0</v>
      </c>
      <c r="BV413">
        <v>-153999.62</v>
      </c>
      <c r="BW413">
        <v>-15281.04</v>
      </c>
      <c r="BX413">
        <v>0</v>
      </c>
      <c r="BY413">
        <v>-16330.6</v>
      </c>
      <c r="BZ413">
        <v>-34304.910000000003</v>
      </c>
      <c r="CA413">
        <v>-71981.64</v>
      </c>
      <c r="CB413">
        <v>0</v>
      </c>
      <c r="CC413">
        <v>-206582.41</v>
      </c>
      <c r="CD413">
        <v>0</v>
      </c>
      <c r="CE413">
        <v>0</v>
      </c>
      <c r="CI413">
        <v>6512758.0000000009</v>
      </c>
      <c r="CJ413">
        <v>2879486.8944604779</v>
      </c>
      <c r="CL413">
        <v>8993594.9199999999</v>
      </c>
      <c r="DA413">
        <v>7190265.0099999998</v>
      </c>
      <c r="DJ413">
        <v>1600000</v>
      </c>
      <c r="EH413">
        <v>0</v>
      </c>
      <c r="EJ413">
        <v>0</v>
      </c>
      <c r="EK413" s="59" t="s">
        <v>411</v>
      </c>
      <c r="EL413"/>
    </row>
    <row r="414" spans="1:142" x14ac:dyDescent="0.3">
      <c r="A414" t="s">
        <v>134</v>
      </c>
      <c r="B414">
        <v>2018</v>
      </c>
      <c r="C414" t="s">
        <v>135</v>
      </c>
      <c r="D414" t="s">
        <v>259</v>
      </c>
      <c r="E414" t="s">
        <v>184</v>
      </c>
      <c r="F414" t="s">
        <v>137</v>
      </c>
      <c r="G414" t="s">
        <v>138</v>
      </c>
      <c r="H414" s="6">
        <v>5553</v>
      </c>
      <c r="I414">
        <v>4534</v>
      </c>
      <c r="AS414">
        <v>21085783.75</v>
      </c>
      <c r="AT414">
        <v>-76097.69</v>
      </c>
      <c r="AU414">
        <v>-125492.2</v>
      </c>
      <c r="AV414">
        <v>2438656.25</v>
      </c>
      <c r="AW414">
        <v>0</v>
      </c>
      <c r="AX414">
        <v>0</v>
      </c>
      <c r="AY414">
        <v>-24660.25</v>
      </c>
      <c r="AZ414">
        <v>0</v>
      </c>
      <c r="BA414">
        <v>-2438656.25</v>
      </c>
      <c r="BB414">
        <v>-24633594.82</v>
      </c>
      <c r="BC414">
        <v>3287256.3</v>
      </c>
      <c r="BD414">
        <v>0</v>
      </c>
      <c r="BE414">
        <v>0</v>
      </c>
      <c r="BF414">
        <v>0</v>
      </c>
      <c r="BG414">
        <v>-946.78</v>
      </c>
      <c r="BH414">
        <v>1000000</v>
      </c>
      <c r="BI414">
        <v>0</v>
      </c>
      <c r="BK414">
        <v>0</v>
      </c>
      <c r="BL414">
        <v>2103497.35</v>
      </c>
      <c r="BM414">
        <v>0</v>
      </c>
      <c r="BN414">
        <v>1041135</v>
      </c>
      <c r="BO414">
        <v>-81364.3</v>
      </c>
      <c r="BP414">
        <v>-21642.400000000001</v>
      </c>
      <c r="BQ414">
        <v>-145447.70000000001</v>
      </c>
      <c r="BR414">
        <v>19040.75</v>
      </c>
      <c r="BT414">
        <v>-991487.99</v>
      </c>
      <c r="BU414">
        <v>0</v>
      </c>
      <c r="BV414">
        <v>-394138.02</v>
      </c>
      <c r="BW414">
        <v>-32958</v>
      </c>
      <c r="BX414">
        <v>0</v>
      </c>
      <c r="BY414">
        <v>-3761.23</v>
      </c>
      <c r="BZ414">
        <v>232221.03</v>
      </c>
      <c r="CA414">
        <v>-11695</v>
      </c>
      <c r="CB414">
        <v>0</v>
      </c>
      <c r="CC414">
        <v>-290919.27</v>
      </c>
      <c r="CD414">
        <v>0</v>
      </c>
      <c r="CE414">
        <v>0</v>
      </c>
      <c r="CI414">
        <v>3549026.07</v>
      </c>
      <c r="CJ414">
        <v>5379704.6303702751</v>
      </c>
      <c r="CL414">
        <v>8103878.96</v>
      </c>
      <c r="DA414">
        <v>5147930</v>
      </c>
      <c r="DJ414">
        <v>5300000</v>
      </c>
      <c r="EH414">
        <v>0</v>
      </c>
      <c r="EJ414">
        <v>0</v>
      </c>
      <c r="EK414" s="59" t="s">
        <v>420</v>
      </c>
      <c r="EL414"/>
    </row>
    <row r="415" spans="1:142" x14ac:dyDescent="0.3">
      <c r="A415" t="s">
        <v>134</v>
      </c>
      <c r="B415">
        <v>2018</v>
      </c>
      <c r="C415" t="s">
        <v>135</v>
      </c>
      <c r="D415" t="s">
        <v>260</v>
      </c>
      <c r="E415" t="s">
        <v>185</v>
      </c>
      <c r="F415" t="s">
        <v>137</v>
      </c>
      <c r="G415" t="s">
        <v>138</v>
      </c>
      <c r="H415" s="6">
        <v>2543.9699999999998</v>
      </c>
      <c r="I415">
        <v>2570</v>
      </c>
      <c r="AS415">
        <v>7768346.8499999996</v>
      </c>
      <c r="AT415">
        <v>4.25</v>
      </c>
      <c r="AU415">
        <v>-34180.75</v>
      </c>
      <c r="AV415">
        <v>1265733.95</v>
      </c>
      <c r="AW415">
        <v>0</v>
      </c>
      <c r="AX415">
        <v>0</v>
      </c>
      <c r="AY415">
        <v>-12208.8</v>
      </c>
      <c r="AZ415">
        <v>0</v>
      </c>
      <c r="BA415">
        <v>-1265733.95</v>
      </c>
      <c r="BB415">
        <v>-8461800.25</v>
      </c>
      <c r="BC415">
        <v>1200363.3</v>
      </c>
      <c r="BD415">
        <v>0</v>
      </c>
      <c r="BE415">
        <v>0</v>
      </c>
      <c r="BF415">
        <v>0</v>
      </c>
      <c r="BG415">
        <v>-1398.66</v>
      </c>
      <c r="BH415">
        <v>63578</v>
      </c>
      <c r="BI415">
        <v>0</v>
      </c>
      <c r="BK415">
        <v>0</v>
      </c>
      <c r="BL415">
        <v>558752</v>
      </c>
      <c r="BM415">
        <v>0</v>
      </c>
      <c r="BN415">
        <v>-214000</v>
      </c>
      <c r="BO415">
        <v>-11660.9</v>
      </c>
      <c r="BP415">
        <v>0</v>
      </c>
      <c r="BQ415">
        <v>-37166.800000000003</v>
      </c>
      <c r="BR415">
        <v>0</v>
      </c>
      <c r="BT415">
        <v>-159379.70000000001</v>
      </c>
      <c r="BU415">
        <v>0</v>
      </c>
      <c r="BV415">
        <v>-190248.05</v>
      </c>
      <c r="BW415">
        <v>-552.5</v>
      </c>
      <c r="BX415">
        <v>0</v>
      </c>
      <c r="BY415">
        <v>0</v>
      </c>
      <c r="BZ415">
        <v>55846.85</v>
      </c>
      <c r="CA415">
        <v>-37166.1</v>
      </c>
      <c r="CB415">
        <v>0</v>
      </c>
      <c r="CC415">
        <v>-152838.73000000001</v>
      </c>
      <c r="CD415">
        <v>0</v>
      </c>
      <c r="CE415">
        <v>0</v>
      </c>
      <c r="CI415">
        <v>5510876.1299999999</v>
      </c>
      <c r="CJ415">
        <v>2355240.8963189181</v>
      </c>
      <c r="CL415">
        <v>5585980.2699999996</v>
      </c>
      <c r="DA415">
        <v>5256578.6399999997</v>
      </c>
      <c r="DJ415">
        <v>1110763</v>
      </c>
      <c r="EH415">
        <v>0</v>
      </c>
      <c r="EJ415">
        <v>0</v>
      </c>
      <c r="EK415" s="59" t="s">
        <v>406</v>
      </c>
      <c r="EL415"/>
    </row>
    <row r="416" spans="1:142" x14ac:dyDescent="0.3">
      <c r="A416" t="s">
        <v>134</v>
      </c>
      <c r="B416">
        <v>2018</v>
      </c>
      <c r="C416" t="s">
        <v>135</v>
      </c>
      <c r="D416" t="s">
        <v>261</v>
      </c>
      <c r="E416" t="s">
        <v>186</v>
      </c>
      <c r="F416" t="s">
        <v>137</v>
      </c>
      <c r="G416" t="s">
        <v>138</v>
      </c>
      <c r="H416" s="6">
        <v>1152.7</v>
      </c>
      <c r="I416">
        <v>1141</v>
      </c>
      <c r="AS416">
        <v>3901678.55</v>
      </c>
      <c r="AT416">
        <v>-2067.25</v>
      </c>
      <c r="AU416">
        <v>-362821.35</v>
      </c>
      <c r="AV416">
        <v>566644.25</v>
      </c>
      <c r="AW416">
        <v>0</v>
      </c>
      <c r="AX416">
        <v>0</v>
      </c>
      <c r="AY416">
        <v>-5474.4</v>
      </c>
      <c r="AZ416">
        <v>0</v>
      </c>
      <c r="BA416">
        <v>-566644.25</v>
      </c>
      <c r="BB416">
        <v>-3957158.6</v>
      </c>
      <c r="BC416">
        <v>586656.30000000005</v>
      </c>
      <c r="BD416">
        <v>0</v>
      </c>
      <c r="BE416">
        <v>0</v>
      </c>
      <c r="BF416">
        <v>0</v>
      </c>
      <c r="BG416">
        <v>-2.5</v>
      </c>
      <c r="BH416">
        <v>25000</v>
      </c>
      <c r="BI416">
        <v>0</v>
      </c>
      <c r="BK416">
        <v>0</v>
      </c>
      <c r="BL416">
        <v>255047</v>
      </c>
      <c r="BM416">
        <v>0</v>
      </c>
      <c r="BN416">
        <v>5000</v>
      </c>
      <c r="BO416">
        <v>-23895.75</v>
      </c>
      <c r="BP416">
        <v>0</v>
      </c>
      <c r="BQ416">
        <v>17737.2</v>
      </c>
      <c r="BR416">
        <v>177660.15</v>
      </c>
      <c r="BT416">
        <v>-102755.45</v>
      </c>
      <c r="BU416">
        <v>0</v>
      </c>
      <c r="BV416">
        <v>-84120.15</v>
      </c>
      <c r="BW416">
        <v>-300</v>
      </c>
      <c r="BX416">
        <v>0</v>
      </c>
      <c r="BY416">
        <v>0</v>
      </c>
      <c r="BZ416">
        <v>1937.61</v>
      </c>
      <c r="CA416">
        <v>-35574.25</v>
      </c>
      <c r="CB416">
        <v>0</v>
      </c>
      <c r="CC416">
        <v>343.57</v>
      </c>
      <c r="CD416">
        <v>0</v>
      </c>
      <c r="CE416">
        <v>0</v>
      </c>
      <c r="CI416">
        <v>1616786.0000000002</v>
      </c>
      <c r="CJ416">
        <v>874441.12878412846</v>
      </c>
      <c r="CL416">
        <v>2282560.4300000002</v>
      </c>
      <c r="DA416">
        <v>1402260.49</v>
      </c>
      <c r="DJ416">
        <v>835000</v>
      </c>
      <c r="EG416" t="s">
        <v>294</v>
      </c>
      <c r="EH416">
        <v>1</v>
      </c>
      <c r="EJ416">
        <v>0</v>
      </c>
      <c r="EK416" s="59" t="s">
        <v>422</v>
      </c>
      <c r="EL416"/>
    </row>
    <row r="417" spans="1:142" x14ac:dyDescent="0.3">
      <c r="A417" t="s">
        <v>134</v>
      </c>
      <c r="B417">
        <v>2018</v>
      </c>
      <c r="C417" t="s">
        <v>135</v>
      </c>
      <c r="D417" t="s">
        <v>262</v>
      </c>
      <c r="E417" t="s">
        <v>187</v>
      </c>
      <c r="F417" t="s">
        <v>137</v>
      </c>
      <c r="G417" t="s">
        <v>138</v>
      </c>
      <c r="H417" s="6">
        <v>600.53</v>
      </c>
      <c r="I417">
        <v>584</v>
      </c>
      <c r="AS417">
        <v>3039542.6</v>
      </c>
      <c r="AT417">
        <v>-60386.85</v>
      </c>
      <c r="AU417">
        <v>-14893.75</v>
      </c>
      <c r="AV417">
        <v>1369617.75</v>
      </c>
      <c r="AW417">
        <v>0</v>
      </c>
      <c r="AX417">
        <v>0</v>
      </c>
      <c r="AY417">
        <v>-3002.4</v>
      </c>
      <c r="AZ417">
        <v>0</v>
      </c>
      <c r="BA417">
        <v>-1369617.75</v>
      </c>
      <c r="BB417">
        <v>-5775725.25</v>
      </c>
      <c r="BC417">
        <v>454550.9</v>
      </c>
      <c r="BD417">
        <v>0</v>
      </c>
      <c r="BE417">
        <v>0</v>
      </c>
      <c r="BF417">
        <v>0</v>
      </c>
      <c r="BG417">
        <v>0</v>
      </c>
      <c r="BH417">
        <v>112000</v>
      </c>
      <c r="BI417">
        <v>-1300000</v>
      </c>
      <c r="BK417">
        <v>0</v>
      </c>
      <c r="BL417">
        <v>3833045</v>
      </c>
      <c r="BM417">
        <v>0</v>
      </c>
      <c r="BN417">
        <v>100000</v>
      </c>
      <c r="BO417">
        <v>0</v>
      </c>
      <c r="BP417">
        <v>0</v>
      </c>
      <c r="BQ417">
        <v>-4448.6499999999996</v>
      </c>
      <c r="BR417">
        <v>0</v>
      </c>
      <c r="BT417">
        <v>0</v>
      </c>
      <c r="BU417">
        <v>0</v>
      </c>
      <c r="BV417">
        <v>-308353.25</v>
      </c>
      <c r="BW417">
        <v>0</v>
      </c>
      <c r="BX417">
        <v>0</v>
      </c>
      <c r="BY417">
        <v>0</v>
      </c>
      <c r="BZ417">
        <v>0</v>
      </c>
      <c r="CA417">
        <v>-323.10000000000002</v>
      </c>
      <c r="CB417">
        <v>0</v>
      </c>
      <c r="CC417">
        <v>-752574.81</v>
      </c>
      <c r="CD417">
        <v>2734.06</v>
      </c>
      <c r="CE417">
        <v>0</v>
      </c>
      <c r="CI417">
        <v>21537957</v>
      </c>
      <c r="CJ417">
        <v>3734338.4602624103</v>
      </c>
      <c r="CL417">
        <v>20821958.050000001</v>
      </c>
      <c r="DA417">
        <v>20860120.559999999</v>
      </c>
      <c r="DJ417">
        <v>1323000</v>
      </c>
      <c r="EG417" t="s">
        <v>288</v>
      </c>
      <c r="EH417">
        <v>1</v>
      </c>
      <c r="EJ417">
        <v>0</v>
      </c>
      <c r="EK417" s="59" t="s">
        <v>417</v>
      </c>
      <c r="EL417"/>
    </row>
    <row r="418" spans="1:142" x14ac:dyDescent="0.3">
      <c r="A418" t="s">
        <v>134</v>
      </c>
      <c r="B418">
        <v>2018</v>
      </c>
      <c r="C418" t="s">
        <v>135</v>
      </c>
      <c r="D418" t="s">
        <v>263</v>
      </c>
      <c r="E418" t="s">
        <v>188</v>
      </c>
      <c r="F418" t="s">
        <v>137</v>
      </c>
      <c r="G418" t="s">
        <v>138</v>
      </c>
      <c r="H418" s="6">
        <v>1266</v>
      </c>
      <c r="I418">
        <v>1445</v>
      </c>
      <c r="AS418">
        <v>3681596.55</v>
      </c>
      <c r="AT418">
        <v>0</v>
      </c>
      <c r="AU418">
        <v>-130996.1</v>
      </c>
      <c r="AV418">
        <v>426436.4</v>
      </c>
      <c r="AW418">
        <v>58298.6</v>
      </c>
      <c r="AX418">
        <v>0</v>
      </c>
      <c r="AY418">
        <v>-4648.8</v>
      </c>
      <c r="AZ418">
        <v>0</v>
      </c>
      <c r="BA418">
        <v>-468165.85</v>
      </c>
      <c r="BB418">
        <v>-4085278.4</v>
      </c>
      <c r="BC418">
        <v>520868.45</v>
      </c>
      <c r="BD418">
        <v>0</v>
      </c>
      <c r="BE418">
        <v>0</v>
      </c>
      <c r="BF418">
        <v>0</v>
      </c>
      <c r="BG418">
        <v>0</v>
      </c>
      <c r="BH418">
        <v>-238000</v>
      </c>
      <c r="BI418">
        <v>0</v>
      </c>
      <c r="BK418">
        <v>0</v>
      </c>
      <c r="BL418">
        <v>-405651</v>
      </c>
      <c r="BM418">
        <v>0</v>
      </c>
      <c r="BN418">
        <v>-253000</v>
      </c>
      <c r="BO418">
        <v>0</v>
      </c>
      <c r="BP418">
        <v>0</v>
      </c>
      <c r="BQ418">
        <v>0</v>
      </c>
      <c r="BR418">
        <v>3461.6</v>
      </c>
      <c r="BT418">
        <v>-68198.3</v>
      </c>
      <c r="BU418">
        <v>0</v>
      </c>
      <c r="BV418">
        <v>-105974.39</v>
      </c>
      <c r="BW418">
        <v>0</v>
      </c>
      <c r="BX418">
        <v>0</v>
      </c>
      <c r="BY418">
        <v>-800</v>
      </c>
      <c r="BZ418">
        <v>30977.35</v>
      </c>
      <c r="CA418">
        <v>-11003.79</v>
      </c>
      <c r="CB418">
        <v>0</v>
      </c>
      <c r="CC418">
        <v>1344.64</v>
      </c>
      <c r="CD418">
        <v>0</v>
      </c>
      <c r="CE418">
        <v>-6424.16</v>
      </c>
      <c r="CI418">
        <v>2865704</v>
      </c>
      <c r="CJ418">
        <v>922749.14679869532</v>
      </c>
      <c r="CL418">
        <v>1500463.1</v>
      </c>
      <c r="DA418">
        <v>1798674.2</v>
      </c>
      <c r="DJ418">
        <v>798000</v>
      </c>
      <c r="EG418" t="s">
        <v>285</v>
      </c>
      <c r="EH418">
        <v>1</v>
      </c>
      <c r="EJ418">
        <v>0</v>
      </c>
      <c r="EK418" s="59" t="s">
        <v>423</v>
      </c>
      <c r="EL418"/>
    </row>
    <row r="419" spans="1:142" x14ac:dyDescent="0.3">
      <c r="A419" t="s">
        <v>134</v>
      </c>
      <c r="B419">
        <v>2018</v>
      </c>
      <c r="C419" t="s">
        <v>135</v>
      </c>
      <c r="D419" t="s">
        <v>264</v>
      </c>
      <c r="E419" t="s">
        <v>189</v>
      </c>
      <c r="F419" t="s">
        <v>137</v>
      </c>
      <c r="G419" t="s">
        <v>138</v>
      </c>
      <c r="H419" s="6">
        <v>0</v>
      </c>
      <c r="I419">
        <v>0</v>
      </c>
      <c r="AS419">
        <v>0</v>
      </c>
      <c r="AT419">
        <v>0</v>
      </c>
      <c r="AU419">
        <v>0</v>
      </c>
      <c r="AV419">
        <v>0</v>
      </c>
      <c r="AW419">
        <v>0</v>
      </c>
      <c r="AX419">
        <v>0</v>
      </c>
      <c r="AY419">
        <v>0</v>
      </c>
      <c r="AZ419">
        <v>0</v>
      </c>
      <c r="BA419">
        <v>0</v>
      </c>
      <c r="BB419">
        <v>0</v>
      </c>
      <c r="BC419">
        <v>0</v>
      </c>
      <c r="BD419">
        <v>0</v>
      </c>
      <c r="BE419">
        <v>0</v>
      </c>
      <c r="BF419">
        <v>0</v>
      </c>
      <c r="BG419">
        <v>0</v>
      </c>
      <c r="BH419">
        <v>0</v>
      </c>
      <c r="BI419">
        <v>0</v>
      </c>
      <c r="BK419">
        <v>0</v>
      </c>
      <c r="BL419">
        <v>0</v>
      </c>
      <c r="BM419">
        <v>0</v>
      </c>
      <c r="BN419">
        <v>0</v>
      </c>
      <c r="BO419">
        <v>0</v>
      </c>
      <c r="BP419">
        <v>0</v>
      </c>
      <c r="BQ419">
        <v>0</v>
      </c>
      <c r="BR419">
        <v>0</v>
      </c>
      <c r="BT419">
        <v>0</v>
      </c>
      <c r="BU419">
        <v>0</v>
      </c>
      <c r="BV419">
        <v>0</v>
      </c>
      <c r="BW419">
        <v>0</v>
      </c>
      <c r="BX419">
        <v>0</v>
      </c>
      <c r="BY419">
        <v>0</v>
      </c>
      <c r="BZ419">
        <v>0</v>
      </c>
      <c r="CA419">
        <v>0</v>
      </c>
      <c r="CB419">
        <v>0</v>
      </c>
      <c r="CC419">
        <v>0</v>
      </c>
      <c r="CD419">
        <v>0</v>
      </c>
      <c r="CE419">
        <v>0</v>
      </c>
      <c r="CI419">
        <v>0</v>
      </c>
      <c r="CJ419">
        <v>0</v>
      </c>
      <c r="CL419">
        <v>0</v>
      </c>
      <c r="DA419">
        <v>0</v>
      </c>
      <c r="DJ419">
        <v>0</v>
      </c>
      <c r="EG419" t="s">
        <v>281</v>
      </c>
      <c r="EH419">
        <v>1</v>
      </c>
      <c r="EJ419">
        <v>0</v>
      </c>
      <c r="EK419" s="59" t="s">
        <v>418</v>
      </c>
      <c r="EL419"/>
    </row>
    <row r="420" spans="1:142" x14ac:dyDescent="0.3">
      <c r="A420" t="s">
        <v>134</v>
      </c>
      <c r="B420">
        <v>2018</v>
      </c>
      <c r="C420" t="s">
        <v>135</v>
      </c>
      <c r="D420" t="s">
        <v>265</v>
      </c>
      <c r="E420" t="s">
        <v>190</v>
      </c>
      <c r="F420" t="s">
        <v>137</v>
      </c>
      <c r="G420" t="s">
        <v>138</v>
      </c>
      <c r="H420" s="6">
        <v>0</v>
      </c>
      <c r="I420">
        <v>0</v>
      </c>
      <c r="AS420">
        <v>0</v>
      </c>
      <c r="AT420">
        <v>0</v>
      </c>
      <c r="AU420">
        <v>0</v>
      </c>
      <c r="AV420">
        <v>0</v>
      </c>
      <c r="AW420">
        <v>0</v>
      </c>
      <c r="AX420">
        <v>0</v>
      </c>
      <c r="AY420">
        <v>0</v>
      </c>
      <c r="AZ420">
        <v>0</v>
      </c>
      <c r="BA420">
        <v>0</v>
      </c>
      <c r="BB420">
        <v>0</v>
      </c>
      <c r="BC420">
        <v>0</v>
      </c>
      <c r="BD420">
        <v>0</v>
      </c>
      <c r="BE420">
        <v>0</v>
      </c>
      <c r="BF420">
        <v>0</v>
      </c>
      <c r="BG420">
        <v>0</v>
      </c>
      <c r="BH420">
        <v>0</v>
      </c>
      <c r="BI420">
        <v>0</v>
      </c>
      <c r="BK420">
        <v>0</v>
      </c>
      <c r="BL420">
        <v>0</v>
      </c>
      <c r="BM420">
        <v>0</v>
      </c>
      <c r="BN420">
        <v>0</v>
      </c>
      <c r="BO420">
        <v>0</v>
      </c>
      <c r="BP420">
        <v>0</v>
      </c>
      <c r="BQ420">
        <v>0</v>
      </c>
      <c r="BR420">
        <v>0</v>
      </c>
      <c r="BT420">
        <v>0</v>
      </c>
      <c r="BU420">
        <v>0</v>
      </c>
      <c r="BV420">
        <v>0</v>
      </c>
      <c r="BW420">
        <v>0</v>
      </c>
      <c r="BX420">
        <v>0</v>
      </c>
      <c r="BY420">
        <v>0</v>
      </c>
      <c r="BZ420">
        <v>0</v>
      </c>
      <c r="CA420">
        <v>0</v>
      </c>
      <c r="CB420">
        <v>0</v>
      </c>
      <c r="CC420">
        <v>0</v>
      </c>
      <c r="CD420">
        <v>0</v>
      </c>
      <c r="CE420">
        <v>0</v>
      </c>
      <c r="CI420">
        <v>0</v>
      </c>
      <c r="CJ420">
        <v>0</v>
      </c>
      <c r="CL420">
        <v>0</v>
      </c>
      <c r="DA420">
        <v>0</v>
      </c>
      <c r="DJ420">
        <v>0</v>
      </c>
      <c r="EG420" t="s">
        <v>278</v>
      </c>
      <c r="EH420">
        <v>1</v>
      </c>
      <c r="EJ420">
        <v>0</v>
      </c>
      <c r="EK420" s="59" t="s">
        <v>437</v>
      </c>
      <c r="EL420"/>
    </row>
    <row r="421" spans="1:142" x14ac:dyDescent="0.3">
      <c r="A421" t="s">
        <v>134</v>
      </c>
      <c r="B421">
        <v>2018</v>
      </c>
      <c r="C421" t="s">
        <v>135</v>
      </c>
      <c r="D421" t="s">
        <v>266</v>
      </c>
      <c r="E421" t="s">
        <v>191</v>
      </c>
      <c r="F421" t="s">
        <v>137</v>
      </c>
      <c r="G421" t="s">
        <v>138</v>
      </c>
      <c r="H421" s="6">
        <v>0</v>
      </c>
      <c r="I421">
        <v>0</v>
      </c>
      <c r="AS421">
        <v>0</v>
      </c>
      <c r="AT421">
        <v>0</v>
      </c>
      <c r="AU421">
        <v>0</v>
      </c>
      <c r="AV421">
        <v>0</v>
      </c>
      <c r="AW421">
        <v>0</v>
      </c>
      <c r="AX421">
        <v>0</v>
      </c>
      <c r="AY421">
        <v>0</v>
      </c>
      <c r="AZ421">
        <v>0</v>
      </c>
      <c r="BA421">
        <v>0</v>
      </c>
      <c r="BB421">
        <v>0</v>
      </c>
      <c r="BC421">
        <v>0</v>
      </c>
      <c r="BD421">
        <v>0</v>
      </c>
      <c r="BE421">
        <v>0</v>
      </c>
      <c r="BF421">
        <v>0</v>
      </c>
      <c r="BG421">
        <v>0</v>
      </c>
      <c r="BH421">
        <v>0</v>
      </c>
      <c r="BI421">
        <v>0</v>
      </c>
      <c r="BK421">
        <v>0</v>
      </c>
      <c r="BL421">
        <v>0</v>
      </c>
      <c r="BM421">
        <v>0</v>
      </c>
      <c r="BN421">
        <v>0</v>
      </c>
      <c r="BO421">
        <v>0</v>
      </c>
      <c r="BP421">
        <v>0</v>
      </c>
      <c r="BQ421">
        <v>0</v>
      </c>
      <c r="BR421">
        <v>0</v>
      </c>
      <c r="BT421">
        <v>0</v>
      </c>
      <c r="BU421">
        <v>0</v>
      </c>
      <c r="BV421">
        <v>0</v>
      </c>
      <c r="BW421">
        <v>0</v>
      </c>
      <c r="BX421">
        <v>0</v>
      </c>
      <c r="BY421">
        <v>0</v>
      </c>
      <c r="BZ421">
        <v>0</v>
      </c>
      <c r="CA421">
        <v>0</v>
      </c>
      <c r="CB421">
        <v>0</v>
      </c>
      <c r="CC421">
        <v>0</v>
      </c>
      <c r="CD421">
        <v>0</v>
      </c>
      <c r="CE421">
        <v>0</v>
      </c>
      <c r="CI421">
        <v>0</v>
      </c>
      <c r="CJ421">
        <v>0</v>
      </c>
      <c r="CL421">
        <v>0</v>
      </c>
      <c r="DA421">
        <v>0</v>
      </c>
      <c r="DJ421">
        <v>0</v>
      </c>
      <c r="EG421" t="s">
        <v>278</v>
      </c>
      <c r="EH421">
        <v>1</v>
      </c>
      <c r="EJ421">
        <v>0</v>
      </c>
      <c r="EK421" s="59" t="s">
        <v>436</v>
      </c>
      <c r="EL421"/>
    </row>
    <row r="422" spans="1:142" x14ac:dyDescent="0.3">
      <c r="A422" t="s">
        <v>134</v>
      </c>
      <c r="B422">
        <v>2018</v>
      </c>
      <c r="C422" t="s">
        <v>135</v>
      </c>
      <c r="D422" t="s">
        <v>267</v>
      </c>
      <c r="E422" t="s">
        <v>192</v>
      </c>
      <c r="F422" t="s">
        <v>137</v>
      </c>
      <c r="G422" t="s">
        <v>138</v>
      </c>
      <c r="H422" s="6">
        <v>0</v>
      </c>
      <c r="I422">
        <v>0</v>
      </c>
      <c r="AS422">
        <v>0</v>
      </c>
      <c r="AT422">
        <v>0</v>
      </c>
      <c r="AU422">
        <v>0</v>
      </c>
      <c r="AV422">
        <v>0</v>
      </c>
      <c r="AW422">
        <v>0</v>
      </c>
      <c r="AX422">
        <v>0</v>
      </c>
      <c r="AY422">
        <v>0</v>
      </c>
      <c r="AZ422">
        <v>0</v>
      </c>
      <c r="BA422">
        <v>0</v>
      </c>
      <c r="BB422">
        <v>0</v>
      </c>
      <c r="BC422">
        <v>0</v>
      </c>
      <c r="BD422">
        <v>0</v>
      </c>
      <c r="BE422">
        <v>0</v>
      </c>
      <c r="BF422">
        <v>0</v>
      </c>
      <c r="BG422">
        <v>0</v>
      </c>
      <c r="BH422">
        <v>0</v>
      </c>
      <c r="BI422">
        <v>0</v>
      </c>
      <c r="BK422">
        <v>0</v>
      </c>
      <c r="BL422">
        <v>0</v>
      </c>
      <c r="BM422">
        <v>0</v>
      </c>
      <c r="BN422">
        <v>0</v>
      </c>
      <c r="BO422">
        <v>0</v>
      </c>
      <c r="BP422">
        <v>0</v>
      </c>
      <c r="BQ422">
        <v>0</v>
      </c>
      <c r="BR422">
        <v>0</v>
      </c>
      <c r="BT422">
        <v>0</v>
      </c>
      <c r="BU422">
        <v>0</v>
      </c>
      <c r="BV422">
        <v>0</v>
      </c>
      <c r="BW422">
        <v>0</v>
      </c>
      <c r="BX422">
        <v>0</v>
      </c>
      <c r="BY422">
        <v>0</v>
      </c>
      <c r="BZ422">
        <v>0</v>
      </c>
      <c r="CA422">
        <v>0</v>
      </c>
      <c r="CB422">
        <v>0</v>
      </c>
      <c r="CC422">
        <v>0</v>
      </c>
      <c r="CD422">
        <v>0</v>
      </c>
      <c r="CE422">
        <v>0</v>
      </c>
      <c r="CI422">
        <v>0</v>
      </c>
      <c r="CJ422">
        <v>0</v>
      </c>
      <c r="CL422">
        <v>0</v>
      </c>
      <c r="DA422">
        <v>0</v>
      </c>
      <c r="DJ422">
        <v>0</v>
      </c>
      <c r="EG422" t="s">
        <v>280</v>
      </c>
      <c r="EH422">
        <v>1</v>
      </c>
      <c r="EJ422">
        <v>0</v>
      </c>
      <c r="EK422" s="59" t="s">
        <v>415</v>
      </c>
      <c r="EL422"/>
    </row>
    <row r="423" spans="1:142" x14ac:dyDescent="0.3">
      <c r="A423" t="s">
        <v>134</v>
      </c>
      <c r="B423">
        <v>2018</v>
      </c>
      <c r="C423" t="s">
        <v>135</v>
      </c>
      <c r="D423" t="s">
        <v>268</v>
      </c>
      <c r="E423" t="s">
        <v>193</v>
      </c>
      <c r="F423" t="s">
        <v>137</v>
      </c>
      <c r="G423" t="s">
        <v>138</v>
      </c>
      <c r="H423" s="6">
        <v>0</v>
      </c>
      <c r="I423">
        <v>0</v>
      </c>
      <c r="AS423">
        <v>0</v>
      </c>
      <c r="AT423">
        <v>0</v>
      </c>
      <c r="AU423">
        <v>0</v>
      </c>
      <c r="AV423">
        <v>0</v>
      </c>
      <c r="AW423">
        <v>0</v>
      </c>
      <c r="AX423">
        <v>0</v>
      </c>
      <c r="AY423">
        <v>0</v>
      </c>
      <c r="AZ423">
        <v>0</v>
      </c>
      <c r="BA423">
        <v>0</v>
      </c>
      <c r="BB423">
        <v>0</v>
      </c>
      <c r="BC423">
        <v>0</v>
      </c>
      <c r="BD423">
        <v>0</v>
      </c>
      <c r="BE423">
        <v>0</v>
      </c>
      <c r="BF423">
        <v>0</v>
      </c>
      <c r="BG423">
        <v>0</v>
      </c>
      <c r="BH423">
        <v>0</v>
      </c>
      <c r="BI423">
        <v>0</v>
      </c>
      <c r="BK423">
        <v>0</v>
      </c>
      <c r="BL423">
        <v>0</v>
      </c>
      <c r="BM423">
        <v>0</v>
      </c>
      <c r="BN423">
        <v>0</v>
      </c>
      <c r="BO423">
        <v>0</v>
      </c>
      <c r="BP423">
        <v>0</v>
      </c>
      <c r="BQ423">
        <v>0</v>
      </c>
      <c r="BR423">
        <v>0</v>
      </c>
      <c r="BT423">
        <v>0</v>
      </c>
      <c r="BU423">
        <v>0</v>
      </c>
      <c r="BV423">
        <v>0</v>
      </c>
      <c r="BW423">
        <v>0</v>
      </c>
      <c r="BX423">
        <v>0</v>
      </c>
      <c r="BY423">
        <v>0</v>
      </c>
      <c r="BZ423">
        <v>0</v>
      </c>
      <c r="CA423">
        <v>0</v>
      </c>
      <c r="CB423">
        <v>0</v>
      </c>
      <c r="CC423">
        <v>0</v>
      </c>
      <c r="CD423">
        <v>0</v>
      </c>
      <c r="CE423">
        <v>0</v>
      </c>
      <c r="CI423">
        <v>0</v>
      </c>
      <c r="CJ423">
        <v>0</v>
      </c>
      <c r="CL423">
        <v>0</v>
      </c>
      <c r="DA423">
        <v>0</v>
      </c>
      <c r="DJ423">
        <v>0</v>
      </c>
      <c r="EG423" t="s">
        <v>281</v>
      </c>
      <c r="EH423">
        <v>1</v>
      </c>
      <c r="EJ423">
        <v>0</v>
      </c>
      <c r="EK423" s="59" t="s">
        <v>421</v>
      </c>
      <c r="EL423"/>
    </row>
    <row r="424" spans="1:142" x14ac:dyDescent="0.3">
      <c r="A424" t="s">
        <v>134</v>
      </c>
      <c r="B424">
        <v>2018</v>
      </c>
      <c r="C424" t="s">
        <v>135</v>
      </c>
      <c r="D424" t="s">
        <v>269</v>
      </c>
      <c r="E424" t="s">
        <v>194</v>
      </c>
      <c r="F424" t="s">
        <v>137</v>
      </c>
      <c r="G424" t="s">
        <v>138</v>
      </c>
      <c r="H424" s="6">
        <v>0</v>
      </c>
      <c r="I424">
        <v>0</v>
      </c>
      <c r="AS424">
        <v>0</v>
      </c>
      <c r="AT424">
        <v>0</v>
      </c>
      <c r="AU424">
        <v>0</v>
      </c>
      <c r="AV424">
        <v>0</v>
      </c>
      <c r="AW424">
        <v>0</v>
      </c>
      <c r="AX424">
        <v>0</v>
      </c>
      <c r="AY424">
        <v>0</v>
      </c>
      <c r="AZ424">
        <v>0</v>
      </c>
      <c r="BA424">
        <v>0</v>
      </c>
      <c r="BB424">
        <v>0</v>
      </c>
      <c r="BC424">
        <v>0</v>
      </c>
      <c r="BD424">
        <v>0</v>
      </c>
      <c r="BE424">
        <v>0</v>
      </c>
      <c r="BF424">
        <v>0</v>
      </c>
      <c r="BG424">
        <v>0</v>
      </c>
      <c r="BH424">
        <v>0</v>
      </c>
      <c r="BI424">
        <v>0</v>
      </c>
      <c r="BK424">
        <v>0</v>
      </c>
      <c r="BL424">
        <v>0</v>
      </c>
      <c r="BM424">
        <v>0</v>
      </c>
      <c r="BN424">
        <v>0</v>
      </c>
      <c r="BO424">
        <v>0</v>
      </c>
      <c r="BP424">
        <v>0</v>
      </c>
      <c r="BQ424">
        <v>0</v>
      </c>
      <c r="BR424">
        <v>0</v>
      </c>
      <c r="BT424">
        <v>0</v>
      </c>
      <c r="BU424">
        <v>0</v>
      </c>
      <c r="BV424">
        <v>0</v>
      </c>
      <c r="BW424">
        <v>0</v>
      </c>
      <c r="BX424">
        <v>0</v>
      </c>
      <c r="BY424">
        <v>0</v>
      </c>
      <c r="BZ424">
        <v>0</v>
      </c>
      <c r="CA424">
        <v>0</v>
      </c>
      <c r="CB424">
        <v>0</v>
      </c>
      <c r="CC424">
        <v>0</v>
      </c>
      <c r="CD424">
        <v>0</v>
      </c>
      <c r="CE424">
        <v>0</v>
      </c>
      <c r="CI424">
        <v>0</v>
      </c>
      <c r="CJ424">
        <v>0</v>
      </c>
      <c r="CL424">
        <v>0</v>
      </c>
      <c r="DA424">
        <v>0</v>
      </c>
      <c r="DJ424">
        <v>0</v>
      </c>
      <c r="EG424" t="s">
        <v>278</v>
      </c>
      <c r="EH424">
        <v>1</v>
      </c>
      <c r="EJ424">
        <v>0</v>
      </c>
      <c r="EK424" s="59" t="s">
        <v>446</v>
      </c>
      <c r="EL424"/>
    </row>
    <row r="425" spans="1:142" x14ac:dyDescent="0.3">
      <c r="A425" t="s">
        <v>134</v>
      </c>
      <c r="B425">
        <v>2018</v>
      </c>
      <c r="C425" t="s">
        <v>135</v>
      </c>
      <c r="D425" t="s">
        <v>270</v>
      </c>
      <c r="E425" t="s">
        <v>195</v>
      </c>
      <c r="F425" t="s">
        <v>137</v>
      </c>
      <c r="G425" t="s">
        <v>138</v>
      </c>
      <c r="H425" s="6">
        <v>0</v>
      </c>
      <c r="I425">
        <v>0</v>
      </c>
      <c r="AS425">
        <v>0</v>
      </c>
      <c r="AT425">
        <v>0</v>
      </c>
      <c r="AU425">
        <v>0</v>
      </c>
      <c r="AV425">
        <v>0</v>
      </c>
      <c r="AW425">
        <v>0</v>
      </c>
      <c r="AX425">
        <v>0</v>
      </c>
      <c r="AY425">
        <v>0</v>
      </c>
      <c r="AZ425">
        <v>0</v>
      </c>
      <c r="BA425">
        <v>0</v>
      </c>
      <c r="BB425">
        <v>0</v>
      </c>
      <c r="BC425">
        <v>0</v>
      </c>
      <c r="BD425">
        <v>0</v>
      </c>
      <c r="BE425">
        <v>0</v>
      </c>
      <c r="BF425">
        <v>0</v>
      </c>
      <c r="BG425">
        <v>0</v>
      </c>
      <c r="BH425">
        <v>0</v>
      </c>
      <c r="BI425">
        <v>0</v>
      </c>
      <c r="BK425">
        <v>0</v>
      </c>
      <c r="BL425">
        <v>0</v>
      </c>
      <c r="BM425">
        <v>0</v>
      </c>
      <c r="BN425">
        <v>0</v>
      </c>
      <c r="BO425">
        <v>0</v>
      </c>
      <c r="BP425">
        <v>0</v>
      </c>
      <c r="BQ425">
        <v>0</v>
      </c>
      <c r="BR425">
        <v>0</v>
      </c>
      <c r="BT425">
        <v>0</v>
      </c>
      <c r="BU425">
        <v>0</v>
      </c>
      <c r="BV425">
        <v>0</v>
      </c>
      <c r="BW425">
        <v>0</v>
      </c>
      <c r="BX425">
        <v>0</v>
      </c>
      <c r="BY425">
        <v>0</v>
      </c>
      <c r="BZ425">
        <v>0</v>
      </c>
      <c r="CA425">
        <v>0</v>
      </c>
      <c r="CB425">
        <v>0</v>
      </c>
      <c r="CC425">
        <v>0</v>
      </c>
      <c r="CD425">
        <v>0</v>
      </c>
      <c r="CE425">
        <v>0</v>
      </c>
      <c r="CI425">
        <v>0</v>
      </c>
      <c r="CJ425">
        <v>0</v>
      </c>
      <c r="CL425">
        <v>0</v>
      </c>
      <c r="DA425">
        <v>0</v>
      </c>
      <c r="DJ425">
        <v>0</v>
      </c>
      <c r="EG425" t="s">
        <v>283</v>
      </c>
      <c r="EH425">
        <v>1</v>
      </c>
      <c r="EJ425">
        <v>0</v>
      </c>
      <c r="EK425" s="59" t="s">
        <v>413</v>
      </c>
      <c r="EL425"/>
    </row>
    <row r="426" spans="1:142" x14ac:dyDescent="0.3">
      <c r="A426" t="s">
        <v>134</v>
      </c>
      <c r="B426">
        <v>2018</v>
      </c>
      <c r="C426" t="s">
        <v>135</v>
      </c>
      <c r="D426" t="s">
        <v>271</v>
      </c>
      <c r="E426" t="s">
        <v>196</v>
      </c>
      <c r="F426" t="s">
        <v>137</v>
      </c>
      <c r="G426" t="s">
        <v>138</v>
      </c>
      <c r="H426" s="6">
        <v>0</v>
      </c>
      <c r="I426">
        <v>0</v>
      </c>
      <c r="AS426">
        <v>0</v>
      </c>
      <c r="AT426">
        <v>0</v>
      </c>
      <c r="AU426">
        <v>0</v>
      </c>
      <c r="AV426">
        <v>0</v>
      </c>
      <c r="AW426">
        <v>0</v>
      </c>
      <c r="AX426">
        <v>0</v>
      </c>
      <c r="AY426">
        <v>0</v>
      </c>
      <c r="AZ426">
        <v>0</v>
      </c>
      <c r="BA426">
        <v>0</v>
      </c>
      <c r="BB426">
        <v>0</v>
      </c>
      <c r="BC426">
        <v>0</v>
      </c>
      <c r="BD426">
        <v>0</v>
      </c>
      <c r="BE426">
        <v>0</v>
      </c>
      <c r="BF426">
        <v>0</v>
      </c>
      <c r="BG426">
        <v>0</v>
      </c>
      <c r="BH426">
        <v>0</v>
      </c>
      <c r="BI426">
        <v>0</v>
      </c>
      <c r="BK426">
        <v>0</v>
      </c>
      <c r="BL426">
        <v>0</v>
      </c>
      <c r="BM426">
        <v>0</v>
      </c>
      <c r="BN426">
        <v>0</v>
      </c>
      <c r="BO426">
        <v>0</v>
      </c>
      <c r="BP426">
        <v>0</v>
      </c>
      <c r="BQ426">
        <v>0</v>
      </c>
      <c r="BR426">
        <v>0</v>
      </c>
      <c r="BT426">
        <v>0</v>
      </c>
      <c r="BU426">
        <v>0</v>
      </c>
      <c r="BV426">
        <v>0</v>
      </c>
      <c r="BW426">
        <v>0</v>
      </c>
      <c r="BX426">
        <v>0</v>
      </c>
      <c r="BY426">
        <v>0</v>
      </c>
      <c r="BZ426">
        <v>0</v>
      </c>
      <c r="CA426">
        <v>0</v>
      </c>
      <c r="CB426">
        <v>0</v>
      </c>
      <c r="CC426">
        <v>0</v>
      </c>
      <c r="CD426">
        <v>0</v>
      </c>
      <c r="CE426">
        <v>0</v>
      </c>
      <c r="CI426">
        <v>0</v>
      </c>
      <c r="CJ426">
        <v>0</v>
      </c>
      <c r="CL426">
        <v>0</v>
      </c>
      <c r="DA426">
        <v>0</v>
      </c>
      <c r="DJ426">
        <v>0</v>
      </c>
      <c r="EG426" t="s">
        <v>279</v>
      </c>
      <c r="EH426">
        <v>1</v>
      </c>
      <c r="EJ426">
        <v>0</v>
      </c>
      <c r="EK426" s="59" t="s">
        <v>444</v>
      </c>
      <c r="EL426"/>
    </row>
    <row r="427" spans="1:142" x14ac:dyDescent="0.3">
      <c r="A427" t="s">
        <v>134</v>
      </c>
      <c r="B427">
        <v>2018</v>
      </c>
      <c r="C427" t="s">
        <v>135</v>
      </c>
      <c r="D427" t="s">
        <v>272</v>
      </c>
      <c r="E427" t="s">
        <v>197</v>
      </c>
      <c r="F427" t="s">
        <v>137</v>
      </c>
      <c r="G427" t="s">
        <v>138</v>
      </c>
      <c r="H427" s="6">
        <v>0</v>
      </c>
      <c r="I427">
        <v>0</v>
      </c>
      <c r="AS427">
        <v>0</v>
      </c>
      <c r="AT427">
        <v>0</v>
      </c>
      <c r="AU427">
        <v>0</v>
      </c>
      <c r="AV427">
        <v>0</v>
      </c>
      <c r="AW427">
        <v>0</v>
      </c>
      <c r="AX427">
        <v>0</v>
      </c>
      <c r="AY427">
        <v>0</v>
      </c>
      <c r="AZ427">
        <v>0</v>
      </c>
      <c r="BA427">
        <v>0</v>
      </c>
      <c r="BB427">
        <v>0</v>
      </c>
      <c r="BC427">
        <v>0</v>
      </c>
      <c r="BD427">
        <v>0</v>
      </c>
      <c r="BE427">
        <v>0</v>
      </c>
      <c r="BF427">
        <v>0</v>
      </c>
      <c r="BG427">
        <v>0</v>
      </c>
      <c r="BH427">
        <v>0</v>
      </c>
      <c r="BI427">
        <v>0</v>
      </c>
      <c r="BK427">
        <v>0</v>
      </c>
      <c r="BL427">
        <v>0</v>
      </c>
      <c r="BM427">
        <v>0</v>
      </c>
      <c r="BN427">
        <v>0</v>
      </c>
      <c r="BO427">
        <v>0</v>
      </c>
      <c r="BP427">
        <v>0</v>
      </c>
      <c r="BQ427">
        <v>0</v>
      </c>
      <c r="BR427">
        <v>0</v>
      </c>
      <c r="BT427">
        <v>0</v>
      </c>
      <c r="BU427">
        <v>0</v>
      </c>
      <c r="BV427">
        <v>0</v>
      </c>
      <c r="BW427">
        <v>0</v>
      </c>
      <c r="BX427">
        <v>0</v>
      </c>
      <c r="BY427">
        <v>0</v>
      </c>
      <c r="BZ427">
        <v>0</v>
      </c>
      <c r="CA427">
        <v>0</v>
      </c>
      <c r="CB427">
        <v>0</v>
      </c>
      <c r="CC427">
        <v>0</v>
      </c>
      <c r="CD427">
        <v>0</v>
      </c>
      <c r="CE427">
        <v>0</v>
      </c>
      <c r="CI427">
        <v>0</v>
      </c>
      <c r="CJ427">
        <v>0</v>
      </c>
      <c r="CL427">
        <v>0</v>
      </c>
      <c r="DA427">
        <v>0</v>
      </c>
      <c r="DJ427">
        <v>0</v>
      </c>
      <c r="EG427" t="s">
        <v>279</v>
      </c>
      <c r="EH427">
        <v>1</v>
      </c>
      <c r="EJ427">
        <v>0</v>
      </c>
      <c r="EK427" s="59" t="s">
        <v>443</v>
      </c>
      <c r="EL427"/>
    </row>
    <row r="428" spans="1:142" x14ac:dyDescent="0.3">
      <c r="A428" t="s">
        <v>134</v>
      </c>
      <c r="B428">
        <v>2018</v>
      </c>
      <c r="C428" t="s">
        <v>135</v>
      </c>
      <c r="D428" t="s">
        <v>273</v>
      </c>
      <c r="E428" t="s">
        <v>198</v>
      </c>
      <c r="F428" t="s">
        <v>137</v>
      </c>
      <c r="G428" t="s">
        <v>138</v>
      </c>
      <c r="H428" s="6">
        <v>0</v>
      </c>
      <c r="I428">
        <v>0</v>
      </c>
      <c r="AS428">
        <v>0</v>
      </c>
      <c r="AT428">
        <v>0</v>
      </c>
      <c r="AU428">
        <v>0</v>
      </c>
      <c r="AV428">
        <v>0</v>
      </c>
      <c r="AW428">
        <v>0</v>
      </c>
      <c r="AX428">
        <v>0</v>
      </c>
      <c r="AY428">
        <v>0</v>
      </c>
      <c r="AZ428">
        <v>0</v>
      </c>
      <c r="BA428">
        <v>0</v>
      </c>
      <c r="BB428">
        <v>0</v>
      </c>
      <c r="BC428">
        <v>0</v>
      </c>
      <c r="BD428">
        <v>0</v>
      </c>
      <c r="BE428">
        <v>0</v>
      </c>
      <c r="BF428">
        <v>0</v>
      </c>
      <c r="BG428">
        <v>0</v>
      </c>
      <c r="BH428">
        <v>0</v>
      </c>
      <c r="BI428">
        <v>0</v>
      </c>
      <c r="BK428">
        <v>0</v>
      </c>
      <c r="BL428">
        <v>0</v>
      </c>
      <c r="BM428">
        <v>0</v>
      </c>
      <c r="BN428">
        <v>0</v>
      </c>
      <c r="BO428">
        <v>0</v>
      </c>
      <c r="BP428">
        <v>0</v>
      </c>
      <c r="BQ428">
        <v>0</v>
      </c>
      <c r="BR428">
        <v>0</v>
      </c>
      <c r="BT428">
        <v>0</v>
      </c>
      <c r="BU428">
        <v>0</v>
      </c>
      <c r="BV428">
        <v>0</v>
      </c>
      <c r="BW428">
        <v>0</v>
      </c>
      <c r="BX428">
        <v>0</v>
      </c>
      <c r="BY428">
        <v>0</v>
      </c>
      <c r="BZ428">
        <v>0</v>
      </c>
      <c r="CA428">
        <v>0</v>
      </c>
      <c r="CB428">
        <v>0</v>
      </c>
      <c r="CC428">
        <v>0</v>
      </c>
      <c r="CD428">
        <v>0</v>
      </c>
      <c r="CE428">
        <v>0</v>
      </c>
      <c r="CI428">
        <v>0</v>
      </c>
      <c r="CJ428">
        <v>0</v>
      </c>
      <c r="CL428">
        <v>0</v>
      </c>
      <c r="DA428">
        <v>0</v>
      </c>
      <c r="DJ428">
        <v>0</v>
      </c>
      <c r="EG428" t="s">
        <v>278</v>
      </c>
      <c r="EH428">
        <v>1</v>
      </c>
      <c r="EJ428">
        <v>0</v>
      </c>
      <c r="EK428" s="59" t="s">
        <v>445</v>
      </c>
      <c r="EL428"/>
    </row>
    <row r="429" spans="1:142" x14ac:dyDescent="0.3">
      <c r="A429" t="s">
        <v>134</v>
      </c>
      <c r="B429">
        <v>2019</v>
      </c>
      <c r="C429" t="s">
        <v>135</v>
      </c>
      <c r="D429" t="s">
        <v>213</v>
      </c>
      <c r="E429" t="s">
        <v>136</v>
      </c>
      <c r="F429" t="s">
        <v>137</v>
      </c>
      <c r="G429" t="s">
        <v>138</v>
      </c>
      <c r="H429" s="6">
        <v>1015657.67</v>
      </c>
      <c r="I429">
        <v>999307</v>
      </c>
      <c r="AS429">
        <v>3581825931.75</v>
      </c>
      <c r="AT429">
        <v>-15465416.99</v>
      </c>
      <c r="AU429">
        <v>0</v>
      </c>
      <c r="AV429">
        <v>434905495.89999998</v>
      </c>
      <c r="AW429">
        <v>0</v>
      </c>
      <c r="AX429">
        <v>0</v>
      </c>
      <c r="AY429">
        <v>-4871570.95</v>
      </c>
      <c r="AZ429">
        <v>0</v>
      </c>
      <c r="BA429">
        <v>-434905495.89999998</v>
      </c>
      <c r="BB429">
        <v>-2641005226.21</v>
      </c>
      <c r="BC429">
        <v>438656910.64999998</v>
      </c>
      <c r="BD429">
        <v>0</v>
      </c>
      <c r="BE429">
        <v>0</v>
      </c>
      <c r="BF429">
        <v>0</v>
      </c>
      <c r="BG429">
        <v>-1164364.26</v>
      </c>
      <c r="BH429">
        <v>-125715185</v>
      </c>
      <c r="BI429">
        <v>1288665</v>
      </c>
      <c r="BK429">
        <v>0</v>
      </c>
      <c r="BL429">
        <v>-1090561768.05</v>
      </c>
      <c r="BM429">
        <v>0</v>
      </c>
      <c r="BN429">
        <v>20308839</v>
      </c>
      <c r="BO429">
        <v>-374491.5</v>
      </c>
      <c r="BP429">
        <v>-126480.35</v>
      </c>
      <c r="BQ429">
        <v>-3041600.2</v>
      </c>
      <c r="BR429">
        <v>0</v>
      </c>
      <c r="BT429">
        <v>0</v>
      </c>
      <c r="BU429">
        <v>0</v>
      </c>
      <c r="BV429">
        <v>-151190585.34999999</v>
      </c>
      <c r="BW429">
        <v>-70109.73</v>
      </c>
      <c r="BX429">
        <v>-2737334.33</v>
      </c>
      <c r="BY429">
        <v>-3464.91</v>
      </c>
      <c r="BZ429">
        <v>376830.26</v>
      </c>
      <c r="CA429">
        <v>-2081595.13</v>
      </c>
      <c r="CB429">
        <v>0</v>
      </c>
      <c r="CC429">
        <v>107589818.42</v>
      </c>
      <c r="CD429">
        <v>0</v>
      </c>
      <c r="CE429">
        <v>0</v>
      </c>
      <c r="CI429">
        <v>678457367</v>
      </c>
      <c r="CJ429">
        <v>449856247.6219154</v>
      </c>
      <c r="CK429">
        <v>-991706840.97088933</v>
      </c>
      <c r="CL429">
        <v>1991448738.75</v>
      </c>
      <c r="DA429">
        <v>787065218.13</v>
      </c>
      <c r="DJ429">
        <v>839983830</v>
      </c>
      <c r="EH429">
        <v>0</v>
      </c>
      <c r="EJ429">
        <v>0</v>
      </c>
      <c r="EK429" s="59" t="s">
        <v>432</v>
      </c>
      <c r="EL429"/>
    </row>
    <row r="430" spans="1:142" x14ac:dyDescent="0.3">
      <c r="A430" t="s">
        <v>134</v>
      </c>
      <c r="B430">
        <v>2019</v>
      </c>
      <c r="C430" t="s">
        <v>135</v>
      </c>
      <c r="D430" t="s">
        <v>214</v>
      </c>
      <c r="E430" t="s">
        <v>139</v>
      </c>
      <c r="F430" t="s">
        <v>137</v>
      </c>
      <c r="G430" t="s">
        <v>138</v>
      </c>
      <c r="H430" s="6">
        <v>795082</v>
      </c>
      <c r="I430">
        <v>873897</v>
      </c>
      <c r="AS430">
        <v>3275478737.8600001</v>
      </c>
      <c r="AT430">
        <v>-13090471.4</v>
      </c>
      <c r="AU430">
        <v>0</v>
      </c>
      <c r="AV430">
        <v>533231876.64999998</v>
      </c>
      <c r="AW430">
        <v>0</v>
      </c>
      <c r="AX430">
        <v>0</v>
      </c>
      <c r="AY430">
        <v>-3271536.22</v>
      </c>
      <c r="AZ430">
        <v>0</v>
      </c>
      <c r="BA430">
        <v>-533231876.64999998</v>
      </c>
      <c r="BB430">
        <v>-4076940326.7800002</v>
      </c>
      <c r="BC430">
        <v>484244214.14999998</v>
      </c>
      <c r="BD430">
        <v>0</v>
      </c>
      <c r="BE430">
        <v>0</v>
      </c>
      <c r="BF430">
        <v>0</v>
      </c>
      <c r="BG430">
        <v>-2367469.36</v>
      </c>
      <c r="BH430">
        <v>89283243.209999993</v>
      </c>
      <c r="BI430">
        <v>0</v>
      </c>
      <c r="BK430">
        <v>0</v>
      </c>
      <c r="BL430">
        <v>718082800</v>
      </c>
      <c r="BM430">
        <v>0</v>
      </c>
      <c r="BN430">
        <v>-159418235</v>
      </c>
      <c r="BO430">
        <v>-13242789.68</v>
      </c>
      <c r="BP430">
        <v>-709138.5</v>
      </c>
      <c r="BQ430">
        <v>-3906370.93</v>
      </c>
      <c r="BR430">
        <v>0</v>
      </c>
      <c r="BT430">
        <v>-381311791.32999998</v>
      </c>
      <c r="BU430">
        <v>-1067724.3600000001</v>
      </c>
      <c r="BV430">
        <v>217605075.91</v>
      </c>
      <c r="BW430">
        <v>-6696188.54</v>
      </c>
      <c r="BX430">
        <v>-10621801.84</v>
      </c>
      <c r="BY430">
        <v>-7317763.6200000001</v>
      </c>
      <c r="BZ430">
        <v>6694687.0599999996</v>
      </c>
      <c r="CA430">
        <v>-3937422.57</v>
      </c>
      <c r="CB430">
        <v>0</v>
      </c>
      <c r="CC430">
        <v>127081089.73999999</v>
      </c>
      <c r="CD430">
        <v>274410.83</v>
      </c>
      <c r="CE430">
        <v>-56239.34</v>
      </c>
      <c r="CI430">
        <v>1151986885.47</v>
      </c>
      <c r="CJ430">
        <v>644506944.11879349</v>
      </c>
      <c r="CK430">
        <v>566157974.18349826</v>
      </c>
      <c r="CL430">
        <v>2057285575.9100001</v>
      </c>
      <c r="DA430">
        <v>989458696.14999998</v>
      </c>
      <c r="DJ430">
        <v>540930088.63999999</v>
      </c>
      <c r="EG430" t="s">
        <v>278</v>
      </c>
      <c r="EH430">
        <v>1</v>
      </c>
      <c r="EJ430">
        <v>0</v>
      </c>
      <c r="EK430" s="59" t="s">
        <v>435</v>
      </c>
      <c r="EL430"/>
    </row>
    <row r="431" spans="1:142" x14ac:dyDescent="0.3">
      <c r="A431" t="s">
        <v>134</v>
      </c>
      <c r="B431">
        <v>2019</v>
      </c>
      <c r="C431" t="s">
        <v>135</v>
      </c>
      <c r="D431" t="s">
        <v>215</v>
      </c>
      <c r="E431" t="s">
        <v>140</v>
      </c>
      <c r="F431" t="s">
        <v>137</v>
      </c>
      <c r="G431" t="s">
        <v>138</v>
      </c>
      <c r="H431" s="6">
        <v>861448</v>
      </c>
      <c r="I431">
        <v>858614</v>
      </c>
      <c r="AS431">
        <v>3185897831.3000002</v>
      </c>
      <c r="AT431">
        <v>-10465516.439999999</v>
      </c>
      <c r="AU431">
        <v>0</v>
      </c>
      <c r="AV431">
        <v>530963368.35000002</v>
      </c>
      <c r="AW431">
        <v>64157.09</v>
      </c>
      <c r="AX431">
        <v>0</v>
      </c>
      <c r="AY431">
        <v>-4042838</v>
      </c>
      <c r="AZ431">
        <v>0</v>
      </c>
      <c r="BA431">
        <v>-531010959.64999998</v>
      </c>
      <c r="BB431">
        <v>-3818485240.9200001</v>
      </c>
      <c r="BC431">
        <v>483975661.35000002</v>
      </c>
      <c r="BD431">
        <v>0</v>
      </c>
      <c r="BE431">
        <v>0</v>
      </c>
      <c r="BF431">
        <v>0</v>
      </c>
      <c r="BG431">
        <v>-403850</v>
      </c>
      <c r="BH431">
        <v>86300000</v>
      </c>
      <c r="BI431">
        <v>0</v>
      </c>
      <c r="BK431">
        <v>0</v>
      </c>
      <c r="BL431">
        <v>357915081</v>
      </c>
      <c r="BM431">
        <v>0</v>
      </c>
      <c r="BN431">
        <v>-38013477</v>
      </c>
      <c r="BO431">
        <v>-15532134.75</v>
      </c>
      <c r="BP431">
        <v>-3844820.3</v>
      </c>
      <c r="BQ431">
        <v>20532036.829999998</v>
      </c>
      <c r="BR431">
        <v>0</v>
      </c>
      <c r="BT431">
        <v>-308471799.35000002</v>
      </c>
      <c r="BU431">
        <v>-295426</v>
      </c>
      <c r="BV431">
        <v>201993317.99000001</v>
      </c>
      <c r="BW431">
        <v>-413471.46</v>
      </c>
      <c r="BX431">
        <v>-950654.21</v>
      </c>
      <c r="BY431">
        <v>-10997055.35</v>
      </c>
      <c r="BZ431">
        <v>76898.570000000007</v>
      </c>
      <c r="CA431">
        <v>-721876.2</v>
      </c>
      <c r="CB431">
        <v>0</v>
      </c>
      <c r="CC431">
        <v>81899645.409999996</v>
      </c>
      <c r="CD431">
        <v>0</v>
      </c>
      <c r="CE431">
        <v>-81370.899999999994</v>
      </c>
      <c r="CI431">
        <v>780924763.41110706</v>
      </c>
      <c r="CJ431">
        <v>496004923.18352938</v>
      </c>
      <c r="CK431">
        <v>328792396.61639494</v>
      </c>
      <c r="CL431">
        <v>1260108933.96</v>
      </c>
      <c r="DA431">
        <v>975411248.19000006</v>
      </c>
      <c r="DJ431">
        <v>698450000</v>
      </c>
      <c r="EG431" t="s">
        <v>287</v>
      </c>
      <c r="EH431">
        <v>1</v>
      </c>
      <c r="EJ431">
        <v>0</v>
      </c>
      <c r="EK431" s="59" t="s">
        <v>387</v>
      </c>
      <c r="EL431"/>
    </row>
    <row r="432" spans="1:142" x14ac:dyDescent="0.3">
      <c r="A432" t="s">
        <v>134</v>
      </c>
      <c r="B432">
        <v>2019</v>
      </c>
      <c r="C432" t="s">
        <v>135</v>
      </c>
      <c r="D432" t="s">
        <v>216</v>
      </c>
      <c r="E432" t="s">
        <v>141</v>
      </c>
      <c r="F432" t="s">
        <v>137</v>
      </c>
      <c r="G432" t="s">
        <v>138</v>
      </c>
      <c r="H432" s="6">
        <v>729163</v>
      </c>
      <c r="I432">
        <v>735379</v>
      </c>
      <c r="AS432">
        <v>2725865774.0500002</v>
      </c>
      <c r="AT432">
        <v>-5122440.58</v>
      </c>
      <c r="AU432">
        <v>0</v>
      </c>
      <c r="AV432">
        <v>312474226.88999999</v>
      </c>
      <c r="AW432">
        <v>0</v>
      </c>
      <c r="AX432">
        <v>0</v>
      </c>
      <c r="AY432">
        <v>-3462831</v>
      </c>
      <c r="AZ432">
        <v>0</v>
      </c>
      <c r="BA432">
        <v>-312474226.88999999</v>
      </c>
      <c r="BB432">
        <v>-2768640294.1300001</v>
      </c>
      <c r="BC432">
        <v>425373483.75</v>
      </c>
      <c r="BD432">
        <v>0</v>
      </c>
      <c r="BE432">
        <v>0</v>
      </c>
      <c r="BF432">
        <v>0</v>
      </c>
      <c r="BG432">
        <v>-619962.24</v>
      </c>
      <c r="BH432">
        <v>-27729628</v>
      </c>
      <c r="BI432">
        <v>0</v>
      </c>
      <c r="BK432">
        <v>0</v>
      </c>
      <c r="BL432">
        <v>-193453061</v>
      </c>
      <c r="BM432">
        <v>0</v>
      </c>
      <c r="BN432">
        <v>3127191.39</v>
      </c>
      <c r="BO432">
        <v>-19156736.989999998</v>
      </c>
      <c r="BP432">
        <v>-4448855.7</v>
      </c>
      <c r="BQ432">
        <v>-4466056.09</v>
      </c>
      <c r="BR432">
        <v>0</v>
      </c>
      <c r="BT432">
        <v>-61451072.100000001</v>
      </c>
      <c r="BU432">
        <v>-518635.13</v>
      </c>
      <c r="BV432">
        <v>-38814945.200000003</v>
      </c>
      <c r="BW432">
        <v>-7411782.6200000001</v>
      </c>
      <c r="BX432">
        <v>-419024.28</v>
      </c>
      <c r="BY432">
        <v>-2069244.15</v>
      </c>
      <c r="BZ432">
        <v>234342.63</v>
      </c>
      <c r="CA432">
        <v>-609376.17000000004</v>
      </c>
      <c r="CB432">
        <v>0</v>
      </c>
      <c r="CC432">
        <v>50814953.25</v>
      </c>
      <c r="CD432">
        <v>344590.41</v>
      </c>
      <c r="CE432">
        <v>-1847639.27</v>
      </c>
      <c r="CI432">
        <v>562126787.09999979</v>
      </c>
      <c r="CJ432">
        <v>223898489.1102547</v>
      </c>
      <c r="CK432">
        <v>-164840086.80959991</v>
      </c>
      <c r="CL432">
        <v>1162810518.6199999</v>
      </c>
      <c r="DA432">
        <v>619498365.96000004</v>
      </c>
      <c r="DJ432">
        <v>394818950</v>
      </c>
      <c r="EG432" t="s">
        <v>290</v>
      </c>
      <c r="EH432">
        <v>1</v>
      </c>
      <c r="EJ432">
        <v>0</v>
      </c>
      <c r="EK432" s="59" t="s">
        <v>424</v>
      </c>
      <c r="EL432"/>
    </row>
    <row r="433" spans="1:142" x14ac:dyDescent="0.3">
      <c r="A433" t="s">
        <v>134</v>
      </c>
      <c r="B433">
        <v>2019</v>
      </c>
      <c r="C433" t="s">
        <v>135</v>
      </c>
      <c r="D433" t="s">
        <v>217</v>
      </c>
      <c r="E433" t="s">
        <v>142</v>
      </c>
      <c r="F433" t="s">
        <v>137</v>
      </c>
      <c r="G433" t="s">
        <v>138</v>
      </c>
      <c r="H433" s="6">
        <v>604586</v>
      </c>
      <c r="I433">
        <v>609690</v>
      </c>
      <c r="AS433">
        <v>2091339024.9000001</v>
      </c>
      <c r="AT433">
        <v>1831441.31</v>
      </c>
      <c r="AU433">
        <v>0</v>
      </c>
      <c r="AV433">
        <v>334306052.26999998</v>
      </c>
      <c r="AW433">
        <v>0</v>
      </c>
      <c r="AX433">
        <v>0</v>
      </c>
      <c r="AY433">
        <v>-2872777.67</v>
      </c>
      <c r="AZ433">
        <v>0</v>
      </c>
      <c r="BA433">
        <v>-334433497.62</v>
      </c>
      <c r="BB433">
        <v>-2337875000.2800002</v>
      </c>
      <c r="BC433">
        <v>314472004.75</v>
      </c>
      <c r="BD433">
        <v>0</v>
      </c>
      <c r="BE433">
        <v>0</v>
      </c>
      <c r="BF433">
        <v>0</v>
      </c>
      <c r="BG433">
        <v>-2992975.54</v>
      </c>
      <c r="BH433">
        <v>-1604396</v>
      </c>
      <c r="BI433">
        <v>-65713480</v>
      </c>
      <c r="BK433">
        <v>0</v>
      </c>
      <c r="BL433">
        <v>101754329</v>
      </c>
      <c r="BM433">
        <v>0</v>
      </c>
      <c r="BN433">
        <v>-2615457</v>
      </c>
      <c r="BO433">
        <v>-7538810.7599999998</v>
      </c>
      <c r="BP433">
        <v>-1467127.61</v>
      </c>
      <c r="BQ433">
        <v>-265835.28000000003</v>
      </c>
      <c r="BR433">
        <v>0</v>
      </c>
      <c r="BT433">
        <v>-70186919.049999997</v>
      </c>
      <c r="BU433">
        <v>0</v>
      </c>
      <c r="BV433">
        <v>-25677160.890000001</v>
      </c>
      <c r="BW433">
        <v>-5193143.0599999996</v>
      </c>
      <c r="BX433">
        <v>0</v>
      </c>
      <c r="BY433">
        <v>0</v>
      </c>
      <c r="BZ433">
        <v>698163.21</v>
      </c>
      <c r="CA433">
        <v>-276781.63</v>
      </c>
      <c r="CB433">
        <v>-26856234.100000001</v>
      </c>
      <c r="CC433">
        <v>93954579.099999994</v>
      </c>
      <c r="CD433">
        <v>0</v>
      </c>
      <c r="CE433">
        <v>0</v>
      </c>
      <c r="CI433">
        <v>989875227.80999994</v>
      </c>
      <c r="CJ433">
        <v>377018263.60469598</v>
      </c>
      <c r="CK433">
        <v>96835107.894278243</v>
      </c>
      <c r="CL433">
        <v>1587777552.3699999</v>
      </c>
      <c r="DA433">
        <v>1048322606.4299999</v>
      </c>
      <c r="DJ433">
        <v>401158326</v>
      </c>
      <c r="EH433">
        <v>0</v>
      </c>
      <c r="EJ433">
        <v>0</v>
      </c>
      <c r="EK433" s="59" t="s">
        <v>395</v>
      </c>
      <c r="EL433"/>
    </row>
    <row r="434" spans="1:142" x14ac:dyDescent="0.3">
      <c r="A434" t="s">
        <v>134</v>
      </c>
      <c r="B434">
        <v>2019</v>
      </c>
      <c r="C434" t="s">
        <v>135</v>
      </c>
      <c r="D434" t="s">
        <v>218</v>
      </c>
      <c r="E434" t="s">
        <v>143</v>
      </c>
      <c r="F434" t="s">
        <v>137</v>
      </c>
      <c r="G434" t="s">
        <v>138</v>
      </c>
      <c r="H434" s="6">
        <v>509810</v>
      </c>
      <c r="I434">
        <v>524775</v>
      </c>
      <c r="AS434">
        <v>1962926249.3499999</v>
      </c>
      <c r="AT434">
        <v>-5207251.1500000004</v>
      </c>
      <c r="AU434">
        <v>0</v>
      </c>
      <c r="AV434">
        <v>261959719.33000001</v>
      </c>
      <c r="AW434">
        <v>3870710.85</v>
      </c>
      <c r="AX434">
        <v>0</v>
      </c>
      <c r="AY434">
        <v>-2321658</v>
      </c>
      <c r="AZ434">
        <v>0</v>
      </c>
      <c r="BA434">
        <v>-265830430.18000001</v>
      </c>
      <c r="BB434">
        <v>-2337628551.1500001</v>
      </c>
      <c r="BC434">
        <v>312834726.30000001</v>
      </c>
      <c r="BD434">
        <v>0</v>
      </c>
      <c r="BE434">
        <v>0</v>
      </c>
      <c r="BF434">
        <v>0</v>
      </c>
      <c r="BG434">
        <v>-957797.55</v>
      </c>
      <c r="BH434">
        <v>10582672</v>
      </c>
      <c r="BI434">
        <v>0</v>
      </c>
      <c r="BK434">
        <v>0</v>
      </c>
      <c r="BL434">
        <v>278153825</v>
      </c>
      <c r="BM434">
        <v>0</v>
      </c>
      <c r="BN434">
        <v>-70067070</v>
      </c>
      <c r="BO434">
        <v>-4849490.4000000004</v>
      </c>
      <c r="BP434">
        <v>-2918609.18</v>
      </c>
      <c r="BQ434">
        <v>-4603594.58</v>
      </c>
      <c r="BR434">
        <v>0</v>
      </c>
      <c r="BT434">
        <v>-58157705.380000003</v>
      </c>
      <c r="BU434">
        <v>-64041.04</v>
      </c>
      <c r="BV434">
        <v>-36348502.619999997</v>
      </c>
      <c r="BW434">
        <v>-7488142.7599999998</v>
      </c>
      <c r="BX434">
        <v>-3545672.59</v>
      </c>
      <c r="BY434">
        <v>-1206936.5</v>
      </c>
      <c r="BZ434">
        <v>3313215.87</v>
      </c>
      <c r="CA434">
        <v>-931592.32</v>
      </c>
      <c r="CB434">
        <v>0</v>
      </c>
      <c r="CC434">
        <v>38456723.780000001</v>
      </c>
      <c r="CD434">
        <v>34560</v>
      </c>
      <c r="CE434">
        <v>-1051.1500000000001</v>
      </c>
      <c r="CI434">
        <v>570737995.13023651</v>
      </c>
      <c r="CJ434">
        <v>283595899.20108908</v>
      </c>
      <c r="CK434">
        <v>208877619.12909597</v>
      </c>
      <c r="CL434">
        <v>825880736.08000004</v>
      </c>
      <c r="DA434">
        <v>589557977.24000001</v>
      </c>
      <c r="DJ434">
        <v>296095621</v>
      </c>
      <c r="EG434" t="s">
        <v>280</v>
      </c>
      <c r="EH434">
        <v>1</v>
      </c>
      <c r="EJ434">
        <v>0</v>
      </c>
      <c r="EK434" s="59" t="s">
        <v>429</v>
      </c>
      <c r="EL434"/>
    </row>
    <row r="435" spans="1:142" x14ac:dyDescent="0.3">
      <c r="A435" t="s">
        <v>134</v>
      </c>
      <c r="B435">
        <v>2019</v>
      </c>
      <c r="C435" t="s">
        <v>135</v>
      </c>
      <c r="D435" t="s">
        <v>219</v>
      </c>
      <c r="E435" t="s">
        <v>144</v>
      </c>
      <c r="F435" t="s">
        <v>137</v>
      </c>
      <c r="G435" t="s">
        <v>138</v>
      </c>
      <c r="H435" s="6">
        <v>494140</v>
      </c>
      <c r="I435">
        <v>492395</v>
      </c>
      <c r="AS435">
        <v>1823424038.26</v>
      </c>
      <c r="AT435">
        <v>-6540759.8399999999</v>
      </c>
      <c r="AU435">
        <v>0</v>
      </c>
      <c r="AV435">
        <v>295874401.56</v>
      </c>
      <c r="AW435">
        <v>417749.49</v>
      </c>
      <c r="AX435">
        <v>0</v>
      </c>
      <c r="AY435">
        <v>-2365911.92</v>
      </c>
      <c r="AZ435">
        <v>0</v>
      </c>
      <c r="BA435">
        <v>-295874401.56</v>
      </c>
      <c r="BB435">
        <v>-2340023173.3200002</v>
      </c>
      <c r="BC435">
        <v>269848602.14999998</v>
      </c>
      <c r="BD435">
        <v>0</v>
      </c>
      <c r="BE435">
        <v>0</v>
      </c>
      <c r="BF435">
        <v>0</v>
      </c>
      <c r="BG435">
        <v>-354563.13</v>
      </c>
      <c r="BH435">
        <v>32194029.800000001</v>
      </c>
      <c r="BI435">
        <v>0</v>
      </c>
      <c r="BK435">
        <v>0</v>
      </c>
      <c r="BL435">
        <v>342152141</v>
      </c>
      <c r="BM435">
        <v>0</v>
      </c>
      <c r="BN435">
        <v>-25173661</v>
      </c>
      <c r="BO435">
        <v>0</v>
      </c>
      <c r="BP435">
        <v>-915937.08</v>
      </c>
      <c r="BQ435">
        <v>4303841.17</v>
      </c>
      <c r="BR435">
        <v>0</v>
      </c>
      <c r="BT435">
        <v>-46189575.590000004</v>
      </c>
      <c r="BU435">
        <v>-544266.68999999994</v>
      </c>
      <c r="BV435">
        <v>-8283945.5300000003</v>
      </c>
      <c r="BW435">
        <v>-4269548.72</v>
      </c>
      <c r="BX435">
        <v>-3577217.61</v>
      </c>
      <c r="BY435">
        <v>-566078.07999999996</v>
      </c>
      <c r="BZ435">
        <v>1004209.29</v>
      </c>
      <c r="CA435">
        <v>-1645276.49</v>
      </c>
      <c r="CB435">
        <v>0</v>
      </c>
      <c r="CC435">
        <v>107661732.02</v>
      </c>
      <c r="CD435">
        <v>0</v>
      </c>
      <c r="CE435">
        <v>0</v>
      </c>
      <c r="CI435">
        <v>1101179121.5599999</v>
      </c>
      <c r="CJ435">
        <v>400470245.31517643</v>
      </c>
      <c r="CK435">
        <v>318321917.61505574</v>
      </c>
      <c r="CL435">
        <v>1795443760.76</v>
      </c>
      <c r="DA435">
        <v>1193368570.26</v>
      </c>
      <c r="DJ435">
        <v>394500504.47000003</v>
      </c>
      <c r="EH435">
        <v>0</v>
      </c>
      <c r="EI435" t="s">
        <v>202</v>
      </c>
      <c r="EJ435">
        <v>1</v>
      </c>
      <c r="EK435" s="59" t="s">
        <v>433</v>
      </c>
      <c r="EL435"/>
    </row>
    <row r="436" spans="1:142" x14ac:dyDescent="0.3">
      <c r="A436" t="s">
        <v>134</v>
      </c>
      <c r="B436">
        <v>2019</v>
      </c>
      <c r="C436" t="s">
        <v>135</v>
      </c>
      <c r="D436" t="s">
        <v>220</v>
      </c>
      <c r="E436" t="s">
        <v>145</v>
      </c>
      <c r="F436" t="s">
        <v>137</v>
      </c>
      <c r="G436" t="s">
        <v>138</v>
      </c>
      <c r="H436" s="6">
        <v>379578</v>
      </c>
      <c r="I436">
        <v>412402</v>
      </c>
      <c r="AS436">
        <v>1344093908.97</v>
      </c>
      <c r="AT436">
        <v>-5353645.79</v>
      </c>
      <c r="AU436">
        <v>0</v>
      </c>
      <c r="AV436">
        <v>203193490.34999999</v>
      </c>
      <c r="AW436">
        <v>0</v>
      </c>
      <c r="AX436">
        <v>0</v>
      </c>
      <c r="AY436">
        <v>-1634778.29</v>
      </c>
      <c r="AZ436">
        <v>0</v>
      </c>
      <c r="BA436">
        <v>-203193490.34999999</v>
      </c>
      <c r="BB436">
        <v>-1321346205.3299999</v>
      </c>
      <c r="BC436">
        <v>196451094.59999999</v>
      </c>
      <c r="BD436">
        <v>0</v>
      </c>
      <c r="BE436">
        <v>0</v>
      </c>
      <c r="BF436">
        <v>0</v>
      </c>
      <c r="BG436">
        <v>-936398.75</v>
      </c>
      <c r="BH436">
        <v>14705667.33</v>
      </c>
      <c r="BI436">
        <v>0</v>
      </c>
      <c r="BK436">
        <v>0</v>
      </c>
      <c r="BL436">
        <v>-70678300</v>
      </c>
      <c r="BM436">
        <v>0</v>
      </c>
      <c r="BN436">
        <v>-42166729</v>
      </c>
      <c r="BO436">
        <v>-7438326.8499999996</v>
      </c>
      <c r="BP436">
        <v>-249391.5</v>
      </c>
      <c r="BQ436">
        <v>-2017026.34</v>
      </c>
      <c r="BR436">
        <v>0</v>
      </c>
      <c r="BT436">
        <v>-44694912.359999999</v>
      </c>
      <c r="BU436">
        <v>-570457.18000000005</v>
      </c>
      <c r="BV436">
        <v>-13499396.43</v>
      </c>
      <c r="BW436">
        <v>-2741690.63</v>
      </c>
      <c r="BX436">
        <v>-6373495.5899999999</v>
      </c>
      <c r="BY436">
        <v>-2931285.63</v>
      </c>
      <c r="BZ436">
        <v>2511681.9</v>
      </c>
      <c r="CA436">
        <v>-677016.31</v>
      </c>
      <c r="CB436">
        <v>0</v>
      </c>
      <c r="CC436">
        <v>47991096.109999999</v>
      </c>
      <c r="CD436">
        <v>403.04</v>
      </c>
      <c r="CE436">
        <v>-348.35</v>
      </c>
      <c r="CI436">
        <v>572411918.57000017</v>
      </c>
      <c r="CJ436">
        <v>150683143.92170906</v>
      </c>
      <c r="CK436">
        <v>0</v>
      </c>
      <c r="CL436">
        <v>744185215.62</v>
      </c>
      <c r="DA436">
        <v>452046284.70999998</v>
      </c>
      <c r="DJ436">
        <v>169564188.81</v>
      </c>
      <c r="EG436" t="s">
        <v>278</v>
      </c>
      <c r="EH436">
        <v>1</v>
      </c>
      <c r="EJ436">
        <v>0</v>
      </c>
      <c r="EK436" s="59" t="s">
        <v>412</v>
      </c>
      <c r="EL436"/>
    </row>
    <row r="437" spans="1:142" x14ac:dyDescent="0.3">
      <c r="A437" t="s">
        <v>134</v>
      </c>
      <c r="B437">
        <v>2019</v>
      </c>
      <c r="C437" t="s">
        <v>135</v>
      </c>
      <c r="D437" t="s">
        <v>221</v>
      </c>
      <c r="E437" t="s">
        <v>146</v>
      </c>
      <c r="F437" t="s">
        <v>137</v>
      </c>
      <c r="G437" t="s">
        <v>138</v>
      </c>
      <c r="H437" s="6">
        <v>381227.42</v>
      </c>
      <c r="I437">
        <v>357835</v>
      </c>
      <c r="AS437">
        <v>1537425754</v>
      </c>
      <c r="AT437">
        <v>-6687988</v>
      </c>
      <c r="AU437">
        <v>1500000</v>
      </c>
      <c r="AV437">
        <v>180338974</v>
      </c>
      <c r="AW437">
        <v>200703</v>
      </c>
      <c r="AX437">
        <v>0</v>
      </c>
      <c r="AY437">
        <v>-1762411</v>
      </c>
      <c r="AZ437">
        <v>0</v>
      </c>
      <c r="BA437">
        <v>-180338974</v>
      </c>
      <c r="BB437">
        <v>-1785334350</v>
      </c>
      <c r="BC437">
        <v>219907706</v>
      </c>
      <c r="BD437">
        <v>0</v>
      </c>
      <c r="BE437">
        <v>0</v>
      </c>
      <c r="BF437">
        <v>0</v>
      </c>
      <c r="BG437">
        <v>-465920</v>
      </c>
      <c r="BH437">
        <v>-11200000</v>
      </c>
      <c r="BI437">
        <v>0</v>
      </c>
      <c r="BK437">
        <v>0</v>
      </c>
      <c r="BL437">
        <v>194066063</v>
      </c>
      <c r="BM437">
        <v>0</v>
      </c>
      <c r="BN437">
        <v>-27900000</v>
      </c>
      <c r="BO437">
        <v>-1511460</v>
      </c>
      <c r="BP437">
        <v>-1232548</v>
      </c>
      <c r="BQ437">
        <v>6264788</v>
      </c>
      <c r="BR437">
        <v>810</v>
      </c>
      <c r="BT437">
        <v>-39087396</v>
      </c>
      <c r="BU437">
        <v>-752735</v>
      </c>
      <c r="BV437">
        <v>-36925920</v>
      </c>
      <c r="BW437">
        <v>-6564541</v>
      </c>
      <c r="BX437">
        <v>-365478</v>
      </c>
      <c r="BY437">
        <v>-1964023</v>
      </c>
      <c r="BZ437">
        <v>1224559</v>
      </c>
      <c r="CA437">
        <v>-277546</v>
      </c>
      <c r="CB437">
        <v>0</v>
      </c>
      <c r="CC437">
        <v>45346614</v>
      </c>
      <c r="CD437">
        <v>320994</v>
      </c>
      <c r="CE437">
        <v>-17545587</v>
      </c>
      <c r="CI437">
        <v>257808446.00000009</v>
      </c>
      <c r="CJ437">
        <v>194907511.91584161</v>
      </c>
      <c r="CK437">
        <v>168290011.57068998</v>
      </c>
      <c r="CL437">
        <v>571263740</v>
      </c>
      <c r="DA437">
        <v>310483636</v>
      </c>
      <c r="DJ437">
        <v>381100000</v>
      </c>
      <c r="EG437" t="s">
        <v>279</v>
      </c>
      <c r="EH437">
        <v>1</v>
      </c>
      <c r="EJ437">
        <v>0</v>
      </c>
      <c r="EK437" s="59" t="s">
        <v>399</v>
      </c>
      <c r="EL437"/>
    </row>
    <row r="438" spans="1:142" x14ac:dyDescent="0.3">
      <c r="A438" t="s">
        <v>134</v>
      </c>
      <c r="B438">
        <v>2019</v>
      </c>
      <c r="C438" t="s">
        <v>135</v>
      </c>
      <c r="D438" t="s">
        <v>222</v>
      </c>
      <c r="E438" t="s">
        <v>147</v>
      </c>
      <c r="F438" t="s">
        <v>137</v>
      </c>
      <c r="G438" t="s">
        <v>138</v>
      </c>
      <c r="H438" s="6">
        <v>261297.49</v>
      </c>
      <c r="I438">
        <v>274267</v>
      </c>
      <c r="AS438">
        <v>873968677.5</v>
      </c>
      <c r="AT438">
        <v>-3142472.9</v>
      </c>
      <c r="AU438">
        <v>0</v>
      </c>
      <c r="AV438">
        <v>111368316.90000001</v>
      </c>
      <c r="AW438">
        <v>7815.51</v>
      </c>
      <c r="AX438">
        <v>0</v>
      </c>
      <c r="AY438">
        <v>-1255958.8</v>
      </c>
      <c r="AZ438">
        <v>0</v>
      </c>
      <c r="BA438">
        <v>-111373356.90000001</v>
      </c>
      <c r="BB438">
        <v>-808533804.45000005</v>
      </c>
      <c r="BC438">
        <v>132132179.90000001</v>
      </c>
      <c r="BD438">
        <v>0</v>
      </c>
      <c r="BE438">
        <v>0</v>
      </c>
      <c r="BF438">
        <v>0</v>
      </c>
      <c r="BG438">
        <v>-76143.16</v>
      </c>
      <c r="BH438">
        <v>16000000</v>
      </c>
      <c r="BI438">
        <v>0</v>
      </c>
      <c r="BK438">
        <v>0</v>
      </c>
      <c r="BL438">
        <v>-163045071</v>
      </c>
      <c r="BM438">
        <v>0</v>
      </c>
      <c r="BN438">
        <v>10591487</v>
      </c>
      <c r="BO438">
        <v>0</v>
      </c>
      <c r="BP438">
        <v>-9572284.4100000001</v>
      </c>
      <c r="BQ438">
        <v>6279872.3700000001</v>
      </c>
      <c r="BR438">
        <v>0</v>
      </c>
      <c r="BT438">
        <v>0</v>
      </c>
      <c r="BU438">
        <v>-126951.5</v>
      </c>
      <c r="BV438">
        <v>-38831290.170000002</v>
      </c>
      <c r="BW438">
        <v>-113505.02</v>
      </c>
      <c r="BX438">
        <v>-262150.63</v>
      </c>
      <c r="BY438">
        <v>0</v>
      </c>
      <c r="BZ438">
        <v>99.65</v>
      </c>
      <c r="CA438">
        <v>-293338.55</v>
      </c>
      <c r="CB438">
        <v>0</v>
      </c>
      <c r="CC438">
        <v>13418998.699999999</v>
      </c>
      <c r="CD438">
        <v>0</v>
      </c>
      <c r="CE438">
        <v>0</v>
      </c>
      <c r="CI438">
        <v>120148191.62000003</v>
      </c>
      <c r="CJ438">
        <v>98412640.107053131</v>
      </c>
      <c r="CK438">
        <v>-147489482.94044921</v>
      </c>
      <c r="CL438">
        <v>221890605.31999999</v>
      </c>
      <c r="DA438">
        <v>146415850.63</v>
      </c>
      <c r="DJ438">
        <v>137019000</v>
      </c>
      <c r="EG438" t="s">
        <v>287</v>
      </c>
      <c r="EH438">
        <v>1</v>
      </c>
      <c r="EJ438">
        <v>0</v>
      </c>
      <c r="EK438" s="59" t="s">
        <v>439</v>
      </c>
      <c r="EL438"/>
    </row>
    <row r="439" spans="1:142" x14ac:dyDescent="0.3">
      <c r="A439" t="s">
        <v>134</v>
      </c>
      <c r="B439">
        <v>2019</v>
      </c>
      <c r="C439" t="s">
        <v>135</v>
      </c>
      <c r="D439" t="s">
        <v>223</v>
      </c>
      <c r="E439" t="s">
        <v>148</v>
      </c>
      <c r="F439" t="s">
        <v>137</v>
      </c>
      <c r="G439" t="s">
        <v>138</v>
      </c>
      <c r="H439" s="6">
        <v>300055.46999999997</v>
      </c>
      <c r="I439">
        <v>300535</v>
      </c>
      <c r="AS439">
        <v>1385279509.8</v>
      </c>
      <c r="AT439">
        <v>-22811661.609999999</v>
      </c>
      <c r="AU439">
        <v>0</v>
      </c>
      <c r="AV439">
        <v>293964182.83999997</v>
      </c>
      <c r="AW439">
        <v>0</v>
      </c>
      <c r="AX439">
        <v>0</v>
      </c>
      <c r="AY439">
        <v>-1440264.76</v>
      </c>
      <c r="AZ439">
        <v>0</v>
      </c>
      <c r="BA439">
        <v>-293964182.83999997</v>
      </c>
      <c r="BB439">
        <v>-1521544773.3199999</v>
      </c>
      <c r="BC439">
        <v>192433195.72</v>
      </c>
      <c r="BD439">
        <v>0</v>
      </c>
      <c r="BE439">
        <v>0</v>
      </c>
      <c r="BF439">
        <v>0</v>
      </c>
      <c r="BG439">
        <v>0</v>
      </c>
      <c r="BH439">
        <v>38468552.869999997</v>
      </c>
      <c r="BI439">
        <v>-33227000</v>
      </c>
      <c r="BK439">
        <v>0</v>
      </c>
      <c r="BL439">
        <v>96247461</v>
      </c>
      <c r="BM439">
        <v>0</v>
      </c>
      <c r="BN439">
        <v>15656915</v>
      </c>
      <c r="BO439">
        <v>-735550.03</v>
      </c>
      <c r="BP439">
        <v>-1908754.71</v>
      </c>
      <c r="BQ439">
        <v>-1663710.13</v>
      </c>
      <c r="BR439">
        <v>0</v>
      </c>
      <c r="BT439">
        <v>0</v>
      </c>
      <c r="BU439">
        <v>0</v>
      </c>
      <c r="BV439">
        <v>-53305995.420000002</v>
      </c>
      <c r="BW439">
        <v>-2947317.94</v>
      </c>
      <c r="BX439">
        <v>-1494886.54</v>
      </c>
      <c r="BY439">
        <v>0</v>
      </c>
      <c r="BZ439">
        <v>3289000.36</v>
      </c>
      <c r="CA439">
        <v>-860453.67</v>
      </c>
      <c r="CB439">
        <v>0</v>
      </c>
      <c r="CC439">
        <v>21039525.579999998</v>
      </c>
      <c r="CD439">
        <v>0</v>
      </c>
      <c r="CE439">
        <v>0</v>
      </c>
      <c r="CI439">
        <v>277023103.54646617</v>
      </c>
      <c r="CJ439">
        <v>159136598.29802054</v>
      </c>
      <c r="CK439">
        <v>103522693.40671286</v>
      </c>
      <c r="CL439">
        <v>474295685.97000003</v>
      </c>
      <c r="DA439">
        <v>285394550.64999998</v>
      </c>
      <c r="DJ439">
        <v>313141447.13</v>
      </c>
      <c r="EH439">
        <v>0</v>
      </c>
      <c r="EI439" t="s">
        <v>199</v>
      </c>
      <c r="EJ439">
        <v>1</v>
      </c>
      <c r="EK439" s="59" t="s">
        <v>427</v>
      </c>
      <c r="EL439"/>
    </row>
    <row r="440" spans="1:142" x14ac:dyDescent="0.3">
      <c r="A440" t="s">
        <v>134</v>
      </c>
      <c r="B440">
        <v>2019</v>
      </c>
      <c r="C440" t="s">
        <v>135</v>
      </c>
      <c r="D440" t="s">
        <v>224</v>
      </c>
      <c r="E440" t="s">
        <v>149</v>
      </c>
      <c r="F440" t="s">
        <v>137</v>
      </c>
      <c r="G440" t="s">
        <v>138</v>
      </c>
      <c r="H440" s="6">
        <v>219998.33</v>
      </c>
      <c r="I440">
        <v>216051</v>
      </c>
      <c r="AS440">
        <v>916989594.79999995</v>
      </c>
      <c r="AT440">
        <v>-12256542.300000001</v>
      </c>
      <c r="AU440">
        <v>0</v>
      </c>
      <c r="AV440">
        <v>188196837.44999999</v>
      </c>
      <c r="AW440">
        <v>0</v>
      </c>
      <c r="AX440">
        <v>0</v>
      </c>
      <c r="AY440">
        <v>-1055993.53</v>
      </c>
      <c r="AZ440">
        <v>0</v>
      </c>
      <c r="BA440">
        <v>-188196837.44999999</v>
      </c>
      <c r="BB440">
        <v>-990784333.25</v>
      </c>
      <c r="BC440">
        <v>128413150.06</v>
      </c>
      <c r="BD440">
        <v>0</v>
      </c>
      <c r="BE440">
        <v>0</v>
      </c>
      <c r="BF440">
        <v>0</v>
      </c>
      <c r="BG440">
        <v>0</v>
      </c>
      <c r="BH440">
        <v>19627509.68</v>
      </c>
      <c r="BI440">
        <v>-22908000</v>
      </c>
      <c r="BK440">
        <v>0</v>
      </c>
      <c r="BL440">
        <v>35286003</v>
      </c>
      <c r="BM440">
        <v>0</v>
      </c>
      <c r="BN440">
        <v>14255363</v>
      </c>
      <c r="BO440">
        <v>-710465.37</v>
      </c>
      <c r="BP440">
        <v>-1462564.08</v>
      </c>
      <c r="BQ440">
        <v>-1198898.46</v>
      </c>
      <c r="BR440">
        <v>0</v>
      </c>
      <c r="BT440">
        <v>0</v>
      </c>
      <c r="BU440">
        <v>0</v>
      </c>
      <c r="BV440">
        <v>-35468520.979999997</v>
      </c>
      <c r="BW440">
        <v>-2129819.23</v>
      </c>
      <c r="BX440">
        <v>-212972.16</v>
      </c>
      <c r="BY440">
        <v>0</v>
      </c>
      <c r="BZ440">
        <v>2164559.62</v>
      </c>
      <c r="CA440">
        <v>-379614.26</v>
      </c>
      <c r="CB440">
        <v>0</v>
      </c>
      <c r="CC440">
        <v>13546138.300000001</v>
      </c>
      <c r="CD440">
        <v>0</v>
      </c>
      <c r="CE440">
        <v>0</v>
      </c>
      <c r="CI440">
        <v>174455449.30060878</v>
      </c>
      <c r="CJ440">
        <v>110351829.13606662</v>
      </c>
      <c r="CK440">
        <v>42129865.382918037</v>
      </c>
      <c r="CL440">
        <v>301224600.05000001</v>
      </c>
      <c r="DA440">
        <v>151612779.83000001</v>
      </c>
      <c r="DJ440">
        <v>206685490.31999999</v>
      </c>
      <c r="EH440">
        <v>0</v>
      </c>
      <c r="EI440" t="s">
        <v>199</v>
      </c>
      <c r="EJ440">
        <v>1</v>
      </c>
      <c r="EK440" s="59" t="s">
        <v>431</v>
      </c>
      <c r="EL440"/>
    </row>
    <row r="441" spans="1:142" x14ac:dyDescent="0.3">
      <c r="A441" t="s">
        <v>134</v>
      </c>
      <c r="B441">
        <v>2019</v>
      </c>
      <c r="C441" t="s">
        <v>135</v>
      </c>
      <c r="D441" t="s">
        <v>225</v>
      </c>
      <c r="E441" t="s">
        <v>150</v>
      </c>
      <c r="F441" t="s">
        <v>137</v>
      </c>
      <c r="G441" t="s">
        <v>138</v>
      </c>
      <c r="H441" s="6">
        <v>175679</v>
      </c>
      <c r="I441">
        <v>181774</v>
      </c>
      <c r="AS441">
        <v>681321085.16999996</v>
      </c>
      <c r="AT441">
        <v>-386093.79</v>
      </c>
      <c r="AU441">
        <v>0</v>
      </c>
      <c r="AV441">
        <v>84177884.150000006</v>
      </c>
      <c r="AW441">
        <v>0</v>
      </c>
      <c r="AX441">
        <v>0</v>
      </c>
      <c r="AY441">
        <v>-992761.2</v>
      </c>
      <c r="AZ441">
        <v>0</v>
      </c>
      <c r="BA441">
        <v>-84177884.150000006</v>
      </c>
      <c r="BB441">
        <v>-699601219.35000002</v>
      </c>
      <c r="BC441">
        <v>101758562.09999999</v>
      </c>
      <c r="BD441">
        <v>0</v>
      </c>
      <c r="BE441">
        <v>0</v>
      </c>
      <c r="BF441">
        <v>0</v>
      </c>
      <c r="BG441">
        <v>-151231.51999999999</v>
      </c>
      <c r="BH441">
        <v>-1584000</v>
      </c>
      <c r="BI441">
        <v>0</v>
      </c>
      <c r="BK441">
        <v>0</v>
      </c>
      <c r="BL441">
        <v>-48360603</v>
      </c>
      <c r="BM441">
        <v>0</v>
      </c>
      <c r="BN441">
        <v>26500000</v>
      </c>
      <c r="BO441">
        <v>-6308706.7999999998</v>
      </c>
      <c r="BP441">
        <v>-1455477.25</v>
      </c>
      <c r="BQ441">
        <v>-704495.69</v>
      </c>
      <c r="BR441">
        <v>0</v>
      </c>
      <c r="BT441">
        <v>-12986918.609999999</v>
      </c>
      <c r="BU441">
        <v>0</v>
      </c>
      <c r="BV441">
        <v>-8906240.0999999996</v>
      </c>
      <c r="BW441">
        <v>-2038162.62</v>
      </c>
      <c r="BX441">
        <v>-206402.7</v>
      </c>
      <c r="BY441">
        <v>-999299.38</v>
      </c>
      <c r="BZ441">
        <v>409993.89</v>
      </c>
      <c r="CA441">
        <v>-1762593.85</v>
      </c>
      <c r="CB441">
        <v>0</v>
      </c>
      <c r="CC441">
        <v>33343865.960000001</v>
      </c>
      <c r="CD441">
        <v>0</v>
      </c>
      <c r="CE441">
        <v>0</v>
      </c>
      <c r="CI441">
        <v>144665039.21999997</v>
      </c>
      <c r="CJ441">
        <v>97985236.268979773</v>
      </c>
      <c r="CK441">
        <v>-13249141.76462516</v>
      </c>
      <c r="CL441">
        <v>327001902.82000005</v>
      </c>
      <c r="DA441">
        <v>196982012.09999999</v>
      </c>
      <c r="DJ441">
        <v>137503000</v>
      </c>
      <c r="EH441">
        <v>0</v>
      </c>
      <c r="EJ441">
        <v>0</v>
      </c>
      <c r="EK441" s="59" t="s">
        <v>396</v>
      </c>
      <c r="EL441"/>
    </row>
    <row r="442" spans="1:142" x14ac:dyDescent="0.3">
      <c r="A442" t="s">
        <v>134</v>
      </c>
      <c r="B442">
        <v>2019</v>
      </c>
      <c r="C442" t="s">
        <v>135</v>
      </c>
      <c r="D442" t="s">
        <v>226</v>
      </c>
      <c r="E442" t="s">
        <v>151</v>
      </c>
      <c r="F442" t="s">
        <v>137</v>
      </c>
      <c r="G442" t="s">
        <v>138</v>
      </c>
      <c r="H442" s="6">
        <v>173100.28</v>
      </c>
      <c r="I442">
        <v>180507</v>
      </c>
      <c r="AS442">
        <v>734005780.10000002</v>
      </c>
      <c r="AT442">
        <v>-11654297.17</v>
      </c>
      <c r="AU442">
        <v>0</v>
      </c>
      <c r="AV442">
        <v>138920248.30000001</v>
      </c>
      <c r="AW442">
        <v>0</v>
      </c>
      <c r="AX442">
        <v>0</v>
      </c>
      <c r="AY442">
        <v>-830883.28</v>
      </c>
      <c r="AZ442">
        <v>0</v>
      </c>
      <c r="BA442">
        <v>-138920248.30000001</v>
      </c>
      <c r="BB442">
        <v>-765111129.57000005</v>
      </c>
      <c r="BC442">
        <v>103668444.47</v>
      </c>
      <c r="BD442">
        <v>0</v>
      </c>
      <c r="BE442">
        <v>0</v>
      </c>
      <c r="BF442">
        <v>0</v>
      </c>
      <c r="BG442">
        <v>0</v>
      </c>
      <c r="BH442">
        <v>12299094.32</v>
      </c>
      <c r="BI442">
        <v>-19047000</v>
      </c>
      <c r="BK442">
        <v>0</v>
      </c>
      <c r="BL442">
        <v>-6921149</v>
      </c>
      <c r="BM442">
        <v>0</v>
      </c>
      <c r="BN442">
        <v>26703604</v>
      </c>
      <c r="BO442">
        <v>-1444720.22</v>
      </c>
      <c r="BP442">
        <v>-855068.29</v>
      </c>
      <c r="BQ442">
        <v>-919352.13</v>
      </c>
      <c r="BR442">
        <v>0</v>
      </c>
      <c r="BT442">
        <v>0</v>
      </c>
      <c r="BU442">
        <v>0</v>
      </c>
      <c r="BV442">
        <v>-26668731.5</v>
      </c>
      <c r="BW442">
        <v>-1533444.05</v>
      </c>
      <c r="BX442">
        <v>-221961.26</v>
      </c>
      <c r="BY442">
        <v>0</v>
      </c>
      <c r="BZ442">
        <v>2086178.77</v>
      </c>
      <c r="CA442">
        <v>-169370.21</v>
      </c>
      <c r="CB442">
        <v>0</v>
      </c>
      <c r="CC442">
        <v>12468484.66</v>
      </c>
      <c r="CD442">
        <v>0</v>
      </c>
      <c r="CE442">
        <v>0</v>
      </c>
      <c r="CI442">
        <v>169967961.12557518</v>
      </c>
      <c r="CJ442">
        <v>80025804.74636437</v>
      </c>
      <c r="CK442">
        <v>15465762.190424426</v>
      </c>
      <c r="CL442">
        <v>228161054.88</v>
      </c>
      <c r="DA442">
        <v>178932546.06</v>
      </c>
      <c r="DJ442">
        <v>157490905.68000001</v>
      </c>
      <c r="EH442">
        <v>0</v>
      </c>
      <c r="EI442" t="s">
        <v>199</v>
      </c>
      <c r="EJ442">
        <v>1</v>
      </c>
      <c r="EK442" s="59" t="s">
        <v>397</v>
      </c>
      <c r="EL442"/>
    </row>
    <row r="443" spans="1:142" x14ac:dyDescent="0.3">
      <c r="A443" t="s">
        <v>134</v>
      </c>
      <c r="B443">
        <v>2019</v>
      </c>
      <c r="C443" t="s">
        <v>135</v>
      </c>
      <c r="D443" t="s">
        <v>227</v>
      </c>
      <c r="E443" t="s">
        <v>152</v>
      </c>
      <c r="F443" t="s">
        <v>137</v>
      </c>
      <c r="G443" t="s">
        <v>138</v>
      </c>
      <c r="H443" s="6">
        <v>173666.88</v>
      </c>
      <c r="I443">
        <v>165160</v>
      </c>
      <c r="AS443">
        <v>732840823.45000005</v>
      </c>
      <c r="AT443">
        <v>-3341084.32</v>
      </c>
      <c r="AU443">
        <v>0</v>
      </c>
      <c r="AV443">
        <v>112907799.2</v>
      </c>
      <c r="AW443">
        <v>127754.54</v>
      </c>
      <c r="AX443">
        <v>0</v>
      </c>
      <c r="AY443">
        <v>-839848</v>
      </c>
      <c r="AZ443">
        <v>0</v>
      </c>
      <c r="BA443">
        <v>-113030854.84999999</v>
      </c>
      <c r="BB443">
        <v>-793637028.41999996</v>
      </c>
      <c r="BC443">
        <v>108365443.14</v>
      </c>
      <c r="BD443">
        <v>0</v>
      </c>
      <c r="BE443">
        <v>0</v>
      </c>
      <c r="BF443">
        <v>0</v>
      </c>
      <c r="BG443">
        <v>-67613.490000000005</v>
      </c>
      <c r="BH443">
        <v>20600000</v>
      </c>
      <c r="BI443">
        <v>0</v>
      </c>
      <c r="BK443">
        <v>0</v>
      </c>
      <c r="BL443">
        <v>-18668985</v>
      </c>
      <c r="BM443">
        <v>0</v>
      </c>
      <c r="BN443">
        <v>6541953</v>
      </c>
      <c r="BO443">
        <v>0</v>
      </c>
      <c r="BP443">
        <v>-2189070.9900000002</v>
      </c>
      <c r="BQ443">
        <v>2860725.33</v>
      </c>
      <c r="BR443">
        <v>0</v>
      </c>
      <c r="BT443">
        <v>0</v>
      </c>
      <c r="BU443">
        <v>-18150</v>
      </c>
      <c r="BV443">
        <v>-32476322.390000001</v>
      </c>
      <c r="BW443">
        <v>-95687.84</v>
      </c>
      <c r="BX443">
        <v>-210362.32</v>
      </c>
      <c r="BY443">
        <v>0</v>
      </c>
      <c r="BZ443">
        <v>61992.68</v>
      </c>
      <c r="CA443">
        <v>-88169.02</v>
      </c>
      <c r="CB443">
        <v>0</v>
      </c>
      <c r="CC443">
        <v>31145140.739999998</v>
      </c>
      <c r="CD443">
        <v>0</v>
      </c>
      <c r="CE443">
        <v>0</v>
      </c>
      <c r="CI443">
        <v>201565309.23203793</v>
      </c>
      <c r="CJ443">
        <v>125840706.5443974</v>
      </c>
      <c r="CK443">
        <v>0</v>
      </c>
      <c r="CL443">
        <v>369257607.63999999</v>
      </c>
      <c r="DA443">
        <v>241408446.78999999</v>
      </c>
      <c r="DJ443">
        <v>148630000</v>
      </c>
      <c r="EG443" t="s">
        <v>287</v>
      </c>
      <c r="EH443">
        <v>1</v>
      </c>
      <c r="EJ443">
        <v>0</v>
      </c>
      <c r="EK443" s="59" t="s">
        <v>430</v>
      </c>
      <c r="EL443"/>
    </row>
    <row r="444" spans="1:142" x14ac:dyDescent="0.3">
      <c r="A444" t="s">
        <v>134</v>
      </c>
      <c r="B444">
        <v>2019</v>
      </c>
      <c r="C444" t="s">
        <v>135</v>
      </c>
      <c r="D444" t="s">
        <v>228</v>
      </c>
      <c r="E444" t="s">
        <v>153</v>
      </c>
      <c r="F444" t="s">
        <v>137</v>
      </c>
      <c r="G444" t="s">
        <v>138</v>
      </c>
      <c r="H444" s="6">
        <v>160875.41</v>
      </c>
      <c r="I444">
        <v>156276</v>
      </c>
      <c r="AS444">
        <v>670053443.85000002</v>
      </c>
      <c r="AT444">
        <v>-11610142.199999999</v>
      </c>
      <c r="AU444">
        <v>0</v>
      </c>
      <c r="AV444">
        <v>124731048.34</v>
      </c>
      <c r="AW444">
        <v>0</v>
      </c>
      <c r="AX444">
        <v>0</v>
      </c>
      <c r="AY444">
        <v>-772203.37</v>
      </c>
      <c r="AZ444">
        <v>0</v>
      </c>
      <c r="BA444">
        <v>-124731048.34</v>
      </c>
      <c r="BB444">
        <v>-680217503.07000005</v>
      </c>
      <c r="BC444">
        <v>94851447.969999999</v>
      </c>
      <c r="BD444">
        <v>0</v>
      </c>
      <c r="BE444">
        <v>0</v>
      </c>
      <c r="BF444">
        <v>0</v>
      </c>
      <c r="BG444">
        <v>0</v>
      </c>
      <c r="BH444">
        <v>15442517.199999999</v>
      </c>
      <c r="BI444">
        <v>-10968000</v>
      </c>
      <c r="BK444">
        <v>0</v>
      </c>
      <c r="BL444">
        <v>-28625750</v>
      </c>
      <c r="BM444">
        <v>0</v>
      </c>
      <c r="BN444">
        <v>19607725</v>
      </c>
      <c r="BO444">
        <v>-577505.18000000005</v>
      </c>
      <c r="BP444">
        <v>-966357.18</v>
      </c>
      <c r="BQ444">
        <v>-825719.14</v>
      </c>
      <c r="BR444">
        <v>0</v>
      </c>
      <c r="BT444">
        <v>0</v>
      </c>
      <c r="BU444">
        <v>0</v>
      </c>
      <c r="BV444">
        <v>-23232551.309999999</v>
      </c>
      <c r="BW444">
        <v>-1399734.93</v>
      </c>
      <c r="BX444">
        <v>-156071.04999999999</v>
      </c>
      <c r="BY444">
        <v>0</v>
      </c>
      <c r="BZ444">
        <v>1919950.22</v>
      </c>
      <c r="CA444">
        <v>-393718.34</v>
      </c>
      <c r="CB444">
        <v>0</v>
      </c>
      <c r="CC444">
        <v>8940056.5700000003</v>
      </c>
      <c r="CD444">
        <v>0</v>
      </c>
      <c r="CE444">
        <v>0</v>
      </c>
      <c r="CI444">
        <v>115972875.06114106</v>
      </c>
      <c r="CJ444">
        <v>78494988.720411733</v>
      </c>
      <c r="CK444">
        <v>-11381199.876383239</v>
      </c>
      <c r="CL444">
        <v>198867797.62</v>
      </c>
      <c r="DA444">
        <v>153638238.69999999</v>
      </c>
      <c r="DJ444">
        <v>141603482.80000001</v>
      </c>
      <c r="EH444">
        <v>0</v>
      </c>
      <c r="EI444" t="s">
        <v>199</v>
      </c>
      <c r="EJ444">
        <v>1</v>
      </c>
      <c r="EK444" s="59" t="s">
        <v>404</v>
      </c>
      <c r="EL444"/>
    </row>
    <row r="445" spans="1:142" x14ac:dyDescent="0.3">
      <c r="A445" t="s">
        <v>134</v>
      </c>
      <c r="B445">
        <v>2019</v>
      </c>
      <c r="C445" t="s">
        <v>135</v>
      </c>
      <c r="D445" t="s">
        <v>229</v>
      </c>
      <c r="E445" t="s">
        <v>154</v>
      </c>
      <c r="F445" t="s">
        <v>137</v>
      </c>
      <c r="G445" t="s">
        <v>138</v>
      </c>
      <c r="H445" s="6">
        <v>150184.87</v>
      </c>
      <c r="I445">
        <v>149349</v>
      </c>
      <c r="AS445">
        <v>527710259.10000002</v>
      </c>
      <c r="AT445">
        <v>-758390.5</v>
      </c>
      <c r="AU445">
        <v>0</v>
      </c>
      <c r="AV445">
        <v>85899047.200000003</v>
      </c>
      <c r="AW445">
        <v>0</v>
      </c>
      <c r="AX445">
        <v>0</v>
      </c>
      <c r="AY445">
        <v>-722509.19</v>
      </c>
      <c r="AZ445">
        <v>0</v>
      </c>
      <c r="BA445">
        <v>-85899047.200000003</v>
      </c>
      <c r="BB445">
        <v>-540210007.25</v>
      </c>
      <c r="BC445">
        <v>75621807.450000003</v>
      </c>
      <c r="BD445">
        <v>0</v>
      </c>
      <c r="BE445">
        <v>0</v>
      </c>
      <c r="BF445">
        <v>0</v>
      </c>
      <c r="BG445">
        <v>-96288.76</v>
      </c>
      <c r="BH445">
        <v>185000</v>
      </c>
      <c r="BI445">
        <v>0</v>
      </c>
      <c r="BK445">
        <v>0</v>
      </c>
      <c r="BL445">
        <v>-5301204.3</v>
      </c>
      <c r="BM445">
        <v>0</v>
      </c>
      <c r="BN445">
        <v>5402000</v>
      </c>
      <c r="BO445">
        <v>-5577502.3499999996</v>
      </c>
      <c r="BP445">
        <v>-336881.05</v>
      </c>
      <c r="BQ445">
        <v>-330133.03999999998</v>
      </c>
      <c r="BR445">
        <v>0</v>
      </c>
      <c r="BT445">
        <v>-17160989.199999999</v>
      </c>
      <c r="BU445">
        <v>-50851.4</v>
      </c>
      <c r="BV445">
        <v>-7399661.0499999998</v>
      </c>
      <c r="BW445">
        <v>-919155.77</v>
      </c>
      <c r="BX445">
        <v>-546815.49</v>
      </c>
      <c r="BY445">
        <v>-1624263.24</v>
      </c>
      <c r="BZ445">
        <v>3109215.76</v>
      </c>
      <c r="CA445">
        <v>-489453.13</v>
      </c>
      <c r="CB445">
        <v>0</v>
      </c>
      <c r="CC445">
        <v>23658464.989999998</v>
      </c>
      <c r="CD445">
        <v>259365.77</v>
      </c>
      <c r="CE445">
        <v>0</v>
      </c>
      <c r="CI445">
        <v>156285210</v>
      </c>
      <c r="CJ445">
        <v>80822615.283995286</v>
      </c>
      <c r="CK445">
        <v>-4284659.2953467695</v>
      </c>
      <c r="CL445">
        <v>336259184.54999995</v>
      </c>
      <c r="DA445">
        <v>169758282.81999999</v>
      </c>
      <c r="DJ445">
        <v>82333000</v>
      </c>
      <c r="EG445" t="s">
        <v>281</v>
      </c>
      <c r="EH445">
        <v>1</v>
      </c>
      <c r="EJ445">
        <v>0</v>
      </c>
      <c r="EK445" s="59" t="s">
        <v>400</v>
      </c>
      <c r="EL445"/>
    </row>
    <row r="446" spans="1:142" x14ac:dyDescent="0.3">
      <c r="A446" t="s">
        <v>134</v>
      </c>
      <c r="B446">
        <v>2019</v>
      </c>
      <c r="C446" t="s">
        <v>135</v>
      </c>
      <c r="D446" t="s">
        <v>230</v>
      </c>
      <c r="E446" t="s">
        <v>155</v>
      </c>
      <c r="F446" t="s">
        <v>137</v>
      </c>
      <c r="G446" t="s">
        <v>138</v>
      </c>
      <c r="H446" s="6">
        <v>155173.59</v>
      </c>
      <c r="I446">
        <v>152529</v>
      </c>
      <c r="AS446">
        <v>639262619.63999999</v>
      </c>
      <c r="AT446">
        <v>-792568.52</v>
      </c>
      <c r="AU446">
        <v>0</v>
      </c>
      <c r="AV446">
        <v>108019049.94</v>
      </c>
      <c r="AW446">
        <v>0</v>
      </c>
      <c r="AX446">
        <v>0</v>
      </c>
      <c r="AY446">
        <v>744834.76</v>
      </c>
      <c r="AZ446">
        <v>0</v>
      </c>
      <c r="BA446">
        <v>-108019049.94</v>
      </c>
      <c r="BB446">
        <v>-684183129.88</v>
      </c>
      <c r="BC446">
        <v>85583522.650000006</v>
      </c>
      <c r="BD446">
        <v>0</v>
      </c>
      <c r="BE446">
        <v>0</v>
      </c>
      <c r="BF446">
        <v>0</v>
      </c>
      <c r="BG446">
        <v>-1848745.85</v>
      </c>
      <c r="BH446">
        <v>-1529336</v>
      </c>
      <c r="BI446">
        <v>-13436782.560000001</v>
      </c>
      <c r="BK446">
        <v>0</v>
      </c>
      <c r="BL446">
        <v>31596638</v>
      </c>
      <c r="BM446">
        <v>0</v>
      </c>
      <c r="BN446">
        <v>-3458</v>
      </c>
      <c r="BO446">
        <v>0</v>
      </c>
      <c r="BP446">
        <v>0</v>
      </c>
      <c r="BQ446">
        <v>-857323.37</v>
      </c>
      <c r="BR446">
        <v>0</v>
      </c>
      <c r="BT446">
        <v>0</v>
      </c>
      <c r="BU446">
        <v>0</v>
      </c>
      <c r="BV446">
        <v>-34744072.060000002</v>
      </c>
      <c r="BW446">
        <v>-1558933.67</v>
      </c>
      <c r="BX446">
        <v>-708550</v>
      </c>
      <c r="BY446">
        <v>0</v>
      </c>
      <c r="BZ446">
        <v>25559.29</v>
      </c>
      <c r="CA446">
        <v>-316864.19</v>
      </c>
      <c r="CB446">
        <v>0</v>
      </c>
      <c r="CC446">
        <v>18759031.870000001</v>
      </c>
      <c r="CD446">
        <v>948.27</v>
      </c>
      <c r="CE446">
        <v>0</v>
      </c>
      <c r="CI446">
        <v>258261259.18000004</v>
      </c>
      <c r="CJ446">
        <v>67258616.912764832</v>
      </c>
      <c r="CK446">
        <v>27545831.974901009</v>
      </c>
      <c r="CL446">
        <v>439143142.69</v>
      </c>
      <c r="DA446">
        <v>201151961.97999999</v>
      </c>
      <c r="DJ446">
        <v>129577388</v>
      </c>
      <c r="EG446" t="s">
        <v>282</v>
      </c>
      <c r="EH446">
        <v>1</v>
      </c>
      <c r="EJ446">
        <v>0</v>
      </c>
      <c r="EK446" s="59" t="s">
        <v>401</v>
      </c>
      <c r="EL446"/>
    </row>
    <row r="447" spans="1:142" x14ac:dyDescent="0.3">
      <c r="A447" t="s">
        <v>134</v>
      </c>
      <c r="B447">
        <v>2019</v>
      </c>
      <c r="C447" t="s">
        <v>135</v>
      </c>
      <c r="D447" t="s">
        <v>231</v>
      </c>
      <c r="E447" t="s">
        <v>156</v>
      </c>
      <c r="F447" t="s">
        <v>137</v>
      </c>
      <c r="G447" t="s">
        <v>138</v>
      </c>
      <c r="H447" s="6">
        <v>146840.23000000001</v>
      </c>
      <c r="I447">
        <v>151881</v>
      </c>
      <c r="AS447">
        <v>439400947.69999999</v>
      </c>
      <c r="AT447">
        <v>-2513057.66</v>
      </c>
      <c r="AU447">
        <v>0</v>
      </c>
      <c r="AV447">
        <v>67553529.349999994</v>
      </c>
      <c r="AW447">
        <v>-146358.85999999999</v>
      </c>
      <c r="AX447">
        <v>0</v>
      </c>
      <c r="AY447">
        <v>-708242</v>
      </c>
      <c r="AZ447">
        <v>0</v>
      </c>
      <c r="BA447">
        <v>-67553529.349999994</v>
      </c>
      <c r="BB447">
        <v>-415944954.29000002</v>
      </c>
      <c r="BC447">
        <v>67473194.390000001</v>
      </c>
      <c r="BD447">
        <v>0</v>
      </c>
      <c r="BE447">
        <v>0</v>
      </c>
      <c r="BF447">
        <v>0</v>
      </c>
      <c r="BG447">
        <v>0</v>
      </c>
      <c r="BH447">
        <v>-5295035</v>
      </c>
      <c r="BI447">
        <v>0</v>
      </c>
      <c r="BK447">
        <v>0</v>
      </c>
      <c r="BL447">
        <v>-60568675</v>
      </c>
      <c r="BM447">
        <v>0</v>
      </c>
      <c r="BN447">
        <v>-1946507</v>
      </c>
      <c r="BO447">
        <v>0</v>
      </c>
      <c r="BP447">
        <v>-460199.5</v>
      </c>
      <c r="BQ447">
        <v>-2513864.64</v>
      </c>
      <c r="BR447">
        <v>0</v>
      </c>
      <c r="BT447">
        <v>-9589142</v>
      </c>
      <c r="BU447">
        <v>0</v>
      </c>
      <c r="BV447">
        <v>-2692653.93</v>
      </c>
      <c r="BW447">
        <v>-796753.51</v>
      </c>
      <c r="BX447">
        <v>-7056168.2000000002</v>
      </c>
      <c r="BY447">
        <v>-291798.96000000002</v>
      </c>
      <c r="BZ447">
        <v>293882.45</v>
      </c>
      <c r="CA447">
        <v>-198881.79</v>
      </c>
      <c r="CB447">
        <v>0</v>
      </c>
      <c r="CC447">
        <v>32393937.690000001</v>
      </c>
      <c r="CD447">
        <v>0</v>
      </c>
      <c r="CE447">
        <v>0</v>
      </c>
      <c r="CI447">
        <v>183485101.38999999</v>
      </c>
      <c r="CJ447">
        <v>96550649.873906925</v>
      </c>
      <c r="CK447">
        <v>-56127902.893195823</v>
      </c>
      <c r="CL447">
        <v>402568892.88</v>
      </c>
      <c r="DA447">
        <v>207707422.16</v>
      </c>
      <c r="DJ447">
        <v>84376646</v>
      </c>
      <c r="EH447">
        <v>0</v>
      </c>
      <c r="EJ447">
        <v>0</v>
      </c>
      <c r="EK447" s="59" t="s">
        <v>434</v>
      </c>
      <c r="EL447"/>
    </row>
    <row r="448" spans="1:142" x14ac:dyDescent="0.3">
      <c r="A448" t="s">
        <v>134</v>
      </c>
      <c r="B448">
        <v>2019</v>
      </c>
      <c r="C448" t="s">
        <v>135</v>
      </c>
      <c r="D448" t="s">
        <v>232</v>
      </c>
      <c r="E448" t="s">
        <v>157</v>
      </c>
      <c r="F448" t="s">
        <v>137</v>
      </c>
      <c r="G448" t="s">
        <v>138</v>
      </c>
      <c r="H448" s="6">
        <v>110646.92</v>
      </c>
      <c r="I448">
        <v>103844</v>
      </c>
      <c r="AS448">
        <v>458664706.5</v>
      </c>
      <c r="AT448">
        <v>-6360981.8799999999</v>
      </c>
      <c r="AU448">
        <v>0</v>
      </c>
      <c r="AV448">
        <v>73025178</v>
      </c>
      <c r="AW448">
        <v>0</v>
      </c>
      <c r="AX448">
        <v>0</v>
      </c>
      <c r="AY448">
        <v>-531105.6</v>
      </c>
      <c r="AZ448">
        <v>0</v>
      </c>
      <c r="BA448">
        <v>-73025178</v>
      </c>
      <c r="BB448">
        <v>-424302280.01999998</v>
      </c>
      <c r="BC448">
        <v>61471975.270000003</v>
      </c>
      <c r="BD448">
        <v>0</v>
      </c>
      <c r="BE448">
        <v>0</v>
      </c>
      <c r="BF448">
        <v>0</v>
      </c>
      <c r="BG448">
        <v>0</v>
      </c>
      <c r="BH448">
        <v>14336051.210000001</v>
      </c>
      <c r="BI448">
        <v>-12337000</v>
      </c>
      <c r="BK448">
        <v>0</v>
      </c>
      <c r="BL448">
        <v>-70127166</v>
      </c>
      <c r="BM448">
        <v>0</v>
      </c>
      <c r="BN448">
        <v>29395645</v>
      </c>
      <c r="BO448">
        <v>0</v>
      </c>
      <c r="BP448">
        <v>-42900.05</v>
      </c>
      <c r="BQ448">
        <v>-608615.5</v>
      </c>
      <c r="BR448">
        <v>0</v>
      </c>
      <c r="BT448">
        <v>0</v>
      </c>
      <c r="BU448">
        <v>0</v>
      </c>
      <c r="BV448">
        <v>-17465453.879999999</v>
      </c>
      <c r="BW448">
        <v>-897186.25</v>
      </c>
      <c r="BX448">
        <v>-289661.84000000003</v>
      </c>
      <c r="BY448">
        <v>0</v>
      </c>
      <c r="BZ448">
        <v>1169298.23</v>
      </c>
      <c r="CA448">
        <v>-38341</v>
      </c>
      <c r="CB448">
        <v>0</v>
      </c>
      <c r="CC448">
        <v>21403273.109999999</v>
      </c>
      <c r="CD448">
        <v>0</v>
      </c>
      <c r="CE448">
        <v>0</v>
      </c>
      <c r="CI448">
        <v>125944063.92390572</v>
      </c>
      <c r="CJ448">
        <v>59408833.495527461</v>
      </c>
      <c r="CK448">
        <v>-46213984.06982591</v>
      </c>
      <c r="CL448">
        <v>223025972.59999999</v>
      </c>
      <c r="DA448">
        <v>179299909.50999999</v>
      </c>
      <c r="DJ448">
        <v>97763948.790000007</v>
      </c>
      <c r="EH448">
        <v>0</v>
      </c>
      <c r="EI448" t="s">
        <v>199</v>
      </c>
      <c r="EJ448">
        <v>1</v>
      </c>
      <c r="EK448" s="59" t="s">
        <v>390</v>
      </c>
      <c r="EL448"/>
    </row>
    <row r="449" spans="1:142" x14ac:dyDescent="0.3">
      <c r="A449" t="s">
        <v>134</v>
      </c>
      <c r="B449">
        <v>2019</v>
      </c>
      <c r="C449" t="s">
        <v>135</v>
      </c>
      <c r="D449" t="s">
        <v>233</v>
      </c>
      <c r="E449" t="s">
        <v>158</v>
      </c>
      <c r="F449" t="s">
        <v>137</v>
      </c>
      <c r="G449" t="s">
        <v>138</v>
      </c>
      <c r="H449" s="6">
        <v>102439.52</v>
      </c>
      <c r="I449">
        <v>84656</v>
      </c>
      <c r="AS449">
        <v>292256598.19999999</v>
      </c>
      <c r="AT449">
        <v>-821990.7</v>
      </c>
      <c r="AU449">
        <v>-56302181.520000003</v>
      </c>
      <c r="AV449">
        <v>28377627.550000001</v>
      </c>
      <c r="AW449">
        <v>0</v>
      </c>
      <c r="AX449">
        <v>0</v>
      </c>
      <c r="AY449">
        <v>-491578.8</v>
      </c>
      <c r="AZ449">
        <v>0</v>
      </c>
      <c r="BA449">
        <v>-28377627.550000001</v>
      </c>
      <c r="BB449">
        <v>-188225795.02000001</v>
      </c>
      <c r="BC449">
        <v>37921395.850000001</v>
      </c>
      <c r="BD449">
        <v>0</v>
      </c>
      <c r="BE449">
        <v>0</v>
      </c>
      <c r="BF449">
        <v>0</v>
      </c>
      <c r="BG449">
        <v>-39725.5</v>
      </c>
      <c r="BH449">
        <v>1000000</v>
      </c>
      <c r="BI449">
        <v>0</v>
      </c>
      <c r="BK449">
        <v>0</v>
      </c>
      <c r="BL449">
        <v>-147911668</v>
      </c>
      <c r="BM449">
        <v>0</v>
      </c>
      <c r="BN449">
        <v>21484509</v>
      </c>
      <c r="BO449">
        <v>-281752.5</v>
      </c>
      <c r="BP449">
        <v>-4179980.85</v>
      </c>
      <c r="BQ449">
        <v>2489592.54</v>
      </c>
      <c r="BR449">
        <v>54319118.049999997</v>
      </c>
      <c r="BT449">
        <v>0</v>
      </c>
      <c r="BU449">
        <v>-11035</v>
      </c>
      <c r="BV449">
        <v>-12628400.859999999</v>
      </c>
      <c r="BW449">
        <v>-37976.68</v>
      </c>
      <c r="BX449">
        <v>-474134.38</v>
      </c>
      <c r="BY449">
        <v>0</v>
      </c>
      <c r="BZ449">
        <v>2495955.77</v>
      </c>
      <c r="CA449">
        <v>-385260.89</v>
      </c>
      <c r="CB449">
        <v>0</v>
      </c>
      <c r="CC449">
        <v>0</v>
      </c>
      <c r="CD449">
        <v>0</v>
      </c>
      <c r="CE449">
        <v>0</v>
      </c>
      <c r="CI449">
        <v>35278802.799999997</v>
      </c>
      <c r="CJ449">
        <v>23691500.044228382</v>
      </c>
      <c r="CK449">
        <v>0</v>
      </c>
      <c r="CL449">
        <v>78460318.620000005</v>
      </c>
      <c r="DA449">
        <v>35262791.509999998</v>
      </c>
      <c r="DJ449">
        <v>42300000</v>
      </c>
      <c r="EG449" t="s">
        <v>287</v>
      </c>
      <c r="EH449">
        <v>1</v>
      </c>
      <c r="EJ449">
        <v>0</v>
      </c>
      <c r="EK449" s="59" t="s">
        <v>442</v>
      </c>
      <c r="EL449"/>
    </row>
    <row r="450" spans="1:142" x14ac:dyDescent="0.3">
      <c r="A450" t="s">
        <v>134</v>
      </c>
      <c r="B450">
        <v>2019</v>
      </c>
      <c r="C450" t="s">
        <v>135</v>
      </c>
      <c r="D450" t="s">
        <v>234</v>
      </c>
      <c r="E450" t="s">
        <v>159</v>
      </c>
      <c r="F450" t="s">
        <v>137</v>
      </c>
      <c r="G450" t="s">
        <v>138</v>
      </c>
      <c r="H450" s="6">
        <v>82098</v>
      </c>
      <c r="I450">
        <v>85407</v>
      </c>
      <c r="AS450">
        <v>319583711.10000002</v>
      </c>
      <c r="AT450">
        <v>159336.85999999999</v>
      </c>
      <c r="AU450">
        <v>0</v>
      </c>
      <c r="AV450">
        <v>47661100.920000002</v>
      </c>
      <c r="AW450">
        <v>6304799.2000000002</v>
      </c>
      <c r="AX450">
        <v>0</v>
      </c>
      <c r="AY450">
        <v>-394752</v>
      </c>
      <c r="AZ450">
        <v>0</v>
      </c>
      <c r="BA450">
        <v>-53965900.119999997</v>
      </c>
      <c r="BB450">
        <v>-353042350.85000002</v>
      </c>
      <c r="BC450">
        <v>47987876.049999997</v>
      </c>
      <c r="BD450">
        <v>0</v>
      </c>
      <c r="BE450">
        <v>0</v>
      </c>
      <c r="BF450">
        <v>0</v>
      </c>
      <c r="BG450">
        <v>-1220382.8500000001</v>
      </c>
      <c r="BH450">
        <v>-9550525.3499999996</v>
      </c>
      <c r="BI450">
        <v>0</v>
      </c>
      <c r="BK450">
        <v>0</v>
      </c>
      <c r="BL450">
        <v>42340959</v>
      </c>
      <c r="BM450">
        <v>0</v>
      </c>
      <c r="BN450">
        <v>-11313000</v>
      </c>
      <c r="BO450">
        <v>-823651.4</v>
      </c>
      <c r="BP450">
        <v>-798736.5</v>
      </c>
      <c r="BQ450">
        <v>-475458.76</v>
      </c>
      <c r="BR450">
        <v>0</v>
      </c>
      <c r="BT450">
        <v>-14229030.039999999</v>
      </c>
      <c r="BU450">
        <v>-315424.15999999997</v>
      </c>
      <c r="BV450">
        <v>-8982525.1600000001</v>
      </c>
      <c r="BW450">
        <v>-1025578.84</v>
      </c>
      <c r="BX450">
        <v>-324416.83</v>
      </c>
      <c r="BY450">
        <v>-1594901.94</v>
      </c>
      <c r="BZ450">
        <v>1.38</v>
      </c>
      <c r="CA450">
        <v>-217795.96</v>
      </c>
      <c r="CB450">
        <v>0</v>
      </c>
      <c r="CC450">
        <v>10297102.43</v>
      </c>
      <c r="CD450">
        <v>0</v>
      </c>
      <c r="CE450">
        <v>0</v>
      </c>
      <c r="CI450">
        <v>87964292.579999998</v>
      </c>
      <c r="CJ450">
        <v>43810396.991520919</v>
      </c>
      <c r="CK450">
        <v>32545495.051073737</v>
      </c>
      <c r="CL450">
        <v>126806371.79000001</v>
      </c>
      <c r="DA450">
        <v>98535879.829999998</v>
      </c>
      <c r="DJ450">
        <v>69493957.549999997</v>
      </c>
      <c r="EH450">
        <v>0</v>
      </c>
      <c r="EJ450">
        <v>0</v>
      </c>
      <c r="EK450" s="59" t="s">
        <v>408</v>
      </c>
      <c r="EL450"/>
    </row>
    <row r="451" spans="1:142" x14ac:dyDescent="0.3">
      <c r="A451" t="s">
        <v>134</v>
      </c>
      <c r="B451">
        <v>2019</v>
      </c>
      <c r="C451" t="s">
        <v>135</v>
      </c>
      <c r="D451" t="s">
        <v>235</v>
      </c>
      <c r="E451" t="s">
        <v>160</v>
      </c>
      <c r="F451" t="s">
        <v>137</v>
      </c>
      <c r="G451" t="s">
        <v>138</v>
      </c>
      <c r="H451" s="6">
        <v>73499</v>
      </c>
      <c r="I451">
        <v>73280</v>
      </c>
      <c r="AS451">
        <v>252833516.34999999</v>
      </c>
      <c r="AT451">
        <v>-199160.65</v>
      </c>
      <c r="AU451">
        <v>0</v>
      </c>
      <c r="AV451">
        <v>27413383.23</v>
      </c>
      <c r="AW451">
        <v>0</v>
      </c>
      <c r="AX451">
        <v>0</v>
      </c>
      <c r="AY451">
        <v>-393213.6</v>
      </c>
      <c r="AZ451">
        <v>0</v>
      </c>
      <c r="BA451">
        <v>-27413383.23</v>
      </c>
      <c r="BB451">
        <v>-252817045.03</v>
      </c>
      <c r="BC451">
        <v>40164426.600000001</v>
      </c>
      <c r="BD451">
        <v>0</v>
      </c>
      <c r="BE451">
        <v>0</v>
      </c>
      <c r="BF451">
        <v>0</v>
      </c>
      <c r="BG451">
        <v>-35223.760000000002</v>
      </c>
      <c r="BH451">
        <v>-766147</v>
      </c>
      <c r="BI451">
        <v>0</v>
      </c>
      <c r="BK451">
        <v>0</v>
      </c>
      <c r="BL451">
        <v>-22669005</v>
      </c>
      <c r="BM451">
        <v>0</v>
      </c>
      <c r="BN451">
        <v>-1672549.79</v>
      </c>
      <c r="BO451">
        <v>-1789975.8</v>
      </c>
      <c r="BP451">
        <v>-459061.4</v>
      </c>
      <c r="BQ451">
        <v>-55580.6</v>
      </c>
      <c r="BR451">
        <v>0</v>
      </c>
      <c r="BT451">
        <v>-5893387.2000000002</v>
      </c>
      <c r="BU451">
        <v>-38550.99</v>
      </c>
      <c r="BV451">
        <v>-3471320.3</v>
      </c>
      <c r="BW451">
        <v>-746471.75</v>
      </c>
      <c r="BX451">
        <v>-36248.019999999997</v>
      </c>
      <c r="BY451">
        <v>-198518.39999999999</v>
      </c>
      <c r="BZ451">
        <v>0</v>
      </c>
      <c r="CA451">
        <v>-38567.39</v>
      </c>
      <c r="CB451">
        <v>0</v>
      </c>
      <c r="CC451">
        <v>6091089.79</v>
      </c>
      <c r="CD451">
        <v>645522.94999999995</v>
      </c>
      <c r="CE451">
        <v>-544603.5</v>
      </c>
      <c r="CI451">
        <v>55907132.739999995</v>
      </c>
      <c r="CJ451">
        <v>33208094.012526643</v>
      </c>
      <c r="CK451">
        <v>-21255273.57174629</v>
      </c>
      <c r="CL451">
        <v>148333312.80000001</v>
      </c>
      <c r="DA451">
        <v>43235197.030000001</v>
      </c>
      <c r="DJ451">
        <v>36982388</v>
      </c>
      <c r="EG451" t="s">
        <v>290</v>
      </c>
      <c r="EH451">
        <v>1</v>
      </c>
      <c r="EJ451">
        <v>0</v>
      </c>
      <c r="EK451" s="59" t="s">
        <v>392</v>
      </c>
      <c r="EL451"/>
    </row>
    <row r="452" spans="1:142" x14ac:dyDescent="0.3">
      <c r="A452" t="s">
        <v>134</v>
      </c>
      <c r="B452">
        <v>2019</v>
      </c>
      <c r="C452" t="s">
        <v>135</v>
      </c>
      <c r="D452" t="s">
        <v>236</v>
      </c>
      <c r="E452" t="s">
        <v>161</v>
      </c>
      <c r="F452" t="s">
        <v>137</v>
      </c>
      <c r="G452" t="s">
        <v>138</v>
      </c>
      <c r="H452" s="6">
        <v>81839</v>
      </c>
      <c r="I452">
        <v>74640</v>
      </c>
      <c r="AS452">
        <v>313487863.98000002</v>
      </c>
      <c r="AT452">
        <v>-2431982.5299999998</v>
      </c>
      <c r="AU452">
        <v>-43000</v>
      </c>
      <c r="AV452">
        <v>63855635.780000001</v>
      </c>
      <c r="AW452">
        <v>65155.46</v>
      </c>
      <c r="AX452">
        <v>0</v>
      </c>
      <c r="AY452">
        <v>-385657.5</v>
      </c>
      <c r="AZ452">
        <v>0</v>
      </c>
      <c r="BA452">
        <v>-63855635.780000001</v>
      </c>
      <c r="BB452">
        <v>-267774964.37</v>
      </c>
      <c r="BC452">
        <v>44493022</v>
      </c>
      <c r="BD452">
        <v>0</v>
      </c>
      <c r="BE452">
        <v>0</v>
      </c>
      <c r="BF452">
        <v>0</v>
      </c>
      <c r="BG452">
        <v>-38179.9</v>
      </c>
      <c r="BH452">
        <v>-5200000</v>
      </c>
      <c r="BI452">
        <v>0</v>
      </c>
      <c r="BK452">
        <v>0</v>
      </c>
      <c r="BL452">
        <v>-85057215</v>
      </c>
      <c r="BM452">
        <v>0</v>
      </c>
      <c r="BN452">
        <v>14535936</v>
      </c>
      <c r="BO452">
        <v>0</v>
      </c>
      <c r="BP452">
        <v>-111833</v>
      </c>
      <c r="BQ452">
        <v>-205204.86</v>
      </c>
      <c r="BR452">
        <v>0</v>
      </c>
      <c r="BT452">
        <v>-6563910.7199999997</v>
      </c>
      <c r="BU452">
        <v>-140995.70000000001</v>
      </c>
      <c r="BV452">
        <v>-1186039.8600000001</v>
      </c>
      <c r="BW452">
        <v>-606737.27</v>
      </c>
      <c r="BX452">
        <v>-926700.68</v>
      </c>
      <c r="BY452">
        <v>-80444.25</v>
      </c>
      <c r="BZ452">
        <v>312708.92</v>
      </c>
      <c r="CA452">
        <v>-286163.71000000002</v>
      </c>
      <c r="CB452">
        <v>0</v>
      </c>
      <c r="CC452">
        <v>-1075109.9099999999</v>
      </c>
      <c r="CD452">
        <v>0</v>
      </c>
      <c r="CE452">
        <v>0</v>
      </c>
      <c r="CI452">
        <v>90751742.839999959</v>
      </c>
      <c r="CJ452">
        <v>35158930.599517554</v>
      </c>
      <c r="CK452">
        <v>-69549794.397732362</v>
      </c>
      <c r="CL452">
        <v>177775437.16</v>
      </c>
      <c r="DA452">
        <v>81432289.939999998</v>
      </c>
      <c r="DJ452">
        <v>47300000</v>
      </c>
      <c r="EH452">
        <v>0</v>
      </c>
      <c r="EI452" t="s">
        <v>202</v>
      </c>
      <c r="EJ452">
        <v>1</v>
      </c>
      <c r="EK452" s="59" t="s">
        <v>438</v>
      </c>
      <c r="EL452"/>
    </row>
    <row r="453" spans="1:142" x14ac:dyDescent="0.3">
      <c r="A453" t="s">
        <v>134</v>
      </c>
      <c r="B453">
        <v>2019</v>
      </c>
      <c r="C453" t="s">
        <v>135</v>
      </c>
      <c r="D453" t="s">
        <v>237</v>
      </c>
      <c r="E453" t="s">
        <v>162</v>
      </c>
      <c r="F453" t="s">
        <v>137</v>
      </c>
      <c r="G453" t="s">
        <v>138</v>
      </c>
      <c r="H453" s="6">
        <v>53381</v>
      </c>
      <c r="I453">
        <v>56620</v>
      </c>
      <c r="AS453">
        <v>206384665.25999999</v>
      </c>
      <c r="AT453">
        <v>-16126.69</v>
      </c>
      <c r="AU453">
        <v>0</v>
      </c>
      <c r="AV453">
        <v>34191041</v>
      </c>
      <c r="AW453">
        <v>35238.21</v>
      </c>
      <c r="AX453">
        <v>0</v>
      </c>
      <c r="AY453">
        <v>-253837.11</v>
      </c>
      <c r="AZ453">
        <v>0</v>
      </c>
      <c r="BA453">
        <v>-34191041</v>
      </c>
      <c r="BB453">
        <v>-195279287.09</v>
      </c>
      <c r="BC453">
        <v>29867065.100000001</v>
      </c>
      <c r="BD453">
        <v>0</v>
      </c>
      <c r="BE453">
        <v>0</v>
      </c>
      <c r="BF453">
        <v>0</v>
      </c>
      <c r="BG453">
        <v>-91997.02</v>
      </c>
      <c r="BH453">
        <v>400000</v>
      </c>
      <c r="BI453">
        <v>0</v>
      </c>
      <c r="BK453">
        <v>0</v>
      </c>
      <c r="BL453">
        <v>-12050653</v>
      </c>
      <c r="BM453">
        <v>0</v>
      </c>
      <c r="BN453">
        <v>-18421276</v>
      </c>
      <c r="BO453">
        <v>0</v>
      </c>
      <c r="BP453">
        <v>-89466.4</v>
      </c>
      <c r="BQ453">
        <v>-134845.96</v>
      </c>
      <c r="BR453">
        <v>0</v>
      </c>
      <c r="BT453">
        <v>-4515337.67</v>
      </c>
      <c r="BU453">
        <v>-164220.42000000001</v>
      </c>
      <c r="BV453">
        <v>-825201.59</v>
      </c>
      <c r="BW453">
        <v>-417376.72</v>
      </c>
      <c r="BX453">
        <v>-1079346.21</v>
      </c>
      <c r="BY453">
        <v>-55337.89</v>
      </c>
      <c r="BZ453">
        <v>174236.3</v>
      </c>
      <c r="CA453">
        <v>-243732.57</v>
      </c>
      <c r="CB453">
        <v>0</v>
      </c>
      <c r="CC453">
        <v>-749168.7</v>
      </c>
      <c r="CD453">
        <v>0</v>
      </c>
      <c r="CE453">
        <v>0</v>
      </c>
      <c r="CI453">
        <v>89245737.220000014</v>
      </c>
      <c r="CJ453">
        <v>29225971.446628883</v>
      </c>
      <c r="CK453">
        <v>-29296724.183713075</v>
      </c>
      <c r="CL453">
        <v>156970410.63</v>
      </c>
      <c r="DA453">
        <v>85157204.310000002</v>
      </c>
      <c r="DJ453">
        <v>33800000</v>
      </c>
      <c r="EH453">
        <v>0</v>
      </c>
      <c r="EI453" t="s">
        <v>202</v>
      </c>
      <c r="EJ453">
        <v>1</v>
      </c>
      <c r="EK453" s="59" t="s">
        <v>440</v>
      </c>
      <c r="EL453"/>
    </row>
    <row r="454" spans="1:142" x14ac:dyDescent="0.3">
      <c r="A454" t="s">
        <v>134</v>
      </c>
      <c r="B454">
        <v>2019</v>
      </c>
      <c r="C454" t="s">
        <v>135</v>
      </c>
      <c r="D454" t="s">
        <v>238</v>
      </c>
      <c r="E454" t="s">
        <v>163</v>
      </c>
      <c r="F454" t="s">
        <v>137</v>
      </c>
      <c r="G454" t="s">
        <v>138</v>
      </c>
      <c r="H454" s="6">
        <v>66854</v>
      </c>
      <c r="I454">
        <v>60643</v>
      </c>
      <c r="AS454">
        <v>217930464.09999999</v>
      </c>
      <c r="AT454">
        <v>-589969.64</v>
      </c>
      <c r="AU454">
        <v>-43370998</v>
      </c>
      <c r="AV454">
        <v>18629955.050000001</v>
      </c>
      <c r="AW454">
        <v>139679.9</v>
      </c>
      <c r="AX454">
        <v>0</v>
      </c>
      <c r="AY454">
        <v>-485505.6</v>
      </c>
      <c r="AZ454">
        <v>0</v>
      </c>
      <c r="BA454">
        <v>-18769634.949999999</v>
      </c>
      <c r="BB454">
        <v>-115231786.22</v>
      </c>
      <c r="BC454">
        <v>29553490.199999999</v>
      </c>
      <c r="BD454">
        <v>0</v>
      </c>
      <c r="BE454">
        <v>0</v>
      </c>
      <c r="BF454">
        <v>0</v>
      </c>
      <c r="BG454">
        <v>-91322.2</v>
      </c>
      <c r="BH454">
        <v>185865</v>
      </c>
      <c r="BI454">
        <v>0</v>
      </c>
      <c r="BK454">
        <v>0</v>
      </c>
      <c r="BL454">
        <v>-148841112</v>
      </c>
      <c r="BM454">
        <v>0</v>
      </c>
      <c r="BN454">
        <v>42475379</v>
      </c>
      <c r="BO454">
        <v>0</v>
      </c>
      <c r="BP454">
        <v>-5330007.45</v>
      </c>
      <c r="BQ454">
        <v>-305082.31</v>
      </c>
      <c r="BR454">
        <v>42074676</v>
      </c>
      <c r="BT454">
        <v>-4804678.59</v>
      </c>
      <c r="BU454">
        <v>-5807.02</v>
      </c>
      <c r="BV454">
        <v>-1467317.42</v>
      </c>
      <c r="BW454">
        <v>-331130.58</v>
      </c>
      <c r="BX454">
        <v>-1160435</v>
      </c>
      <c r="BY454">
        <v>-73052.53</v>
      </c>
      <c r="BZ454">
        <v>113195.37</v>
      </c>
      <c r="CA454">
        <v>-18099.36</v>
      </c>
      <c r="CB454">
        <v>0</v>
      </c>
      <c r="CC454">
        <v>4313242.12</v>
      </c>
      <c r="CD454">
        <v>0</v>
      </c>
      <c r="CE454">
        <v>0</v>
      </c>
      <c r="CI454">
        <v>20885409.371115629</v>
      </c>
      <c r="CJ454">
        <v>18316667.78761166</v>
      </c>
      <c r="CK454">
        <v>0</v>
      </c>
      <c r="CL454">
        <v>92047828.819999978</v>
      </c>
      <c r="DA454">
        <v>35084395.039999999</v>
      </c>
      <c r="DJ454">
        <v>18160703</v>
      </c>
      <c r="EG454" t="s">
        <v>280</v>
      </c>
      <c r="EH454">
        <v>1</v>
      </c>
      <c r="EJ454">
        <v>0</v>
      </c>
      <c r="EK454" s="59" t="s">
        <v>441</v>
      </c>
      <c r="EL454"/>
    </row>
    <row r="455" spans="1:142" x14ac:dyDescent="0.3">
      <c r="A455" t="s">
        <v>134</v>
      </c>
      <c r="B455">
        <v>2019</v>
      </c>
      <c r="C455" t="s">
        <v>135</v>
      </c>
      <c r="D455" t="s">
        <v>239</v>
      </c>
      <c r="E455" t="s">
        <v>164</v>
      </c>
      <c r="F455" t="s">
        <v>137</v>
      </c>
      <c r="G455" t="s">
        <v>138</v>
      </c>
      <c r="H455" s="6">
        <v>40201</v>
      </c>
      <c r="I455">
        <v>39779</v>
      </c>
      <c r="AS455">
        <v>147722175.80000001</v>
      </c>
      <c r="AT455">
        <v>-163576.21</v>
      </c>
      <c r="AU455">
        <v>-654529.52</v>
      </c>
      <c r="AV455">
        <v>19813840.41</v>
      </c>
      <c r="AW455">
        <v>0</v>
      </c>
      <c r="AX455">
        <v>0</v>
      </c>
      <c r="AY455">
        <v>-245217.73</v>
      </c>
      <c r="AZ455">
        <v>0</v>
      </c>
      <c r="BA455">
        <v>-19813840.41</v>
      </c>
      <c r="BB455">
        <v>-166251131.55000001</v>
      </c>
      <c r="BC455">
        <v>24198916.350000001</v>
      </c>
      <c r="BD455">
        <v>0</v>
      </c>
      <c r="BE455">
        <v>0</v>
      </c>
      <c r="BF455">
        <v>0</v>
      </c>
      <c r="BG455">
        <v>-61432.26</v>
      </c>
      <c r="BH455">
        <v>2070000</v>
      </c>
      <c r="BI455">
        <v>0</v>
      </c>
      <c r="BK455">
        <v>0</v>
      </c>
      <c r="BL455">
        <v>13764496.08</v>
      </c>
      <c r="BM455">
        <v>0</v>
      </c>
      <c r="BN455">
        <v>-4016565.09</v>
      </c>
      <c r="BO455">
        <v>-383136.96</v>
      </c>
      <c r="BP455">
        <v>-128982.48</v>
      </c>
      <c r="BQ455">
        <v>-157538.29</v>
      </c>
      <c r="BR455">
        <v>701926.3</v>
      </c>
      <c r="BT455">
        <v>-2966091.58</v>
      </c>
      <c r="BU455">
        <v>0</v>
      </c>
      <c r="BV455">
        <v>-3462297.23</v>
      </c>
      <c r="BW455">
        <v>-418000.83</v>
      </c>
      <c r="BX455">
        <v>-52472.2</v>
      </c>
      <c r="BY455">
        <v>-408172.79</v>
      </c>
      <c r="BZ455">
        <v>172944.22</v>
      </c>
      <c r="CA455">
        <v>0</v>
      </c>
      <c r="CB455">
        <v>0</v>
      </c>
      <c r="CC455">
        <v>10195553.050000001</v>
      </c>
      <c r="CD455">
        <v>0</v>
      </c>
      <c r="CE455">
        <v>0</v>
      </c>
      <c r="CI455">
        <v>78852278.26000002</v>
      </c>
      <c r="CJ455">
        <v>33315359.571292218</v>
      </c>
      <c r="CK455">
        <v>8939278.4129817206</v>
      </c>
      <c r="CL455">
        <v>124757286.44</v>
      </c>
      <c r="DA455">
        <v>82670024.200000003</v>
      </c>
      <c r="DJ455">
        <v>27644000</v>
      </c>
      <c r="EH455">
        <v>0</v>
      </c>
      <c r="EJ455">
        <v>0</v>
      </c>
      <c r="EK455" s="59" t="s">
        <v>388</v>
      </c>
      <c r="EL455"/>
    </row>
    <row r="456" spans="1:142" x14ac:dyDescent="0.3">
      <c r="A456" t="s">
        <v>134</v>
      </c>
      <c r="B456">
        <v>2019</v>
      </c>
      <c r="C456" t="s">
        <v>135</v>
      </c>
      <c r="D456" t="s">
        <v>240</v>
      </c>
      <c r="E456" t="s">
        <v>165</v>
      </c>
      <c r="F456" t="s">
        <v>137</v>
      </c>
      <c r="G456" t="s">
        <v>138</v>
      </c>
      <c r="H456" s="6">
        <v>37355</v>
      </c>
      <c r="I456">
        <v>36621</v>
      </c>
      <c r="AS456">
        <v>126069481.45999999</v>
      </c>
      <c r="AT456">
        <v>18623.16</v>
      </c>
      <c r="AU456">
        <v>-453627.3</v>
      </c>
      <c r="AV456">
        <v>12663064.4</v>
      </c>
      <c r="AW456">
        <v>0</v>
      </c>
      <c r="AX456">
        <v>0</v>
      </c>
      <c r="AY456">
        <v>0</v>
      </c>
      <c r="AZ456">
        <v>0</v>
      </c>
      <c r="BA456">
        <v>-12663064.4</v>
      </c>
      <c r="BB456">
        <v>-131987675.75</v>
      </c>
      <c r="BC456">
        <v>18926643.199999999</v>
      </c>
      <c r="BD456">
        <v>0</v>
      </c>
      <c r="BE456">
        <v>0</v>
      </c>
      <c r="BF456">
        <v>0</v>
      </c>
      <c r="BG456">
        <v>49450.22</v>
      </c>
      <c r="BH456">
        <v>-2124912.88</v>
      </c>
      <c r="BI456">
        <v>0</v>
      </c>
      <c r="BK456">
        <v>0</v>
      </c>
      <c r="BL456">
        <v>-7673422</v>
      </c>
      <c r="BM456">
        <v>0</v>
      </c>
      <c r="BN456">
        <v>3891526.74</v>
      </c>
      <c r="BO456">
        <v>0</v>
      </c>
      <c r="BP456">
        <v>0</v>
      </c>
      <c r="BQ456">
        <v>-996835.29</v>
      </c>
      <c r="BR456">
        <v>124497.65</v>
      </c>
      <c r="BT456">
        <v>-2278503.7799999998</v>
      </c>
      <c r="BU456">
        <v>-13292.42</v>
      </c>
      <c r="BV456">
        <v>-1528296.8</v>
      </c>
      <c r="BW456">
        <v>-89321.48</v>
      </c>
      <c r="BX456">
        <v>-75053.56</v>
      </c>
      <c r="BY456">
        <v>-63354.93</v>
      </c>
      <c r="BZ456">
        <v>0</v>
      </c>
      <c r="CA456">
        <v>0</v>
      </c>
      <c r="CB456">
        <v>0</v>
      </c>
      <c r="CC456">
        <v>7412536.3399999999</v>
      </c>
      <c r="CD456">
        <v>0</v>
      </c>
      <c r="CE456">
        <v>-165301.19</v>
      </c>
      <c r="CI456">
        <v>45306969.459999979</v>
      </c>
      <c r="CJ456">
        <v>25041715.102359079</v>
      </c>
      <c r="CK456">
        <v>-3544448.1836394849</v>
      </c>
      <c r="CL456">
        <v>90747549.409999996</v>
      </c>
      <c r="DA456">
        <v>48353134.490000002</v>
      </c>
      <c r="DJ456">
        <v>31903720.120000001</v>
      </c>
      <c r="EG456" t="s">
        <v>285</v>
      </c>
      <c r="EH456">
        <v>1</v>
      </c>
      <c r="EJ456">
        <v>0</v>
      </c>
      <c r="EK456" s="59" t="s">
        <v>447</v>
      </c>
      <c r="EL456"/>
    </row>
    <row r="457" spans="1:142" x14ac:dyDescent="0.3">
      <c r="A457" t="s">
        <v>134</v>
      </c>
      <c r="B457">
        <v>2019</v>
      </c>
      <c r="C457" t="s">
        <v>135</v>
      </c>
      <c r="D457" t="s">
        <v>241</v>
      </c>
      <c r="E457" t="s">
        <v>166</v>
      </c>
      <c r="F457" t="s">
        <v>137</v>
      </c>
      <c r="G457" t="s">
        <v>138</v>
      </c>
      <c r="H457" s="6">
        <v>20141</v>
      </c>
      <c r="I457">
        <v>19356</v>
      </c>
      <c r="AS457">
        <v>70621657</v>
      </c>
      <c r="AT457">
        <v>-60175</v>
      </c>
      <c r="AU457">
        <v>-826270</v>
      </c>
      <c r="AV457">
        <v>11144763</v>
      </c>
      <c r="AW457">
        <v>0</v>
      </c>
      <c r="AX457">
        <v>0</v>
      </c>
      <c r="AY457">
        <v>-95121</v>
      </c>
      <c r="AZ457">
        <v>0</v>
      </c>
      <c r="BA457">
        <v>-11144763</v>
      </c>
      <c r="BB457">
        <v>-80581418</v>
      </c>
      <c r="BC457">
        <v>10912189</v>
      </c>
      <c r="BD457">
        <v>0</v>
      </c>
      <c r="BE457">
        <v>0</v>
      </c>
      <c r="BF457">
        <v>0</v>
      </c>
      <c r="BG457">
        <v>-16606</v>
      </c>
      <c r="BH457">
        <v>-1050000</v>
      </c>
      <c r="BI457">
        <v>0</v>
      </c>
      <c r="BK457">
        <v>0</v>
      </c>
      <c r="BL457">
        <v>3447639</v>
      </c>
      <c r="BM457">
        <v>0</v>
      </c>
      <c r="BN457">
        <v>-25875</v>
      </c>
      <c r="BO457">
        <v>-140194</v>
      </c>
      <c r="BP457">
        <v>0</v>
      </c>
      <c r="BQ457">
        <v>-4506</v>
      </c>
      <c r="BR457">
        <v>609537</v>
      </c>
      <c r="BT457">
        <v>-1067369</v>
      </c>
      <c r="BU457">
        <v>0</v>
      </c>
      <c r="BV457">
        <v>-860803</v>
      </c>
      <c r="BW457">
        <v>-11047</v>
      </c>
      <c r="BX457">
        <v>-1605</v>
      </c>
      <c r="BY457">
        <v>-54998</v>
      </c>
      <c r="BZ457">
        <v>35250</v>
      </c>
      <c r="CA457">
        <v>0</v>
      </c>
      <c r="CB457">
        <v>0</v>
      </c>
      <c r="CC457">
        <v>3370803</v>
      </c>
      <c r="CD457">
        <v>47475</v>
      </c>
      <c r="CE457">
        <v>0</v>
      </c>
      <c r="CI457">
        <v>33559170</v>
      </c>
      <c r="CJ457">
        <v>15362682.170901284</v>
      </c>
      <c r="CK457">
        <v>4132606.1854344895</v>
      </c>
      <c r="CL457">
        <v>57215662</v>
      </c>
      <c r="DA457">
        <v>35574712</v>
      </c>
      <c r="DJ457">
        <v>15645000</v>
      </c>
      <c r="EH457">
        <v>0</v>
      </c>
      <c r="EJ457">
        <v>0</v>
      </c>
      <c r="EK457" s="59" t="s">
        <v>398</v>
      </c>
      <c r="EL457"/>
    </row>
    <row r="458" spans="1:142" x14ac:dyDescent="0.3">
      <c r="A458" t="s">
        <v>134</v>
      </c>
      <c r="B458">
        <v>2019</v>
      </c>
      <c r="C458" t="s">
        <v>135</v>
      </c>
      <c r="D458" t="s">
        <v>242</v>
      </c>
      <c r="E458" t="s">
        <v>167</v>
      </c>
      <c r="F458" t="s">
        <v>137</v>
      </c>
      <c r="G458" t="s">
        <v>138</v>
      </c>
      <c r="H458" s="6">
        <v>20647.97</v>
      </c>
      <c r="I458">
        <v>19486</v>
      </c>
      <c r="AS458">
        <v>75595568.950000003</v>
      </c>
      <c r="AT458">
        <v>-117588.41</v>
      </c>
      <c r="AU458">
        <v>-645269.79</v>
      </c>
      <c r="AV458">
        <v>9834299.1999999993</v>
      </c>
      <c r="AW458">
        <v>0</v>
      </c>
      <c r="AX458">
        <v>0</v>
      </c>
      <c r="AY458">
        <v>-147578.4</v>
      </c>
      <c r="AZ458">
        <v>0</v>
      </c>
      <c r="BA458">
        <v>-9834299.1999999993</v>
      </c>
      <c r="BB458">
        <v>-73564706.799999997</v>
      </c>
      <c r="BC458">
        <v>10477484.949999999</v>
      </c>
      <c r="BD458">
        <v>0</v>
      </c>
      <c r="BE458">
        <v>0</v>
      </c>
      <c r="BF458">
        <v>0</v>
      </c>
      <c r="BG458">
        <v>7406.79</v>
      </c>
      <c r="BH458">
        <v>2000000</v>
      </c>
      <c r="BI458">
        <v>0</v>
      </c>
      <c r="BK458">
        <v>0</v>
      </c>
      <c r="BL458">
        <v>-6451800</v>
      </c>
      <c r="BM458">
        <v>0</v>
      </c>
      <c r="BN458">
        <v>1952000</v>
      </c>
      <c r="BO458">
        <v>-301505.55</v>
      </c>
      <c r="BP458">
        <v>-110657.35</v>
      </c>
      <c r="BQ458">
        <v>-237435.71</v>
      </c>
      <c r="BR458">
        <v>567418</v>
      </c>
      <c r="BT458">
        <v>-1542699.06</v>
      </c>
      <c r="BU458">
        <v>-150</v>
      </c>
      <c r="BV458">
        <v>-1075249.83</v>
      </c>
      <c r="BW458">
        <v>-6927.43</v>
      </c>
      <c r="BX458">
        <v>-550</v>
      </c>
      <c r="BY458">
        <v>-16758.400000000001</v>
      </c>
      <c r="BZ458">
        <v>173715.06</v>
      </c>
      <c r="CA458">
        <v>-42010.78</v>
      </c>
      <c r="CB458">
        <v>0</v>
      </c>
      <c r="CC458">
        <v>1668922.79</v>
      </c>
      <c r="CD458">
        <v>0</v>
      </c>
      <c r="CE458">
        <v>0</v>
      </c>
      <c r="CI458">
        <v>18766359.150000013</v>
      </c>
      <c r="CJ458">
        <v>11121902.525328919</v>
      </c>
      <c r="CK458">
        <v>-4088804.703904002</v>
      </c>
      <c r="CL458">
        <v>31113167.920000002</v>
      </c>
      <c r="DA458">
        <v>24354365.620000001</v>
      </c>
      <c r="DJ458">
        <v>13023142</v>
      </c>
      <c r="EH458">
        <v>0</v>
      </c>
      <c r="EJ458">
        <v>0</v>
      </c>
      <c r="EK458" s="59" t="s">
        <v>393</v>
      </c>
      <c r="EL458"/>
    </row>
    <row r="459" spans="1:142" x14ac:dyDescent="0.3">
      <c r="A459" t="s">
        <v>134</v>
      </c>
      <c r="B459">
        <v>2019</v>
      </c>
      <c r="C459" t="s">
        <v>135</v>
      </c>
      <c r="D459" t="s">
        <v>243</v>
      </c>
      <c r="E459" t="s">
        <v>168</v>
      </c>
      <c r="F459" t="s">
        <v>137</v>
      </c>
      <c r="G459" t="s">
        <v>138</v>
      </c>
      <c r="H459" s="6">
        <v>25730</v>
      </c>
      <c r="I459">
        <v>20548</v>
      </c>
      <c r="AS459">
        <v>83685230.150000006</v>
      </c>
      <c r="AT459">
        <v>-441608.47</v>
      </c>
      <c r="AU459">
        <v>-100000</v>
      </c>
      <c r="AV459">
        <v>9149472.8499999996</v>
      </c>
      <c r="AW459">
        <v>0</v>
      </c>
      <c r="AX459">
        <v>0</v>
      </c>
      <c r="AY459">
        <v>-198999.6</v>
      </c>
      <c r="AZ459">
        <v>0</v>
      </c>
      <c r="BA459">
        <v>-9149472.8499999996</v>
      </c>
      <c r="BB459">
        <v>-81833915.049999997</v>
      </c>
      <c r="BC459">
        <v>13241561.1</v>
      </c>
      <c r="BD459">
        <v>0</v>
      </c>
      <c r="BE459">
        <v>0</v>
      </c>
      <c r="BF459">
        <v>0</v>
      </c>
      <c r="BG459">
        <v>-18740.64</v>
      </c>
      <c r="BH459">
        <v>-2300000</v>
      </c>
      <c r="BI459">
        <v>0</v>
      </c>
      <c r="BK459">
        <v>0</v>
      </c>
      <c r="BL459">
        <v>-17650743</v>
      </c>
      <c r="BM459">
        <v>0</v>
      </c>
      <c r="BN459">
        <v>9722169</v>
      </c>
      <c r="BO459">
        <v>-396910.25</v>
      </c>
      <c r="BP459">
        <v>-539057.05000000005</v>
      </c>
      <c r="BQ459">
        <v>85866.66</v>
      </c>
      <c r="BR459">
        <v>0</v>
      </c>
      <c r="BT459">
        <v>-2148780.77</v>
      </c>
      <c r="BU459">
        <v>0</v>
      </c>
      <c r="BV459">
        <v>-1430935.81</v>
      </c>
      <c r="BW459">
        <v>-37986.699999999997</v>
      </c>
      <c r="BX459">
        <v>0</v>
      </c>
      <c r="BY459">
        <v>-53789.73</v>
      </c>
      <c r="BZ459">
        <v>44514.46</v>
      </c>
      <c r="CA459">
        <v>-68931.259999999995</v>
      </c>
      <c r="CB459">
        <v>0</v>
      </c>
      <c r="CC459">
        <v>2433465.8199999998</v>
      </c>
      <c r="CD459">
        <v>2534.9499999999998</v>
      </c>
      <c r="CE459">
        <v>-295.05</v>
      </c>
      <c r="CI459">
        <v>31341594.90000001</v>
      </c>
      <c r="CJ459">
        <v>13012280.57553445</v>
      </c>
      <c r="CK459">
        <v>-5679810.7646072144</v>
      </c>
      <c r="CL459">
        <v>44776184.219999999</v>
      </c>
      <c r="DA459">
        <v>28740829.440000001</v>
      </c>
      <c r="DJ459">
        <v>17200000</v>
      </c>
      <c r="EH459">
        <v>0</v>
      </c>
      <c r="EJ459">
        <v>0</v>
      </c>
      <c r="EK459" s="59" t="s">
        <v>410</v>
      </c>
      <c r="EL459"/>
    </row>
    <row r="460" spans="1:142" x14ac:dyDescent="0.3">
      <c r="A460" t="s">
        <v>134</v>
      </c>
      <c r="B460">
        <v>2019</v>
      </c>
      <c r="C460" t="s">
        <v>135</v>
      </c>
      <c r="D460" t="s">
        <v>244</v>
      </c>
      <c r="E460" t="s">
        <v>169</v>
      </c>
      <c r="F460" t="s">
        <v>137</v>
      </c>
      <c r="G460" t="s">
        <v>138</v>
      </c>
      <c r="H460" s="6">
        <v>16235.31</v>
      </c>
      <c r="I460">
        <v>17362</v>
      </c>
      <c r="AS460">
        <v>54650864.549999997</v>
      </c>
      <c r="AT460">
        <v>-252326.12</v>
      </c>
      <c r="AU460">
        <v>59920.2</v>
      </c>
      <c r="AV460">
        <v>8208993.0499999998</v>
      </c>
      <c r="AW460">
        <v>0</v>
      </c>
      <c r="AX460">
        <v>0</v>
      </c>
      <c r="AY460">
        <v>77929.78</v>
      </c>
      <c r="AZ460">
        <v>0</v>
      </c>
      <c r="BA460">
        <v>-8208993.0499999998</v>
      </c>
      <c r="BB460">
        <v>-56356861.600000001</v>
      </c>
      <c r="BC460">
        <v>7819438.6500000004</v>
      </c>
      <c r="BD460">
        <v>0</v>
      </c>
      <c r="BE460">
        <v>0</v>
      </c>
      <c r="BF460">
        <v>0</v>
      </c>
      <c r="BG460">
        <v>-115782.35</v>
      </c>
      <c r="BH460">
        <v>-1005809</v>
      </c>
      <c r="BI460">
        <v>45931.02</v>
      </c>
      <c r="BK460">
        <v>0</v>
      </c>
      <c r="BL460">
        <v>682820</v>
      </c>
      <c r="BM460">
        <v>0</v>
      </c>
      <c r="BN460">
        <v>-2241313</v>
      </c>
      <c r="BO460">
        <v>0</v>
      </c>
      <c r="BP460">
        <v>0</v>
      </c>
      <c r="BQ460">
        <v>-17708.46</v>
      </c>
      <c r="BR460">
        <v>0</v>
      </c>
      <c r="BT460">
        <v>0</v>
      </c>
      <c r="BU460">
        <v>0</v>
      </c>
      <c r="BV460">
        <v>-2981718.12</v>
      </c>
      <c r="BW460">
        <v>-133404.82999999999</v>
      </c>
      <c r="BX460">
        <v>-176250</v>
      </c>
      <c r="BY460">
        <v>0</v>
      </c>
      <c r="BZ460">
        <v>0</v>
      </c>
      <c r="CA460">
        <v>-13987.57</v>
      </c>
      <c r="CB460">
        <v>0</v>
      </c>
      <c r="CC460">
        <v>1660788.16</v>
      </c>
      <c r="CD460">
        <v>100.73</v>
      </c>
      <c r="CE460">
        <v>0</v>
      </c>
      <c r="CI460">
        <v>19579439.729999997</v>
      </c>
      <c r="CJ460">
        <v>7760181.3099478716</v>
      </c>
      <c r="CK460">
        <v>-1266241.4975610843</v>
      </c>
      <c r="CL460">
        <v>33027640.5</v>
      </c>
      <c r="DA460">
        <v>19733792.460000001</v>
      </c>
      <c r="DJ460">
        <v>10911690</v>
      </c>
      <c r="EG460" t="s">
        <v>282</v>
      </c>
      <c r="EH460">
        <v>1</v>
      </c>
      <c r="EJ460">
        <v>0</v>
      </c>
      <c r="EK460" s="59" t="s">
        <v>403</v>
      </c>
      <c r="EL460"/>
    </row>
    <row r="461" spans="1:142" x14ac:dyDescent="0.3">
      <c r="A461" t="s">
        <v>134</v>
      </c>
      <c r="B461">
        <v>2019</v>
      </c>
      <c r="C461" t="s">
        <v>135</v>
      </c>
      <c r="D461" t="s">
        <v>245</v>
      </c>
      <c r="E461" t="s">
        <v>170</v>
      </c>
      <c r="F461" t="s">
        <v>137</v>
      </c>
      <c r="G461" t="s">
        <v>138</v>
      </c>
      <c r="H461" s="6">
        <v>10798.33</v>
      </c>
      <c r="I461">
        <v>9282</v>
      </c>
      <c r="AS461">
        <v>46398956.689999998</v>
      </c>
      <c r="AT461">
        <v>-99968.71</v>
      </c>
      <c r="AU461">
        <v>-70000</v>
      </c>
      <c r="AV461">
        <v>5684200.2000000002</v>
      </c>
      <c r="AW461">
        <v>0</v>
      </c>
      <c r="AX461">
        <v>0</v>
      </c>
      <c r="AY461">
        <v>-85417.2</v>
      </c>
      <c r="AZ461">
        <v>0</v>
      </c>
      <c r="BA461">
        <v>-5684200.2000000002</v>
      </c>
      <c r="BB461">
        <v>-60197574.100000001</v>
      </c>
      <c r="BC461">
        <v>7101072.2999999998</v>
      </c>
      <c r="BD461">
        <v>0</v>
      </c>
      <c r="BE461">
        <v>0</v>
      </c>
      <c r="BF461">
        <v>0</v>
      </c>
      <c r="BG461">
        <v>-25639.119999999999</v>
      </c>
      <c r="BH461">
        <v>-301000</v>
      </c>
      <c r="BI461">
        <v>0</v>
      </c>
      <c r="BK461">
        <v>0</v>
      </c>
      <c r="BL461">
        <v>10797795.33</v>
      </c>
      <c r="BM461">
        <v>0</v>
      </c>
      <c r="BN461">
        <v>734696.64</v>
      </c>
      <c r="BO461">
        <v>0</v>
      </c>
      <c r="BP461">
        <v>-41496.04</v>
      </c>
      <c r="BQ461">
        <v>-223805.66</v>
      </c>
      <c r="BR461">
        <v>0</v>
      </c>
      <c r="BT461">
        <v>-1219035.29</v>
      </c>
      <c r="BU461">
        <v>0</v>
      </c>
      <c r="BV461">
        <v>-717208.67</v>
      </c>
      <c r="BW461">
        <v>-160064.4</v>
      </c>
      <c r="BX461">
        <v>-30651.75</v>
      </c>
      <c r="BY461">
        <v>-12025.05</v>
      </c>
      <c r="BZ461">
        <v>6901.33</v>
      </c>
      <c r="CA461">
        <v>-33712.370000000003</v>
      </c>
      <c r="CB461">
        <v>0</v>
      </c>
      <c r="CC461">
        <v>26888.63</v>
      </c>
      <c r="CD461">
        <v>0</v>
      </c>
      <c r="CE461">
        <v>0</v>
      </c>
      <c r="CI461">
        <v>21877724.059999943</v>
      </c>
      <c r="CJ461">
        <v>7465146.7835779358</v>
      </c>
      <c r="CK461">
        <v>11743817.907206202</v>
      </c>
      <c r="CL461">
        <v>20954522.41</v>
      </c>
      <c r="DA461">
        <v>22058782.760000002</v>
      </c>
      <c r="DJ461">
        <v>13159000</v>
      </c>
      <c r="EH461">
        <v>0</v>
      </c>
      <c r="EI461" t="s">
        <v>202</v>
      </c>
      <c r="EJ461">
        <v>1</v>
      </c>
      <c r="EK461" s="59" t="s">
        <v>425</v>
      </c>
      <c r="EL461"/>
    </row>
    <row r="462" spans="1:142" x14ac:dyDescent="0.3">
      <c r="A462" t="s">
        <v>134</v>
      </c>
      <c r="B462">
        <v>2019</v>
      </c>
      <c r="C462" t="s">
        <v>135</v>
      </c>
      <c r="D462" t="s">
        <v>246</v>
      </c>
      <c r="E462" t="s">
        <v>171</v>
      </c>
      <c r="F462" t="s">
        <v>137</v>
      </c>
      <c r="G462" t="s">
        <v>138</v>
      </c>
      <c r="H462" s="6">
        <v>12760.25</v>
      </c>
      <c r="I462">
        <v>13636</v>
      </c>
      <c r="AS462">
        <v>56732230.630000003</v>
      </c>
      <c r="AT462">
        <v>-236921</v>
      </c>
      <c r="AU462">
        <v>0</v>
      </c>
      <c r="AV462">
        <v>8410857.4000000004</v>
      </c>
      <c r="AW462">
        <v>0</v>
      </c>
      <c r="AX462">
        <v>0</v>
      </c>
      <c r="AY462">
        <v>61249.96</v>
      </c>
      <c r="AZ462">
        <v>0</v>
      </c>
      <c r="BA462">
        <v>-8410857.4000000004</v>
      </c>
      <c r="BB462">
        <v>-52184578.740000002</v>
      </c>
      <c r="BC462">
        <v>7482664.4500000002</v>
      </c>
      <c r="BD462">
        <v>0</v>
      </c>
      <c r="BE462">
        <v>0</v>
      </c>
      <c r="BF462">
        <v>0</v>
      </c>
      <c r="BG462">
        <v>-237915.99</v>
      </c>
      <c r="BH462">
        <v>-1910160</v>
      </c>
      <c r="BI462">
        <v>195685.79</v>
      </c>
      <c r="BK462">
        <v>0</v>
      </c>
      <c r="BL462">
        <v>-9593604</v>
      </c>
      <c r="BM462">
        <v>0</v>
      </c>
      <c r="BN462">
        <v>-820352.74</v>
      </c>
      <c r="BO462">
        <v>0</v>
      </c>
      <c r="BP462">
        <v>0</v>
      </c>
      <c r="BQ462">
        <v>-29504.34</v>
      </c>
      <c r="BR462">
        <v>0</v>
      </c>
      <c r="BT462">
        <v>0</v>
      </c>
      <c r="BU462">
        <v>0</v>
      </c>
      <c r="BV462">
        <v>-3005650.36</v>
      </c>
      <c r="BW462">
        <v>-138401.72</v>
      </c>
      <c r="BX462">
        <v>-137600</v>
      </c>
      <c r="BY462">
        <v>0</v>
      </c>
      <c r="BZ462">
        <v>0</v>
      </c>
      <c r="CA462">
        <v>0</v>
      </c>
      <c r="CB462">
        <v>0</v>
      </c>
      <c r="CC462">
        <v>1474518.33</v>
      </c>
      <c r="CD462">
        <v>27.04</v>
      </c>
      <c r="CE462">
        <v>0</v>
      </c>
      <c r="CI462">
        <v>53784179.020000011</v>
      </c>
      <c r="CJ462">
        <v>14811763.204311876</v>
      </c>
      <c r="CK462">
        <v>-8925874.4877204429</v>
      </c>
      <c r="CL462">
        <v>64771788.219999999</v>
      </c>
      <c r="DA462">
        <v>8663377.6300000008</v>
      </c>
      <c r="DJ462">
        <v>11300588</v>
      </c>
      <c r="EG462" t="s">
        <v>282</v>
      </c>
      <c r="EH462">
        <v>1</v>
      </c>
      <c r="EJ462">
        <v>0</v>
      </c>
      <c r="EK462" s="59" t="s">
        <v>389</v>
      </c>
      <c r="EL462"/>
    </row>
    <row r="463" spans="1:142" x14ac:dyDescent="0.3">
      <c r="A463" t="s">
        <v>134</v>
      </c>
      <c r="B463">
        <v>2019</v>
      </c>
      <c r="C463" t="s">
        <v>135</v>
      </c>
      <c r="D463" t="s">
        <v>247</v>
      </c>
      <c r="E463" t="s">
        <v>172</v>
      </c>
      <c r="F463" t="s">
        <v>137</v>
      </c>
      <c r="G463" t="s">
        <v>138</v>
      </c>
      <c r="H463" s="6">
        <v>10892</v>
      </c>
      <c r="I463">
        <v>11164</v>
      </c>
      <c r="AS463">
        <v>38069986.600000001</v>
      </c>
      <c r="AT463">
        <v>-25263.8</v>
      </c>
      <c r="AU463">
        <v>-330380.34999999998</v>
      </c>
      <c r="AV463">
        <v>4314060.55</v>
      </c>
      <c r="AW463">
        <v>0</v>
      </c>
      <c r="AX463">
        <v>0</v>
      </c>
      <c r="AY463">
        <v>-60120</v>
      </c>
      <c r="AZ463">
        <v>0</v>
      </c>
      <c r="BA463">
        <v>-4314060.55</v>
      </c>
      <c r="BB463">
        <v>-38587557.899999999</v>
      </c>
      <c r="BC463">
        <v>6517084.9000000004</v>
      </c>
      <c r="BD463">
        <v>0</v>
      </c>
      <c r="BE463">
        <v>0</v>
      </c>
      <c r="BF463">
        <v>0</v>
      </c>
      <c r="BG463">
        <v>-5511.36</v>
      </c>
      <c r="BH463">
        <v>-490000</v>
      </c>
      <c r="BI463">
        <v>0</v>
      </c>
      <c r="BK463">
        <v>0</v>
      </c>
      <c r="BL463">
        <v>-2394604</v>
      </c>
      <c r="BM463">
        <v>0</v>
      </c>
      <c r="BN463">
        <v>1177000</v>
      </c>
      <c r="BO463">
        <v>-195720.6</v>
      </c>
      <c r="BP463">
        <v>0</v>
      </c>
      <c r="BQ463">
        <v>-74787.179999999993</v>
      </c>
      <c r="BR463">
        <v>11706.9</v>
      </c>
      <c r="BT463">
        <v>-1217610</v>
      </c>
      <c r="BU463">
        <v>0</v>
      </c>
      <c r="BV463">
        <v>-744901.66</v>
      </c>
      <c r="BW463">
        <v>-10981.81</v>
      </c>
      <c r="BX463">
        <v>0</v>
      </c>
      <c r="BY463">
        <v>0</v>
      </c>
      <c r="BZ463">
        <v>126771.35</v>
      </c>
      <c r="CA463">
        <v>-20050.009999999998</v>
      </c>
      <c r="CB463">
        <v>0</v>
      </c>
      <c r="CC463">
        <v>1527694.71</v>
      </c>
      <c r="CD463">
        <v>0</v>
      </c>
      <c r="CE463">
        <v>0</v>
      </c>
      <c r="CI463">
        <v>24444960.829999998</v>
      </c>
      <c r="CJ463">
        <v>6593755.0425691297</v>
      </c>
      <c r="CK463">
        <v>-1080728.2920040218</v>
      </c>
      <c r="CL463">
        <v>34067666.579999998</v>
      </c>
      <c r="DA463">
        <v>27373424.989999998</v>
      </c>
      <c r="DJ463">
        <v>8130000</v>
      </c>
      <c r="EH463">
        <v>0</v>
      </c>
      <c r="EJ463">
        <v>0</v>
      </c>
      <c r="EK463" s="59" t="s">
        <v>419</v>
      </c>
      <c r="EL463"/>
    </row>
    <row r="464" spans="1:142" x14ac:dyDescent="0.3">
      <c r="A464" t="s">
        <v>134</v>
      </c>
      <c r="B464">
        <v>2019</v>
      </c>
      <c r="C464" t="s">
        <v>135</v>
      </c>
      <c r="D464" t="s">
        <v>248</v>
      </c>
      <c r="E464" t="s">
        <v>173</v>
      </c>
      <c r="F464" t="s">
        <v>137</v>
      </c>
      <c r="G464" t="s">
        <v>138</v>
      </c>
      <c r="H464" s="6">
        <v>9205</v>
      </c>
      <c r="I464">
        <v>9603</v>
      </c>
      <c r="AS464">
        <v>30715665</v>
      </c>
      <c r="AT464">
        <v>-68170</v>
      </c>
      <c r="AU464">
        <v>-276441</v>
      </c>
      <c r="AV464">
        <v>2481867</v>
      </c>
      <c r="AW464">
        <v>0</v>
      </c>
      <c r="AX464">
        <v>0</v>
      </c>
      <c r="AY464">
        <v>-40457</v>
      </c>
      <c r="AZ464">
        <v>0</v>
      </c>
      <c r="BA464">
        <v>-2481867</v>
      </c>
      <c r="BB464">
        <v>-34035915</v>
      </c>
      <c r="BC464">
        <v>4912014</v>
      </c>
      <c r="BD464">
        <v>0</v>
      </c>
      <c r="BE464">
        <v>0</v>
      </c>
      <c r="BF464">
        <v>0</v>
      </c>
      <c r="BG464">
        <v>0</v>
      </c>
      <c r="BH464">
        <v>-330000</v>
      </c>
      <c r="BI464">
        <v>0</v>
      </c>
      <c r="BK464">
        <v>0</v>
      </c>
      <c r="BL464">
        <v>1663181</v>
      </c>
      <c r="BM464">
        <v>0</v>
      </c>
      <c r="BN464">
        <v>-685000</v>
      </c>
      <c r="BO464">
        <v>0</v>
      </c>
      <c r="BP464">
        <v>0</v>
      </c>
      <c r="BQ464">
        <v>-128112</v>
      </c>
      <c r="BR464">
        <v>144588</v>
      </c>
      <c r="BT464">
        <v>-1130242</v>
      </c>
      <c r="BU464">
        <v>0</v>
      </c>
      <c r="BV464">
        <v>-663952</v>
      </c>
      <c r="BW464">
        <v>-170113</v>
      </c>
      <c r="BX464">
        <v>-28818</v>
      </c>
      <c r="BY464">
        <v>-57422.400000000001</v>
      </c>
      <c r="BZ464">
        <v>105953</v>
      </c>
      <c r="CA464">
        <v>-16928</v>
      </c>
      <c r="CB464">
        <v>0</v>
      </c>
      <c r="CC464">
        <v>1405088</v>
      </c>
      <c r="CD464">
        <v>0</v>
      </c>
      <c r="CE464">
        <v>0</v>
      </c>
      <c r="CI464">
        <v>12092658.220000004</v>
      </c>
      <c r="CJ464">
        <v>7033393.1690140469</v>
      </c>
      <c r="CK464">
        <v>555042.2593220569</v>
      </c>
      <c r="CL464">
        <v>16128567</v>
      </c>
      <c r="DA464">
        <v>13193698.51</v>
      </c>
      <c r="DJ464">
        <v>4620000</v>
      </c>
      <c r="EG464" t="s">
        <v>294</v>
      </c>
      <c r="EH464">
        <v>1</v>
      </c>
      <c r="EJ464">
        <v>0</v>
      </c>
      <c r="EK464" s="59" t="s">
        <v>426</v>
      </c>
      <c r="EL464"/>
    </row>
    <row r="465" spans="1:142" x14ac:dyDescent="0.3">
      <c r="A465" t="s">
        <v>134</v>
      </c>
      <c r="B465">
        <v>2019</v>
      </c>
      <c r="C465" t="s">
        <v>135</v>
      </c>
      <c r="D465" t="s">
        <v>249</v>
      </c>
      <c r="E465" t="s">
        <v>174</v>
      </c>
      <c r="F465" t="s">
        <v>137</v>
      </c>
      <c r="G465" t="s">
        <v>138</v>
      </c>
      <c r="H465" s="6">
        <v>10915.98</v>
      </c>
      <c r="I465">
        <v>9175</v>
      </c>
      <c r="AS465">
        <v>35533095.700000003</v>
      </c>
      <c r="AT465">
        <v>-46807.35</v>
      </c>
      <c r="AU465">
        <v>0</v>
      </c>
      <c r="AV465">
        <v>4141272.5</v>
      </c>
      <c r="AW465">
        <v>0</v>
      </c>
      <c r="AX465">
        <v>0</v>
      </c>
      <c r="AY465">
        <v>-52266</v>
      </c>
      <c r="AZ465">
        <v>0</v>
      </c>
      <c r="BA465">
        <v>-4141272.5</v>
      </c>
      <c r="BB465">
        <v>-28909669.629999999</v>
      </c>
      <c r="BC465">
        <v>5349787.3</v>
      </c>
      <c r="BD465">
        <v>0</v>
      </c>
      <c r="BE465">
        <v>0</v>
      </c>
      <c r="BF465">
        <v>0</v>
      </c>
      <c r="BG465">
        <v>-4773.03</v>
      </c>
      <c r="BH465">
        <v>463000</v>
      </c>
      <c r="BI465">
        <v>0</v>
      </c>
      <c r="BK465">
        <v>0</v>
      </c>
      <c r="BL465">
        <v>-11783037.4</v>
      </c>
      <c r="BM465">
        <v>0</v>
      </c>
      <c r="BN465">
        <v>3106980</v>
      </c>
      <c r="BO465">
        <v>-262316.08</v>
      </c>
      <c r="BP465">
        <v>-31604.85</v>
      </c>
      <c r="BQ465">
        <v>-4831.2</v>
      </c>
      <c r="BR465">
        <v>0</v>
      </c>
      <c r="BT465">
        <v>0</v>
      </c>
      <c r="BU465">
        <v>0</v>
      </c>
      <c r="BV465">
        <v>-1455287.24</v>
      </c>
      <c r="BW465">
        <v>0</v>
      </c>
      <c r="BX465">
        <v>0</v>
      </c>
      <c r="BY465">
        <v>0</v>
      </c>
      <c r="BZ465">
        <v>216442.87</v>
      </c>
      <c r="CA465">
        <v>-1648.89</v>
      </c>
      <c r="CB465">
        <v>0</v>
      </c>
      <c r="CC465">
        <v>1328284.8</v>
      </c>
      <c r="CD465">
        <v>0</v>
      </c>
      <c r="CE465">
        <v>-8208.93</v>
      </c>
      <c r="CI465">
        <v>5999230.9999999981</v>
      </c>
      <c r="CJ465">
        <v>4606812.7730107224</v>
      </c>
      <c r="CK465">
        <v>0</v>
      </c>
      <c r="CL465">
        <v>16183177.75</v>
      </c>
      <c r="DA465">
        <v>8920192.3800000008</v>
      </c>
      <c r="DJ465">
        <v>4595000</v>
      </c>
      <c r="EG465" t="s">
        <v>281</v>
      </c>
      <c r="EH465">
        <v>1</v>
      </c>
      <c r="EJ465">
        <v>0</v>
      </c>
      <c r="EK465" s="59" t="s">
        <v>402</v>
      </c>
      <c r="EL465"/>
    </row>
    <row r="466" spans="1:142" x14ac:dyDescent="0.3">
      <c r="A466" t="s">
        <v>134</v>
      </c>
      <c r="B466">
        <v>2019</v>
      </c>
      <c r="C466" t="s">
        <v>135</v>
      </c>
      <c r="D466" t="s">
        <v>250</v>
      </c>
      <c r="E466" t="s">
        <v>175</v>
      </c>
      <c r="F466" t="s">
        <v>137</v>
      </c>
      <c r="G466" t="s">
        <v>138</v>
      </c>
      <c r="H466" s="6">
        <v>7692.41</v>
      </c>
      <c r="I466">
        <v>7793</v>
      </c>
      <c r="AS466">
        <v>23962798.75</v>
      </c>
      <c r="AT466">
        <v>-67915.13</v>
      </c>
      <c r="AU466">
        <v>-171265.15</v>
      </c>
      <c r="AV466">
        <v>2730754.75</v>
      </c>
      <c r="AW466">
        <v>0</v>
      </c>
      <c r="AX466">
        <v>0</v>
      </c>
      <c r="AY466">
        <v>-38167.199999999997</v>
      </c>
      <c r="AZ466">
        <v>0</v>
      </c>
      <c r="BA466">
        <v>-2730754.75</v>
      </c>
      <c r="BB466">
        <v>-19487157.149999999</v>
      </c>
      <c r="BC466">
        <v>3608788.45</v>
      </c>
      <c r="BD466">
        <v>0</v>
      </c>
      <c r="BE466">
        <v>0</v>
      </c>
      <c r="BF466">
        <v>0</v>
      </c>
      <c r="BG466">
        <v>-2240.6999999999998</v>
      </c>
      <c r="BH466">
        <v>1320000</v>
      </c>
      <c r="BI466">
        <v>-1700000</v>
      </c>
      <c r="BK466">
        <v>0</v>
      </c>
      <c r="BL466">
        <v>-2734017.3</v>
      </c>
      <c r="BM466">
        <v>0</v>
      </c>
      <c r="BN466">
        <v>660000</v>
      </c>
      <c r="BO466">
        <v>0</v>
      </c>
      <c r="BP466">
        <v>-16708.2</v>
      </c>
      <c r="BQ466">
        <v>-253982.22</v>
      </c>
      <c r="BR466">
        <v>0</v>
      </c>
      <c r="BT466">
        <v>-1394778.5</v>
      </c>
      <c r="BU466">
        <v>0</v>
      </c>
      <c r="BV466">
        <v>-483000.26</v>
      </c>
      <c r="BW466">
        <v>-161234.13</v>
      </c>
      <c r="BX466">
        <v>-150</v>
      </c>
      <c r="BY466">
        <v>-70108.72</v>
      </c>
      <c r="BZ466">
        <v>157150.84</v>
      </c>
      <c r="CA466">
        <v>-31160.959999999999</v>
      </c>
      <c r="CB466">
        <v>0</v>
      </c>
      <c r="CC466">
        <v>928759.47</v>
      </c>
      <c r="CD466">
        <v>187227.91</v>
      </c>
      <c r="CE466">
        <v>-108788.51</v>
      </c>
      <c r="CI466">
        <v>7059670.4999999972</v>
      </c>
      <c r="CJ466">
        <v>3597018.2334197438</v>
      </c>
      <c r="CK466">
        <v>-2403703.3178060856</v>
      </c>
      <c r="CL466">
        <v>16704717.59</v>
      </c>
      <c r="DA466">
        <v>11158104.710000001</v>
      </c>
      <c r="DJ466">
        <v>3320000</v>
      </c>
      <c r="EH466">
        <v>0</v>
      </c>
      <c r="EJ466">
        <v>0</v>
      </c>
      <c r="EK466" s="59" t="s">
        <v>405</v>
      </c>
      <c r="EL466"/>
    </row>
    <row r="467" spans="1:142" x14ac:dyDescent="0.3">
      <c r="A467" t="s">
        <v>134</v>
      </c>
      <c r="B467">
        <v>2019</v>
      </c>
      <c r="C467" t="s">
        <v>135</v>
      </c>
      <c r="D467" t="s">
        <v>251</v>
      </c>
      <c r="E467" t="s">
        <v>176</v>
      </c>
      <c r="F467" t="s">
        <v>137</v>
      </c>
      <c r="G467" t="s">
        <v>138</v>
      </c>
      <c r="H467" s="6">
        <v>8013.58</v>
      </c>
      <c r="I467">
        <v>7562</v>
      </c>
      <c r="AS467">
        <v>31590377.949999999</v>
      </c>
      <c r="AT467">
        <v>-421246.41</v>
      </c>
      <c r="AU467">
        <v>-631807.55000000005</v>
      </c>
      <c r="AV467">
        <v>4574005.7</v>
      </c>
      <c r="AW467">
        <v>0</v>
      </c>
      <c r="AX467">
        <v>0</v>
      </c>
      <c r="AY467">
        <v>-38467.199999999997</v>
      </c>
      <c r="AZ467">
        <v>0</v>
      </c>
      <c r="BA467">
        <v>-4574005.7</v>
      </c>
      <c r="BB467">
        <v>-32418028.940000001</v>
      </c>
      <c r="BC467">
        <v>4229716.43</v>
      </c>
      <c r="BD467">
        <v>0</v>
      </c>
      <c r="BE467">
        <v>0</v>
      </c>
      <c r="BF467">
        <v>0</v>
      </c>
      <c r="BG467">
        <v>0</v>
      </c>
      <c r="BH467">
        <v>1668160.85</v>
      </c>
      <c r="BI467">
        <v>-1513000</v>
      </c>
      <c r="BK467">
        <v>0</v>
      </c>
      <c r="BL467">
        <v>-3173112</v>
      </c>
      <c r="BM467">
        <v>0</v>
      </c>
      <c r="BN467">
        <v>3017537</v>
      </c>
      <c r="BO467">
        <v>0</v>
      </c>
      <c r="BP467">
        <v>-43830.400000000001</v>
      </c>
      <c r="BQ467">
        <v>-59857.08</v>
      </c>
      <c r="BR467">
        <v>1267804.1100000001</v>
      </c>
      <c r="BT467">
        <v>0</v>
      </c>
      <c r="BU467">
        <v>0</v>
      </c>
      <c r="BV467">
        <v>-1355606.17</v>
      </c>
      <c r="BW467">
        <v>-67857.649999999994</v>
      </c>
      <c r="BX467">
        <v>-3728.77</v>
      </c>
      <c r="BY467">
        <v>0</v>
      </c>
      <c r="BZ467">
        <v>95354.27</v>
      </c>
      <c r="CA467">
        <v>-4477.9799999999996</v>
      </c>
      <c r="CB467">
        <v>0</v>
      </c>
      <c r="CC467">
        <v>992834.4</v>
      </c>
      <c r="CD467">
        <v>0</v>
      </c>
      <c r="CE467">
        <v>0</v>
      </c>
      <c r="CI467">
        <v>13752526.481498066</v>
      </c>
      <c r="CJ467">
        <v>3818054.6152443406</v>
      </c>
      <c r="CK467">
        <v>-123701.08927202776</v>
      </c>
      <c r="CL467">
        <v>19662311.730000004</v>
      </c>
      <c r="DA467">
        <v>13588063.68</v>
      </c>
      <c r="DJ467">
        <v>6201839.1500000004</v>
      </c>
      <c r="EH467">
        <v>0</v>
      </c>
      <c r="EI467" t="s">
        <v>199</v>
      </c>
      <c r="EJ467">
        <v>1</v>
      </c>
      <c r="EK467" s="59" t="s">
        <v>428</v>
      </c>
      <c r="EL467"/>
    </row>
    <row r="468" spans="1:142" x14ac:dyDescent="0.3">
      <c r="A468" t="s">
        <v>134</v>
      </c>
      <c r="B468">
        <v>2019</v>
      </c>
      <c r="C468" t="s">
        <v>135</v>
      </c>
      <c r="D468" t="s">
        <v>252</v>
      </c>
      <c r="E468" t="s">
        <v>177</v>
      </c>
      <c r="F468" t="s">
        <v>137</v>
      </c>
      <c r="G468" t="s">
        <v>138</v>
      </c>
      <c r="H468" s="6">
        <v>5656.37</v>
      </c>
      <c r="I468">
        <v>5550</v>
      </c>
      <c r="AS468">
        <v>21399194.870000001</v>
      </c>
      <c r="AT468">
        <v>-14727.77</v>
      </c>
      <c r="AU468">
        <v>-83199.75</v>
      </c>
      <c r="AV468">
        <v>2875828.7</v>
      </c>
      <c r="AW468">
        <v>106448.94</v>
      </c>
      <c r="AX468">
        <v>0</v>
      </c>
      <c r="AY468">
        <v>-27360</v>
      </c>
      <c r="AZ468">
        <v>0</v>
      </c>
      <c r="BA468">
        <v>-2875828.7</v>
      </c>
      <c r="BB468">
        <v>-28211024.300000001</v>
      </c>
      <c r="BC468">
        <v>3359059.05</v>
      </c>
      <c r="BD468">
        <v>0</v>
      </c>
      <c r="BE468">
        <v>0</v>
      </c>
      <c r="BF468">
        <v>0</v>
      </c>
      <c r="BG468">
        <v>0</v>
      </c>
      <c r="BH468">
        <v>370000</v>
      </c>
      <c r="BI468">
        <v>0</v>
      </c>
      <c r="BK468">
        <v>0</v>
      </c>
      <c r="BL468">
        <v>7012795</v>
      </c>
      <c r="BM468">
        <v>0</v>
      </c>
      <c r="BN468">
        <v>-776244</v>
      </c>
      <c r="BO468">
        <v>0</v>
      </c>
      <c r="BP468">
        <v>0</v>
      </c>
      <c r="BQ468">
        <v>-89963.28</v>
      </c>
      <c r="BR468">
        <v>0</v>
      </c>
      <c r="BT468">
        <v>-1225306.78</v>
      </c>
      <c r="BU468">
        <v>0</v>
      </c>
      <c r="BV468">
        <v>-43158.17</v>
      </c>
      <c r="BW468">
        <v>-52773.2</v>
      </c>
      <c r="BX468">
        <v>0</v>
      </c>
      <c r="BY468">
        <v>-58429.7</v>
      </c>
      <c r="BZ468">
        <v>0</v>
      </c>
      <c r="CA468">
        <v>0</v>
      </c>
      <c r="CB468">
        <v>0</v>
      </c>
      <c r="CC468">
        <v>1480296.58</v>
      </c>
      <c r="CD468">
        <v>0</v>
      </c>
      <c r="CE468">
        <v>0</v>
      </c>
      <c r="CI468">
        <v>12101440</v>
      </c>
      <c r="CJ468">
        <v>2958787.0158268954</v>
      </c>
      <c r="CK468">
        <v>6204810.2298238035</v>
      </c>
      <c r="CL468">
        <v>16748732.52</v>
      </c>
      <c r="DA468">
        <v>14440389.880000001</v>
      </c>
      <c r="DJ468">
        <v>4730000</v>
      </c>
      <c r="EH468">
        <v>0</v>
      </c>
      <c r="EJ468">
        <v>0</v>
      </c>
      <c r="EK468" s="59" t="s">
        <v>407</v>
      </c>
      <c r="EL468"/>
    </row>
    <row r="469" spans="1:142" x14ac:dyDescent="0.3">
      <c r="A469" t="s">
        <v>134</v>
      </c>
      <c r="B469">
        <v>2019</v>
      </c>
      <c r="C469" t="s">
        <v>135</v>
      </c>
      <c r="D469" t="s">
        <v>253</v>
      </c>
      <c r="E469" t="s">
        <v>178</v>
      </c>
      <c r="F469" t="s">
        <v>137</v>
      </c>
      <c r="G469" t="s">
        <v>138</v>
      </c>
      <c r="H469" s="6">
        <v>6674.73</v>
      </c>
      <c r="I469">
        <v>5962</v>
      </c>
      <c r="AS469">
        <v>25566343.5</v>
      </c>
      <c r="AT469">
        <v>-42142.87</v>
      </c>
      <c r="AU469">
        <v>-156147.70000000001</v>
      </c>
      <c r="AV469">
        <v>3379482.5</v>
      </c>
      <c r="AW469">
        <v>0</v>
      </c>
      <c r="AX469">
        <v>0</v>
      </c>
      <c r="AY469">
        <v>-50668.800000000003</v>
      </c>
      <c r="AZ469">
        <v>0</v>
      </c>
      <c r="BA469">
        <v>-3379482.5</v>
      </c>
      <c r="BB469">
        <v>-22070677</v>
      </c>
      <c r="BC469">
        <v>3438862.7</v>
      </c>
      <c r="BD469">
        <v>0</v>
      </c>
      <c r="BE469">
        <v>0</v>
      </c>
      <c r="BF469">
        <v>0</v>
      </c>
      <c r="BG469">
        <v>-3955.52</v>
      </c>
      <c r="BH469">
        <v>-550000</v>
      </c>
      <c r="BI469">
        <v>0</v>
      </c>
      <c r="BK469">
        <v>0</v>
      </c>
      <c r="BL469">
        <v>-5708187.4000000004</v>
      </c>
      <c r="BM469">
        <v>0</v>
      </c>
      <c r="BN469">
        <v>1553822</v>
      </c>
      <c r="BO469">
        <v>-42080.9</v>
      </c>
      <c r="BP469">
        <v>-52473.15</v>
      </c>
      <c r="BQ469">
        <v>-206495.63</v>
      </c>
      <c r="BR469">
        <v>225305.2</v>
      </c>
      <c r="BT469">
        <v>-953162.89</v>
      </c>
      <c r="BU469">
        <v>0</v>
      </c>
      <c r="BV469">
        <v>-370440.21</v>
      </c>
      <c r="BW469">
        <v>-15000</v>
      </c>
      <c r="BX469">
        <v>0</v>
      </c>
      <c r="BY469">
        <v>-9702.2000000000007</v>
      </c>
      <c r="BZ469">
        <v>0</v>
      </c>
      <c r="CA469">
        <v>-7277.68</v>
      </c>
      <c r="CB469">
        <v>0</v>
      </c>
      <c r="CC469">
        <v>721850.08</v>
      </c>
      <c r="CD469">
        <v>10762</v>
      </c>
      <c r="CE469">
        <v>-223.13</v>
      </c>
      <c r="CI469">
        <v>5233852.9999999981</v>
      </c>
      <c r="CJ469">
        <v>4362665.5983421756</v>
      </c>
      <c r="CK469">
        <v>-2701678.9051953522</v>
      </c>
      <c r="CL469">
        <v>9650808.1300000008</v>
      </c>
      <c r="DA469">
        <v>6354801.21</v>
      </c>
      <c r="DJ469">
        <v>5350000</v>
      </c>
      <c r="EH469">
        <v>0</v>
      </c>
      <c r="EJ469">
        <v>0</v>
      </c>
      <c r="EK469" s="59" t="s">
        <v>394</v>
      </c>
      <c r="EL469"/>
    </row>
    <row r="470" spans="1:142" x14ac:dyDescent="0.3">
      <c r="A470" t="s">
        <v>134</v>
      </c>
      <c r="B470">
        <v>2019</v>
      </c>
      <c r="C470" t="s">
        <v>135</v>
      </c>
      <c r="D470" t="s">
        <v>254</v>
      </c>
      <c r="E470" t="s">
        <v>179</v>
      </c>
      <c r="F470" t="s">
        <v>137</v>
      </c>
      <c r="G470" t="s">
        <v>138</v>
      </c>
      <c r="H470" s="6">
        <v>4243.41</v>
      </c>
      <c r="I470">
        <v>4456</v>
      </c>
      <c r="AS470">
        <v>14300056.550000001</v>
      </c>
      <c r="AT470">
        <v>-132633.35</v>
      </c>
      <c r="AU470">
        <v>-155870.6</v>
      </c>
      <c r="AV470">
        <v>2033361.65</v>
      </c>
      <c r="AW470">
        <v>0</v>
      </c>
      <c r="AX470">
        <v>0</v>
      </c>
      <c r="AY470">
        <v>-24220.42</v>
      </c>
      <c r="AZ470">
        <v>0</v>
      </c>
      <c r="BA470">
        <v>-2033361.65</v>
      </c>
      <c r="BB470">
        <v>-14587132.4</v>
      </c>
      <c r="BC470">
        <v>2128161.7000000002</v>
      </c>
      <c r="BD470">
        <v>0</v>
      </c>
      <c r="BE470">
        <v>0</v>
      </c>
      <c r="BF470">
        <v>0</v>
      </c>
      <c r="BG470">
        <v>-3664.85</v>
      </c>
      <c r="BH470">
        <v>-200000</v>
      </c>
      <c r="BI470">
        <v>-757460</v>
      </c>
      <c r="BK470">
        <v>0</v>
      </c>
      <c r="BL470">
        <v>572368</v>
      </c>
      <c r="BM470">
        <v>0</v>
      </c>
      <c r="BN470">
        <v>220903</v>
      </c>
      <c r="BO470">
        <v>0</v>
      </c>
      <c r="BP470">
        <v>0</v>
      </c>
      <c r="BQ470">
        <v>17567.86</v>
      </c>
      <c r="BR470">
        <v>50256.7</v>
      </c>
      <c r="BT470">
        <v>-534528.55000000005</v>
      </c>
      <c r="BU470">
        <v>0</v>
      </c>
      <c r="BV470">
        <v>-241557.93</v>
      </c>
      <c r="BW470">
        <v>-55691.7</v>
      </c>
      <c r="BX470">
        <v>0</v>
      </c>
      <c r="BY470">
        <v>-34688.400000000001</v>
      </c>
      <c r="BZ470">
        <v>72716.63</v>
      </c>
      <c r="CA470">
        <v>0</v>
      </c>
      <c r="CB470">
        <v>0</v>
      </c>
      <c r="CC470">
        <v>535257.97</v>
      </c>
      <c r="CD470">
        <v>0</v>
      </c>
      <c r="CE470">
        <v>0</v>
      </c>
      <c r="CI470">
        <v>9210632</v>
      </c>
      <c r="CJ470">
        <v>2623479.1750941374</v>
      </c>
      <c r="CK470">
        <v>778483.0151528453</v>
      </c>
      <c r="CL470">
        <v>12439719.34</v>
      </c>
      <c r="DA470">
        <v>9826493.4100000001</v>
      </c>
      <c r="DJ470">
        <v>2850000</v>
      </c>
      <c r="EG470" t="s">
        <v>288</v>
      </c>
      <c r="EH470">
        <v>1</v>
      </c>
      <c r="EJ470">
        <v>0</v>
      </c>
      <c r="EK470" s="59" t="s">
        <v>391</v>
      </c>
      <c r="EL470"/>
    </row>
    <row r="471" spans="1:142" x14ac:dyDescent="0.3">
      <c r="A471" t="s">
        <v>134</v>
      </c>
      <c r="B471">
        <v>2019</v>
      </c>
      <c r="C471" t="s">
        <v>135</v>
      </c>
      <c r="D471" t="s">
        <v>255</v>
      </c>
      <c r="E471" t="s">
        <v>180</v>
      </c>
      <c r="F471" t="s">
        <v>137</v>
      </c>
      <c r="G471" t="s">
        <v>138</v>
      </c>
      <c r="H471" s="6">
        <v>4202.01</v>
      </c>
      <c r="I471">
        <v>4301</v>
      </c>
      <c r="AS471">
        <v>16012204.15</v>
      </c>
      <c r="AT471">
        <v>-44403.519999999997</v>
      </c>
      <c r="AU471">
        <v>-240183.05</v>
      </c>
      <c r="AV471">
        <v>2610324.1</v>
      </c>
      <c r="AW471">
        <v>0</v>
      </c>
      <c r="AX471">
        <v>0</v>
      </c>
      <c r="AY471">
        <v>-20169.599999999999</v>
      </c>
      <c r="AZ471">
        <v>0</v>
      </c>
      <c r="BA471">
        <v>-2610324.1</v>
      </c>
      <c r="BB471">
        <v>-17184986.77</v>
      </c>
      <c r="BC471">
        <v>2241723.98</v>
      </c>
      <c r="BD471">
        <v>0</v>
      </c>
      <c r="BE471">
        <v>0</v>
      </c>
      <c r="BF471">
        <v>0</v>
      </c>
      <c r="BG471">
        <v>-4539.9399999999996</v>
      </c>
      <c r="BH471">
        <v>280394.31</v>
      </c>
      <c r="BI471">
        <v>0</v>
      </c>
      <c r="BK471">
        <v>0</v>
      </c>
      <c r="BL471">
        <v>351093</v>
      </c>
      <c r="BM471">
        <v>0</v>
      </c>
      <c r="BN471">
        <v>549195</v>
      </c>
      <c r="BO471">
        <v>0</v>
      </c>
      <c r="BP471">
        <v>-20859.349999999999</v>
      </c>
      <c r="BQ471">
        <v>-23503.24</v>
      </c>
      <c r="BR471">
        <v>154517.51</v>
      </c>
      <c r="BT471">
        <v>-44574.3</v>
      </c>
      <c r="BU471">
        <v>0</v>
      </c>
      <c r="BV471">
        <v>-900481.58</v>
      </c>
      <c r="BW471">
        <v>-18160.3</v>
      </c>
      <c r="BX471">
        <v>0</v>
      </c>
      <c r="BY471">
        <v>0</v>
      </c>
      <c r="BZ471">
        <v>41178.18</v>
      </c>
      <c r="CA471">
        <v>-16732.13</v>
      </c>
      <c r="CB471">
        <v>0</v>
      </c>
      <c r="CC471">
        <v>265913.15000000002</v>
      </c>
      <c r="CD471">
        <v>0</v>
      </c>
      <c r="CE471">
        <v>0</v>
      </c>
      <c r="CI471">
        <v>5198558.1008505644</v>
      </c>
      <c r="CJ471">
        <v>2013824.5494597596</v>
      </c>
      <c r="CK471">
        <v>915946.16935990402</v>
      </c>
      <c r="CL471">
        <v>5278782.9000000004</v>
      </c>
      <c r="DA471">
        <v>6575956.6500000004</v>
      </c>
      <c r="DJ471">
        <v>3659605.69</v>
      </c>
      <c r="EH471">
        <v>0</v>
      </c>
      <c r="EJ471">
        <v>0</v>
      </c>
      <c r="EK471" s="59" t="s">
        <v>416</v>
      </c>
      <c r="EL471"/>
    </row>
    <row r="472" spans="1:142" x14ac:dyDescent="0.3">
      <c r="A472" t="s">
        <v>134</v>
      </c>
      <c r="B472">
        <v>2019</v>
      </c>
      <c r="C472" t="s">
        <v>135</v>
      </c>
      <c r="D472" t="s">
        <v>256</v>
      </c>
      <c r="E472" t="s">
        <v>181</v>
      </c>
      <c r="F472" t="s">
        <v>137</v>
      </c>
      <c r="G472" t="s">
        <v>138</v>
      </c>
      <c r="H472" s="6">
        <v>5159.5</v>
      </c>
      <c r="I472">
        <v>4548</v>
      </c>
      <c r="AS472">
        <v>14798707.25</v>
      </c>
      <c r="AT472">
        <v>-7518.1</v>
      </c>
      <c r="AU472">
        <v>-158360.35999999999</v>
      </c>
      <c r="AV472">
        <v>1172641.8</v>
      </c>
      <c r="AW472">
        <v>0</v>
      </c>
      <c r="AX472">
        <v>0</v>
      </c>
      <c r="AY472">
        <v>-21129.599999999999</v>
      </c>
      <c r="AZ472">
        <v>0</v>
      </c>
      <c r="BA472">
        <v>-1172641.8</v>
      </c>
      <c r="BB472">
        <v>-14221368.35</v>
      </c>
      <c r="BC472">
        <v>2334562.35</v>
      </c>
      <c r="BD472">
        <v>0</v>
      </c>
      <c r="BE472">
        <v>0</v>
      </c>
      <c r="BF472">
        <v>0</v>
      </c>
      <c r="BG472">
        <v>-3015.27</v>
      </c>
      <c r="BH472">
        <v>-270000</v>
      </c>
      <c r="BI472">
        <v>0</v>
      </c>
      <c r="BK472">
        <v>0</v>
      </c>
      <c r="BL472">
        <v>-3615504.8</v>
      </c>
      <c r="BM472">
        <v>0</v>
      </c>
      <c r="BN472">
        <v>948000</v>
      </c>
      <c r="BO472">
        <v>0</v>
      </c>
      <c r="BP472">
        <v>-72119.75</v>
      </c>
      <c r="BQ472">
        <v>-65819.899999999994</v>
      </c>
      <c r="BR472">
        <v>266747.05</v>
      </c>
      <c r="BT472">
        <v>-447101.2</v>
      </c>
      <c r="BU472">
        <v>0</v>
      </c>
      <c r="BV472">
        <v>-123461</v>
      </c>
      <c r="BW472">
        <v>-594.5</v>
      </c>
      <c r="BX472">
        <v>0</v>
      </c>
      <c r="BY472">
        <v>0</v>
      </c>
      <c r="BZ472">
        <v>4699.6899999999996</v>
      </c>
      <c r="CA472">
        <v>-30907.98</v>
      </c>
      <c r="CB472">
        <v>0</v>
      </c>
      <c r="CC472">
        <v>472222.97</v>
      </c>
      <c r="CD472">
        <v>200335.25</v>
      </c>
      <c r="CE472">
        <v>-5041.04</v>
      </c>
      <c r="CI472">
        <v>11393955.130000001</v>
      </c>
      <c r="CJ472">
        <v>2522537.9247471802</v>
      </c>
      <c r="CK472">
        <v>-2253900.2840106762</v>
      </c>
      <c r="CL472">
        <v>11744191.279999999</v>
      </c>
      <c r="DA472">
        <v>10472464.9</v>
      </c>
      <c r="DJ472">
        <v>2655000</v>
      </c>
      <c r="EG472" t="s">
        <v>283</v>
      </c>
      <c r="EH472">
        <v>1</v>
      </c>
      <c r="EJ472">
        <v>0</v>
      </c>
      <c r="EK472" s="59" t="s">
        <v>414</v>
      </c>
      <c r="EL472"/>
    </row>
    <row r="473" spans="1:142" x14ac:dyDescent="0.3">
      <c r="A473" t="s">
        <v>134</v>
      </c>
      <c r="B473">
        <v>2019</v>
      </c>
      <c r="C473" t="s">
        <v>135</v>
      </c>
      <c r="D473" t="s">
        <v>257</v>
      </c>
      <c r="E473" t="s">
        <v>182</v>
      </c>
      <c r="F473" t="s">
        <v>137</v>
      </c>
      <c r="G473" t="s">
        <v>138</v>
      </c>
      <c r="H473" s="6">
        <v>3674.09</v>
      </c>
      <c r="I473">
        <v>3665</v>
      </c>
      <c r="AS473">
        <v>10621799.4</v>
      </c>
      <c r="AT473">
        <v>-1212.0999999999999</v>
      </c>
      <c r="AU473">
        <v>-42487.199999999997</v>
      </c>
      <c r="AV473">
        <v>1685824.15</v>
      </c>
      <c r="AW473">
        <v>0</v>
      </c>
      <c r="AX473">
        <v>0</v>
      </c>
      <c r="AY473">
        <v>-24138</v>
      </c>
      <c r="AZ473">
        <v>0</v>
      </c>
      <c r="BA473">
        <v>-1685824.15</v>
      </c>
      <c r="BB473">
        <v>-9508644.4499999993</v>
      </c>
      <c r="BC473">
        <v>1757931.8</v>
      </c>
      <c r="BD473">
        <v>0</v>
      </c>
      <c r="BE473">
        <v>0</v>
      </c>
      <c r="BF473">
        <v>0</v>
      </c>
      <c r="BG473">
        <v>-2.0499999999999998</v>
      </c>
      <c r="BH473">
        <v>121000</v>
      </c>
      <c r="BI473">
        <v>0</v>
      </c>
      <c r="BK473">
        <v>0</v>
      </c>
      <c r="BL473">
        <v>-2474958</v>
      </c>
      <c r="BM473">
        <v>0</v>
      </c>
      <c r="BN473">
        <v>750000</v>
      </c>
      <c r="BO473">
        <v>-39597.15</v>
      </c>
      <c r="BP473">
        <v>0</v>
      </c>
      <c r="BQ473">
        <v>-36641.339999999997</v>
      </c>
      <c r="BR473">
        <v>0</v>
      </c>
      <c r="BT473">
        <v>-268498.59999999998</v>
      </c>
      <c r="BU473">
        <v>0</v>
      </c>
      <c r="BV473">
        <v>-243722.31</v>
      </c>
      <c r="BW473">
        <v>-3270.25</v>
      </c>
      <c r="BX473">
        <v>0</v>
      </c>
      <c r="BY473">
        <v>-20112</v>
      </c>
      <c r="BZ473">
        <v>247299.95</v>
      </c>
      <c r="CA473">
        <v>-105.95</v>
      </c>
      <c r="CB473">
        <v>0</v>
      </c>
      <c r="CC473">
        <v>713348.11</v>
      </c>
      <c r="CD473">
        <v>0</v>
      </c>
      <c r="CE473">
        <v>0</v>
      </c>
      <c r="CI473">
        <v>9934390.0999999978</v>
      </c>
      <c r="CJ473">
        <v>2848663.278475123</v>
      </c>
      <c r="CK473">
        <v>-1453882.6585516173</v>
      </c>
      <c r="CL473">
        <v>13280707.210000001</v>
      </c>
      <c r="DA473">
        <v>10434714.130000001</v>
      </c>
      <c r="DJ473">
        <v>1419000</v>
      </c>
      <c r="EH473">
        <v>0</v>
      </c>
      <c r="EJ473">
        <v>0</v>
      </c>
      <c r="EK473" s="59" t="s">
        <v>409</v>
      </c>
      <c r="EL473"/>
    </row>
    <row r="474" spans="1:142" x14ac:dyDescent="0.3">
      <c r="A474" t="s">
        <v>134</v>
      </c>
      <c r="B474">
        <v>2019</v>
      </c>
      <c r="C474" t="s">
        <v>135</v>
      </c>
      <c r="D474" t="s">
        <v>258</v>
      </c>
      <c r="E474" t="s">
        <v>183</v>
      </c>
      <c r="F474" t="s">
        <v>137</v>
      </c>
      <c r="G474" t="s">
        <v>138</v>
      </c>
      <c r="H474" s="6">
        <v>3319.67</v>
      </c>
      <c r="I474">
        <v>3476</v>
      </c>
      <c r="AS474">
        <v>10502716.529999999</v>
      </c>
      <c r="AT474">
        <v>18099.02</v>
      </c>
      <c r="AU474">
        <v>-61683.199999999997</v>
      </c>
      <c r="AV474">
        <v>1848348.8</v>
      </c>
      <c r="AW474">
        <v>0</v>
      </c>
      <c r="AX474">
        <v>0</v>
      </c>
      <c r="AY474">
        <v>-15542.4</v>
      </c>
      <c r="AZ474">
        <v>0</v>
      </c>
      <c r="BA474">
        <v>-1848348.8</v>
      </c>
      <c r="BB474">
        <v>-11848602.65</v>
      </c>
      <c r="BC474">
        <v>1681034.55</v>
      </c>
      <c r="BD474">
        <v>0</v>
      </c>
      <c r="BE474">
        <v>0</v>
      </c>
      <c r="BF474">
        <v>0</v>
      </c>
      <c r="BG474">
        <v>1882.15</v>
      </c>
      <c r="BH474">
        <v>0</v>
      </c>
      <c r="BI474">
        <v>0</v>
      </c>
      <c r="BK474">
        <v>0</v>
      </c>
      <c r="BL474">
        <v>542398</v>
      </c>
      <c r="BM474">
        <v>0</v>
      </c>
      <c r="BN474">
        <v>-338000</v>
      </c>
      <c r="BO474">
        <v>-16133.9</v>
      </c>
      <c r="BP474">
        <v>0</v>
      </c>
      <c r="BQ474">
        <v>-6964.21</v>
      </c>
      <c r="BR474">
        <v>0</v>
      </c>
      <c r="BT474">
        <v>-475895.94</v>
      </c>
      <c r="BU474">
        <v>0</v>
      </c>
      <c r="BV474">
        <v>-231877.61</v>
      </c>
      <c r="BW474">
        <v>-24441.59</v>
      </c>
      <c r="BX474">
        <v>0</v>
      </c>
      <c r="BY474">
        <v>0</v>
      </c>
      <c r="BZ474">
        <v>213301.81</v>
      </c>
      <c r="CA474">
        <v>-8329.76</v>
      </c>
      <c r="CB474">
        <v>0</v>
      </c>
      <c r="CC474">
        <v>626550.92000000004</v>
      </c>
      <c r="CD474">
        <v>0</v>
      </c>
      <c r="CE474">
        <v>0</v>
      </c>
      <c r="CI474">
        <v>7574398</v>
      </c>
      <c r="CJ474">
        <v>2149363.6599054765</v>
      </c>
      <c r="CK474">
        <v>323633.5849633675</v>
      </c>
      <c r="CL474">
        <v>10104736.74</v>
      </c>
      <c r="DA474">
        <v>7748776.7300000004</v>
      </c>
      <c r="DJ474">
        <v>1600000</v>
      </c>
      <c r="EH474">
        <v>0</v>
      </c>
      <c r="EJ474">
        <v>0</v>
      </c>
      <c r="EK474" s="59" t="s">
        <v>411</v>
      </c>
      <c r="EL474"/>
    </row>
    <row r="475" spans="1:142" x14ac:dyDescent="0.3">
      <c r="A475" t="s">
        <v>134</v>
      </c>
      <c r="B475">
        <v>2019</v>
      </c>
      <c r="C475" t="s">
        <v>135</v>
      </c>
      <c r="D475" t="s">
        <v>259</v>
      </c>
      <c r="E475" t="s">
        <v>184</v>
      </c>
      <c r="F475" t="s">
        <v>137</v>
      </c>
      <c r="G475" t="s">
        <v>138</v>
      </c>
      <c r="H475" s="6">
        <v>4451.55</v>
      </c>
      <c r="I475">
        <v>3763</v>
      </c>
      <c r="AS475">
        <v>18044080.449999999</v>
      </c>
      <c r="AT475">
        <v>-61324.39</v>
      </c>
      <c r="AU475">
        <v>-303237.5</v>
      </c>
      <c r="AV475">
        <v>2179987.7999999998</v>
      </c>
      <c r="AW475">
        <v>0</v>
      </c>
      <c r="AX475">
        <v>0</v>
      </c>
      <c r="AY475">
        <v>-21360</v>
      </c>
      <c r="AZ475">
        <v>0</v>
      </c>
      <c r="BA475">
        <v>-2179987.7999999998</v>
      </c>
      <c r="BB475">
        <v>-22019888.899999999</v>
      </c>
      <c r="BC475">
        <v>2779252.85</v>
      </c>
      <c r="BD475">
        <v>0</v>
      </c>
      <c r="BE475">
        <v>0</v>
      </c>
      <c r="BF475">
        <v>0</v>
      </c>
      <c r="BG475">
        <v>-2079.9499999999998</v>
      </c>
      <c r="BH475">
        <v>650000</v>
      </c>
      <c r="BI475">
        <v>0</v>
      </c>
      <c r="BK475">
        <v>0</v>
      </c>
      <c r="BL475">
        <v>4868922.25</v>
      </c>
      <c r="BM475">
        <v>0</v>
      </c>
      <c r="BN475">
        <v>-784574</v>
      </c>
      <c r="BO475">
        <v>-140968.5</v>
      </c>
      <c r="BP475">
        <v>-18353</v>
      </c>
      <c r="BQ475">
        <v>-145372.04999999999</v>
      </c>
      <c r="BR475">
        <v>122893.65</v>
      </c>
      <c r="BT475">
        <v>-839523.1</v>
      </c>
      <c r="BU475">
        <v>0</v>
      </c>
      <c r="BV475">
        <v>-372418.59</v>
      </c>
      <c r="BW475">
        <v>-26540.9</v>
      </c>
      <c r="BX475">
        <v>0</v>
      </c>
      <c r="BY475">
        <v>-3756.3</v>
      </c>
      <c r="BZ475">
        <v>196513.98</v>
      </c>
      <c r="CA475">
        <v>-10550.79</v>
      </c>
      <c r="CB475">
        <v>0</v>
      </c>
      <c r="CC475">
        <v>516532.87</v>
      </c>
      <c r="CD475">
        <v>0</v>
      </c>
      <c r="CE475">
        <v>0</v>
      </c>
      <c r="CI475">
        <v>5512502.6599999992</v>
      </c>
      <c r="CJ475">
        <v>3722058.08520811</v>
      </c>
      <c r="CK475">
        <v>3768279.2914785696</v>
      </c>
      <c r="CL475">
        <v>9566329.6099999994</v>
      </c>
      <c r="DA475">
        <v>7576178.0800000001</v>
      </c>
      <c r="DJ475">
        <v>4650000</v>
      </c>
      <c r="EH475">
        <v>0</v>
      </c>
      <c r="EJ475">
        <v>0</v>
      </c>
      <c r="EK475" s="59" t="s">
        <v>420</v>
      </c>
      <c r="EL475"/>
    </row>
    <row r="476" spans="1:142" x14ac:dyDescent="0.3">
      <c r="A476" t="s">
        <v>134</v>
      </c>
      <c r="B476">
        <v>2019</v>
      </c>
      <c r="C476" t="s">
        <v>135</v>
      </c>
      <c r="D476" t="s">
        <v>260</v>
      </c>
      <c r="E476" t="s">
        <v>185</v>
      </c>
      <c r="F476" t="s">
        <v>137</v>
      </c>
      <c r="G476" t="s">
        <v>138</v>
      </c>
      <c r="H476" s="6">
        <v>2563.15</v>
      </c>
      <c r="I476">
        <v>2652</v>
      </c>
      <c r="AS476">
        <v>7980923.4000000004</v>
      </c>
      <c r="AT476">
        <v>-19832.79</v>
      </c>
      <c r="AU476">
        <v>-35116.050000000003</v>
      </c>
      <c r="AV476">
        <v>1345795.65</v>
      </c>
      <c r="AW476">
        <v>0</v>
      </c>
      <c r="AX476">
        <v>0</v>
      </c>
      <c r="AY476">
        <v>-12217.2</v>
      </c>
      <c r="AZ476">
        <v>0</v>
      </c>
      <c r="BA476">
        <v>-1345795.65</v>
      </c>
      <c r="BB476">
        <v>-8813096.6500000004</v>
      </c>
      <c r="BC476">
        <v>1214454.8</v>
      </c>
      <c r="BD476">
        <v>0</v>
      </c>
      <c r="BE476">
        <v>0</v>
      </c>
      <c r="BF476">
        <v>0</v>
      </c>
      <c r="BG476">
        <v>-2.0499999999999998</v>
      </c>
      <c r="BH476">
        <v>0</v>
      </c>
      <c r="BI476">
        <v>0</v>
      </c>
      <c r="BK476">
        <v>0</v>
      </c>
      <c r="BL476">
        <v>346805</v>
      </c>
      <c r="BM476">
        <v>0</v>
      </c>
      <c r="BN476">
        <v>-216000</v>
      </c>
      <c r="BO476">
        <v>-10134.35</v>
      </c>
      <c r="BP476">
        <v>0</v>
      </c>
      <c r="BQ476">
        <v>-13091.87</v>
      </c>
      <c r="BR476">
        <v>0</v>
      </c>
      <c r="BT476">
        <v>-165552.9</v>
      </c>
      <c r="BU476">
        <v>0</v>
      </c>
      <c r="BV476">
        <v>-195096.22</v>
      </c>
      <c r="BW476">
        <v>-637.5</v>
      </c>
      <c r="BX476">
        <v>0</v>
      </c>
      <c r="BY476">
        <v>0</v>
      </c>
      <c r="BZ476">
        <v>68756.25</v>
      </c>
      <c r="CA476">
        <v>-50771.55</v>
      </c>
      <c r="CB476">
        <v>0</v>
      </c>
      <c r="CC476">
        <v>326706.27</v>
      </c>
      <c r="CD476">
        <v>0</v>
      </c>
      <c r="CE476">
        <v>0</v>
      </c>
      <c r="CI476">
        <v>5946140.0600000005</v>
      </c>
      <c r="CJ476">
        <v>2374522.935724922</v>
      </c>
      <c r="CK476">
        <v>289905.80105947005</v>
      </c>
      <c r="CL476">
        <v>6598371.9900000002</v>
      </c>
      <c r="DA476">
        <v>5662675.2300000004</v>
      </c>
      <c r="DJ476">
        <v>1110763</v>
      </c>
      <c r="EH476">
        <v>0</v>
      </c>
      <c r="EJ476">
        <v>0</v>
      </c>
      <c r="EK476" s="59" t="s">
        <v>406</v>
      </c>
      <c r="EL476"/>
    </row>
    <row r="477" spans="1:142" x14ac:dyDescent="0.3">
      <c r="A477" t="s">
        <v>134</v>
      </c>
      <c r="B477">
        <v>2019</v>
      </c>
      <c r="C477" t="s">
        <v>135</v>
      </c>
      <c r="D477" t="s">
        <v>261</v>
      </c>
      <c r="E477" t="s">
        <v>186</v>
      </c>
      <c r="F477" t="s">
        <v>137</v>
      </c>
      <c r="G477" t="s">
        <v>138</v>
      </c>
      <c r="H477" s="6">
        <v>1096.9000000000001</v>
      </c>
      <c r="I477">
        <v>1089</v>
      </c>
      <c r="AS477">
        <v>3783518.51</v>
      </c>
      <c r="AT477">
        <v>-11000</v>
      </c>
      <c r="AU477">
        <v>-351867</v>
      </c>
      <c r="AV477">
        <v>485937</v>
      </c>
      <c r="AW477">
        <v>0</v>
      </c>
      <c r="AX477">
        <v>0</v>
      </c>
      <c r="AY477">
        <v>-4994</v>
      </c>
      <c r="AZ477">
        <v>0</v>
      </c>
      <c r="BA477">
        <v>-485937</v>
      </c>
      <c r="BB477">
        <v>-3584769</v>
      </c>
      <c r="BC477">
        <v>559686</v>
      </c>
      <c r="BD477">
        <v>0</v>
      </c>
      <c r="BE477">
        <v>0</v>
      </c>
      <c r="BF477">
        <v>0</v>
      </c>
      <c r="BG477">
        <v>-25</v>
      </c>
      <c r="BH477">
        <v>265000</v>
      </c>
      <c r="BI477">
        <v>0</v>
      </c>
      <c r="BK477">
        <v>0</v>
      </c>
      <c r="BL477">
        <v>386816</v>
      </c>
      <c r="BM477">
        <v>0</v>
      </c>
      <c r="BN477">
        <v>-250000</v>
      </c>
      <c r="BO477">
        <v>-18567</v>
      </c>
      <c r="BP477">
        <v>0</v>
      </c>
      <c r="BQ477">
        <v>10435</v>
      </c>
      <c r="BR477">
        <v>107452</v>
      </c>
      <c r="BT477">
        <v>-105106</v>
      </c>
      <c r="BU477">
        <v>0</v>
      </c>
      <c r="BV477">
        <v>-104833</v>
      </c>
      <c r="BW477">
        <v>-200</v>
      </c>
      <c r="BX477">
        <v>-300</v>
      </c>
      <c r="BY477">
        <v>0</v>
      </c>
      <c r="BZ477">
        <v>34890</v>
      </c>
      <c r="CA477">
        <v>-13449</v>
      </c>
      <c r="CB477">
        <v>0</v>
      </c>
      <c r="CC477">
        <v>7128</v>
      </c>
      <c r="CD477">
        <v>0</v>
      </c>
      <c r="CE477">
        <v>0</v>
      </c>
      <c r="CI477">
        <v>2002079.54</v>
      </c>
      <c r="CJ477">
        <v>1186042.0093983328</v>
      </c>
      <c r="CK477">
        <v>131606.79116218101</v>
      </c>
      <c r="CL477">
        <v>2688401</v>
      </c>
      <c r="DA477">
        <v>2112076</v>
      </c>
      <c r="DJ477">
        <v>570000</v>
      </c>
      <c r="EG477" t="s">
        <v>294</v>
      </c>
      <c r="EH477">
        <v>1</v>
      </c>
      <c r="EJ477">
        <v>0</v>
      </c>
      <c r="EK477" s="59" t="s">
        <v>422</v>
      </c>
      <c r="EL477"/>
    </row>
    <row r="478" spans="1:142" x14ac:dyDescent="0.3">
      <c r="A478" t="s">
        <v>134</v>
      </c>
      <c r="B478">
        <v>2019</v>
      </c>
      <c r="C478" t="s">
        <v>135</v>
      </c>
      <c r="D478" t="s">
        <v>262</v>
      </c>
      <c r="E478" t="s">
        <v>187</v>
      </c>
      <c r="F478" t="s">
        <v>137</v>
      </c>
      <c r="G478" t="s">
        <v>138</v>
      </c>
      <c r="H478" s="6">
        <v>571.39</v>
      </c>
      <c r="I478">
        <v>555</v>
      </c>
      <c r="AS478">
        <v>2921274.8</v>
      </c>
      <c r="AT478">
        <v>-58011.05</v>
      </c>
      <c r="AU478">
        <v>-14314.25</v>
      </c>
      <c r="AV478">
        <v>1301239.3500000001</v>
      </c>
      <c r="AW478">
        <v>0</v>
      </c>
      <c r="AX478">
        <v>0</v>
      </c>
      <c r="AY478">
        <v>-2730</v>
      </c>
      <c r="AZ478">
        <v>0</v>
      </c>
      <c r="BA478">
        <v>-1301239.3500000001</v>
      </c>
      <c r="BB478">
        <v>-5807171.9500000002</v>
      </c>
      <c r="BC478">
        <v>427355.7</v>
      </c>
      <c r="BD478">
        <v>0</v>
      </c>
      <c r="BE478">
        <v>0</v>
      </c>
      <c r="BF478">
        <v>0</v>
      </c>
      <c r="BG478">
        <v>9.1</v>
      </c>
      <c r="BH478">
        <v>136000</v>
      </c>
      <c r="BI478">
        <v>-1154798</v>
      </c>
      <c r="BK478">
        <v>0</v>
      </c>
      <c r="BL478">
        <v>3655757</v>
      </c>
      <c r="BM478">
        <v>0</v>
      </c>
      <c r="BN478">
        <v>40000</v>
      </c>
      <c r="BO478">
        <v>0</v>
      </c>
      <c r="BP478">
        <v>0</v>
      </c>
      <c r="BQ478">
        <v>23020.21</v>
      </c>
      <c r="BR478">
        <v>79689.149999999994</v>
      </c>
      <c r="BT478">
        <v>0</v>
      </c>
      <c r="BU478">
        <v>0</v>
      </c>
      <c r="BV478">
        <v>-327608.24</v>
      </c>
      <c r="BW478">
        <v>0</v>
      </c>
      <c r="BX478">
        <v>0</v>
      </c>
      <c r="BY478">
        <v>0</v>
      </c>
      <c r="BZ478">
        <v>6014.7</v>
      </c>
      <c r="CA478">
        <v>-657.59</v>
      </c>
      <c r="CB478">
        <v>0</v>
      </c>
      <c r="CC478">
        <v>1732751.19</v>
      </c>
      <c r="CD478">
        <v>0</v>
      </c>
      <c r="CE478">
        <v>0</v>
      </c>
      <c r="CI478">
        <v>20860121</v>
      </c>
      <c r="CJ478">
        <v>5058843.8928166702</v>
      </c>
      <c r="CK478">
        <v>3544733.4180174735</v>
      </c>
      <c r="CL478">
        <v>22982000.760000002</v>
      </c>
      <c r="DA478">
        <v>22516701.329999998</v>
      </c>
      <c r="DJ478">
        <v>1187000</v>
      </c>
      <c r="EG478" t="s">
        <v>288</v>
      </c>
      <c r="EH478">
        <v>1</v>
      </c>
      <c r="EJ478">
        <v>0</v>
      </c>
      <c r="EK478" s="59" t="s">
        <v>417</v>
      </c>
      <c r="EL478"/>
    </row>
    <row r="479" spans="1:142" x14ac:dyDescent="0.3">
      <c r="A479" t="s">
        <v>134</v>
      </c>
      <c r="B479">
        <v>2019</v>
      </c>
      <c r="C479" t="s">
        <v>135</v>
      </c>
      <c r="D479" t="s">
        <v>263</v>
      </c>
      <c r="E479" t="s">
        <v>188</v>
      </c>
      <c r="F479" t="s">
        <v>137</v>
      </c>
      <c r="G479" t="s">
        <v>138</v>
      </c>
      <c r="H479" s="6">
        <v>1440</v>
      </c>
      <c r="I479">
        <v>1131</v>
      </c>
      <c r="AS479">
        <v>4355553.3499999996</v>
      </c>
      <c r="AT479">
        <v>-715.9</v>
      </c>
      <c r="AU479">
        <v>-120213.25</v>
      </c>
      <c r="AV479">
        <v>432951.75</v>
      </c>
      <c r="AW479">
        <v>58447.199999999997</v>
      </c>
      <c r="AX479">
        <v>0</v>
      </c>
      <c r="AY479">
        <v>-5857.2</v>
      </c>
      <c r="AZ479">
        <v>0</v>
      </c>
      <c r="BA479">
        <v>-480686.75</v>
      </c>
      <c r="BB479">
        <v>-4826532.2</v>
      </c>
      <c r="BC479">
        <v>608215.15</v>
      </c>
      <c r="BD479">
        <v>0</v>
      </c>
      <c r="BE479">
        <v>0</v>
      </c>
      <c r="BF479">
        <v>0</v>
      </c>
      <c r="BG479">
        <v>-40.200000000000003</v>
      </c>
      <c r="BH479">
        <v>-223000</v>
      </c>
      <c r="BI479">
        <v>0</v>
      </c>
      <c r="BK479">
        <v>0</v>
      </c>
      <c r="BL479">
        <v>-660862</v>
      </c>
      <c r="BM479">
        <v>0</v>
      </c>
      <c r="BN479">
        <v>326000</v>
      </c>
      <c r="BO479">
        <v>0</v>
      </c>
      <c r="BP479">
        <v>0</v>
      </c>
      <c r="BQ479">
        <v>0</v>
      </c>
      <c r="BR479">
        <v>88821.35</v>
      </c>
      <c r="BT479">
        <v>-70243.75</v>
      </c>
      <c r="BU479">
        <v>0</v>
      </c>
      <c r="BV479">
        <v>-117021.18</v>
      </c>
      <c r="BW479">
        <v>0</v>
      </c>
      <c r="BX479">
        <v>0</v>
      </c>
      <c r="BY479">
        <v>-869.65</v>
      </c>
      <c r="BZ479">
        <v>68835.3</v>
      </c>
      <c r="CA479">
        <v>-12716.29</v>
      </c>
      <c r="CB479">
        <v>0</v>
      </c>
      <c r="CC479">
        <v>978.71</v>
      </c>
      <c r="CD479">
        <v>0</v>
      </c>
      <c r="CE479">
        <v>0</v>
      </c>
      <c r="CI479">
        <v>1811404.7500000007</v>
      </c>
      <c r="CJ479">
        <v>788784.14404306083</v>
      </c>
      <c r="CK479">
        <v>0</v>
      </c>
      <c r="CL479">
        <v>1500497.09</v>
      </c>
      <c r="DA479">
        <v>1219718.6399999999</v>
      </c>
      <c r="DJ479">
        <v>1021000</v>
      </c>
      <c r="EG479" t="s">
        <v>285</v>
      </c>
      <c r="EH479">
        <v>1</v>
      </c>
      <c r="EJ479">
        <v>0</v>
      </c>
      <c r="EK479" s="59" t="s">
        <v>423</v>
      </c>
      <c r="EL479"/>
    </row>
    <row r="480" spans="1:142" x14ac:dyDescent="0.3">
      <c r="A480" t="s">
        <v>134</v>
      </c>
      <c r="B480">
        <v>2019</v>
      </c>
      <c r="C480" t="s">
        <v>135</v>
      </c>
      <c r="D480" t="s">
        <v>264</v>
      </c>
      <c r="E480" t="s">
        <v>189</v>
      </c>
      <c r="F480" t="s">
        <v>137</v>
      </c>
      <c r="G480" t="s">
        <v>138</v>
      </c>
      <c r="H480" s="6">
        <v>0</v>
      </c>
      <c r="I480">
        <v>0</v>
      </c>
      <c r="AS480">
        <v>0</v>
      </c>
      <c r="AT480">
        <v>0</v>
      </c>
      <c r="AU480">
        <v>0</v>
      </c>
      <c r="AV480">
        <v>0</v>
      </c>
      <c r="AW480">
        <v>0</v>
      </c>
      <c r="AX480">
        <v>0</v>
      </c>
      <c r="AY480">
        <v>0</v>
      </c>
      <c r="AZ480">
        <v>0</v>
      </c>
      <c r="BA480">
        <v>0</v>
      </c>
      <c r="BB480">
        <v>0</v>
      </c>
      <c r="BC480">
        <v>0</v>
      </c>
      <c r="BD480">
        <v>0</v>
      </c>
      <c r="BE480">
        <v>0</v>
      </c>
      <c r="BF480">
        <v>0</v>
      </c>
      <c r="BG480">
        <v>0</v>
      </c>
      <c r="BH480">
        <v>0</v>
      </c>
      <c r="BI480">
        <v>0</v>
      </c>
      <c r="BK480">
        <v>0</v>
      </c>
      <c r="BL480">
        <v>0</v>
      </c>
      <c r="BM480">
        <v>0</v>
      </c>
      <c r="BN480">
        <v>0</v>
      </c>
      <c r="BO480">
        <v>0</v>
      </c>
      <c r="BP480">
        <v>0</v>
      </c>
      <c r="BQ480">
        <v>0</v>
      </c>
      <c r="BR480">
        <v>0</v>
      </c>
      <c r="BT480">
        <v>0</v>
      </c>
      <c r="BU480">
        <v>0</v>
      </c>
      <c r="BV480">
        <v>0</v>
      </c>
      <c r="BW480">
        <v>0</v>
      </c>
      <c r="BX480">
        <v>0</v>
      </c>
      <c r="BY480">
        <v>0</v>
      </c>
      <c r="BZ480">
        <v>0</v>
      </c>
      <c r="CA480">
        <v>0</v>
      </c>
      <c r="CB480">
        <v>0</v>
      </c>
      <c r="CC480">
        <v>0</v>
      </c>
      <c r="CD480">
        <v>0</v>
      </c>
      <c r="CE480">
        <v>0</v>
      </c>
      <c r="CI480">
        <v>0</v>
      </c>
      <c r="CJ480">
        <v>0</v>
      </c>
      <c r="CK480">
        <v>0</v>
      </c>
      <c r="CL480">
        <v>0</v>
      </c>
      <c r="DA480">
        <v>0</v>
      </c>
      <c r="DJ480">
        <v>0</v>
      </c>
      <c r="EG480" t="s">
        <v>281</v>
      </c>
      <c r="EH480">
        <v>1</v>
      </c>
      <c r="EJ480">
        <v>0</v>
      </c>
      <c r="EK480" s="59" t="s">
        <v>418</v>
      </c>
      <c r="EL480"/>
    </row>
    <row r="481" spans="1:142" x14ac:dyDescent="0.3">
      <c r="A481" t="s">
        <v>134</v>
      </c>
      <c r="B481">
        <v>2019</v>
      </c>
      <c r="C481" t="s">
        <v>135</v>
      </c>
      <c r="D481" t="s">
        <v>265</v>
      </c>
      <c r="E481" t="s">
        <v>190</v>
      </c>
      <c r="F481" t="s">
        <v>137</v>
      </c>
      <c r="G481" t="s">
        <v>138</v>
      </c>
      <c r="H481" s="6">
        <v>0</v>
      </c>
      <c r="I481">
        <v>0</v>
      </c>
      <c r="AS481">
        <v>0</v>
      </c>
      <c r="AT481">
        <v>0</v>
      </c>
      <c r="AU481">
        <v>0</v>
      </c>
      <c r="AV481">
        <v>0</v>
      </c>
      <c r="AW481">
        <v>0</v>
      </c>
      <c r="AX481">
        <v>0</v>
      </c>
      <c r="AY481">
        <v>0</v>
      </c>
      <c r="AZ481">
        <v>0</v>
      </c>
      <c r="BA481">
        <v>0</v>
      </c>
      <c r="BB481">
        <v>0</v>
      </c>
      <c r="BC481">
        <v>0</v>
      </c>
      <c r="BD481">
        <v>0</v>
      </c>
      <c r="BE481">
        <v>0</v>
      </c>
      <c r="BF481">
        <v>0</v>
      </c>
      <c r="BG481">
        <v>0</v>
      </c>
      <c r="BH481">
        <v>0</v>
      </c>
      <c r="BI481">
        <v>0</v>
      </c>
      <c r="BK481">
        <v>0</v>
      </c>
      <c r="BL481">
        <v>0</v>
      </c>
      <c r="BM481">
        <v>0</v>
      </c>
      <c r="BN481">
        <v>0</v>
      </c>
      <c r="BO481">
        <v>0</v>
      </c>
      <c r="BP481">
        <v>0</v>
      </c>
      <c r="BQ481">
        <v>0</v>
      </c>
      <c r="BR481">
        <v>0</v>
      </c>
      <c r="BT481">
        <v>0</v>
      </c>
      <c r="BU481">
        <v>0</v>
      </c>
      <c r="BV481">
        <v>0</v>
      </c>
      <c r="BW481">
        <v>0</v>
      </c>
      <c r="BX481">
        <v>0</v>
      </c>
      <c r="BY481">
        <v>0</v>
      </c>
      <c r="BZ481">
        <v>0</v>
      </c>
      <c r="CA481">
        <v>0</v>
      </c>
      <c r="CB481">
        <v>0</v>
      </c>
      <c r="CC481">
        <v>0</v>
      </c>
      <c r="CD481">
        <v>0</v>
      </c>
      <c r="CE481">
        <v>0</v>
      </c>
      <c r="CI481">
        <v>0</v>
      </c>
      <c r="CJ481">
        <v>0</v>
      </c>
      <c r="CK481">
        <v>0</v>
      </c>
      <c r="CL481">
        <v>0</v>
      </c>
      <c r="DA481">
        <v>0</v>
      </c>
      <c r="DJ481">
        <v>0</v>
      </c>
      <c r="EG481" t="s">
        <v>278</v>
      </c>
      <c r="EH481">
        <v>1</v>
      </c>
      <c r="EJ481">
        <v>0</v>
      </c>
      <c r="EK481" s="59" t="s">
        <v>437</v>
      </c>
      <c r="EL481"/>
    </row>
    <row r="482" spans="1:142" x14ac:dyDescent="0.3">
      <c r="A482" t="s">
        <v>134</v>
      </c>
      <c r="B482">
        <v>2019</v>
      </c>
      <c r="C482" t="s">
        <v>135</v>
      </c>
      <c r="D482" t="s">
        <v>266</v>
      </c>
      <c r="E482" t="s">
        <v>191</v>
      </c>
      <c r="F482" t="s">
        <v>137</v>
      </c>
      <c r="G482" t="s">
        <v>138</v>
      </c>
      <c r="H482" s="6">
        <v>0</v>
      </c>
      <c r="I482">
        <v>0</v>
      </c>
      <c r="AS482">
        <v>0</v>
      </c>
      <c r="AT482">
        <v>0</v>
      </c>
      <c r="AU482">
        <v>0</v>
      </c>
      <c r="AV482">
        <v>0</v>
      </c>
      <c r="AW482">
        <v>0</v>
      </c>
      <c r="AX482">
        <v>0</v>
      </c>
      <c r="AY482">
        <v>0</v>
      </c>
      <c r="AZ482">
        <v>0</v>
      </c>
      <c r="BA482">
        <v>0</v>
      </c>
      <c r="BB482">
        <v>0</v>
      </c>
      <c r="BC482">
        <v>0</v>
      </c>
      <c r="BD482">
        <v>0</v>
      </c>
      <c r="BE482">
        <v>0</v>
      </c>
      <c r="BF482">
        <v>0</v>
      </c>
      <c r="BG482">
        <v>0</v>
      </c>
      <c r="BH482">
        <v>0</v>
      </c>
      <c r="BI482">
        <v>0</v>
      </c>
      <c r="BK482">
        <v>0</v>
      </c>
      <c r="BL482">
        <v>0</v>
      </c>
      <c r="BM482">
        <v>0</v>
      </c>
      <c r="BN482">
        <v>0</v>
      </c>
      <c r="BO482">
        <v>0</v>
      </c>
      <c r="BP482">
        <v>0</v>
      </c>
      <c r="BQ482">
        <v>0</v>
      </c>
      <c r="BR482">
        <v>0</v>
      </c>
      <c r="BT482">
        <v>0</v>
      </c>
      <c r="BU482">
        <v>0</v>
      </c>
      <c r="BV482">
        <v>0</v>
      </c>
      <c r="BW482">
        <v>0</v>
      </c>
      <c r="BX482">
        <v>0</v>
      </c>
      <c r="BY482">
        <v>0</v>
      </c>
      <c r="BZ482">
        <v>0</v>
      </c>
      <c r="CA482">
        <v>0</v>
      </c>
      <c r="CB482">
        <v>0</v>
      </c>
      <c r="CC482">
        <v>0</v>
      </c>
      <c r="CD482">
        <v>0</v>
      </c>
      <c r="CE482">
        <v>0</v>
      </c>
      <c r="CI482">
        <v>0</v>
      </c>
      <c r="CJ482">
        <v>0</v>
      </c>
      <c r="CK482">
        <v>0</v>
      </c>
      <c r="CL482">
        <v>0</v>
      </c>
      <c r="DA482">
        <v>0</v>
      </c>
      <c r="DJ482">
        <v>0</v>
      </c>
      <c r="EG482" t="s">
        <v>278</v>
      </c>
      <c r="EH482">
        <v>1</v>
      </c>
      <c r="EJ482">
        <v>0</v>
      </c>
      <c r="EK482" s="59" t="s">
        <v>436</v>
      </c>
      <c r="EL482"/>
    </row>
    <row r="483" spans="1:142" x14ac:dyDescent="0.3">
      <c r="A483" t="s">
        <v>134</v>
      </c>
      <c r="B483">
        <v>2019</v>
      </c>
      <c r="C483" t="s">
        <v>135</v>
      </c>
      <c r="D483" t="s">
        <v>267</v>
      </c>
      <c r="E483" t="s">
        <v>192</v>
      </c>
      <c r="F483" t="s">
        <v>137</v>
      </c>
      <c r="G483" t="s">
        <v>138</v>
      </c>
      <c r="H483" s="6">
        <v>0</v>
      </c>
      <c r="I483">
        <v>0</v>
      </c>
      <c r="AS483">
        <v>0</v>
      </c>
      <c r="AT483">
        <v>0</v>
      </c>
      <c r="AU483">
        <v>0</v>
      </c>
      <c r="AV483">
        <v>0</v>
      </c>
      <c r="AW483">
        <v>0</v>
      </c>
      <c r="AX483">
        <v>0</v>
      </c>
      <c r="AY483">
        <v>0</v>
      </c>
      <c r="AZ483">
        <v>0</v>
      </c>
      <c r="BA483">
        <v>0</v>
      </c>
      <c r="BB483">
        <v>0</v>
      </c>
      <c r="BC483">
        <v>0</v>
      </c>
      <c r="BD483">
        <v>0</v>
      </c>
      <c r="BE483">
        <v>0</v>
      </c>
      <c r="BF483">
        <v>0</v>
      </c>
      <c r="BG483">
        <v>0</v>
      </c>
      <c r="BH483">
        <v>0</v>
      </c>
      <c r="BI483">
        <v>0</v>
      </c>
      <c r="BK483">
        <v>0</v>
      </c>
      <c r="BL483">
        <v>0</v>
      </c>
      <c r="BM483">
        <v>0</v>
      </c>
      <c r="BN483">
        <v>0</v>
      </c>
      <c r="BO483">
        <v>0</v>
      </c>
      <c r="BP483">
        <v>0</v>
      </c>
      <c r="BQ483">
        <v>0</v>
      </c>
      <c r="BR483">
        <v>0</v>
      </c>
      <c r="BT483">
        <v>0</v>
      </c>
      <c r="BU483">
        <v>0</v>
      </c>
      <c r="BV483">
        <v>0</v>
      </c>
      <c r="BW483">
        <v>0</v>
      </c>
      <c r="BX483">
        <v>0</v>
      </c>
      <c r="BY483">
        <v>0</v>
      </c>
      <c r="BZ483">
        <v>0</v>
      </c>
      <c r="CA483">
        <v>0</v>
      </c>
      <c r="CB483">
        <v>0</v>
      </c>
      <c r="CC483">
        <v>0</v>
      </c>
      <c r="CD483">
        <v>0</v>
      </c>
      <c r="CE483">
        <v>0</v>
      </c>
      <c r="CI483">
        <v>0</v>
      </c>
      <c r="CJ483">
        <v>0</v>
      </c>
      <c r="CK483">
        <v>0</v>
      </c>
      <c r="CL483">
        <v>0</v>
      </c>
      <c r="DA483">
        <v>0</v>
      </c>
      <c r="DJ483">
        <v>0</v>
      </c>
      <c r="EG483" t="s">
        <v>280</v>
      </c>
      <c r="EH483">
        <v>1</v>
      </c>
      <c r="EJ483">
        <v>0</v>
      </c>
      <c r="EK483" s="59" t="s">
        <v>415</v>
      </c>
      <c r="EL483"/>
    </row>
    <row r="484" spans="1:142" x14ac:dyDescent="0.3">
      <c r="A484" t="s">
        <v>134</v>
      </c>
      <c r="B484">
        <v>2019</v>
      </c>
      <c r="C484" t="s">
        <v>135</v>
      </c>
      <c r="D484" t="s">
        <v>268</v>
      </c>
      <c r="E484" t="s">
        <v>193</v>
      </c>
      <c r="F484" t="s">
        <v>137</v>
      </c>
      <c r="G484" t="s">
        <v>138</v>
      </c>
      <c r="H484" s="6">
        <v>0</v>
      </c>
      <c r="I484">
        <v>0</v>
      </c>
      <c r="AS484">
        <v>0</v>
      </c>
      <c r="AT484">
        <v>0</v>
      </c>
      <c r="AU484">
        <v>0</v>
      </c>
      <c r="AV484">
        <v>0</v>
      </c>
      <c r="AW484">
        <v>0</v>
      </c>
      <c r="AX484">
        <v>0</v>
      </c>
      <c r="AY484">
        <v>0</v>
      </c>
      <c r="AZ484">
        <v>0</v>
      </c>
      <c r="BA484">
        <v>0</v>
      </c>
      <c r="BB484">
        <v>0</v>
      </c>
      <c r="BC484">
        <v>0</v>
      </c>
      <c r="BD484">
        <v>0</v>
      </c>
      <c r="BE484">
        <v>0</v>
      </c>
      <c r="BF484">
        <v>0</v>
      </c>
      <c r="BG484">
        <v>0</v>
      </c>
      <c r="BH484">
        <v>0</v>
      </c>
      <c r="BI484">
        <v>0</v>
      </c>
      <c r="BK484">
        <v>0</v>
      </c>
      <c r="BL484">
        <v>0</v>
      </c>
      <c r="BM484">
        <v>0</v>
      </c>
      <c r="BN484">
        <v>0</v>
      </c>
      <c r="BO484">
        <v>0</v>
      </c>
      <c r="BP484">
        <v>0</v>
      </c>
      <c r="BQ484">
        <v>0</v>
      </c>
      <c r="BR484">
        <v>0</v>
      </c>
      <c r="BT484">
        <v>0</v>
      </c>
      <c r="BU484">
        <v>0</v>
      </c>
      <c r="BV484">
        <v>0</v>
      </c>
      <c r="BW484">
        <v>0</v>
      </c>
      <c r="BX484">
        <v>0</v>
      </c>
      <c r="BY484">
        <v>0</v>
      </c>
      <c r="BZ484">
        <v>0</v>
      </c>
      <c r="CA484">
        <v>0</v>
      </c>
      <c r="CB484">
        <v>0</v>
      </c>
      <c r="CC484">
        <v>0</v>
      </c>
      <c r="CD484">
        <v>0</v>
      </c>
      <c r="CE484">
        <v>0</v>
      </c>
      <c r="CI484">
        <v>0</v>
      </c>
      <c r="CJ484">
        <v>0</v>
      </c>
      <c r="CK484">
        <v>0</v>
      </c>
      <c r="CL484">
        <v>0</v>
      </c>
      <c r="DA484">
        <v>0</v>
      </c>
      <c r="DJ484">
        <v>0</v>
      </c>
      <c r="EG484" t="s">
        <v>281</v>
      </c>
      <c r="EH484">
        <v>1</v>
      </c>
      <c r="EJ484">
        <v>0</v>
      </c>
      <c r="EK484" s="59" t="s">
        <v>421</v>
      </c>
      <c r="EL484"/>
    </row>
    <row r="485" spans="1:142" x14ac:dyDescent="0.3">
      <c r="A485" t="s">
        <v>134</v>
      </c>
      <c r="B485">
        <v>2019</v>
      </c>
      <c r="C485" t="s">
        <v>135</v>
      </c>
      <c r="D485" t="s">
        <v>269</v>
      </c>
      <c r="E485" t="s">
        <v>194</v>
      </c>
      <c r="F485" t="s">
        <v>137</v>
      </c>
      <c r="G485" t="s">
        <v>138</v>
      </c>
      <c r="H485" s="6">
        <v>0</v>
      </c>
      <c r="I485">
        <v>0</v>
      </c>
      <c r="AS485">
        <v>0</v>
      </c>
      <c r="AT485">
        <v>0</v>
      </c>
      <c r="AU485">
        <v>0</v>
      </c>
      <c r="AV485">
        <v>0</v>
      </c>
      <c r="AW485">
        <v>0</v>
      </c>
      <c r="AX485">
        <v>0</v>
      </c>
      <c r="AY485">
        <v>0</v>
      </c>
      <c r="AZ485">
        <v>0</v>
      </c>
      <c r="BA485">
        <v>0</v>
      </c>
      <c r="BB485">
        <v>0</v>
      </c>
      <c r="BC485">
        <v>0</v>
      </c>
      <c r="BD485">
        <v>0</v>
      </c>
      <c r="BE485">
        <v>0</v>
      </c>
      <c r="BF485">
        <v>0</v>
      </c>
      <c r="BG485">
        <v>0</v>
      </c>
      <c r="BH485">
        <v>0</v>
      </c>
      <c r="BI485">
        <v>0</v>
      </c>
      <c r="BK485">
        <v>0</v>
      </c>
      <c r="BL485">
        <v>0</v>
      </c>
      <c r="BM485">
        <v>0</v>
      </c>
      <c r="BN485">
        <v>0</v>
      </c>
      <c r="BO485">
        <v>0</v>
      </c>
      <c r="BP485">
        <v>0</v>
      </c>
      <c r="BQ485">
        <v>0</v>
      </c>
      <c r="BR485">
        <v>0</v>
      </c>
      <c r="BT485">
        <v>0</v>
      </c>
      <c r="BU485">
        <v>0</v>
      </c>
      <c r="BV485">
        <v>0</v>
      </c>
      <c r="BW485">
        <v>0</v>
      </c>
      <c r="BX485">
        <v>0</v>
      </c>
      <c r="BY485">
        <v>0</v>
      </c>
      <c r="BZ485">
        <v>0</v>
      </c>
      <c r="CA485">
        <v>0</v>
      </c>
      <c r="CB485">
        <v>0</v>
      </c>
      <c r="CC485">
        <v>0</v>
      </c>
      <c r="CD485">
        <v>0</v>
      </c>
      <c r="CE485">
        <v>0</v>
      </c>
      <c r="CI485">
        <v>0</v>
      </c>
      <c r="CJ485">
        <v>0</v>
      </c>
      <c r="CK485">
        <v>0</v>
      </c>
      <c r="CL485">
        <v>0</v>
      </c>
      <c r="DA485">
        <v>0</v>
      </c>
      <c r="DJ485">
        <v>0</v>
      </c>
      <c r="EG485" t="s">
        <v>278</v>
      </c>
      <c r="EH485">
        <v>1</v>
      </c>
      <c r="EJ485">
        <v>0</v>
      </c>
      <c r="EK485" s="59" t="s">
        <v>446</v>
      </c>
      <c r="EL485"/>
    </row>
    <row r="486" spans="1:142" x14ac:dyDescent="0.3">
      <c r="A486" t="s">
        <v>134</v>
      </c>
      <c r="B486">
        <v>2019</v>
      </c>
      <c r="C486" t="s">
        <v>135</v>
      </c>
      <c r="D486" t="s">
        <v>270</v>
      </c>
      <c r="E486" t="s">
        <v>195</v>
      </c>
      <c r="F486" t="s">
        <v>137</v>
      </c>
      <c r="G486" t="s">
        <v>138</v>
      </c>
      <c r="H486" s="6">
        <v>0</v>
      </c>
      <c r="I486">
        <v>0</v>
      </c>
      <c r="AS486">
        <v>0</v>
      </c>
      <c r="AT486">
        <v>0</v>
      </c>
      <c r="AU486">
        <v>0</v>
      </c>
      <c r="AV486">
        <v>0</v>
      </c>
      <c r="AW486">
        <v>0</v>
      </c>
      <c r="AX486">
        <v>0</v>
      </c>
      <c r="AY486">
        <v>0</v>
      </c>
      <c r="AZ486">
        <v>0</v>
      </c>
      <c r="BA486">
        <v>0</v>
      </c>
      <c r="BB486">
        <v>0</v>
      </c>
      <c r="BC486">
        <v>0</v>
      </c>
      <c r="BD486">
        <v>0</v>
      </c>
      <c r="BE486">
        <v>0</v>
      </c>
      <c r="BF486">
        <v>0</v>
      </c>
      <c r="BG486">
        <v>0</v>
      </c>
      <c r="BH486">
        <v>0</v>
      </c>
      <c r="BI486">
        <v>0</v>
      </c>
      <c r="BK486">
        <v>0</v>
      </c>
      <c r="BL486">
        <v>0</v>
      </c>
      <c r="BM486">
        <v>0</v>
      </c>
      <c r="BN486">
        <v>0</v>
      </c>
      <c r="BO486">
        <v>0</v>
      </c>
      <c r="BP486">
        <v>0</v>
      </c>
      <c r="BQ486">
        <v>0</v>
      </c>
      <c r="BR486">
        <v>0</v>
      </c>
      <c r="BT486">
        <v>0</v>
      </c>
      <c r="BU486">
        <v>0</v>
      </c>
      <c r="BV486">
        <v>0</v>
      </c>
      <c r="BW486">
        <v>0</v>
      </c>
      <c r="BX486">
        <v>0</v>
      </c>
      <c r="BY486">
        <v>0</v>
      </c>
      <c r="BZ486">
        <v>0</v>
      </c>
      <c r="CA486">
        <v>0</v>
      </c>
      <c r="CB486">
        <v>0</v>
      </c>
      <c r="CC486">
        <v>0</v>
      </c>
      <c r="CD486">
        <v>0</v>
      </c>
      <c r="CE486">
        <v>0</v>
      </c>
      <c r="CI486">
        <v>0</v>
      </c>
      <c r="CJ486">
        <v>0</v>
      </c>
      <c r="CK486">
        <v>0</v>
      </c>
      <c r="CL486">
        <v>0</v>
      </c>
      <c r="DA486">
        <v>0</v>
      </c>
      <c r="DJ486">
        <v>0</v>
      </c>
      <c r="EG486" t="s">
        <v>283</v>
      </c>
      <c r="EH486">
        <v>1</v>
      </c>
      <c r="EJ486">
        <v>0</v>
      </c>
      <c r="EK486" s="59" t="s">
        <v>413</v>
      </c>
      <c r="EL486"/>
    </row>
    <row r="487" spans="1:142" x14ac:dyDescent="0.3">
      <c r="A487" t="s">
        <v>134</v>
      </c>
      <c r="B487">
        <v>2019</v>
      </c>
      <c r="C487" t="s">
        <v>135</v>
      </c>
      <c r="D487" t="s">
        <v>271</v>
      </c>
      <c r="E487" t="s">
        <v>196</v>
      </c>
      <c r="F487" t="s">
        <v>137</v>
      </c>
      <c r="G487" t="s">
        <v>138</v>
      </c>
      <c r="H487" s="6">
        <v>0</v>
      </c>
      <c r="I487">
        <v>0</v>
      </c>
      <c r="AS487">
        <v>0</v>
      </c>
      <c r="AT487">
        <v>0</v>
      </c>
      <c r="AU487">
        <v>0</v>
      </c>
      <c r="AV487">
        <v>0</v>
      </c>
      <c r="AW487">
        <v>0</v>
      </c>
      <c r="AX487">
        <v>0</v>
      </c>
      <c r="AY487">
        <v>0</v>
      </c>
      <c r="AZ487">
        <v>0</v>
      </c>
      <c r="BA487">
        <v>0</v>
      </c>
      <c r="BB487">
        <v>0</v>
      </c>
      <c r="BC487">
        <v>0</v>
      </c>
      <c r="BD487">
        <v>0</v>
      </c>
      <c r="BE487">
        <v>0</v>
      </c>
      <c r="BF487">
        <v>0</v>
      </c>
      <c r="BG487">
        <v>0</v>
      </c>
      <c r="BH487">
        <v>0</v>
      </c>
      <c r="BI487">
        <v>0</v>
      </c>
      <c r="BK487">
        <v>0</v>
      </c>
      <c r="BL487">
        <v>0</v>
      </c>
      <c r="BM487">
        <v>0</v>
      </c>
      <c r="BN487">
        <v>0</v>
      </c>
      <c r="BO487">
        <v>0</v>
      </c>
      <c r="BP487">
        <v>0</v>
      </c>
      <c r="BQ487">
        <v>0</v>
      </c>
      <c r="BR487">
        <v>0</v>
      </c>
      <c r="BT487">
        <v>0</v>
      </c>
      <c r="BU487">
        <v>0</v>
      </c>
      <c r="BV487">
        <v>0</v>
      </c>
      <c r="BW487">
        <v>0</v>
      </c>
      <c r="BX487">
        <v>0</v>
      </c>
      <c r="BY487">
        <v>0</v>
      </c>
      <c r="BZ487">
        <v>0</v>
      </c>
      <c r="CA487">
        <v>0</v>
      </c>
      <c r="CB487">
        <v>0</v>
      </c>
      <c r="CC487">
        <v>0</v>
      </c>
      <c r="CD487">
        <v>0</v>
      </c>
      <c r="CE487">
        <v>0</v>
      </c>
      <c r="CI487">
        <v>0</v>
      </c>
      <c r="CJ487">
        <v>0</v>
      </c>
      <c r="CK487">
        <v>0</v>
      </c>
      <c r="CL487">
        <v>0</v>
      </c>
      <c r="DA487">
        <v>0</v>
      </c>
      <c r="DJ487">
        <v>0</v>
      </c>
      <c r="EG487" t="s">
        <v>279</v>
      </c>
      <c r="EH487">
        <v>1</v>
      </c>
      <c r="EJ487">
        <v>0</v>
      </c>
      <c r="EK487" s="59" t="s">
        <v>444</v>
      </c>
      <c r="EL487"/>
    </row>
    <row r="488" spans="1:142" x14ac:dyDescent="0.3">
      <c r="A488" t="s">
        <v>134</v>
      </c>
      <c r="B488">
        <v>2019</v>
      </c>
      <c r="C488" t="s">
        <v>135</v>
      </c>
      <c r="D488" t="s">
        <v>272</v>
      </c>
      <c r="E488" t="s">
        <v>197</v>
      </c>
      <c r="F488" t="s">
        <v>137</v>
      </c>
      <c r="G488" t="s">
        <v>138</v>
      </c>
      <c r="H488" s="6">
        <v>0</v>
      </c>
      <c r="I488">
        <v>0</v>
      </c>
      <c r="AS488">
        <v>0</v>
      </c>
      <c r="AT488">
        <v>0</v>
      </c>
      <c r="AU488">
        <v>0</v>
      </c>
      <c r="AV488">
        <v>0</v>
      </c>
      <c r="AW488">
        <v>0</v>
      </c>
      <c r="AX488">
        <v>0</v>
      </c>
      <c r="AY488">
        <v>0</v>
      </c>
      <c r="AZ488">
        <v>0</v>
      </c>
      <c r="BA488">
        <v>0</v>
      </c>
      <c r="BB488">
        <v>0</v>
      </c>
      <c r="BC488">
        <v>0</v>
      </c>
      <c r="BD488">
        <v>0</v>
      </c>
      <c r="BE488">
        <v>0</v>
      </c>
      <c r="BF488">
        <v>0</v>
      </c>
      <c r="BG488">
        <v>0</v>
      </c>
      <c r="BH488">
        <v>0</v>
      </c>
      <c r="BI488">
        <v>0</v>
      </c>
      <c r="BK488">
        <v>0</v>
      </c>
      <c r="BL488">
        <v>0</v>
      </c>
      <c r="BM488">
        <v>0</v>
      </c>
      <c r="BN488">
        <v>0</v>
      </c>
      <c r="BO488">
        <v>0</v>
      </c>
      <c r="BP488">
        <v>0</v>
      </c>
      <c r="BQ488">
        <v>0</v>
      </c>
      <c r="BR488">
        <v>0</v>
      </c>
      <c r="BT488">
        <v>0</v>
      </c>
      <c r="BU488">
        <v>0</v>
      </c>
      <c r="BV488">
        <v>0</v>
      </c>
      <c r="BW488">
        <v>0</v>
      </c>
      <c r="BX488">
        <v>0</v>
      </c>
      <c r="BY488">
        <v>0</v>
      </c>
      <c r="BZ488">
        <v>0</v>
      </c>
      <c r="CA488">
        <v>0</v>
      </c>
      <c r="CB488">
        <v>0</v>
      </c>
      <c r="CC488">
        <v>0</v>
      </c>
      <c r="CD488">
        <v>0</v>
      </c>
      <c r="CE488">
        <v>0</v>
      </c>
      <c r="CI488">
        <v>0</v>
      </c>
      <c r="CJ488">
        <v>0</v>
      </c>
      <c r="CK488">
        <v>0</v>
      </c>
      <c r="CL488">
        <v>0</v>
      </c>
      <c r="DA488">
        <v>0</v>
      </c>
      <c r="DJ488">
        <v>0</v>
      </c>
      <c r="EG488" t="s">
        <v>279</v>
      </c>
      <c r="EH488">
        <v>1</v>
      </c>
      <c r="EJ488">
        <v>0</v>
      </c>
      <c r="EK488" s="59" t="s">
        <v>443</v>
      </c>
      <c r="EL488"/>
    </row>
    <row r="489" spans="1:142" x14ac:dyDescent="0.3">
      <c r="A489" t="s">
        <v>134</v>
      </c>
      <c r="B489">
        <v>2019</v>
      </c>
      <c r="C489" t="s">
        <v>135</v>
      </c>
      <c r="D489" t="s">
        <v>273</v>
      </c>
      <c r="E489" t="s">
        <v>198</v>
      </c>
      <c r="F489" t="s">
        <v>137</v>
      </c>
      <c r="G489" t="s">
        <v>138</v>
      </c>
      <c r="H489" s="6">
        <v>0</v>
      </c>
      <c r="I489">
        <v>0</v>
      </c>
      <c r="AS489">
        <v>0</v>
      </c>
      <c r="AT489">
        <v>0</v>
      </c>
      <c r="AU489">
        <v>0</v>
      </c>
      <c r="AV489">
        <v>0</v>
      </c>
      <c r="AW489">
        <v>0</v>
      </c>
      <c r="AX489">
        <v>0</v>
      </c>
      <c r="AY489">
        <v>0</v>
      </c>
      <c r="AZ489">
        <v>0</v>
      </c>
      <c r="BA489">
        <v>0</v>
      </c>
      <c r="BB489">
        <v>0</v>
      </c>
      <c r="BC489">
        <v>0</v>
      </c>
      <c r="BD489">
        <v>0</v>
      </c>
      <c r="BE489">
        <v>0</v>
      </c>
      <c r="BF489">
        <v>0</v>
      </c>
      <c r="BG489">
        <v>0</v>
      </c>
      <c r="BH489">
        <v>0</v>
      </c>
      <c r="BI489">
        <v>0</v>
      </c>
      <c r="BK489">
        <v>0</v>
      </c>
      <c r="BL489">
        <v>0</v>
      </c>
      <c r="BM489">
        <v>0</v>
      </c>
      <c r="BN489">
        <v>0</v>
      </c>
      <c r="BO489">
        <v>0</v>
      </c>
      <c r="BP489">
        <v>0</v>
      </c>
      <c r="BQ489">
        <v>0</v>
      </c>
      <c r="BR489">
        <v>0</v>
      </c>
      <c r="BT489">
        <v>0</v>
      </c>
      <c r="BU489">
        <v>0</v>
      </c>
      <c r="BV489">
        <v>0</v>
      </c>
      <c r="BW489">
        <v>0</v>
      </c>
      <c r="BX489">
        <v>0</v>
      </c>
      <c r="BY489">
        <v>0</v>
      </c>
      <c r="BZ489">
        <v>0</v>
      </c>
      <c r="CA489">
        <v>0</v>
      </c>
      <c r="CB489">
        <v>0</v>
      </c>
      <c r="CC489">
        <v>0</v>
      </c>
      <c r="CD489">
        <v>0</v>
      </c>
      <c r="CE489">
        <v>0</v>
      </c>
      <c r="CI489">
        <v>0</v>
      </c>
      <c r="CJ489">
        <v>0</v>
      </c>
      <c r="CK489">
        <v>0</v>
      </c>
      <c r="CL489">
        <v>0</v>
      </c>
      <c r="DA489">
        <v>0</v>
      </c>
      <c r="DJ489">
        <v>0</v>
      </c>
      <c r="EG489" t="s">
        <v>278</v>
      </c>
      <c r="EH489">
        <v>1</v>
      </c>
      <c r="EJ489">
        <v>0</v>
      </c>
      <c r="EK489" s="59" t="s">
        <v>445</v>
      </c>
      <c r="EL489"/>
    </row>
    <row r="490" spans="1:142" x14ac:dyDescent="0.3">
      <c r="A490" t="s">
        <v>134</v>
      </c>
      <c r="B490">
        <v>2020</v>
      </c>
      <c r="C490" t="s">
        <v>135</v>
      </c>
      <c r="D490" t="s">
        <v>213</v>
      </c>
      <c r="E490" t="s">
        <v>136</v>
      </c>
      <c r="F490" t="s">
        <v>137</v>
      </c>
      <c r="G490" t="s">
        <v>138</v>
      </c>
      <c r="H490" s="6">
        <v>985643.97</v>
      </c>
      <c r="I490">
        <v>946970</v>
      </c>
      <c r="AS490">
        <v>3611099715.25</v>
      </c>
      <c r="AT490">
        <v>-15173452.17</v>
      </c>
      <c r="AU490">
        <v>0</v>
      </c>
      <c r="AV490">
        <v>493648077.10000002</v>
      </c>
      <c r="AW490">
        <v>0</v>
      </c>
      <c r="AX490">
        <v>0</v>
      </c>
      <c r="AY490">
        <v>-4724325.2</v>
      </c>
      <c r="AZ490">
        <v>0</v>
      </c>
      <c r="BA490">
        <v>-493648077.10000002</v>
      </c>
      <c r="BB490">
        <v>-2800995459.7800002</v>
      </c>
      <c r="BC490">
        <v>455993204.88999999</v>
      </c>
      <c r="BD490">
        <v>0</v>
      </c>
      <c r="BE490">
        <v>0</v>
      </c>
      <c r="BF490">
        <v>0</v>
      </c>
      <c r="BG490">
        <v>-1222335.74</v>
      </c>
      <c r="BH490">
        <v>38671677</v>
      </c>
      <c r="BI490">
        <v>-30000000</v>
      </c>
      <c r="BK490">
        <v>0</v>
      </c>
      <c r="BL490">
        <v>-1029970723</v>
      </c>
      <c r="BM490">
        <v>0</v>
      </c>
      <c r="BN490">
        <v>-68764418.099999994</v>
      </c>
      <c r="BO490">
        <v>-319672</v>
      </c>
      <c r="BP490">
        <v>-124554.9</v>
      </c>
      <c r="BQ490">
        <v>-4991211.2</v>
      </c>
      <c r="BR490">
        <v>0</v>
      </c>
      <c r="BT490">
        <v>0</v>
      </c>
      <c r="BU490">
        <v>0</v>
      </c>
      <c r="BV490">
        <v>-167236140.75</v>
      </c>
      <c r="BW490">
        <v>-116620.7</v>
      </c>
      <c r="BX490">
        <v>-1706625.87</v>
      </c>
      <c r="BY490">
        <v>-3463.96</v>
      </c>
      <c r="BZ490">
        <v>376260</v>
      </c>
      <c r="CA490">
        <v>-1132448.4099999999</v>
      </c>
      <c r="CB490">
        <v>0</v>
      </c>
      <c r="CC490">
        <v>48701872.530000001</v>
      </c>
      <c r="CD490">
        <v>0</v>
      </c>
      <c r="CE490">
        <v>0</v>
      </c>
      <c r="CI490">
        <v>791160067</v>
      </c>
      <c r="CJ490">
        <v>533338391.10791928</v>
      </c>
      <c r="CK490">
        <v>-1094498170.8876746</v>
      </c>
      <c r="CL490">
        <v>2008061629.5899997</v>
      </c>
      <c r="DA490">
        <v>814645985.92999995</v>
      </c>
      <c r="DJ490">
        <v>801312153</v>
      </c>
      <c r="EH490">
        <v>0</v>
      </c>
      <c r="EJ490">
        <v>0</v>
      </c>
      <c r="EK490" s="59" t="s">
        <v>432</v>
      </c>
      <c r="EL490"/>
    </row>
    <row r="491" spans="1:142" x14ac:dyDescent="0.3">
      <c r="A491" t="s">
        <v>134</v>
      </c>
      <c r="B491">
        <v>2020</v>
      </c>
      <c r="C491" t="s">
        <v>135</v>
      </c>
      <c r="D491" t="s">
        <v>214</v>
      </c>
      <c r="E491" t="s">
        <v>139</v>
      </c>
      <c r="F491" t="s">
        <v>137</v>
      </c>
      <c r="G491" t="s">
        <v>138</v>
      </c>
      <c r="H491" s="6">
        <v>876591.2</v>
      </c>
      <c r="I491">
        <v>929404</v>
      </c>
      <c r="AS491">
        <v>3487140176.9400001</v>
      </c>
      <c r="AT491">
        <v>-9217810.7300000004</v>
      </c>
      <c r="AU491">
        <v>0</v>
      </c>
      <c r="AV491">
        <v>609214396.13</v>
      </c>
      <c r="AW491">
        <v>0</v>
      </c>
      <c r="AX491">
        <v>0</v>
      </c>
      <c r="AY491">
        <v>-3661127.63</v>
      </c>
      <c r="AZ491">
        <v>0</v>
      </c>
      <c r="BA491">
        <v>-609214396.13</v>
      </c>
      <c r="BB491">
        <v>-4230031591.4499998</v>
      </c>
      <c r="BC491">
        <v>513216531.43000001</v>
      </c>
      <c r="BD491">
        <v>0</v>
      </c>
      <c r="BE491">
        <v>0</v>
      </c>
      <c r="BF491">
        <v>0</v>
      </c>
      <c r="BG491">
        <v>-2766149.48</v>
      </c>
      <c r="BH491">
        <v>-13109766.800000001</v>
      </c>
      <c r="BI491">
        <v>0</v>
      </c>
      <c r="BK491">
        <v>0</v>
      </c>
      <c r="BL491">
        <v>544336778</v>
      </c>
      <c r="BM491">
        <v>0</v>
      </c>
      <c r="BN491">
        <v>-43949804</v>
      </c>
      <c r="BO491">
        <v>-14615631.65</v>
      </c>
      <c r="BP491">
        <v>-728105.87</v>
      </c>
      <c r="BQ491">
        <v>-3390077.15</v>
      </c>
      <c r="BR491">
        <v>0</v>
      </c>
      <c r="BT491">
        <v>-393523157.17000002</v>
      </c>
      <c r="BU491">
        <v>-1213347.53</v>
      </c>
      <c r="BV491">
        <v>223342812.24000001</v>
      </c>
      <c r="BW491">
        <v>-6801079.25</v>
      </c>
      <c r="BX491">
        <v>-13608482.91</v>
      </c>
      <c r="BY491">
        <v>-6430447.7999999998</v>
      </c>
      <c r="BZ491">
        <v>6319925.7199999997</v>
      </c>
      <c r="CA491">
        <v>-4171787.75</v>
      </c>
      <c r="CB491">
        <v>0</v>
      </c>
      <c r="CC491">
        <v>33422618.93</v>
      </c>
      <c r="CD491">
        <v>211287.47</v>
      </c>
      <c r="CE491">
        <v>-46134.87</v>
      </c>
      <c r="CI491">
        <v>1369027496.4100008</v>
      </c>
      <c r="CJ491">
        <v>691074303.237234</v>
      </c>
      <c r="CK491">
        <v>511769871.05952555</v>
      </c>
      <c r="CL491">
        <v>2158638777.3299999</v>
      </c>
      <c r="DA491">
        <v>1050184324.84</v>
      </c>
      <c r="DJ491">
        <v>554039855.44000006</v>
      </c>
      <c r="EG491" t="s">
        <v>278</v>
      </c>
      <c r="EH491">
        <v>1</v>
      </c>
      <c r="EJ491">
        <v>0</v>
      </c>
      <c r="EK491" s="59" t="s">
        <v>435</v>
      </c>
      <c r="EL491"/>
    </row>
    <row r="492" spans="1:142" x14ac:dyDescent="0.3">
      <c r="A492" t="s">
        <v>134</v>
      </c>
      <c r="B492">
        <v>2020</v>
      </c>
      <c r="C492" t="s">
        <v>135</v>
      </c>
      <c r="D492" t="s">
        <v>215</v>
      </c>
      <c r="E492" t="s">
        <v>140</v>
      </c>
      <c r="F492" t="s">
        <v>137</v>
      </c>
      <c r="G492" t="s">
        <v>138</v>
      </c>
      <c r="H492" s="6">
        <v>860638.53</v>
      </c>
      <c r="I492">
        <v>858299</v>
      </c>
      <c r="AS492">
        <v>3200338449.75</v>
      </c>
      <c r="AT492">
        <v>-9276204.7799999993</v>
      </c>
      <c r="AU492">
        <v>0</v>
      </c>
      <c r="AV492">
        <v>563655813.89999998</v>
      </c>
      <c r="AW492">
        <v>59211.53</v>
      </c>
      <c r="AX492">
        <v>0</v>
      </c>
      <c r="AY492">
        <v>-4132652.8</v>
      </c>
      <c r="AZ492">
        <v>0</v>
      </c>
      <c r="BA492">
        <v>-563696439.70000005</v>
      </c>
      <c r="BB492">
        <v>-3785801987.0700002</v>
      </c>
      <c r="BC492">
        <v>478760448.60000002</v>
      </c>
      <c r="BD492">
        <v>0</v>
      </c>
      <c r="BE492">
        <v>0</v>
      </c>
      <c r="BF492">
        <v>0</v>
      </c>
      <c r="BG492">
        <v>-305185.59000000003</v>
      </c>
      <c r="BH492">
        <v>112050000</v>
      </c>
      <c r="BI492">
        <v>0</v>
      </c>
      <c r="BK492">
        <v>0</v>
      </c>
      <c r="BL492">
        <v>312990384</v>
      </c>
      <c r="BM492">
        <v>0</v>
      </c>
      <c r="BN492">
        <v>44652753</v>
      </c>
      <c r="BO492">
        <v>-17893973.050000001</v>
      </c>
      <c r="BP492">
        <v>-4103554.28</v>
      </c>
      <c r="BQ492">
        <v>30655416.129999999</v>
      </c>
      <c r="BR492">
        <v>0</v>
      </c>
      <c r="BT492">
        <v>-309058018.93000001</v>
      </c>
      <c r="BU492">
        <v>-573699.25</v>
      </c>
      <c r="BV492">
        <v>208020025.34999999</v>
      </c>
      <c r="BW492">
        <v>-492195.34</v>
      </c>
      <c r="BX492">
        <v>-2347507.2799999998</v>
      </c>
      <c r="BY492">
        <v>-10598996.35</v>
      </c>
      <c r="BZ492">
        <v>583292.93000000005</v>
      </c>
      <c r="CA492">
        <v>-441917.16</v>
      </c>
      <c r="CB492">
        <v>0</v>
      </c>
      <c r="CC492">
        <v>39023219.25</v>
      </c>
      <c r="CD492">
        <v>0</v>
      </c>
      <c r="CE492">
        <v>0</v>
      </c>
      <c r="CI492">
        <v>986308454.93203211</v>
      </c>
      <c r="CJ492">
        <v>500335688.95238793</v>
      </c>
      <c r="CK492">
        <v>388300815.82768434</v>
      </c>
      <c r="CL492">
        <v>1335793774.2999997</v>
      </c>
      <c r="DA492">
        <v>1257477931.02</v>
      </c>
      <c r="DJ492">
        <v>586400000</v>
      </c>
      <c r="EG492" t="s">
        <v>287</v>
      </c>
      <c r="EH492">
        <v>1</v>
      </c>
      <c r="EJ492">
        <v>0</v>
      </c>
      <c r="EK492" s="59" t="s">
        <v>387</v>
      </c>
      <c r="EL492"/>
    </row>
    <row r="493" spans="1:142" x14ac:dyDescent="0.3">
      <c r="A493" t="s">
        <v>134</v>
      </c>
      <c r="B493">
        <v>2020</v>
      </c>
      <c r="C493" t="s">
        <v>135</v>
      </c>
      <c r="D493" t="s">
        <v>216</v>
      </c>
      <c r="E493" t="s">
        <v>141</v>
      </c>
      <c r="F493" t="s">
        <v>137</v>
      </c>
      <c r="G493" t="s">
        <v>138</v>
      </c>
      <c r="H493" s="6">
        <v>738955</v>
      </c>
      <c r="I493">
        <v>746801</v>
      </c>
      <c r="AS493">
        <v>2783094575.0599999</v>
      </c>
      <c r="AT493">
        <v>-7157204</v>
      </c>
      <c r="AU493">
        <v>0</v>
      </c>
      <c r="AV493">
        <v>325152754.69</v>
      </c>
      <c r="AW493">
        <v>0</v>
      </c>
      <c r="AX493">
        <v>0</v>
      </c>
      <c r="AY493">
        <v>-3763135.2</v>
      </c>
      <c r="AZ493">
        <v>0</v>
      </c>
      <c r="BA493">
        <v>-325152754.69</v>
      </c>
      <c r="BB493">
        <v>-2815572886.8699999</v>
      </c>
      <c r="BC493">
        <v>424117633.89999998</v>
      </c>
      <c r="BD493">
        <v>0</v>
      </c>
      <c r="BE493">
        <v>0</v>
      </c>
      <c r="BF493">
        <v>0</v>
      </c>
      <c r="BG493">
        <v>-742128.35</v>
      </c>
      <c r="BH493">
        <v>8531740</v>
      </c>
      <c r="BI493">
        <v>0</v>
      </c>
      <c r="BK493">
        <v>0</v>
      </c>
      <c r="BL493">
        <v>-188986483</v>
      </c>
      <c r="BM493">
        <v>0</v>
      </c>
      <c r="BN493">
        <v>17398474.850000001</v>
      </c>
      <c r="BO493">
        <v>-17121054.170000002</v>
      </c>
      <c r="BP493">
        <v>-4829042.8</v>
      </c>
      <c r="BQ493">
        <v>1419168.99</v>
      </c>
      <c r="BR493">
        <v>0</v>
      </c>
      <c r="BT493">
        <v>-65017431.899999999</v>
      </c>
      <c r="BU493">
        <v>-386035.82</v>
      </c>
      <c r="BV493">
        <v>-45018300.659999996</v>
      </c>
      <c r="BW493">
        <v>-6648600.9100000001</v>
      </c>
      <c r="BX493">
        <v>-696439.32</v>
      </c>
      <c r="BY493">
        <v>-2141334.0499999998</v>
      </c>
      <c r="BZ493">
        <v>376940.4</v>
      </c>
      <c r="CA493">
        <v>-699366.34</v>
      </c>
      <c r="CB493">
        <v>0</v>
      </c>
      <c r="CC493">
        <v>47595368.530000001</v>
      </c>
      <c r="CD493">
        <v>193860.29</v>
      </c>
      <c r="CE493">
        <v>-2555803.86</v>
      </c>
      <c r="CI493">
        <v>629198623.81000006</v>
      </c>
      <c r="CJ493">
        <v>373174131.81244934</v>
      </c>
      <c r="CK493">
        <v>-176284520.29749641</v>
      </c>
      <c r="CL493">
        <v>1249520840.1400001</v>
      </c>
      <c r="DA493">
        <v>740700267.11000001</v>
      </c>
      <c r="DJ493">
        <v>386287210</v>
      </c>
      <c r="EG493" t="s">
        <v>290</v>
      </c>
      <c r="EH493">
        <v>1</v>
      </c>
      <c r="EJ493">
        <v>0</v>
      </c>
      <c r="EK493" s="59" t="s">
        <v>424</v>
      </c>
      <c r="EL493"/>
    </row>
    <row r="494" spans="1:142" x14ac:dyDescent="0.3">
      <c r="A494" t="s">
        <v>134</v>
      </c>
      <c r="B494">
        <v>2020</v>
      </c>
      <c r="C494" t="s">
        <v>135</v>
      </c>
      <c r="D494" t="s">
        <v>217</v>
      </c>
      <c r="E494" t="s">
        <v>142</v>
      </c>
      <c r="F494" t="s">
        <v>137</v>
      </c>
      <c r="G494" t="s">
        <v>138</v>
      </c>
      <c r="H494" s="6">
        <v>609389</v>
      </c>
      <c r="I494">
        <v>612216</v>
      </c>
      <c r="AS494">
        <v>2113138418.05</v>
      </c>
      <c r="AT494">
        <v>5184291.41</v>
      </c>
      <c r="AU494">
        <v>0</v>
      </c>
      <c r="AV494">
        <v>343666131.05000001</v>
      </c>
      <c r="AW494">
        <v>0</v>
      </c>
      <c r="AX494">
        <v>0</v>
      </c>
      <c r="AY494">
        <v>-3040882.13</v>
      </c>
      <c r="AZ494">
        <v>0</v>
      </c>
      <c r="BA494">
        <v>-343699506</v>
      </c>
      <c r="BB494">
        <v>-2357586215.0999999</v>
      </c>
      <c r="BC494">
        <v>312635403.39999998</v>
      </c>
      <c r="BD494">
        <v>0</v>
      </c>
      <c r="BE494">
        <v>0</v>
      </c>
      <c r="BF494">
        <v>0</v>
      </c>
      <c r="BG494">
        <v>-2998907.29</v>
      </c>
      <c r="BH494">
        <v>4424899</v>
      </c>
      <c r="BI494">
        <v>-72621300</v>
      </c>
      <c r="BK494">
        <v>0</v>
      </c>
      <c r="BL494">
        <v>91467714</v>
      </c>
      <c r="BM494">
        <v>0</v>
      </c>
      <c r="BN494">
        <v>32267393</v>
      </c>
      <c r="BO494">
        <v>-7724737.5099999998</v>
      </c>
      <c r="BP494">
        <v>-1411683.71</v>
      </c>
      <c r="BQ494">
        <v>-248724.91</v>
      </c>
      <c r="BR494">
        <v>0</v>
      </c>
      <c r="BT494">
        <v>-72900120.519999996</v>
      </c>
      <c r="BU494">
        <v>0</v>
      </c>
      <c r="BV494">
        <v>-25854104.460000001</v>
      </c>
      <c r="BW494">
        <v>-5051180.0199999996</v>
      </c>
      <c r="BX494">
        <v>0</v>
      </c>
      <c r="BY494">
        <v>0</v>
      </c>
      <c r="BZ494">
        <v>770795.75</v>
      </c>
      <c r="CA494">
        <v>-318269.84000000003</v>
      </c>
      <c r="CB494">
        <v>-27876043</v>
      </c>
      <c r="CC494">
        <v>42100962.170000002</v>
      </c>
      <c r="CD494">
        <v>0</v>
      </c>
      <c r="CE494">
        <v>0</v>
      </c>
      <c r="CI494">
        <v>1049565610.87</v>
      </c>
      <c r="CJ494">
        <v>434736273.53627264</v>
      </c>
      <c r="CK494">
        <v>125697586.74820244</v>
      </c>
      <c r="CL494">
        <v>1581429504.9200001</v>
      </c>
      <c r="DA494">
        <v>1072646939.77</v>
      </c>
      <c r="DJ494">
        <v>396733427</v>
      </c>
      <c r="EH494">
        <v>0</v>
      </c>
      <c r="EJ494">
        <v>0</v>
      </c>
      <c r="EK494" s="59" t="s">
        <v>395</v>
      </c>
      <c r="EL494"/>
    </row>
    <row r="495" spans="1:142" x14ac:dyDescent="0.3">
      <c r="A495" t="s">
        <v>134</v>
      </c>
      <c r="B495">
        <v>2020</v>
      </c>
      <c r="C495" t="s">
        <v>135</v>
      </c>
      <c r="D495" t="s">
        <v>218</v>
      </c>
      <c r="E495" t="s">
        <v>143</v>
      </c>
      <c r="F495" t="s">
        <v>137</v>
      </c>
      <c r="G495" t="s">
        <v>138</v>
      </c>
      <c r="H495" s="6">
        <v>527906.86</v>
      </c>
      <c r="I495">
        <v>537337</v>
      </c>
      <c r="AS495">
        <v>2024654238.45</v>
      </c>
      <c r="AT495">
        <v>-4783584.78</v>
      </c>
      <c r="AU495">
        <v>0</v>
      </c>
      <c r="AV495">
        <v>280657247.26999998</v>
      </c>
      <c r="AW495">
        <v>4081952.4</v>
      </c>
      <c r="AX495">
        <v>0</v>
      </c>
      <c r="AY495">
        <v>-2261491.2000000002</v>
      </c>
      <c r="AZ495">
        <v>0</v>
      </c>
      <c r="BA495">
        <v>-284739199.67000002</v>
      </c>
      <c r="BB495">
        <v>-2368429918.3200002</v>
      </c>
      <c r="BC495">
        <v>317064293.89999998</v>
      </c>
      <c r="BD495">
        <v>0</v>
      </c>
      <c r="BE495">
        <v>0</v>
      </c>
      <c r="BF495">
        <v>0</v>
      </c>
      <c r="BG495">
        <v>-699687.83</v>
      </c>
      <c r="BH495">
        <v>-21652905</v>
      </c>
      <c r="BI495">
        <v>0</v>
      </c>
      <c r="BK495">
        <v>0</v>
      </c>
      <c r="BL495">
        <v>221697465</v>
      </c>
      <c r="BM495">
        <v>0</v>
      </c>
      <c r="BN495">
        <v>-11155715</v>
      </c>
      <c r="BO495">
        <v>-4309708.1500000004</v>
      </c>
      <c r="BP495">
        <v>-4228296.3499999996</v>
      </c>
      <c r="BQ495">
        <v>-4956660.88</v>
      </c>
      <c r="BR495">
        <v>0</v>
      </c>
      <c r="BT495">
        <v>-54287705.130000003</v>
      </c>
      <c r="BU495">
        <v>-45303.98</v>
      </c>
      <c r="BV495">
        <v>-39498982.149999999</v>
      </c>
      <c r="BW495">
        <v>-6295762.71</v>
      </c>
      <c r="BX495">
        <v>-3812648.4</v>
      </c>
      <c r="BY495">
        <v>-1336273.8</v>
      </c>
      <c r="BZ495">
        <v>2603147.73</v>
      </c>
      <c r="CA495">
        <v>-3669325.39</v>
      </c>
      <c r="CB495">
        <v>0</v>
      </c>
      <c r="CC495">
        <v>-1960176.71</v>
      </c>
      <c r="CD495">
        <v>34562.89</v>
      </c>
      <c r="CE495">
        <v>-984.74</v>
      </c>
      <c r="CI495">
        <v>644408176.03986871</v>
      </c>
      <c r="CJ495">
        <v>343762157.09971386</v>
      </c>
      <c r="CK495">
        <v>215204041.83088821</v>
      </c>
      <c r="CL495">
        <v>864469787.52999997</v>
      </c>
      <c r="DA495">
        <v>622226554.69000006</v>
      </c>
      <c r="DJ495">
        <v>317748526</v>
      </c>
      <c r="EG495" t="s">
        <v>280</v>
      </c>
      <c r="EH495">
        <v>1</v>
      </c>
      <c r="EJ495">
        <v>0</v>
      </c>
      <c r="EK495" s="59" t="s">
        <v>429</v>
      </c>
      <c r="EL495"/>
    </row>
    <row r="496" spans="1:142" x14ac:dyDescent="0.3">
      <c r="A496" t="s">
        <v>134</v>
      </c>
      <c r="B496">
        <v>2020</v>
      </c>
      <c r="C496" t="s">
        <v>135</v>
      </c>
      <c r="D496" t="s">
        <v>219</v>
      </c>
      <c r="E496" t="s">
        <v>144</v>
      </c>
      <c r="F496" t="s">
        <v>137</v>
      </c>
      <c r="G496" t="s">
        <v>138</v>
      </c>
      <c r="H496" s="6">
        <v>491483</v>
      </c>
      <c r="I496">
        <v>483000</v>
      </c>
      <c r="AS496">
        <v>1805244907.3399999</v>
      </c>
      <c r="AT496">
        <v>-13005887.32</v>
      </c>
      <c r="AU496">
        <v>0</v>
      </c>
      <c r="AV496">
        <v>307248082.39999998</v>
      </c>
      <c r="AW496">
        <v>635888.34</v>
      </c>
      <c r="AX496">
        <v>0</v>
      </c>
      <c r="AY496">
        <v>-2367615.86</v>
      </c>
      <c r="AZ496">
        <v>0</v>
      </c>
      <c r="BA496">
        <v>-307248082.39999998</v>
      </c>
      <c r="BB496">
        <v>-2314389333.5900002</v>
      </c>
      <c r="BC496">
        <v>264456991.19999999</v>
      </c>
      <c r="BD496">
        <v>0</v>
      </c>
      <c r="BE496">
        <v>0</v>
      </c>
      <c r="BF496">
        <v>0</v>
      </c>
      <c r="BG496">
        <v>-154202.18</v>
      </c>
      <c r="BH496">
        <v>263351.27</v>
      </c>
      <c r="BI496">
        <v>0</v>
      </c>
      <c r="BK496">
        <v>0</v>
      </c>
      <c r="BL496">
        <v>316597460</v>
      </c>
      <c r="BM496">
        <v>0</v>
      </c>
      <c r="BN496">
        <v>36359616</v>
      </c>
      <c r="BO496">
        <v>0</v>
      </c>
      <c r="BP496">
        <v>-882488.65</v>
      </c>
      <c r="BQ496">
        <v>16934422.620000001</v>
      </c>
      <c r="BR496">
        <v>0</v>
      </c>
      <c r="BT496">
        <v>-48214055.439999998</v>
      </c>
      <c r="BU496">
        <v>-708238.91</v>
      </c>
      <c r="BV496">
        <v>-11374235.050000001</v>
      </c>
      <c r="BW496">
        <v>-3322060.26</v>
      </c>
      <c r="BX496">
        <v>-5175098.34</v>
      </c>
      <c r="BY496">
        <v>-614733.41</v>
      </c>
      <c r="BZ496">
        <v>886631.63</v>
      </c>
      <c r="CA496">
        <v>-1953251.46</v>
      </c>
      <c r="CB496">
        <v>0</v>
      </c>
      <c r="CC496">
        <v>-8855352.6300000008</v>
      </c>
      <c r="CD496">
        <v>0</v>
      </c>
      <c r="CE496">
        <v>0</v>
      </c>
      <c r="CI496">
        <v>1241480077.4300003</v>
      </c>
      <c r="CJ496">
        <v>476339557.602256</v>
      </c>
      <c r="CK496">
        <v>350714785.04718411</v>
      </c>
      <c r="CL496">
        <v>1439302608.3200002</v>
      </c>
      <c r="DA496">
        <v>1223731285.5599999</v>
      </c>
      <c r="DJ496">
        <v>394237153.19999999</v>
      </c>
      <c r="EH496">
        <v>0</v>
      </c>
      <c r="EI496" t="s">
        <v>202</v>
      </c>
      <c r="EJ496">
        <v>1</v>
      </c>
      <c r="EK496" s="59" t="s">
        <v>433</v>
      </c>
      <c r="EL496"/>
    </row>
    <row r="497" spans="1:142" x14ac:dyDescent="0.3">
      <c r="A497" t="s">
        <v>134</v>
      </c>
      <c r="B497">
        <v>2020</v>
      </c>
      <c r="C497" t="s">
        <v>135</v>
      </c>
      <c r="D497" t="s">
        <v>220</v>
      </c>
      <c r="E497" t="s">
        <v>145</v>
      </c>
      <c r="F497" t="s">
        <v>137</v>
      </c>
      <c r="G497" t="s">
        <v>138</v>
      </c>
      <c r="H497" s="6">
        <v>414003.59</v>
      </c>
      <c r="I497">
        <v>431559</v>
      </c>
      <c r="AS497">
        <v>1424375842.96</v>
      </c>
      <c r="AT497">
        <v>-6002287.79</v>
      </c>
      <c r="AU497">
        <v>0</v>
      </c>
      <c r="AV497">
        <v>222245315.28999999</v>
      </c>
      <c r="AW497">
        <v>0</v>
      </c>
      <c r="AX497">
        <v>0</v>
      </c>
      <c r="AY497">
        <v>-1640401.59</v>
      </c>
      <c r="AZ497">
        <v>0</v>
      </c>
      <c r="BA497">
        <v>-222245315.28999999</v>
      </c>
      <c r="BB497">
        <v>-1399439570.6199999</v>
      </c>
      <c r="BC497">
        <v>209890900.44999999</v>
      </c>
      <c r="BD497">
        <v>0</v>
      </c>
      <c r="BE497">
        <v>0</v>
      </c>
      <c r="BF497">
        <v>0</v>
      </c>
      <c r="BG497">
        <v>-826090.49</v>
      </c>
      <c r="BH497">
        <v>-11593228.85</v>
      </c>
      <c r="BI497">
        <v>0</v>
      </c>
      <c r="BK497">
        <v>0</v>
      </c>
      <c r="BL497">
        <v>-111267920</v>
      </c>
      <c r="BM497">
        <v>0</v>
      </c>
      <c r="BN497">
        <v>-49497654</v>
      </c>
      <c r="BO497">
        <v>-8923926.0600000005</v>
      </c>
      <c r="BP497">
        <v>-256251.43</v>
      </c>
      <c r="BQ497">
        <v>-1492292.21</v>
      </c>
      <c r="BR497">
        <v>0</v>
      </c>
      <c r="BT497">
        <v>-45828687.409999996</v>
      </c>
      <c r="BU497">
        <v>-605595.51</v>
      </c>
      <c r="BV497">
        <v>-15293919.57</v>
      </c>
      <c r="BW497">
        <v>-2846491.75</v>
      </c>
      <c r="BX497">
        <v>-6771599.1699999999</v>
      </c>
      <c r="BY497">
        <v>-2585944.33</v>
      </c>
      <c r="BZ497">
        <v>2559868.94</v>
      </c>
      <c r="CA497">
        <v>-431127.27</v>
      </c>
      <c r="CB497">
        <v>0</v>
      </c>
      <c r="CC497">
        <v>18220649.289999999</v>
      </c>
      <c r="CD497">
        <v>220418.38</v>
      </c>
      <c r="CE497">
        <v>-108530.42</v>
      </c>
      <c r="CI497">
        <v>734624297.25000012</v>
      </c>
      <c r="CJ497">
        <v>221141470.30537891</v>
      </c>
      <c r="CK497">
        <v>0</v>
      </c>
      <c r="CL497">
        <v>968018075.25999999</v>
      </c>
      <c r="DA497">
        <v>441902446.25999999</v>
      </c>
      <c r="DJ497">
        <v>181157417.66</v>
      </c>
      <c r="EG497" t="s">
        <v>278</v>
      </c>
      <c r="EH497">
        <v>1</v>
      </c>
      <c r="EJ497">
        <v>0</v>
      </c>
      <c r="EK497" s="59" t="s">
        <v>412</v>
      </c>
      <c r="EL497"/>
    </row>
    <row r="498" spans="1:142" x14ac:dyDescent="0.3">
      <c r="A498" t="s">
        <v>134</v>
      </c>
      <c r="B498">
        <v>2020</v>
      </c>
      <c r="C498" t="s">
        <v>135</v>
      </c>
      <c r="D498" t="s">
        <v>221</v>
      </c>
      <c r="E498" t="s">
        <v>146</v>
      </c>
      <c r="F498" t="s">
        <v>137</v>
      </c>
      <c r="G498" t="s">
        <v>138</v>
      </c>
      <c r="H498" s="6">
        <v>355530</v>
      </c>
      <c r="I498">
        <v>342259</v>
      </c>
      <c r="AS498">
        <v>1501433420</v>
      </c>
      <c r="AT498">
        <v>-5777896</v>
      </c>
      <c r="AU498">
        <v>0</v>
      </c>
      <c r="AV498">
        <v>178732869</v>
      </c>
      <c r="AW498">
        <v>73064</v>
      </c>
      <c r="AX498">
        <v>0</v>
      </c>
      <c r="AY498">
        <v>-1824883</v>
      </c>
      <c r="AZ498">
        <v>0</v>
      </c>
      <c r="BA498">
        <v>-178732869</v>
      </c>
      <c r="BB498">
        <v>-1697120455</v>
      </c>
      <c r="BC498">
        <v>205472611</v>
      </c>
      <c r="BD498">
        <v>0</v>
      </c>
      <c r="BE498">
        <v>0</v>
      </c>
      <c r="BF498">
        <v>0</v>
      </c>
      <c r="BG498">
        <v>-539658</v>
      </c>
      <c r="BH498">
        <v>17600000</v>
      </c>
      <c r="BI498">
        <v>0</v>
      </c>
      <c r="BK498">
        <v>0</v>
      </c>
      <c r="BL498">
        <v>173686257</v>
      </c>
      <c r="BM498">
        <v>0</v>
      </c>
      <c r="BN498">
        <v>-29831123</v>
      </c>
      <c r="BO498">
        <v>-1502506</v>
      </c>
      <c r="BP498">
        <v>-1330610</v>
      </c>
      <c r="BQ498">
        <v>5353800</v>
      </c>
      <c r="BR498">
        <v>0</v>
      </c>
      <c r="BT498">
        <v>-38858040</v>
      </c>
      <c r="BU498">
        <v>-747847</v>
      </c>
      <c r="BV498">
        <v>-50245830</v>
      </c>
      <c r="BW498">
        <v>-4190526</v>
      </c>
      <c r="BX498">
        <v>-253898</v>
      </c>
      <c r="BY498">
        <v>-3250399</v>
      </c>
      <c r="BZ498">
        <v>1140852</v>
      </c>
      <c r="CA498">
        <v>-409576</v>
      </c>
      <c r="CB498">
        <v>0</v>
      </c>
      <c r="CC498">
        <v>18061958</v>
      </c>
      <c r="CD498">
        <v>231904</v>
      </c>
      <c r="CE498">
        <v>-517255</v>
      </c>
      <c r="CI498">
        <v>326954318.51999992</v>
      </c>
      <c r="CJ498">
        <v>226392657.38119441</v>
      </c>
      <c r="CK498">
        <v>210792482.59946573</v>
      </c>
      <c r="CL498">
        <v>719451375</v>
      </c>
      <c r="DA498">
        <v>397137001</v>
      </c>
      <c r="DJ498">
        <v>363500000</v>
      </c>
      <c r="EG498" t="s">
        <v>279</v>
      </c>
      <c r="EH498">
        <v>1</v>
      </c>
      <c r="EJ498">
        <v>0</v>
      </c>
      <c r="EK498" s="59" t="s">
        <v>399</v>
      </c>
      <c r="EL498"/>
    </row>
    <row r="499" spans="1:142" x14ac:dyDescent="0.3">
      <c r="A499" t="s">
        <v>134</v>
      </c>
      <c r="B499">
        <v>2020</v>
      </c>
      <c r="C499" t="s">
        <v>135</v>
      </c>
      <c r="D499" t="s">
        <v>222</v>
      </c>
      <c r="E499" t="s">
        <v>147</v>
      </c>
      <c r="F499" t="s">
        <v>137</v>
      </c>
      <c r="G499" t="s">
        <v>138</v>
      </c>
      <c r="H499" s="6">
        <v>278000.11</v>
      </c>
      <c r="I499">
        <v>333142</v>
      </c>
      <c r="AS499">
        <v>943869867.39999998</v>
      </c>
      <c r="AT499">
        <v>-2826250.38</v>
      </c>
      <c r="AU499">
        <v>0</v>
      </c>
      <c r="AV499">
        <v>122331520.75</v>
      </c>
      <c r="AW499">
        <v>5893.66</v>
      </c>
      <c r="AX499">
        <v>0</v>
      </c>
      <c r="AY499">
        <v>-1336201.6000000001</v>
      </c>
      <c r="AZ499">
        <v>0</v>
      </c>
      <c r="BA499">
        <v>-122335240.75</v>
      </c>
      <c r="BB499">
        <v>-855694104.37</v>
      </c>
      <c r="BC499">
        <v>140175188.25</v>
      </c>
      <c r="BD499">
        <v>0</v>
      </c>
      <c r="BE499">
        <v>0</v>
      </c>
      <c r="BF499">
        <v>0</v>
      </c>
      <c r="BG499">
        <v>-116404.52</v>
      </c>
      <c r="BH499">
        <v>3319000</v>
      </c>
      <c r="BI499">
        <v>0</v>
      </c>
      <c r="BK499">
        <v>0</v>
      </c>
      <c r="BL499">
        <v>-141879277</v>
      </c>
      <c r="BM499">
        <v>0</v>
      </c>
      <c r="BN499">
        <v>-23640308</v>
      </c>
      <c r="BO499">
        <v>-188000</v>
      </c>
      <c r="BP499">
        <v>-9753650.5700000003</v>
      </c>
      <c r="BQ499">
        <v>8743315.5299999993</v>
      </c>
      <c r="BR499">
        <v>0</v>
      </c>
      <c r="BT499">
        <v>0</v>
      </c>
      <c r="BU499">
        <v>-322966</v>
      </c>
      <c r="BV499">
        <v>-41158358.68</v>
      </c>
      <c r="BW499">
        <v>-145219.22</v>
      </c>
      <c r="BX499">
        <v>-838865.9</v>
      </c>
      <c r="BY499">
        <v>0</v>
      </c>
      <c r="BZ499">
        <v>150.77000000000001</v>
      </c>
      <c r="CA499">
        <v>-156266.82</v>
      </c>
      <c r="CB499">
        <v>0</v>
      </c>
      <c r="CC499">
        <v>2556395.64</v>
      </c>
      <c r="CD499">
        <v>0</v>
      </c>
      <c r="CE499">
        <v>0</v>
      </c>
      <c r="CI499">
        <v>147794879.34000012</v>
      </c>
      <c r="CJ499">
        <v>110858449.07178718</v>
      </c>
      <c r="CK499">
        <v>-162688359.52092701</v>
      </c>
      <c r="CL499">
        <v>244001256.55000001</v>
      </c>
      <c r="DA499">
        <v>167026068.81999999</v>
      </c>
      <c r="DJ499">
        <v>133700000</v>
      </c>
      <c r="EG499" t="s">
        <v>287</v>
      </c>
      <c r="EH499">
        <v>1</v>
      </c>
      <c r="EJ499">
        <v>0</v>
      </c>
      <c r="EK499" s="59" t="s">
        <v>439</v>
      </c>
      <c r="EL499"/>
    </row>
    <row r="500" spans="1:142" x14ac:dyDescent="0.3">
      <c r="A500" t="s">
        <v>134</v>
      </c>
      <c r="B500">
        <v>2020</v>
      </c>
      <c r="C500" t="s">
        <v>135</v>
      </c>
      <c r="D500" t="s">
        <v>223</v>
      </c>
      <c r="E500" t="s">
        <v>148</v>
      </c>
      <c r="F500" t="s">
        <v>137</v>
      </c>
      <c r="G500" t="s">
        <v>138</v>
      </c>
      <c r="H500" s="6">
        <v>299241.86</v>
      </c>
      <c r="I500">
        <v>310181</v>
      </c>
      <c r="AS500">
        <v>1333298209.25</v>
      </c>
      <c r="AT500">
        <v>-24587273.949999999</v>
      </c>
      <c r="AU500">
        <v>0</v>
      </c>
      <c r="AV500">
        <v>303638721.64999998</v>
      </c>
      <c r="AW500">
        <v>0</v>
      </c>
      <c r="AX500">
        <v>0</v>
      </c>
      <c r="AY500">
        <v>-1436362.81</v>
      </c>
      <c r="AZ500">
        <v>0</v>
      </c>
      <c r="BA500">
        <v>-303638721.64999998</v>
      </c>
      <c r="BB500">
        <v>-1487797934.3699999</v>
      </c>
      <c r="BC500">
        <v>187073540.09999999</v>
      </c>
      <c r="BD500">
        <v>0</v>
      </c>
      <c r="BE500">
        <v>0</v>
      </c>
      <c r="BF500">
        <v>0</v>
      </c>
      <c r="BG500">
        <v>0</v>
      </c>
      <c r="BH500">
        <v>-18088548.399999999</v>
      </c>
      <c r="BI500">
        <v>62517.09</v>
      </c>
      <c r="BK500">
        <v>0</v>
      </c>
      <c r="BL500">
        <v>127299981</v>
      </c>
      <c r="BM500">
        <v>0</v>
      </c>
      <c r="BN500">
        <v>-21416288</v>
      </c>
      <c r="BO500">
        <v>-601670</v>
      </c>
      <c r="BP500">
        <v>-2723184.28</v>
      </c>
      <c r="BQ500">
        <v>-2776811.58</v>
      </c>
      <c r="BR500">
        <v>0</v>
      </c>
      <c r="BT500">
        <v>0</v>
      </c>
      <c r="BU500">
        <v>0</v>
      </c>
      <c r="BV500">
        <v>-63924792</v>
      </c>
      <c r="BW500">
        <v>-4762633.38</v>
      </c>
      <c r="BX500">
        <v>-2019954.06</v>
      </c>
      <c r="BY500">
        <v>0</v>
      </c>
      <c r="BZ500">
        <v>3307674.18</v>
      </c>
      <c r="CA500">
        <v>-1187598.02</v>
      </c>
      <c r="CB500">
        <v>0</v>
      </c>
      <c r="CC500">
        <v>6532199.54</v>
      </c>
      <c r="CD500">
        <v>0</v>
      </c>
      <c r="CE500">
        <v>0</v>
      </c>
      <c r="CI500">
        <v>395935912.02442819</v>
      </c>
      <c r="CJ500">
        <v>202151196.91136223</v>
      </c>
      <c r="CK500">
        <v>114842846.74589738</v>
      </c>
      <c r="CL500">
        <v>445118882.22000003</v>
      </c>
      <c r="DA500">
        <v>311645620.95999998</v>
      </c>
      <c r="DJ500">
        <v>331229995.52999997</v>
      </c>
      <c r="EH500">
        <v>0</v>
      </c>
      <c r="EI500" t="s">
        <v>199</v>
      </c>
      <c r="EJ500">
        <v>1</v>
      </c>
      <c r="EK500" s="59" t="s">
        <v>427</v>
      </c>
      <c r="EL500"/>
    </row>
    <row r="501" spans="1:142" x14ac:dyDescent="0.3">
      <c r="A501" t="s">
        <v>134</v>
      </c>
      <c r="B501">
        <v>2020</v>
      </c>
      <c r="C501" t="s">
        <v>135</v>
      </c>
      <c r="D501" t="s">
        <v>224</v>
      </c>
      <c r="E501" t="s">
        <v>149</v>
      </c>
      <c r="F501" t="s">
        <v>137</v>
      </c>
      <c r="G501" t="s">
        <v>138</v>
      </c>
      <c r="H501" s="6">
        <v>215232.29</v>
      </c>
      <c r="I501">
        <v>206972</v>
      </c>
      <c r="AS501">
        <v>869692011.95000005</v>
      </c>
      <c r="AT501">
        <v>-13041611.560000001</v>
      </c>
      <c r="AU501">
        <v>0</v>
      </c>
      <c r="AV501">
        <v>183928741.90000001</v>
      </c>
      <c r="AW501">
        <v>0</v>
      </c>
      <c r="AX501">
        <v>0</v>
      </c>
      <c r="AY501">
        <v>-1033114.21</v>
      </c>
      <c r="AZ501">
        <v>0</v>
      </c>
      <c r="BA501">
        <v>-183928741.90000001</v>
      </c>
      <c r="BB501">
        <v>-977151139.98000002</v>
      </c>
      <c r="BC501">
        <v>123318354.45</v>
      </c>
      <c r="BD501">
        <v>0</v>
      </c>
      <c r="BE501">
        <v>0</v>
      </c>
      <c r="BF501">
        <v>0</v>
      </c>
      <c r="BG501">
        <v>0</v>
      </c>
      <c r="BH501">
        <v>-10081501.76</v>
      </c>
      <c r="BI501">
        <v>47764.03</v>
      </c>
      <c r="BK501">
        <v>0</v>
      </c>
      <c r="BL501">
        <v>56673264</v>
      </c>
      <c r="BM501">
        <v>0</v>
      </c>
      <c r="BN501">
        <v>-3686399</v>
      </c>
      <c r="BO501">
        <v>-575730.36</v>
      </c>
      <c r="BP501">
        <v>-1936577.99</v>
      </c>
      <c r="BQ501">
        <v>-1801362.53</v>
      </c>
      <c r="BR501">
        <v>0</v>
      </c>
      <c r="BT501">
        <v>0</v>
      </c>
      <c r="BU501">
        <v>0</v>
      </c>
      <c r="BV501">
        <v>-41940717.450000003</v>
      </c>
      <c r="BW501">
        <v>-3346834.39</v>
      </c>
      <c r="BX501">
        <v>-483985.83</v>
      </c>
      <c r="BY501">
        <v>0</v>
      </c>
      <c r="BZ501">
        <v>3291902.38</v>
      </c>
      <c r="CA501">
        <v>-351433.59</v>
      </c>
      <c r="CB501">
        <v>0</v>
      </c>
      <c r="CC501">
        <v>4251162.32</v>
      </c>
      <c r="CD501">
        <v>0</v>
      </c>
      <c r="CE501">
        <v>0</v>
      </c>
      <c r="CI501">
        <v>238365905.56969377</v>
      </c>
      <c r="CJ501">
        <v>138250436.32270461</v>
      </c>
      <c r="CK501">
        <v>63723967.522976197</v>
      </c>
      <c r="CL501">
        <v>296173652.24000007</v>
      </c>
      <c r="DA501">
        <v>153456830.31</v>
      </c>
      <c r="DJ501">
        <v>216766992.08000001</v>
      </c>
      <c r="EH501">
        <v>0</v>
      </c>
      <c r="EI501" t="s">
        <v>199</v>
      </c>
      <c r="EJ501">
        <v>1</v>
      </c>
      <c r="EK501" s="59" t="s">
        <v>431</v>
      </c>
      <c r="EL501"/>
    </row>
    <row r="502" spans="1:142" x14ac:dyDescent="0.3">
      <c r="A502" t="s">
        <v>134</v>
      </c>
      <c r="B502">
        <v>2020</v>
      </c>
      <c r="C502" t="s">
        <v>135</v>
      </c>
      <c r="D502" t="s">
        <v>225</v>
      </c>
      <c r="E502" t="s">
        <v>150</v>
      </c>
      <c r="F502" t="s">
        <v>137</v>
      </c>
      <c r="G502" t="s">
        <v>138</v>
      </c>
      <c r="H502" s="6">
        <v>181714</v>
      </c>
      <c r="I502">
        <v>194841</v>
      </c>
      <c r="AS502">
        <v>692129905.34000003</v>
      </c>
      <c r="AT502">
        <v>-9196.41</v>
      </c>
      <c r="AU502">
        <v>0</v>
      </c>
      <c r="AV502">
        <v>89845081.849999994</v>
      </c>
      <c r="AW502">
        <v>0</v>
      </c>
      <c r="AX502">
        <v>0</v>
      </c>
      <c r="AY502">
        <v>-980395.2</v>
      </c>
      <c r="AZ502">
        <v>0</v>
      </c>
      <c r="BA502">
        <v>-89845081.849999994</v>
      </c>
      <c r="BB502">
        <v>-712575109.89999998</v>
      </c>
      <c r="BC502">
        <v>103570949.55</v>
      </c>
      <c r="BD502">
        <v>0</v>
      </c>
      <c r="BE502">
        <v>0</v>
      </c>
      <c r="BF502">
        <v>0</v>
      </c>
      <c r="BG502">
        <v>-91627.85</v>
      </c>
      <c r="BH502">
        <v>16510000</v>
      </c>
      <c r="BI502">
        <v>0</v>
      </c>
      <c r="BK502">
        <v>0</v>
      </c>
      <c r="BL502">
        <v>-4239162</v>
      </c>
      <c r="BM502">
        <v>0</v>
      </c>
      <c r="BN502">
        <v>-28893574</v>
      </c>
      <c r="BO502">
        <v>-6643093.5999999996</v>
      </c>
      <c r="BP502">
        <v>-1660139.35</v>
      </c>
      <c r="BQ502">
        <v>514822.36</v>
      </c>
      <c r="BR502">
        <v>0</v>
      </c>
      <c r="BT502">
        <v>-15703726.84</v>
      </c>
      <c r="BU502">
        <v>0</v>
      </c>
      <c r="BV502">
        <v>-11023458.560000001</v>
      </c>
      <c r="BW502">
        <v>-2575046.98</v>
      </c>
      <c r="BX502">
        <v>-327699.7</v>
      </c>
      <c r="BY502">
        <v>-533273.39</v>
      </c>
      <c r="BZ502">
        <v>456303.35999999999</v>
      </c>
      <c r="CA502">
        <v>-1870432.54</v>
      </c>
      <c r="CB502">
        <v>0</v>
      </c>
      <c r="CC502">
        <v>11810905.800000001</v>
      </c>
      <c r="CD502">
        <v>0</v>
      </c>
      <c r="CE502">
        <v>0</v>
      </c>
      <c r="CI502">
        <v>201640985.16999981</v>
      </c>
      <c r="CJ502">
        <v>112405097.37973276</v>
      </c>
      <c r="CK502">
        <v>-34027360.002868585</v>
      </c>
      <c r="CL502">
        <v>373024726.37999994</v>
      </c>
      <c r="DA502">
        <v>234848962.19</v>
      </c>
      <c r="DJ502">
        <v>120993000</v>
      </c>
      <c r="EH502">
        <v>0</v>
      </c>
      <c r="EJ502">
        <v>0</v>
      </c>
      <c r="EK502" s="59" t="s">
        <v>396</v>
      </c>
      <c r="EL502"/>
    </row>
    <row r="503" spans="1:142" x14ac:dyDescent="0.3">
      <c r="A503" t="s">
        <v>134</v>
      </c>
      <c r="B503">
        <v>2020</v>
      </c>
      <c r="C503" t="s">
        <v>135</v>
      </c>
      <c r="D503" t="s">
        <v>226</v>
      </c>
      <c r="E503" t="s">
        <v>151</v>
      </c>
      <c r="F503" t="s">
        <v>137</v>
      </c>
      <c r="G503" t="s">
        <v>138</v>
      </c>
      <c r="H503" s="6">
        <v>179410.23</v>
      </c>
      <c r="I503">
        <v>179527</v>
      </c>
      <c r="AS503">
        <v>739488948.54999995</v>
      </c>
      <c r="AT503">
        <v>-11108846.27</v>
      </c>
      <c r="AU503">
        <v>0</v>
      </c>
      <c r="AV503">
        <v>156437286.44999999</v>
      </c>
      <c r="AW503">
        <v>0</v>
      </c>
      <c r="AX503">
        <v>0</v>
      </c>
      <c r="AY503">
        <v>-861168.79</v>
      </c>
      <c r="AZ503">
        <v>0</v>
      </c>
      <c r="BA503">
        <v>-156437286.44999999</v>
      </c>
      <c r="BB503">
        <v>-800216253.10000002</v>
      </c>
      <c r="BC503">
        <v>105683279.16</v>
      </c>
      <c r="BD503">
        <v>0</v>
      </c>
      <c r="BE503">
        <v>0</v>
      </c>
      <c r="BF503">
        <v>0</v>
      </c>
      <c r="BG503">
        <v>0</v>
      </c>
      <c r="BH503">
        <v>-20662187.210000001</v>
      </c>
      <c r="BI503">
        <v>-58485.32</v>
      </c>
      <c r="BK503">
        <v>0</v>
      </c>
      <c r="BL503">
        <v>37067917</v>
      </c>
      <c r="BM503">
        <v>0</v>
      </c>
      <c r="BN503">
        <v>-24071155</v>
      </c>
      <c r="BO503">
        <v>-1514474.23</v>
      </c>
      <c r="BP503">
        <v>-1268568.67</v>
      </c>
      <c r="BQ503">
        <v>-1510476.05</v>
      </c>
      <c r="BR503">
        <v>0</v>
      </c>
      <c r="BT503">
        <v>0</v>
      </c>
      <c r="BU503">
        <v>0</v>
      </c>
      <c r="BV503">
        <v>-36058068.350000001</v>
      </c>
      <c r="BW503">
        <v>-2815807.64</v>
      </c>
      <c r="BX503">
        <v>-566879.54</v>
      </c>
      <c r="BY503">
        <v>0</v>
      </c>
      <c r="BZ503">
        <v>2986510.26</v>
      </c>
      <c r="CA503">
        <v>-208190.8</v>
      </c>
      <c r="CB503">
        <v>0</v>
      </c>
      <c r="CC503">
        <v>4055307.62</v>
      </c>
      <c r="CD503">
        <v>0</v>
      </c>
      <c r="CE503">
        <v>0</v>
      </c>
      <c r="CI503">
        <v>228174955.45497024</v>
      </c>
      <c r="CJ503">
        <v>110525149.6391767</v>
      </c>
      <c r="CK503">
        <v>22349442.177627299</v>
      </c>
      <c r="CL503">
        <v>248932209.00000003</v>
      </c>
      <c r="DA503">
        <v>167293947.68000001</v>
      </c>
      <c r="DJ503">
        <v>178153092.88999999</v>
      </c>
      <c r="EH503">
        <v>0</v>
      </c>
      <c r="EI503" t="s">
        <v>199</v>
      </c>
      <c r="EJ503">
        <v>1</v>
      </c>
      <c r="EK503" s="59" t="s">
        <v>397</v>
      </c>
      <c r="EL503"/>
    </row>
    <row r="504" spans="1:142" x14ac:dyDescent="0.3">
      <c r="A504" t="s">
        <v>134</v>
      </c>
      <c r="B504">
        <v>2020</v>
      </c>
      <c r="C504" t="s">
        <v>135</v>
      </c>
      <c r="D504" t="s">
        <v>227</v>
      </c>
      <c r="E504" t="s">
        <v>152</v>
      </c>
      <c r="F504" t="s">
        <v>137</v>
      </c>
      <c r="G504" t="s">
        <v>138</v>
      </c>
      <c r="H504" s="6">
        <v>165078.49</v>
      </c>
      <c r="I504">
        <v>166074</v>
      </c>
      <c r="AS504">
        <v>716845816.60000002</v>
      </c>
      <c r="AT504">
        <v>-2422354.79</v>
      </c>
      <c r="AU504">
        <v>0</v>
      </c>
      <c r="AV504">
        <v>115498885.8</v>
      </c>
      <c r="AW504">
        <v>67230.070000000007</v>
      </c>
      <c r="AX504">
        <v>0</v>
      </c>
      <c r="AY504">
        <v>-799384</v>
      </c>
      <c r="AZ504">
        <v>0</v>
      </c>
      <c r="BA504">
        <v>-115560809.05</v>
      </c>
      <c r="BB504">
        <v>-765854603.55999994</v>
      </c>
      <c r="BC504">
        <v>103059175.59</v>
      </c>
      <c r="BD504">
        <v>0</v>
      </c>
      <c r="BE504">
        <v>0</v>
      </c>
      <c r="BF504">
        <v>0</v>
      </c>
      <c r="BG504">
        <v>-96996.81</v>
      </c>
      <c r="BH504">
        <v>19330000</v>
      </c>
      <c r="BI504">
        <v>0</v>
      </c>
      <c r="BK504">
        <v>0</v>
      </c>
      <c r="BL504">
        <v>-21565328</v>
      </c>
      <c r="BM504">
        <v>0</v>
      </c>
      <c r="BN504">
        <v>12412766</v>
      </c>
      <c r="BO504">
        <v>0</v>
      </c>
      <c r="BP504">
        <v>-1836876.89</v>
      </c>
      <c r="BQ504">
        <v>6355547.6200000001</v>
      </c>
      <c r="BR504">
        <v>0</v>
      </c>
      <c r="BT504">
        <v>0</v>
      </c>
      <c r="BU504">
        <v>-93806</v>
      </c>
      <c r="BV504">
        <v>-31362129.329999998</v>
      </c>
      <c r="BW504">
        <v>-110954.48</v>
      </c>
      <c r="BX504">
        <v>-444853.75</v>
      </c>
      <c r="BY504">
        <v>0</v>
      </c>
      <c r="BZ504">
        <v>57505.51</v>
      </c>
      <c r="CA504">
        <v>-80436.33</v>
      </c>
      <c r="CB504">
        <v>0</v>
      </c>
      <c r="CC504">
        <v>11214556.08</v>
      </c>
      <c r="CD504">
        <v>0</v>
      </c>
      <c r="CE504">
        <v>0</v>
      </c>
      <c r="CI504">
        <v>253016848.80789217</v>
      </c>
      <c r="CJ504">
        <v>129255635.11160795</v>
      </c>
      <c r="CK504">
        <v>0</v>
      </c>
      <c r="CL504">
        <v>389832896.52999997</v>
      </c>
      <c r="DA504">
        <v>286021397.06</v>
      </c>
      <c r="DJ504">
        <v>129300000</v>
      </c>
      <c r="EG504" t="s">
        <v>287</v>
      </c>
      <c r="EH504">
        <v>1</v>
      </c>
      <c r="EJ504">
        <v>0</v>
      </c>
      <c r="EK504" s="59" t="s">
        <v>430</v>
      </c>
      <c r="EL504"/>
    </row>
    <row r="505" spans="1:142" x14ac:dyDescent="0.3">
      <c r="A505" t="s">
        <v>134</v>
      </c>
      <c r="B505">
        <v>2020</v>
      </c>
      <c r="C505" t="s">
        <v>135</v>
      </c>
      <c r="D505" t="s">
        <v>228</v>
      </c>
      <c r="E505" t="s">
        <v>153</v>
      </c>
      <c r="F505" t="s">
        <v>137</v>
      </c>
      <c r="G505" t="s">
        <v>138</v>
      </c>
      <c r="H505" s="6">
        <v>154936</v>
      </c>
      <c r="I505">
        <v>151893</v>
      </c>
      <c r="AS505">
        <v>642917641.89999998</v>
      </c>
      <c r="AT505">
        <v>-10877180.01</v>
      </c>
      <c r="AU505">
        <v>0</v>
      </c>
      <c r="AV505">
        <v>125687506.2</v>
      </c>
      <c r="AW505">
        <v>0</v>
      </c>
      <c r="AX505">
        <v>0</v>
      </c>
      <c r="AY505">
        <v>-743692.92</v>
      </c>
      <c r="AZ505">
        <v>0</v>
      </c>
      <c r="BA505">
        <v>-125687506.2</v>
      </c>
      <c r="BB505">
        <v>-665905846.20000005</v>
      </c>
      <c r="BC505">
        <v>90187697.480000004</v>
      </c>
      <c r="BD505">
        <v>0</v>
      </c>
      <c r="BE505">
        <v>0</v>
      </c>
      <c r="BF505">
        <v>0</v>
      </c>
      <c r="BG505">
        <v>0</v>
      </c>
      <c r="BH505">
        <v>-5049052.91</v>
      </c>
      <c r="BI505">
        <v>-65233.23</v>
      </c>
      <c r="BK505">
        <v>0</v>
      </c>
      <c r="BL505">
        <v>7656956</v>
      </c>
      <c r="BM505">
        <v>0</v>
      </c>
      <c r="BN505">
        <v>-16562156</v>
      </c>
      <c r="BO505">
        <v>-677879.59</v>
      </c>
      <c r="BP505">
        <v>-1245328.45</v>
      </c>
      <c r="BQ505">
        <v>-1402934.7</v>
      </c>
      <c r="BR505">
        <v>0</v>
      </c>
      <c r="BT505">
        <v>0</v>
      </c>
      <c r="BU505">
        <v>0</v>
      </c>
      <c r="BV505">
        <v>-28486248.989999998</v>
      </c>
      <c r="BW505">
        <v>-2273212.4500000002</v>
      </c>
      <c r="BX505">
        <v>-325844.46000000002</v>
      </c>
      <c r="BY505">
        <v>0</v>
      </c>
      <c r="BZ505">
        <v>2212072.36</v>
      </c>
      <c r="CA505">
        <v>-572906.69999999995</v>
      </c>
      <c r="CB505">
        <v>0</v>
      </c>
      <c r="CC505">
        <v>2532474.4</v>
      </c>
      <c r="CD505">
        <v>0</v>
      </c>
      <c r="CE505">
        <v>0</v>
      </c>
      <c r="CI505">
        <v>166750032.43531069</v>
      </c>
      <c r="CJ505">
        <v>90208741.539383024</v>
      </c>
      <c r="CK505">
        <v>-3768045.6624537967</v>
      </c>
      <c r="CL505">
        <v>181470325.55000001</v>
      </c>
      <c r="DA505">
        <v>164957564.22999999</v>
      </c>
      <c r="DJ505">
        <v>146652535.71000001</v>
      </c>
      <c r="EH505">
        <v>0</v>
      </c>
      <c r="EI505" t="s">
        <v>199</v>
      </c>
      <c r="EJ505">
        <v>1</v>
      </c>
      <c r="EK505" s="59" t="s">
        <v>404</v>
      </c>
      <c r="EL505"/>
    </row>
    <row r="506" spans="1:142" x14ac:dyDescent="0.3">
      <c r="A506" t="s">
        <v>134</v>
      </c>
      <c r="B506">
        <v>2020</v>
      </c>
      <c r="C506" t="s">
        <v>135</v>
      </c>
      <c r="D506" t="s">
        <v>229</v>
      </c>
      <c r="E506" t="s">
        <v>154</v>
      </c>
      <c r="F506" t="s">
        <v>137</v>
      </c>
      <c r="G506" t="s">
        <v>138</v>
      </c>
      <c r="H506" s="6">
        <v>148379</v>
      </c>
      <c r="I506">
        <v>150193</v>
      </c>
      <c r="AS506">
        <v>521593756.5</v>
      </c>
      <c r="AT506">
        <v>-2071331.92</v>
      </c>
      <c r="AU506">
        <v>0</v>
      </c>
      <c r="AV506">
        <v>86813254.349999994</v>
      </c>
      <c r="AW506">
        <v>0</v>
      </c>
      <c r="AX506">
        <v>0</v>
      </c>
      <c r="AY506">
        <v>-713176.45</v>
      </c>
      <c r="AZ506">
        <v>0</v>
      </c>
      <c r="BA506">
        <v>-86813254.349999994</v>
      </c>
      <c r="BB506">
        <v>-522438044.27999997</v>
      </c>
      <c r="BC506">
        <v>73615664.150000006</v>
      </c>
      <c r="BD506">
        <v>0</v>
      </c>
      <c r="BE506">
        <v>0</v>
      </c>
      <c r="BF506">
        <v>0</v>
      </c>
      <c r="BG506">
        <v>-155296.54</v>
      </c>
      <c r="BH506">
        <v>-1912000</v>
      </c>
      <c r="BI506">
        <v>0</v>
      </c>
      <c r="BK506">
        <v>0</v>
      </c>
      <c r="BL506">
        <v>-151793</v>
      </c>
      <c r="BM506">
        <v>0</v>
      </c>
      <c r="BN506">
        <v>2868937</v>
      </c>
      <c r="BO506">
        <v>-5508990.5999999996</v>
      </c>
      <c r="BP506">
        <v>-347032.1</v>
      </c>
      <c r="BQ506">
        <v>-291401.03000000003</v>
      </c>
      <c r="BR506">
        <v>0</v>
      </c>
      <c r="BT506">
        <v>-17133519.140000001</v>
      </c>
      <c r="BU506">
        <v>-69382.63</v>
      </c>
      <c r="BV506">
        <v>-12010575.07</v>
      </c>
      <c r="BW506">
        <v>-1120904.23</v>
      </c>
      <c r="BX506">
        <v>-615674.31000000006</v>
      </c>
      <c r="BY506">
        <v>-1164809.8400000001</v>
      </c>
      <c r="BZ506">
        <v>3746929.74</v>
      </c>
      <c r="CA506">
        <v>-471340.28</v>
      </c>
      <c r="CB506">
        <v>0</v>
      </c>
      <c r="CC506">
        <v>10011699.9</v>
      </c>
      <c r="CD506">
        <v>454256.68</v>
      </c>
      <c r="CE506">
        <v>0</v>
      </c>
      <c r="CI506">
        <v>210526920</v>
      </c>
      <c r="CJ506">
        <v>120534369.69973508</v>
      </c>
      <c r="CK506">
        <v>-955599.68199289963</v>
      </c>
      <c r="CL506">
        <v>376611682.05000001</v>
      </c>
      <c r="DA506">
        <v>215874255.37</v>
      </c>
      <c r="DJ506">
        <v>84245000</v>
      </c>
      <c r="EG506" t="s">
        <v>281</v>
      </c>
      <c r="EH506">
        <v>1</v>
      </c>
      <c r="EJ506">
        <v>0</v>
      </c>
      <c r="EK506" s="59" t="s">
        <v>400</v>
      </c>
      <c r="EL506"/>
    </row>
    <row r="507" spans="1:142" x14ac:dyDescent="0.3">
      <c r="A507" t="s">
        <v>134</v>
      </c>
      <c r="B507">
        <v>2020</v>
      </c>
      <c r="C507" t="s">
        <v>135</v>
      </c>
      <c r="D507" t="s">
        <v>230</v>
      </c>
      <c r="E507" t="s">
        <v>155</v>
      </c>
      <c r="F507" t="s">
        <v>137</v>
      </c>
      <c r="G507" t="s">
        <v>138</v>
      </c>
      <c r="H507" s="6">
        <v>152408.25</v>
      </c>
      <c r="I507">
        <v>144986</v>
      </c>
      <c r="AS507">
        <v>627668518.82000005</v>
      </c>
      <c r="AT507">
        <v>1171217.57</v>
      </c>
      <c r="AU507">
        <v>0</v>
      </c>
      <c r="AV507">
        <v>109220606.15000001</v>
      </c>
      <c r="AW507">
        <v>0</v>
      </c>
      <c r="AX507">
        <v>0</v>
      </c>
      <c r="AY507">
        <v>731556.29</v>
      </c>
      <c r="AZ507">
        <v>0</v>
      </c>
      <c r="BA507">
        <v>-109220606.15000001</v>
      </c>
      <c r="BB507">
        <v>-691168070.07000005</v>
      </c>
      <c r="BC507">
        <v>84337054.549999997</v>
      </c>
      <c r="BD507">
        <v>0</v>
      </c>
      <c r="BE507">
        <v>0</v>
      </c>
      <c r="BF507">
        <v>0</v>
      </c>
      <c r="BG507">
        <v>-1891052.56</v>
      </c>
      <c r="BH507">
        <v>6234534</v>
      </c>
      <c r="BI507">
        <v>-6619068.3499999996</v>
      </c>
      <c r="BK507">
        <v>0</v>
      </c>
      <c r="BL507">
        <v>24519578.25</v>
      </c>
      <c r="BM507">
        <v>0</v>
      </c>
      <c r="BN507">
        <v>-6300447.25</v>
      </c>
      <c r="BO507">
        <v>0</v>
      </c>
      <c r="BP507">
        <v>0</v>
      </c>
      <c r="BQ507">
        <v>-896048.64000000001</v>
      </c>
      <c r="BR507">
        <v>0</v>
      </c>
      <c r="BT507">
        <v>0</v>
      </c>
      <c r="BU507">
        <v>0</v>
      </c>
      <c r="BV507">
        <v>-34295837.579999998</v>
      </c>
      <c r="BW507">
        <v>-1442919.87</v>
      </c>
      <c r="BX507">
        <v>-464150</v>
      </c>
      <c r="BY507">
        <v>0</v>
      </c>
      <c r="BZ507">
        <v>31050.400000000001</v>
      </c>
      <c r="CA507">
        <v>-397446.8</v>
      </c>
      <c r="CB507">
        <v>0</v>
      </c>
      <c r="CC507">
        <v>7669880.5300000003</v>
      </c>
      <c r="CD507">
        <v>463.31</v>
      </c>
      <c r="CE507">
        <v>0</v>
      </c>
      <c r="CI507">
        <v>302655727.2299999</v>
      </c>
      <c r="CJ507">
        <v>115562531.2784992</v>
      </c>
      <c r="CK507">
        <v>26074237.478424996</v>
      </c>
      <c r="CL507">
        <v>454577463.55000001</v>
      </c>
      <c r="DA507">
        <v>210040774.58000001</v>
      </c>
      <c r="DJ507">
        <v>123342854</v>
      </c>
      <c r="EG507" t="s">
        <v>282</v>
      </c>
      <c r="EH507">
        <v>1</v>
      </c>
      <c r="EJ507">
        <v>0</v>
      </c>
      <c r="EK507" s="59" t="s">
        <v>401</v>
      </c>
      <c r="EL507"/>
    </row>
    <row r="508" spans="1:142" x14ac:dyDescent="0.3">
      <c r="A508" t="s">
        <v>134</v>
      </c>
      <c r="B508">
        <v>2020</v>
      </c>
      <c r="C508" t="s">
        <v>135</v>
      </c>
      <c r="D508" t="s">
        <v>231</v>
      </c>
      <c r="E508" t="s">
        <v>156</v>
      </c>
      <c r="F508" t="s">
        <v>137</v>
      </c>
      <c r="G508" t="s">
        <v>138</v>
      </c>
      <c r="H508" s="6">
        <v>154953.38</v>
      </c>
      <c r="I508">
        <v>143285</v>
      </c>
      <c r="AS508">
        <v>475864663</v>
      </c>
      <c r="AT508">
        <v>-3346868.14</v>
      </c>
      <c r="AU508">
        <v>0</v>
      </c>
      <c r="AV508">
        <v>75944016.599999994</v>
      </c>
      <c r="AW508">
        <v>-170849.87</v>
      </c>
      <c r="AX508">
        <v>0</v>
      </c>
      <c r="AY508">
        <v>-758708.8</v>
      </c>
      <c r="AZ508">
        <v>0</v>
      </c>
      <c r="BA508">
        <v>-75944016.599999994</v>
      </c>
      <c r="BB508">
        <v>-454228896.73000002</v>
      </c>
      <c r="BC508">
        <v>69970415.420000002</v>
      </c>
      <c r="BD508">
        <v>0</v>
      </c>
      <c r="BE508">
        <v>0</v>
      </c>
      <c r="BF508">
        <v>0</v>
      </c>
      <c r="BG508">
        <v>0</v>
      </c>
      <c r="BH508">
        <v>-5248927</v>
      </c>
      <c r="BI508">
        <v>0</v>
      </c>
      <c r="BK508">
        <v>0</v>
      </c>
      <c r="BL508">
        <v>-54632515</v>
      </c>
      <c r="BM508">
        <v>0</v>
      </c>
      <c r="BN508">
        <v>-4980917</v>
      </c>
      <c r="BO508">
        <v>0</v>
      </c>
      <c r="BP508">
        <v>-695668.35</v>
      </c>
      <c r="BQ508">
        <v>-4535013.1900000004</v>
      </c>
      <c r="BR508">
        <v>0</v>
      </c>
      <c r="BT508">
        <v>-10043480.859999999</v>
      </c>
      <c r="BU508">
        <v>0</v>
      </c>
      <c r="BV508">
        <v>-2632899.65</v>
      </c>
      <c r="BW508">
        <v>-691870.24</v>
      </c>
      <c r="BX508">
        <v>-7249142.4000000004</v>
      </c>
      <c r="BY508">
        <v>-219104.33</v>
      </c>
      <c r="BZ508">
        <v>320521.5</v>
      </c>
      <c r="CA508">
        <v>-222876.27</v>
      </c>
      <c r="CB508">
        <v>0</v>
      </c>
      <c r="CC508">
        <v>25649048.870000001</v>
      </c>
      <c r="CD508">
        <v>2179733.75</v>
      </c>
      <c r="CE508">
        <v>-2179733.75</v>
      </c>
      <c r="CI508">
        <v>223026590.97999999</v>
      </c>
      <c r="CJ508">
        <v>128384492.46196182</v>
      </c>
      <c r="CK508">
        <v>-49214218.845838398</v>
      </c>
      <c r="CL508">
        <v>481781647.63</v>
      </c>
      <c r="DA508">
        <v>229854333.12</v>
      </c>
      <c r="DJ508">
        <v>89625573</v>
      </c>
      <c r="EH508">
        <v>0</v>
      </c>
      <c r="EJ508">
        <v>0</v>
      </c>
      <c r="EK508" s="59" t="s">
        <v>434</v>
      </c>
      <c r="EL508"/>
    </row>
    <row r="509" spans="1:142" x14ac:dyDescent="0.3">
      <c r="A509" t="s">
        <v>134</v>
      </c>
      <c r="B509">
        <v>2020</v>
      </c>
      <c r="C509" t="s">
        <v>135</v>
      </c>
      <c r="D509" t="s">
        <v>232</v>
      </c>
      <c r="E509" t="s">
        <v>157</v>
      </c>
      <c r="F509" t="s">
        <v>137</v>
      </c>
      <c r="G509" t="s">
        <v>138</v>
      </c>
      <c r="H509" s="6">
        <v>101670.38</v>
      </c>
      <c r="I509">
        <v>91964</v>
      </c>
      <c r="AS509">
        <v>422151764</v>
      </c>
      <c r="AT509">
        <v>-6636650.7300000004</v>
      </c>
      <c r="AU509">
        <v>0</v>
      </c>
      <c r="AV509">
        <v>77210699</v>
      </c>
      <c r="AW509">
        <v>0</v>
      </c>
      <c r="AX509">
        <v>0</v>
      </c>
      <c r="AY509">
        <v>-488016</v>
      </c>
      <c r="AZ509">
        <v>0</v>
      </c>
      <c r="BA509">
        <v>-77210699</v>
      </c>
      <c r="BB509">
        <v>-397161851.86000001</v>
      </c>
      <c r="BC509">
        <v>55559977.149999999</v>
      </c>
      <c r="BD509">
        <v>0</v>
      </c>
      <c r="BE509">
        <v>0</v>
      </c>
      <c r="BF509">
        <v>0</v>
      </c>
      <c r="BG509">
        <v>0</v>
      </c>
      <c r="BH509">
        <v>-1390282.86</v>
      </c>
      <c r="BI509">
        <v>-198117.1</v>
      </c>
      <c r="BK509">
        <v>0</v>
      </c>
      <c r="BL509">
        <v>-25224899</v>
      </c>
      <c r="BM509">
        <v>0</v>
      </c>
      <c r="BN509">
        <v>-26836085</v>
      </c>
      <c r="BO509">
        <v>0</v>
      </c>
      <c r="BP509">
        <v>-73701.75</v>
      </c>
      <c r="BQ509">
        <v>-607157.13</v>
      </c>
      <c r="BR509">
        <v>0</v>
      </c>
      <c r="BT509">
        <v>0</v>
      </c>
      <c r="BU509">
        <v>0</v>
      </c>
      <c r="BV509">
        <v>-22719687.829999998</v>
      </c>
      <c r="BW509">
        <v>-1625705.87</v>
      </c>
      <c r="BX509">
        <v>-297561.82</v>
      </c>
      <c r="BY509">
        <v>0</v>
      </c>
      <c r="BZ509">
        <v>1430900.54</v>
      </c>
      <c r="CA509">
        <v>-113898.48</v>
      </c>
      <c r="CB509">
        <v>0</v>
      </c>
      <c r="CC509">
        <v>6309647.0899999999</v>
      </c>
      <c r="CD509">
        <v>0</v>
      </c>
      <c r="CE509">
        <v>0</v>
      </c>
      <c r="CI509">
        <v>179374483.52111936</v>
      </c>
      <c r="CJ509">
        <v>73974799.733300105</v>
      </c>
      <c r="CK509">
        <v>-46024689.049943112</v>
      </c>
      <c r="CL509">
        <v>243825612.53</v>
      </c>
      <c r="DA509">
        <v>181378582.86000001</v>
      </c>
      <c r="DJ509">
        <v>99154231.650000006</v>
      </c>
      <c r="EH509">
        <v>0</v>
      </c>
      <c r="EI509" t="s">
        <v>199</v>
      </c>
      <c r="EJ509">
        <v>1</v>
      </c>
      <c r="EK509" s="59" t="s">
        <v>390</v>
      </c>
      <c r="EL509"/>
    </row>
    <row r="510" spans="1:142" x14ac:dyDescent="0.3">
      <c r="A510" t="s">
        <v>134</v>
      </c>
      <c r="B510">
        <v>2020</v>
      </c>
      <c r="C510" t="s">
        <v>135</v>
      </c>
      <c r="D510" t="s">
        <v>233</v>
      </c>
      <c r="E510" t="s">
        <v>158</v>
      </c>
      <c r="F510" t="s">
        <v>137</v>
      </c>
      <c r="G510" t="s">
        <v>138</v>
      </c>
      <c r="H510" s="6">
        <v>85180.21</v>
      </c>
      <c r="I510">
        <v>88303</v>
      </c>
      <c r="AS510">
        <v>254346433.25</v>
      </c>
      <c r="AT510">
        <v>-598112.37</v>
      </c>
      <c r="AU510">
        <v>0</v>
      </c>
      <c r="AV510">
        <v>26217584</v>
      </c>
      <c r="AW510">
        <v>0</v>
      </c>
      <c r="AX510">
        <v>0</v>
      </c>
      <c r="AY510">
        <v>-409540.8</v>
      </c>
      <c r="AZ510">
        <v>0</v>
      </c>
      <c r="BA510">
        <v>-26217584</v>
      </c>
      <c r="BB510">
        <v>-170449522.03999999</v>
      </c>
      <c r="BC510">
        <v>34060124.850000001</v>
      </c>
      <c r="BD510">
        <v>0</v>
      </c>
      <c r="BE510">
        <v>0</v>
      </c>
      <c r="BF510">
        <v>0</v>
      </c>
      <c r="BG510">
        <v>-43488.29</v>
      </c>
      <c r="BH510">
        <v>15400000</v>
      </c>
      <c r="BI510">
        <v>0</v>
      </c>
      <c r="BK510">
        <v>0</v>
      </c>
      <c r="BL510">
        <v>-131715712</v>
      </c>
      <c r="BM510">
        <v>0</v>
      </c>
      <c r="BN510">
        <v>14406121</v>
      </c>
      <c r="BO510">
        <v>-204852.45</v>
      </c>
      <c r="BP510">
        <v>-3609995.3</v>
      </c>
      <c r="BQ510">
        <v>1904066.01</v>
      </c>
      <c r="BR510">
        <v>-490816.96</v>
      </c>
      <c r="BT510">
        <v>0</v>
      </c>
      <c r="BU510">
        <v>-39195</v>
      </c>
      <c r="BV510">
        <v>-11221705.6</v>
      </c>
      <c r="BW510">
        <v>-39150.03</v>
      </c>
      <c r="BX510">
        <v>-145538.87</v>
      </c>
      <c r="BY510">
        <v>0</v>
      </c>
      <c r="BZ510">
        <v>1503552.81</v>
      </c>
      <c r="CA510">
        <v>-367408.32</v>
      </c>
      <c r="CB510">
        <v>0</v>
      </c>
      <c r="CC510">
        <v>0</v>
      </c>
      <c r="CD510">
        <v>0</v>
      </c>
      <c r="CE510">
        <v>0</v>
      </c>
      <c r="CI510">
        <v>35454491.56000001</v>
      </c>
      <c r="CJ510">
        <v>24761670.398912206</v>
      </c>
      <c r="CK510">
        <v>0</v>
      </c>
      <c r="CL510">
        <v>0</v>
      </c>
      <c r="DA510">
        <v>37548051.399999999</v>
      </c>
      <c r="DJ510">
        <v>26900000</v>
      </c>
      <c r="EG510" t="s">
        <v>287</v>
      </c>
      <c r="EH510">
        <v>1</v>
      </c>
      <c r="EJ510">
        <v>0</v>
      </c>
      <c r="EK510" s="59" t="s">
        <v>442</v>
      </c>
      <c r="EL510"/>
    </row>
    <row r="511" spans="1:142" x14ac:dyDescent="0.3">
      <c r="A511" t="s">
        <v>134</v>
      </c>
      <c r="B511">
        <v>2020</v>
      </c>
      <c r="C511" t="s">
        <v>135</v>
      </c>
      <c r="D511" t="s">
        <v>234</v>
      </c>
      <c r="E511" t="s">
        <v>159</v>
      </c>
      <c r="F511" t="s">
        <v>137</v>
      </c>
      <c r="G511" t="s">
        <v>138</v>
      </c>
      <c r="H511" s="6">
        <v>85484</v>
      </c>
      <c r="I511">
        <v>85806</v>
      </c>
      <c r="AS511">
        <v>330549076.85000002</v>
      </c>
      <c r="AT511">
        <v>38877.07</v>
      </c>
      <c r="AU511">
        <v>0</v>
      </c>
      <c r="AV511">
        <v>49472282.810000002</v>
      </c>
      <c r="AW511">
        <v>6619185.5999999996</v>
      </c>
      <c r="AX511">
        <v>0</v>
      </c>
      <c r="AY511">
        <v>-410908.8</v>
      </c>
      <c r="AZ511">
        <v>0</v>
      </c>
      <c r="BA511">
        <v>-56091468.399999999</v>
      </c>
      <c r="BB511">
        <v>-358547685.55000001</v>
      </c>
      <c r="BC511">
        <v>48792695.799999997</v>
      </c>
      <c r="BD511">
        <v>0</v>
      </c>
      <c r="BE511">
        <v>0</v>
      </c>
      <c r="BF511">
        <v>0</v>
      </c>
      <c r="BG511">
        <v>-98702</v>
      </c>
      <c r="BH511">
        <v>562473.25</v>
      </c>
      <c r="BI511">
        <v>0</v>
      </c>
      <c r="BK511">
        <v>0</v>
      </c>
      <c r="BL511">
        <v>33391123</v>
      </c>
      <c r="BM511">
        <v>0</v>
      </c>
      <c r="BN511">
        <v>-12523000</v>
      </c>
      <c r="BO511">
        <v>-1004341.05</v>
      </c>
      <c r="BP511">
        <v>-1183524</v>
      </c>
      <c r="BQ511">
        <v>687905.34</v>
      </c>
      <c r="BR511">
        <v>0</v>
      </c>
      <c r="BT511">
        <v>-14119853.140000001</v>
      </c>
      <c r="BU511">
        <v>-406580.12</v>
      </c>
      <c r="BV511">
        <v>-8658029.1099999994</v>
      </c>
      <c r="BW511">
        <v>-533943.35</v>
      </c>
      <c r="BX511">
        <v>-196600.65</v>
      </c>
      <c r="BY511">
        <v>-1155187.49</v>
      </c>
      <c r="BZ511">
        <v>0.04</v>
      </c>
      <c r="CA511">
        <v>-245182.49</v>
      </c>
      <c r="CB511">
        <v>0</v>
      </c>
      <c r="CC511">
        <v>2624488.81</v>
      </c>
      <c r="CD511">
        <v>0</v>
      </c>
      <c r="CE511">
        <v>0</v>
      </c>
      <c r="CI511">
        <v>103959579.01000001</v>
      </c>
      <c r="CJ511">
        <v>56905890.050372802</v>
      </c>
      <c r="CK511">
        <v>22489196.1369702</v>
      </c>
      <c r="CL511">
        <v>148932010.16999999</v>
      </c>
      <c r="DA511">
        <v>116098982.23999999</v>
      </c>
      <c r="DJ511">
        <v>68931484.299999997</v>
      </c>
      <c r="EH511">
        <v>0</v>
      </c>
      <c r="EJ511">
        <v>0</v>
      </c>
      <c r="EK511" s="59" t="s">
        <v>408</v>
      </c>
      <c r="EL511"/>
    </row>
    <row r="512" spans="1:142" x14ac:dyDescent="0.3">
      <c r="A512" t="s">
        <v>134</v>
      </c>
      <c r="B512">
        <v>2020</v>
      </c>
      <c r="C512" t="s">
        <v>135</v>
      </c>
      <c r="D512" t="s">
        <v>235</v>
      </c>
      <c r="E512" t="s">
        <v>160</v>
      </c>
      <c r="F512" t="s">
        <v>137</v>
      </c>
      <c r="G512" t="s">
        <v>138</v>
      </c>
      <c r="H512" s="6">
        <v>73516</v>
      </c>
      <c r="I512">
        <v>73279</v>
      </c>
      <c r="AS512">
        <v>251528333.62</v>
      </c>
      <c r="AT512">
        <v>-338290.58</v>
      </c>
      <c r="AU512">
        <v>0</v>
      </c>
      <c r="AV512">
        <v>29642156.300000001</v>
      </c>
      <c r="AW512">
        <v>0</v>
      </c>
      <c r="AX512">
        <v>0</v>
      </c>
      <c r="AY512">
        <v>-371774.4</v>
      </c>
      <c r="AZ512">
        <v>0</v>
      </c>
      <c r="BA512">
        <v>-29642156.300000001</v>
      </c>
      <c r="BB512">
        <v>-257827170.41</v>
      </c>
      <c r="BC512">
        <v>39287296.399999999</v>
      </c>
      <c r="BD512">
        <v>0</v>
      </c>
      <c r="BE512">
        <v>0</v>
      </c>
      <c r="BF512">
        <v>0</v>
      </c>
      <c r="BG512">
        <v>-56493.45</v>
      </c>
      <c r="BH512">
        <v>-1130383</v>
      </c>
      <c r="BI512">
        <v>0</v>
      </c>
      <c r="BK512">
        <v>0</v>
      </c>
      <c r="BL512">
        <v>-20044504</v>
      </c>
      <c r="BM512">
        <v>0</v>
      </c>
      <c r="BN512">
        <v>4346003.97</v>
      </c>
      <c r="BO512">
        <v>-1791255.75</v>
      </c>
      <c r="BP512">
        <v>-511318.1</v>
      </c>
      <c r="BQ512">
        <v>-135180.92000000001</v>
      </c>
      <c r="BR512">
        <v>0</v>
      </c>
      <c r="BT512">
        <v>-6659093.25</v>
      </c>
      <c r="BU512">
        <v>-48574.07</v>
      </c>
      <c r="BV512">
        <v>-4334190.99</v>
      </c>
      <c r="BW512">
        <v>-660719.6</v>
      </c>
      <c r="BX512">
        <v>-114557.84</v>
      </c>
      <c r="BY512">
        <v>-220731.15</v>
      </c>
      <c r="BZ512">
        <v>10870.72</v>
      </c>
      <c r="CA512">
        <v>-36022.94</v>
      </c>
      <c r="CB512">
        <v>0</v>
      </c>
      <c r="CC512">
        <v>3811741.39</v>
      </c>
      <c r="CD512">
        <v>0</v>
      </c>
      <c r="CE512">
        <v>-502381.84</v>
      </c>
      <c r="CI512">
        <v>79690272.390000001</v>
      </c>
      <c r="CJ512">
        <v>35791055.934395462</v>
      </c>
      <c r="CK512">
        <v>-17830000.772654403</v>
      </c>
      <c r="CL512">
        <v>171748084.91999999</v>
      </c>
      <c r="DA512">
        <v>47436800.840000004</v>
      </c>
      <c r="DJ512">
        <v>38112771</v>
      </c>
      <c r="EG512" t="s">
        <v>290</v>
      </c>
      <c r="EH512">
        <v>1</v>
      </c>
      <c r="EJ512">
        <v>0</v>
      </c>
      <c r="EK512" s="59" t="s">
        <v>392</v>
      </c>
      <c r="EL512"/>
    </row>
    <row r="513" spans="1:142" x14ac:dyDescent="0.3">
      <c r="A513" t="s">
        <v>134</v>
      </c>
      <c r="B513">
        <v>2020</v>
      </c>
      <c r="C513" t="s">
        <v>135</v>
      </c>
      <c r="D513" t="s">
        <v>236</v>
      </c>
      <c r="E513" t="s">
        <v>161</v>
      </c>
      <c r="F513" t="s">
        <v>137</v>
      </c>
      <c r="G513" t="s">
        <v>138</v>
      </c>
      <c r="H513" s="6">
        <v>74418</v>
      </c>
      <c r="I513">
        <v>71720</v>
      </c>
      <c r="AS513">
        <v>297535479.12</v>
      </c>
      <c r="AT513">
        <v>-1326787.53</v>
      </c>
      <c r="AU513">
        <v>-42000</v>
      </c>
      <c r="AV513">
        <v>59637012.450000003</v>
      </c>
      <c r="AW513">
        <v>89889.29</v>
      </c>
      <c r="AX513">
        <v>0</v>
      </c>
      <c r="AY513">
        <v>-358398.24</v>
      </c>
      <c r="AZ513">
        <v>0</v>
      </c>
      <c r="BA513">
        <v>-59637012.450000003</v>
      </c>
      <c r="BB513">
        <v>-250632585.66</v>
      </c>
      <c r="BC513">
        <v>41283459.799999997</v>
      </c>
      <c r="BD513">
        <v>0</v>
      </c>
      <c r="BE513">
        <v>0</v>
      </c>
      <c r="BF513">
        <v>0</v>
      </c>
      <c r="BG513">
        <v>-19940.25</v>
      </c>
      <c r="BH513">
        <v>0</v>
      </c>
      <c r="BI513">
        <v>0</v>
      </c>
      <c r="BK513">
        <v>0</v>
      </c>
      <c r="BL513">
        <v>-84383094</v>
      </c>
      <c r="BM513">
        <v>0</v>
      </c>
      <c r="BN513">
        <v>16182360</v>
      </c>
      <c r="BO513">
        <v>0</v>
      </c>
      <c r="BP513">
        <v>-134199.6</v>
      </c>
      <c r="BQ513">
        <v>-153348.25</v>
      </c>
      <c r="BR513">
        <v>0</v>
      </c>
      <c r="BT513">
        <v>-6532611.3600000003</v>
      </c>
      <c r="BU513">
        <v>-215469.49</v>
      </c>
      <c r="BV513">
        <v>-1546832.04</v>
      </c>
      <c r="BW513">
        <v>-450112.08</v>
      </c>
      <c r="BX513">
        <v>-1574434.56</v>
      </c>
      <c r="BY513">
        <v>-83291.360000000001</v>
      </c>
      <c r="BZ513">
        <v>287976.90999999997</v>
      </c>
      <c r="CA513">
        <v>-134193.9</v>
      </c>
      <c r="CB513">
        <v>0</v>
      </c>
      <c r="CC513">
        <v>2076954.17</v>
      </c>
      <c r="CD513">
        <v>0</v>
      </c>
      <c r="CE513">
        <v>0</v>
      </c>
      <c r="CI513">
        <v>81532289.939999998</v>
      </c>
      <c r="CJ513">
        <v>40767678.908505671</v>
      </c>
      <c r="CK513">
        <v>-69090435.240875795</v>
      </c>
      <c r="CL513">
        <v>133104517.79000001</v>
      </c>
      <c r="DA513">
        <v>91301110.909999996</v>
      </c>
      <c r="DJ513">
        <v>47300000</v>
      </c>
      <c r="EH513">
        <v>0</v>
      </c>
      <c r="EI513" t="s">
        <v>202</v>
      </c>
      <c r="EJ513">
        <v>1</v>
      </c>
      <c r="EK513" s="59" t="s">
        <v>438</v>
      </c>
      <c r="EL513"/>
    </row>
    <row r="514" spans="1:142" x14ac:dyDescent="0.3">
      <c r="A514" t="s">
        <v>134</v>
      </c>
      <c r="B514">
        <v>2020</v>
      </c>
      <c r="C514" t="s">
        <v>135</v>
      </c>
      <c r="D514" t="s">
        <v>237</v>
      </c>
      <c r="E514" t="s">
        <v>162</v>
      </c>
      <c r="F514" t="s">
        <v>137</v>
      </c>
      <c r="G514" t="s">
        <v>138</v>
      </c>
      <c r="H514" s="6">
        <v>56147</v>
      </c>
      <c r="I514">
        <v>58467</v>
      </c>
      <c r="AS514">
        <v>225789682.91</v>
      </c>
      <c r="AT514">
        <v>-1597811.05</v>
      </c>
      <c r="AU514">
        <v>0</v>
      </c>
      <c r="AV514">
        <v>37687214.899999999</v>
      </c>
      <c r="AW514">
        <v>53376.97</v>
      </c>
      <c r="AX514">
        <v>0</v>
      </c>
      <c r="AY514">
        <v>-270175.99</v>
      </c>
      <c r="AZ514">
        <v>0</v>
      </c>
      <c r="BA514">
        <v>-37687214.899999999</v>
      </c>
      <c r="BB514">
        <v>-204696148.86000001</v>
      </c>
      <c r="BC514">
        <v>32240118.050000001</v>
      </c>
      <c r="BD514">
        <v>0</v>
      </c>
      <c r="BE514">
        <v>0</v>
      </c>
      <c r="BF514">
        <v>0</v>
      </c>
      <c r="BG514">
        <v>-12957.56</v>
      </c>
      <c r="BH514">
        <v>0</v>
      </c>
      <c r="BI514">
        <v>0</v>
      </c>
      <c r="BK514">
        <v>0</v>
      </c>
      <c r="BL514">
        <v>-32167114</v>
      </c>
      <c r="BM514">
        <v>0</v>
      </c>
      <c r="BN514">
        <v>-5176188</v>
      </c>
      <c r="BO514">
        <v>0</v>
      </c>
      <c r="BP514">
        <v>-100649.7</v>
      </c>
      <c r="BQ514">
        <v>-35520.92</v>
      </c>
      <c r="BR514">
        <v>0</v>
      </c>
      <c r="BT514">
        <v>-5113704.6900000004</v>
      </c>
      <c r="BU514">
        <v>-253336.25</v>
      </c>
      <c r="BV514">
        <v>-1214904.08</v>
      </c>
      <c r="BW514">
        <v>-352346.12</v>
      </c>
      <c r="BX514">
        <v>-1851126.73</v>
      </c>
      <c r="BY514">
        <v>-65200.18</v>
      </c>
      <c r="BZ514">
        <v>162789.76000000001</v>
      </c>
      <c r="CA514">
        <v>-379504.38</v>
      </c>
      <c r="CB514">
        <v>0</v>
      </c>
      <c r="CC514">
        <v>1360783.59</v>
      </c>
      <c r="CD514">
        <v>0</v>
      </c>
      <c r="CE514">
        <v>0</v>
      </c>
      <c r="CI514">
        <v>86755689.959999979</v>
      </c>
      <c r="CJ514">
        <v>36191920.424152933</v>
      </c>
      <c r="CK514">
        <v>-36775561.923326597</v>
      </c>
      <c r="CL514">
        <v>93343355.310000002</v>
      </c>
      <c r="DA514">
        <v>91477267.079999998</v>
      </c>
      <c r="DJ514">
        <v>33800000</v>
      </c>
      <c r="EH514">
        <v>0</v>
      </c>
      <c r="EI514" t="s">
        <v>202</v>
      </c>
      <c r="EJ514">
        <v>1</v>
      </c>
      <c r="EK514" s="59" t="s">
        <v>440</v>
      </c>
      <c r="EL514"/>
    </row>
    <row r="515" spans="1:142" x14ac:dyDescent="0.3">
      <c r="A515" t="s">
        <v>134</v>
      </c>
      <c r="B515">
        <v>2020</v>
      </c>
      <c r="C515" t="s">
        <v>135</v>
      </c>
      <c r="D515" t="s">
        <v>238</v>
      </c>
      <c r="E515" t="s">
        <v>163</v>
      </c>
      <c r="F515" t="s">
        <v>137</v>
      </c>
      <c r="G515" t="s">
        <v>138</v>
      </c>
      <c r="H515" s="6">
        <v>61149.39</v>
      </c>
      <c r="I515">
        <v>51443</v>
      </c>
      <c r="AS515">
        <v>203005772.94999999</v>
      </c>
      <c r="AT515">
        <v>-672054.9</v>
      </c>
      <c r="AU515">
        <v>-40370377</v>
      </c>
      <c r="AV515">
        <v>18357506.300000001</v>
      </c>
      <c r="AW515">
        <v>126610.75</v>
      </c>
      <c r="AX515">
        <v>0</v>
      </c>
      <c r="AY515">
        <v>-481833.6</v>
      </c>
      <c r="AZ515">
        <v>0</v>
      </c>
      <c r="BA515">
        <v>-18484117.050000001</v>
      </c>
      <c r="BB515">
        <v>-109287123.36</v>
      </c>
      <c r="BC515">
        <v>27374120.649999999</v>
      </c>
      <c r="BD515">
        <v>0</v>
      </c>
      <c r="BE515">
        <v>0</v>
      </c>
      <c r="BF515">
        <v>0</v>
      </c>
      <c r="BG515">
        <v>-37293.29</v>
      </c>
      <c r="BH515">
        <v>1494159</v>
      </c>
      <c r="BI515">
        <v>0</v>
      </c>
      <c r="BK515">
        <v>0</v>
      </c>
      <c r="BL515">
        <v>-104325937</v>
      </c>
      <c r="BM515">
        <v>0</v>
      </c>
      <c r="BN515">
        <v>-3374573</v>
      </c>
      <c r="BO515">
        <v>0</v>
      </c>
      <c r="BP515">
        <v>-4587714.29</v>
      </c>
      <c r="BQ515">
        <v>-346833.72</v>
      </c>
      <c r="BR515">
        <v>40685668</v>
      </c>
      <c r="BT515">
        <v>-4409398.2</v>
      </c>
      <c r="BU515">
        <v>-2205.9499999999998</v>
      </c>
      <c r="BV515">
        <v>-2564303.92</v>
      </c>
      <c r="BW515">
        <v>-125224.81</v>
      </c>
      <c r="BX515">
        <v>-1105986.54</v>
      </c>
      <c r="BY515">
        <v>-127262.34</v>
      </c>
      <c r="BZ515">
        <v>179129.76</v>
      </c>
      <c r="CA515">
        <v>-250936.06</v>
      </c>
      <c r="CB515">
        <v>0</v>
      </c>
      <c r="CC515">
        <v>1103836.95</v>
      </c>
      <c r="CD515">
        <v>0</v>
      </c>
      <c r="CE515">
        <v>0</v>
      </c>
      <c r="CI515">
        <v>35434369.495140404</v>
      </c>
      <c r="CJ515">
        <v>27612245.742217213</v>
      </c>
      <c r="CK515">
        <v>0</v>
      </c>
      <c r="CL515">
        <v>93170773.940000013</v>
      </c>
      <c r="DA515">
        <v>36858024.369999997</v>
      </c>
      <c r="DJ515">
        <v>16666544</v>
      </c>
      <c r="EG515" t="s">
        <v>280</v>
      </c>
      <c r="EH515">
        <v>1</v>
      </c>
      <c r="EJ515">
        <v>0</v>
      </c>
      <c r="EK515" s="59" t="s">
        <v>441</v>
      </c>
      <c r="EL515"/>
    </row>
    <row r="516" spans="1:142" x14ac:dyDescent="0.3">
      <c r="A516" t="s">
        <v>134</v>
      </c>
      <c r="B516">
        <v>2020</v>
      </c>
      <c r="C516" t="s">
        <v>135</v>
      </c>
      <c r="D516" t="s">
        <v>239</v>
      </c>
      <c r="E516" t="s">
        <v>164</v>
      </c>
      <c r="F516" t="s">
        <v>137</v>
      </c>
      <c r="G516" t="s">
        <v>138</v>
      </c>
      <c r="H516" s="6">
        <v>39747</v>
      </c>
      <c r="I516">
        <v>37807</v>
      </c>
      <c r="AS516">
        <v>145781783.5</v>
      </c>
      <c r="AT516">
        <v>24302.59</v>
      </c>
      <c r="AU516">
        <v>-772643.44</v>
      </c>
      <c r="AV516">
        <v>20007638.050000001</v>
      </c>
      <c r="AW516">
        <v>0</v>
      </c>
      <c r="AX516">
        <v>0</v>
      </c>
      <c r="AY516">
        <v>-237261.92</v>
      </c>
      <c r="AZ516">
        <v>0</v>
      </c>
      <c r="BA516">
        <v>-20007638.050000001</v>
      </c>
      <c r="BB516">
        <v>-170608222.55000001</v>
      </c>
      <c r="BC516">
        <v>23872878.050000001</v>
      </c>
      <c r="BD516">
        <v>0</v>
      </c>
      <c r="BE516">
        <v>0</v>
      </c>
      <c r="BF516">
        <v>0</v>
      </c>
      <c r="BG516">
        <v>-40208.639999999999</v>
      </c>
      <c r="BH516">
        <v>2329000</v>
      </c>
      <c r="BI516">
        <v>0</v>
      </c>
      <c r="BK516">
        <v>0</v>
      </c>
      <c r="BL516">
        <v>9842128.1600000001</v>
      </c>
      <c r="BM516">
        <v>0</v>
      </c>
      <c r="BN516">
        <v>640929.84</v>
      </c>
      <c r="BO516">
        <v>-407331.49</v>
      </c>
      <c r="BP516">
        <v>-127114.19</v>
      </c>
      <c r="BQ516">
        <v>1016252.02</v>
      </c>
      <c r="BR516">
        <v>637180.80000000005</v>
      </c>
      <c r="BT516">
        <v>-2905061.83</v>
      </c>
      <c r="BU516">
        <v>0</v>
      </c>
      <c r="BV516">
        <v>-3745874.16</v>
      </c>
      <c r="BW516">
        <v>-453820.26</v>
      </c>
      <c r="BX516">
        <v>-29990.48</v>
      </c>
      <c r="BY516">
        <v>-570918.68999999994</v>
      </c>
      <c r="BZ516">
        <v>431904.2</v>
      </c>
      <c r="CA516">
        <v>0</v>
      </c>
      <c r="CB516">
        <v>0</v>
      </c>
      <c r="CC516">
        <v>3387064.67</v>
      </c>
      <c r="CD516">
        <v>0</v>
      </c>
      <c r="CE516">
        <v>0</v>
      </c>
      <c r="CI516">
        <v>101030678.59999999</v>
      </c>
      <c r="CJ516">
        <v>40613047.393747807</v>
      </c>
      <c r="CK516">
        <v>11608212.0148037</v>
      </c>
      <c r="CL516">
        <v>134541196.19999999</v>
      </c>
      <c r="DA516">
        <v>90735000.379999995</v>
      </c>
      <c r="DJ516">
        <v>25315000</v>
      </c>
      <c r="EH516">
        <v>0</v>
      </c>
      <c r="EJ516">
        <v>0</v>
      </c>
      <c r="EK516" s="59" t="s">
        <v>388</v>
      </c>
      <c r="EL516"/>
    </row>
    <row r="517" spans="1:142" x14ac:dyDescent="0.3">
      <c r="A517" t="s">
        <v>134</v>
      </c>
      <c r="B517">
        <v>2020</v>
      </c>
      <c r="C517" t="s">
        <v>135</v>
      </c>
      <c r="D517" t="s">
        <v>240</v>
      </c>
      <c r="E517" t="s">
        <v>165</v>
      </c>
      <c r="F517" t="s">
        <v>137</v>
      </c>
      <c r="G517" t="s">
        <v>138</v>
      </c>
      <c r="H517" s="6">
        <v>37647</v>
      </c>
      <c r="I517">
        <v>36960</v>
      </c>
      <c r="AS517">
        <v>127109403.09</v>
      </c>
      <c r="AT517">
        <v>-258018.32</v>
      </c>
      <c r="AU517">
        <v>-288686.52</v>
      </c>
      <c r="AV517">
        <v>13977380.75</v>
      </c>
      <c r="AW517">
        <v>0</v>
      </c>
      <c r="AX517">
        <v>0</v>
      </c>
      <c r="AY517">
        <v>0</v>
      </c>
      <c r="AZ517">
        <v>0</v>
      </c>
      <c r="BA517">
        <v>-13977380.75</v>
      </c>
      <c r="BB517">
        <v>-129522340.09999999</v>
      </c>
      <c r="BC517">
        <v>18327730.350000001</v>
      </c>
      <c r="BD517">
        <v>0</v>
      </c>
      <c r="BE517">
        <v>0</v>
      </c>
      <c r="BF517">
        <v>0</v>
      </c>
      <c r="BG517">
        <v>-22806.46</v>
      </c>
      <c r="BH517">
        <v>376731.01</v>
      </c>
      <c r="BI517">
        <v>0</v>
      </c>
      <c r="BK517">
        <v>0</v>
      </c>
      <c r="BL517">
        <v>-3698132</v>
      </c>
      <c r="BM517">
        <v>0</v>
      </c>
      <c r="BN517">
        <v>-118834.34</v>
      </c>
      <c r="BO517">
        <v>0</v>
      </c>
      <c r="BP517">
        <v>-242252.19</v>
      </c>
      <c r="BQ517">
        <v>-685134.15</v>
      </c>
      <c r="BR517">
        <v>127766.25</v>
      </c>
      <c r="BT517">
        <v>-2350655.9700000002</v>
      </c>
      <c r="BU517">
        <v>-13713.34</v>
      </c>
      <c r="BV517">
        <v>-1817400.08</v>
      </c>
      <c r="BW517">
        <v>-75016.45</v>
      </c>
      <c r="BX517">
        <v>-129759.56</v>
      </c>
      <c r="BY517">
        <v>-67917.53</v>
      </c>
      <c r="BZ517">
        <v>0</v>
      </c>
      <c r="CA517">
        <v>-81389.05</v>
      </c>
      <c r="CB517">
        <v>0</v>
      </c>
      <c r="CC517">
        <v>2148866.23</v>
      </c>
      <c r="CD517">
        <v>0</v>
      </c>
      <c r="CE517">
        <v>0</v>
      </c>
      <c r="CI517">
        <v>56092591.830000013</v>
      </c>
      <c r="CJ517">
        <v>25833921.893506233</v>
      </c>
      <c r="CK517">
        <v>-1893373.8179723001</v>
      </c>
      <c r="CL517">
        <v>98486479.639999986</v>
      </c>
      <c r="DA517">
        <v>57071575.359999999</v>
      </c>
      <c r="DJ517">
        <v>31526989.109999999</v>
      </c>
      <c r="EG517" t="s">
        <v>285</v>
      </c>
      <c r="EH517">
        <v>1</v>
      </c>
      <c r="EJ517">
        <v>0</v>
      </c>
      <c r="EK517" s="59" t="s">
        <v>447</v>
      </c>
      <c r="EL517"/>
    </row>
    <row r="518" spans="1:142" x14ac:dyDescent="0.3">
      <c r="A518" t="s">
        <v>134</v>
      </c>
      <c r="B518">
        <v>2020</v>
      </c>
      <c r="C518" t="s">
        <v>135</v>
      </c>
      <c r="D518" t="s">
        <v>241</v>
      </c>
      <c r="E518" t="s">
        <v>166</v>
      </c>
      <c r="F518" t="s">
        <v>137</v>
      </c>
      <c r="G518" t="s">
        <v>138</v>
      </c>
      <c r="H518" s="6">
        <v>19284</v>
      </c>
      <c r="I518">
        <v>18974</v>
      </c>
      <c r="AS518">
        <v>69310860.75</v>
      </c>
      <c r="AT518">
        <v>-104204</v>
      </c>
      <c r="AU518">
        <v>-810937</v>
      </c>
      <c r="AV518">
        <v>10130932</v>
      </c>
      <c r="AW518">
        <v>0</v>
      </c>
      <c r="AX518">
        <v>0</v>
      </c>
      <c r="AY518">
        <v>-78710</v>
      </c>
      <c r="AZ518">
        <v>0</v>
      </c>
      <c r="BA518">
        <v>-10130932</v>
      </c>
      <c r="BB518">
        <v>-77459874.299999997</v>
      </c>
      <c r="BC518">
        <v>10304403.550000001</v>
      </c>
      <c r="BD518">
        <v>0</v>
      </c>
      <c r="BE518">
        <v>0</v>
      </c>
      <c r="BF518">
        <v>0</v>
      </c>
      <c r="BG518">
        <v>-5290</v>
      </c>
      <c r="BH518">
        <v>-715000</v>
      </c>
      <c r="BI518">
        <v>0</v>
      </c>
      <c r="BK518">
        <v>0</v>
      </c>
      <c r="BL518">
        <v>5146424</v>
      </c>
      <c r="BM518">
        <v>0</v>
      </c>
      <c r="BN518">
        <v>4830000</v>
      </c>
      <c r="BO518">
        <v>-234927</v>
      </c>
      <c r="BP518">
        <v>0</v>
      </c>
      <c r="BQ518">
        <v>-56475</v>
      </c>
      <c r="BR518">
        <v>595480</v>
      </c>
      <c r="BT518">
        <v>-1117711</v>
      </c>
      <c r="BU518">
        <v>0</v>
      </c>
      <c r="BV518">
        <v>-858680</v>
      </c>
      <c r="BW518">
        <v>-11244</v>
      </c>
      <c r="BX518">
        <v>-3100</v>
      </c>
      <c r="BY518">
        <v>-26381</v>
      </c>
      <c r="BZ518">
        <v>2000</v>
      </c>
      <c r="CA518">
        <v>-379280</v>
      </c>
      <c r="CB518">
        <v>0</v>
      </c>
      <c r="CC518">
        <v>1091483</v>
      </c>
      <c r="CD518">
        <v>731</v>
      </c>
      <c r="CE518">
        <v>-14961</v>
      </c>
      <c r="CI518">
        <v>38121821.999999993</v>
      </c>
      <c r="CJ518">
        <v>17729960.960310865</v>
      </c>
      <c r="CK518">
        <v>6437570.0564741008</v>
      </c>
      <c r="CL518">
        <v>59379335</v>
      </c>
      <c r="DA518">
        <v>44979320</v>
      </c>
      <c r="DJ518">
        <v>16360000</v>
      </c>
      <c r="EH518">
        <v>0</v>
      </c>
      <c r="EJ518">
        <v>0</v>
      </c>
      <c r="EK518" s="59" t="s">
        <v>398</v>
      </c>
      <c r="EL518"/>
    </row>
    <row r="519" spans="1:142" x14ac:dyDescent="0.3">
      <c r="A519" t="s">
        <v>134</v>
      </c>
      <c r="B519">
        <v>2020</v>
      </c>
      <c r="C519" t="s">
        <v>135</v>
      </c>
      <c r="D519" t="s">
        <v>242</v>
      </c>
      <c r="E519" t="s">
        <v>167</v>
      </c>
      <c r="F519" t="s">
        <v>137</v>
      </c>
      <c r="G519" t="s">
        <v>138</v>
      </c>
      <c r="H519" s="6">
        <v>19474.57</v>
      </c>
      <c r="I519">
        <v>18854</v>
      </c>
      <c r="AS519">
        <v>71799873.5</v>
      </c>
      <c r="AT519">
        <v>-95739.16</v>
      </c>
      <c r="AU519">
        <v>-581579</v>
      </c>
      <c r="AV519">
        <v>9476257.75</v>
      </c>
      <c r="AW519">
        <v>0</v>
      </c>
      <c r="AX519">
        <v>0</v>
      </c>
      <c r="AY519">
        <v>-106497.60000000001</v>
      </c>
      <c r="AZ519">
        <v>0</v>
      </c>
      <c r="BA519">
        <v>-9476257.75</v>
      </c>
      <c r="BB519">
        <v>-71206643.200000003</v>
      </c>
      <c r="BC519">
        <v>10131207.800000001</v>
      </c>
      <c r="BD519">
        <v>0</v>
      </c>
      <c r="BE519">
        <v>0</v>
      </c>
      <c r="BF519">
        <v>0</v>
      </c>
      <c r="BG519">
        <v>-42087.95</v>
      </c>
      <c r="BH519">
        <v>1500000</v>
      </c>
      <c r="BI519">
        <v>0</v>
      </c>
      <c r="BK519">
        <v>0</v>
      </c>
      <c r="BL519">
        <v>-1049742</v>
      </c>
      <c r="BM519">
        <v>0</v>
      </c>
      <c r="BN519">
        <v>-737000</v>
      </c>
      <c r="BO519">
        <v>-632349.35</v>
      </c>
      <c r="BP519">
        <v>-116320.6</v>
      </c>
      <c r="BQ519">
        <v>12976.06</v>
      </c>
      <c r="BR519">
        <v>807665.95</v>
      </c>
      <c r="BT519">
        <v>-1570646.02</v>
      </c>
      <c r="BU519">
        <v>-200</v>
      </c>
      <c r="BV519">
        <v>-337882.73</v>
      </c>
      <c r="BW519">
        <v>-5450.31</v>
      </c>
      <c r="BX519">
        <v>-450</v>
      </c>
      <c r="BY519">
        <v>-24236.75</v>
      </c>
      <c r="BZ519">
        <v>81418.490000000005</v>
      </c>
      <c r="CA519">
        <v>-51874.78</v>
      </c>
      <c r="CB519">
        <v>0</v>
      </c>
      <c r="CC519">
        <v>413916.61</v>
      </c>
      <c r="CD519">
        <v>0</v>
      </c>
      <c r="CE519">
        <v>0</v>
      </c>
      <c r="CI519">
        <v>27262510.070000011</v>
      </c>
      <c r="CJ519">
        <v>13853974.977798533</v>
      </c>
      <c r="CK519">
        <v>-2145830.9014182002</v>
      </c>
      <c r="CL519">
        <v>35232704.269999996</v>
      </c>
      <c r="DA519">
        <v>32542724.579999998</v>
      </c>
      <c r="DJ519">
        <v>11523142</v>
      </c>
      <c r="EH519">
        <v>0</v>
      </c>
      <c r="EJ519">
        <v>0</v>
      </c>
      <c r="EK519" s="59" t="s">
        <v>393</v>
      </c>
      <c r="EL519"/>
    </row>
    <row r="520" spans="1:142" x14ac:dyDescent="0.3">
      <c r="A520" t="s">
        <v>134</v>
      </c>
      <c r="B520">
        <v>2020</v>
      </c>
      <c r="C520" t="s">
        <v>135</v>
      </c>
      <c r="D520" t="s">
        <v>243</v>
      </c>
      <c r="E520" t="s">
        <v>168</v>
      </c>
      <c r="F520" t="s">
        <v>137</v>
      </c>
      <c r="G520" t="s">
        <v>138</v>
      </c>
      <c r="H520" s="6">
        <v>20307</v>
      </c>
      <c r="I520">
        <v>18395</v>
      </c>
      <c r="AS520">
        <v>69515185.849999994</v>
      </c>
      <c r="AT520">
        <v>-320301.90999999997</v>
      </c>
      <c r="AU520">
        <v>-100000</v>
      </c>
      <c r="AV520">
        <v>7428269.1500000004</v>
      </c>
      <c r="AW520">
        <v>0</v>
      </c>
      <c r="AX520">
        <v>0</v>
      </c>
      <c r="AY520">
        <v>-129988.8</v>
      </c>
      <c r="AZ520">
        <v>0</v>
      </c>
      <c r="BA520">
        <v>-7428269.1500000004</v>
      </c>
      <c r="BB520">
        <v>-77735835.5</v>
      </c>
      <c r="BC520">
        <v>11247145.25</v>
      </c>
      <c r="BD520">
        <v>0</v>
      </c>
      <c r="BE520">
        <v>0</v>
      </c>
      <c r="BF520">
        <v>0</v>
      </c>
      <c r="BG520">
        <v>-3753.21</v>
      </c>
      <c r="BH520">
        <v>2700000</v>
      </c>
      <c r="BI520">
        <v>0</v>
      </c>
      <c r="BK520">
        <v>0</v>
      </c>
      <c r="BL520">
        <v>-10157061</v>
      </c>
      <c r="BM520">
        <v>0</v>
      </c>
      <c r="BN520">
        <v>9137250</v>
      </c>
      <c r="BO520">
        <v>-291598.65000000002</v>
      </c>
      <c r="BP520">
        <v>-465548.2</v>
      </c>
      <c r="BQ520">
        <v>-115396.82</v>
      </c>
      <c r="BR520">
        <v>0</v>
      </c>
      <c r="BT520">
        <v>-2074635.05</v>
      </c>
      <c r="BU520">
        <v>0</v>
      </c>
      <c r="BV520">
        <v>-1277955.5</v>
      </c>
      <c r="BW520">
        <v>-28781.05</v>
      </c>
      <c r="BX520">
        <v>0</v>
      </c>
      <c r="BY520">
        <v>-43445.599999999999</v>
      </c>
      <c r="BZ520">
        <v>36923.67</v>
      </c>
      <c r="CA520">
        <v>-62217.09</v>
      </c>
      <c r="CB520">
        <v>0</v>
      </c>
      <c r="CC520">
        <v>920225.4</v>
      </c>
      <c r="CD520">
        <v>358.5</v>
      </c>
      <c r="CE520">
        <v>0</v>
      </c>
      <c r="CI520">
        <v>33382245.399999995</v>
      </c>
      <c r="CJ520">
        <v>10988340.006410316</v>
      </c>
      <c r="CK520">
        <v>-1433979.5804304001</v>
      </c>
      <c r="CL520">
        <v>45520393.939999998</v>
      </c>
      <c r="DA520">
        <v>29491399.73</v>
      </c>
      <c r="DJ520">
        <v>14500000</v>
      </c>
      <c r="EH520">
        <v>0</v>
      </c>
      <c r="EJ520">
        <v>0</v>
      </c>
      <c r="EK520" s="59" t="s">
        <v>410</v>
      </c>
      <c r="EL520"/>
    </row>
    <row r="521" spans="1:142" x14ac:dyDescent="0.3">
      <c r="A521" t="s">
        <v>134</v>
      </c>
      <c r="B521">
        <v>2020</v>
      </c>
      <c r="C521" t="s">
        <v>135</v>
      </c>
      <c r="D521" t="s">
        <v>244</v>
      </c>
      <c r="E521" t="s">
        <v>169</v>
      </c>
      <c r="F521" t="s">
        <v>137</v>
      </c>
      <c r="G521" t="s">
        <v>138</v>
      </c>
      <c r="H521" s="6">
        <v>17471.919999999998</v>
      </c>
      <c r="I521">
        <v>16988</v>
      </c>
      <c r="AS521">
        <v>57925085.789999999</v>
      </c>
      <c r="AT521">
        <v>-812673.11</v>
      </c>
      <c r="AU521">
        <v>0</v>
      </c>
      <c r="AV521">
        <v>9213510.2300000004</v>
      </c>
      <c r="AW521">
        <v>0</v>
      </c>
      <c r="AX521">
        <v>0</v>
      </c>
      <c r="AY521">
        <v>83864.070000000007</v>
      </c>
      <c r="AZ521">
        <v>0</v>
      </c>
      <c r="BA521">
        <v>-9213510.2300000004</v>
      </c>
      <c r="BB521">
        <v>-57540370.530000001</v>
      </c>
      <c r="BC521">
        <v>8056792.9500000002</v>
      </c>
      <c r="BD521">
        <v>0</v>
      </c>
      <c r="BE521">
        <v>0</v>
      </c>
      <c r="BF521">
        <v>0</v>
      </c>
      <c r="BG521">
        <v>-153353</v>
      </c>
      <c r="BH521">
        <v>-244798</v>
      </c>
      <c r="BI521">
        <v>0</v>
      </c>
      <c r="BK521">
        <v>0</v>
      </c>
      <c r="BL521">
        <v>-2563925.0299999998</v>
      </c>
      <c r="BM521">
        <v>0</v>
      </c>
      <c r="BN521">
        <v>-1455870.97</v>
      </c>
      <c r="BO521">
        <v>0</v>
      </c>
      <c r="BP521">
        <v>0</v>
      </c>
      <c r="BQ521">
        <v>-31828.75</v>
      </c>
      <c r="BR521">
        <v>0</v>
      </c>
      <c r="BT521">
        <v>0</v>
      </c>
      <c r="BU521">
        <v>0</v>
      </c>
      <c r="BV521">
        <v>-3061820.65</v>
      </c>
      <c r="BW521">
        <v>-132938.25</v>
      </c>
      <c r="BX521">
        <v>-94450</v>
      </c>
      <c r="BY521">
        <v>0</v>
      </c>
      <c r="BZ521">
        <v>5240.1000000000004</v>
      </c>
      <c r="CA521">
        <v>-12321.1</v>
      </c>
      <c r="CB521">
        <v>0</v>
      </c>
      <c r="CC521">
        <v>690190.49</v>
      </c>
      <c r="CD521">
        <v>60.52</v>
      </c>
      <c r="CE521">
        <v>0</v>
      </c>
      <c r="CI521">
        <v>21158214.93999999</v>
      </c>
      <c r="CJ521">
        <v>12830505.524758672</v>
      </c>
      <c r="CK521">
        <v>-2916914.0509297997</v>
      </c>
      <c r="CL521">
        <v>33737438.469999999</v>
      </c>
      <c r="DA521">
        <v>20390676.989999998</v>
      </c>
      <c r="DJ521">
        <v>11156488</v>
      </c>
      <c r="EG521" t="s">
        <v>282</v>
      </c>
      <c r="EH521">
        <v>1</v>
      </c>
      <c r="EJ521">
        <v>0</v>
      </c>
      <c r="EK521" s="59" t="s">
        <v>403</v>
      </c>
      <c r="EL521"/>
    </row>
    <row r="522" spans="1:142" x14ac:dyDescent="0.3">
      <c r="A522" t="s">
        <v>134</v>
      </c>
      <c r="B522">
        <v>2020</v>
      </c>
      <c r="C522" t="s">
        <v>135</v>
      </c>
      <c r="D522" t="s">
        <v>245</v>
      </c>
      <c r="E522" t="s">
        <v>170</v>
      </c>
      <c r="F522" t="s">
        <v>137</v>
      </c>
      <c r="G522" t="s">
        <v>138</v>
      </c>
      <c r="H522" s="6">
        <v>9143</v>
      </c>
      <c r="I522">
        <v>13784</v>
      </c>
      <c r="AS522">
        <v>40981115.939999998</v>
      </c>
      <c r="AT522">
        <v>-42839.1</v>
      </c>
      <c r="AU522">
        <v>-65000</v>
      </c>
      <c r="AV522">
        <v>5103391.5</v>
      </c>
      <c r="AW522">
        <v>-3654.63</v>
      </c>
      <c r="AX522">
        <v>0</v>
      </c>
      <c r="AY522">
        <v>-55142.400000000001</v>
      </c>
      <c r="AZ522">
        <v>0</v>
      </c>
      <c r="BA522">
        <v>-5103391.5</v>
      </c>
      <c r="BB522">
        <v>-59664810.75</v>
      </c>
      <c r="BC522">
        <v>6565675.5999999996</v>
      </c>
      <c r="BD522">
        <v>0</v>
      </c>
      <c r="BE522">
        <v>0</v>
      </c>
      <c r="BF522">
        <v>0</v>
      </c>
      <c r="BG522">
        <v>-4080.34</v>
      </c>
      <c r="BH522">
        <v>409000</v>
      </c>
      <c r="BI522">
        <v>0</v>
      </c>
      <c r="BK522">
        <v>0</v>
      </c>
      <c r="BL522">
        <v>13457146</v>
      </c>
      <c r="BM522">
        <v>0</v>
      </c>
      <c r="BN522">
        <v>941118</v>
      </c>
      <c r="BO522">
        <v>0</v>
      </c>
      <c r="BP522">
        <v>-27409.4</v>
      </c>
      <c r="BQ522">
        <v>-126273.74</v>
      </c>
      <c r="BR522">
        <v>250000</v>
      </c>
      <c r="BT522">
        <v>-1170639.3700000001</v>
      </c>
      <c r="BU522">
        <v>-135151.48000000001</v>
      </c>
      <c r="BV522">
        <v>-281808.55</v>
      </c>
      <c r="BW522">
        <v>-80659.759999999995</v>
      </c>
      <c r="BX522">
        <v>-987551.27</v>
      </c>
      <c r="BY522">
        <v>-14925.76</v>
      </c>
      <c r="BZ522">
        <v>6237.16</v>
      </c>
      <c r="CA522">
        <v>-50111.19</v>
      </c>
      <c r="CB522">
        <v>0</v>
      </c>
      <c r="CC522">
        <v>13636.31</v>
      </c>
      <c r="CD522">
        <v>0</v>
      </c>
      <c r="CE522">
        <v>0</v>
      </c>
      <c r="CI522">
        <v>23815966.050000004</v>
      </c>
      <c r="CJ522">
        <v>7367544.2898567691</v>
      </c>
      <c r="CK522">
        <v>14055895.772866501</v>
      </c>
      <c r="CL522">
        <v>20983385.699999999</v>
      </c>
      <c r="DA522">
        <v>21972654.030000001</v>
      </c>
      <c r="DJ522">
        <v>12750000</v>
      </c>
      <c r="EH522">
        <v>0</v>
      </c>
      <c r="EI522" t="s">
        <v>202</v>
      </c>
      <c r="EJ522">
        <v>1</v>
      </c>
      <c r="EK522" s="59" t="s">
        <v>425</v>
      </c>
      <c r="EL522"/>
    </row>
    <row r="523" spans="1:142" x14ac:dyDescent="0.3">
      <c r="A523" t="s">
        <v>134</v>
      </c>
      <c r="B523">
        <v>2020</v>
      </c>
      <c r="C523" t="s">
        <v>135</v>
      </c>
      <c r="D523" t="s">
        <v>246</v>
      </c>
      <c r="E523" t="s">
        <v>171</v>
      </c>
      <c r="F523" t="s">
        <v>137</v>
      </c>
      <c r="G523" t="s">
        <v>138</v>
      </c>
      <c r="H523" s="6">
        <v>14134.92</v>
      </c>
      <c r="I523">
        <v>13644</v>
      </c>
      <c r="AS523">
        <v>64486202.259999998</v>
      </c>
      <c r="AT523">
        <v>-36356.089999999997</v>
      </c>
      <c r="AU523">
        <v>0</v>
      </c>
      <c r="AV523">
        <v>10371498.109999999</v>
      </c>
      <c r="AW523">
        <v>0</v>
      </c>
      <c r="AX523">
        <v>0</v>
      </c>
      <c r="AY523">
        <v>67843.149999999994</v>
      </c>
      <c r="AZ523">
        <v>0</v>
      </c>
      <c r="BA523">
        <v>-10371498.109999999</v>
      </c>
      <c r="BB523">
        <v>-57238157.450000003</v>
      </c>
      <c r="BC523">
        <v>8407706.25</v>
      </c>
      <c r="BD523">
        <v>0</v>
      </c>
      <c r="BE523">
        <v>0</v>
      </c>
      <c r="BF523">
        <v>0</v>
      </c>
      <c r="BG523">
        <v>-234677.98</v>
      </c>
      <c r="BH523">
        <v>-59500</v>
      </c>
      <c r="BI523">
        <v>0</v>
      </c>
      <c r="BK523">
        <v>0</v>
      </c>
      <c r="BL523">
        <v>-11380031.140000001</v>
      </c>
      <c r="BM523">
        <v>0</v>
      </c>
      <c r="BN523">
        <v>-512646.41</v>
      </c>
      <c r="BO523">
        <v>0</v>
      </c>
      <c r="BP523">
        <v>0</v>
      </c>
      <c r="BQ523">
        <v>-39597.67</v>
      </c>
      <c r="BR523">
        <v>0</v>
      </c>
      <c r="BT523">
        <v>0</v>
      </c>
      <c r="BU523">
        <v>0</v>
      </c>
      <c r="BV523">
        <v>-3347260.25</v>
      </c>
      <c r="BW523">
        <v>-148218.76999999999</v>
      </c>
      <c r="BX523">
        <v>-239500</v>
      </c>
      <c r="BY523">
        <v>0</v>
      </c>
      <c r="BZ523">
        <v>0</v>
      </c>
      <c r="CA523">
        <v>0</v>
      </c>
      <c r="CB523">
        <v>0</v>
      </c>
      <c r="CC523">
        <v>311259.46999999997</v>
      </c>
      <c r="CD523">
        <v>48.22</v>
      </c>
      <c r="CE523">
        <v>0</v>
      </c>
      <c r="CI523">
        <v>54933411.340000004</v>
      </c>
      <c r="CJ523">
        <v>15915533.869700788</v>
      </c>
      <c r="CK523">
        <v>-10038575.734023295</v>
      </c>
      <c r="CL523">
        <v>66784807.240000002</v>
      </c>
      <c r="DA523">
        <v>8700491.2200000007</v>
      </c>
      <c r="DJ523">
        <v>11360088</v>
      </c>
      <c r="EG523" t="s">
        <v>282</v>
      </c>
      <c r="EH523">
        <v>1</v>
      </c>
      <c r="EJ523">
        <v>0</v>
      </c>
      <c r="EK523" s="59" t="s">
        <v>389</v>
      </c>
      <c r="EL523"/>
    </row>
    <row r="524" spans="1:142" x14ac:dyDescent="0.3">
      <c r="A524" t="s">
        <v>134</v>
      </c>
      <c r="B524">
        <v>2020</v>
      </c>
      <c r="C524" t="s">
        <v>135</v>
      </c>
      <c r="D524" t="s">
        <v>247</v>
      </c>
      <c r="E524" t="s">
        <v>172</v>
      </c>
      <c r="F524" t="s">
        <v>137</v>
      </c>
      <c r="G524" t="s">
        <v>138</v>
      </c>
      <c r="H524" s="6">
        <v>11199</v>
      </c>
      <c r="I524">
        <v>11117</v>
      </c>
      <c r="AS524">
        <v>39781898.700000003</v>
      </c>
      <c r="AT524">
        <v>-81625.649999999994</v>
      </c>
      <c r="AU524">
        <v>-246647.75</v>
      </c>
      <c r="AV524">
        <v>4436196.9000000004</v>
      </c>
      <c r="AW524">
        <v>0</v>
      </c>
      <c r="AX524">
        <v>0</v>
      </c>
      <c r="AY524">
        <v>-52790.400000000001</v>
      </c>
      <c r="AZ524">
        <v>0</v>
      </c>
      <c r="BA524">
        <v>-4436196.9000000004</v>
      </c>
      <c r="BB524">
        <v>-41533014.600000001</v>
      </c>
      <c r="BC524">
        <v>6804378.5999999996</v>
      </c>
      <c r="BD524">
        <v>0</v>
      </c>
      <c r="BE524">
        <v>0</v>
      </c>
      <c r="BF524">
        <v>0</v>
      </c>
      <c r="BG524">
        <v>-25186.15</v>
      </c>
      <c r="BH524">
        <v>-260000</v>
      </c>
      <c r="BI524">
        <v>0</v>
      </c>
      <c r="BK524">
        <v>0</v>
      </c>
      <c r="BL524">
        <v>-29115</v>
      </c>
      <c r="BM524">
        <v>0</v>
      </c>
      <c r="BN524">
        <v>-1160000</v>
      </c>
      <c r="BO524">
        <v>-227242.54</v>
      </c>
      <c r="BP524">
        <v>0</v>
      </c>
      <c r="BQ524">
        <v>-324588.40000000002</v>
      </c>
      <c r="BR524">
        <v>38895.85</v>
      </c>
      <c r="BT524">
        <v>-1299418.8999999999</v>
      </c>
      <c r="BU524">
        <v>0</v>
      </c>
      <c r="BV524">
        <v>-725850.95</v>
      </c>
      <c r="BW524">
        <v>-24825.4</v>
      </c>
      <c r="BX524">
        <v>0</v>
      </c>
      <c r="BY524">
        <v>0</v>
      </c>
      <c r="BZ524">
        <v>27697.25</v>
      </c>
      <c r="CA524">
        <v>-20572.95</v>
      </c>
      <c r="CB524">
        <v>0</v>
      </c>
      <c r="CC524">
        <v>322722.49</v>
      </c>
      <c r="CD524">
        <v>0</v>
      </c>
      <c r="CE524">
        <v>0</v>
      </c>
      <c r="CI524">
        <v>27648814.579999991</v>
      </c>
      <c r="CJ524">
        <v>10047485.286468504</v>
      </c>
      <c r="CK524">
        <v>-1177880.8901499002</v>
      </c>
      <c r="CL524">
        <v>35871932.810000002</v>
      </c>
      <c r="DA524">
        <v>28338139.190000001</v>
      </c>
      <c r="DJ524">
        <v>8390000</v>
      </c>
      <c r="EH524">
        <v>0</v>
      </c>
      <c r="EJ524">
        <v>0</v>
      </c>
      <c r="EK524" s="59" t="s">
        <v>419</v>
      </c>
      <c r="EL524"/>
    </row>
    <row r="525" spans="1:142" x14ac:dyDescent="0.3">
      <c r="A525" t="s">
        <v>134</v>
      </c>
      <c r="B525">
        <v>2020</v>
      </c>
      <c r="C525" t="s">
        <v>135</v>
      </c>
      <c r="D525" t="s">
        <v>248</v>
      </c>
      <c r="E525" t="s">
        <v>173</v>
      </c>
      <c r="F525" t="s">
        <v>137</v>
      </c>
      <c r="G525" t="s">
        <v>138</v>
      </c>
      <c r="H525" s="6">
        <v>9661.66</v>
      </c>
      <c r="I525">
        <v>9528</v>
      </c>
      <c r="AS525">
        <v>32203114</v>
      </c>
      <c r="AT525">
        <v>-73784</v>
      </c>
      <c r="AU525">
        <v>-289828</v>
      </c>
      <c r="AV525">
        <v>2736613</v>
      </c>
      <c r="AW525">
        <v>0</v>
      </c>
      <c r="AX525">
        <v>0</v>
      </c>
      <c r="AY525">
        <v>-40099</v>
      </c>
      <c r="AZ525">
        <v>0</v>
      </c>
      <c r="BA525">
        <v>-2736613</v>
      </c>
      <c r="BB525">
        <v>-34875785</v>
      </c>
      <c r="BC525">
        <v>5154642</v>
      </c>
      <c r="BD525">
        <v>0</v>
      </c>
      <c r="BE525">
        <v>0</v>
      </c>
      <c r="BF525">
        <v>0</v>
      </c>
      <c r="BG525">
        <v>0</v>
      </c>
      <c r="BH525">
        <v>0</v>
      </c>
      <c r="BI525">
        <v>0</v>
      </c>
      <c r="BK525">
        <v>0</v>
      </c>
      <c r="BL525">
        <v>927636</v>
      </c>
      <c r="BM525">
        <v>0</v>
      </c>
      <c r="BN525">
        <v>-270000</v>
      </c>
      <c r="BO525">
        <v>0</v>
      </c>
      <c r="BP525">
        <v>0</v>
      </c>
      <c r="BQ525">
        <v>-323761</v>
      </c>
      <c r="BR525">
        <v>393185</v>
      </c>
      <c r="BT525">
        <v>-1149374</v>
      </c>
      <c r="BU525">
        <v>0</v>
      </c>
      <c r="BV525">
        <v>-735747</v>
      </c>
      <c r="BW525">
        <v>-122426</v>
      </c>
      <c r="BX525">
        <v>-32253</v>
      </c>
      <c r="BY525">
        <v>-46610</v>
      </c>
      <c r="BZ525">
        <v>35041</v>
      </c>
      <c r="CA525">
        <v>-16015</v>
      </c>
      <c r="CB525">
        <v>0</v>
      </c>
      <c r="CC525">
        <v>-20714</v>
      </c>
      <c r="CD525">
        <v>0</v>
      </c>
      <c r="CE525">
        <v>0</v>
      </c>
      <c r="CI525">
        <v>13408629.840000007</v>
      </c>
      <c r="CJ525">
        <v>7923154.7526333733</v>
      </c>
      <c r="CK525">
        <v>249435.5514249999</v>
      </c>
      <c r="CL525">
        <v>18556653</v>
      </c>
      <c r="DA525">
        <v>13910919</v>
      </c>
      <c r="DJ525">
        <v>4620000</v>
      </c>
      <c r="EG525" t="s">
        <v>294</v>
      </c>
      <c r="EH525">
        <v>1</v>
      </c>
      <c r="EJ525">
        <v>0</v>
      </c>
      <c r="EK525" s="59" t="s">
        <v>426</v>
      </c>
      <c r="EL525"/>
    </row>
    <row r="526" spans="1:142" x14ac:dyDescent="0.3">
      <c r="A526" t="s">
        <v>134</v>
      </c>
      <c r="B526">
        <v>2020</v>
      </c>
      <c r="C526" t="s">
        <v>135</v>
      </c>
      <c r="D526" t="s">
        <v>249</v>
      </c>
      <c r="E526" t="s">
        <v>174</v>
      </c>
      <c r="F526" t="s">
        <v>137</v>
      </c>
      <c r="G526" t="s">
        <v>138</v>
      </c>
      <c r="H526" s="6">
        <v>9300</v>
      </c>
      <c r="I526">
        <v>8855</v>
      </c>
      <c r="AS526">
        <v>30812453.300000001</v>
      </c>
      <c r="AT526">
        <v>-60393.760000000002</v>
      </c>
      <c r="AU526">
        <v>0</v>
      </c>
      <c r="AV526">
        <v>3966355</v>
      </c>
      <c r="AW526">
        <v>0</v>
      </c>
      <c r="AX526">
        <v>0</v>
      </c>
      <c r="AY526">
        <v>-42852</v>
      </c>
      <c r="AZ526">
        <v>0</v>
      </c>
      <c r="BA526">
        <v>-3966355</v>
      </c>
      <c r="BB526">
        <v>-25496486.350000001</v>
      </c>
      <c r="BC526">
        <v>4439555.5</v>
      </c>
      <c r="BD526">
        <v>0</v>
      </c>
      <c r="BE526">
        <v>0</v>
      </c>
      <c r="BF526">
        <v>0</v>
      </c>
      <c r="BG526">
        <v>-6192.47</v>
      </c>
      <c r="BH526">
        <v>566000</v>
      </c>
      <c r="BI526">
        <v>0</v>
      </c>
      <c r="BK526">
        <v>0</v>
      </c>
      <c r="BL526">
        <v>-7975342</v>
      </c>
      <c r="BM526">
        <v>0</v>
      </c>
      <c r="BN526">
        <v>2115803</v>
      </c>
      <c r="BO526">
        <v>-226752.78</v>
      </c>
      <c r="BP526">
        <v>-26171.85</v>
      </c>
      <c r="BQ526">
        <v>-5191.68</v>
      </c>
      <c r="BR526">
        <v>0</v>
      </c>
      <c r="BT526">
        <v>0</v>
      </c>
      <c r="BU526">
        <v>0</v>
      </c>
      <c r="BV526">
        <v>-1701763.9</v>
      </c>
      <c r="BW526">
        <v>0</v>
      </c>
      <c r="BX526">
        <v>0</v>
      </c>
      <c r="BY526">
        <v>0</v>
      </c>
      <c r="BZ526">
        <v>197920.3</v>
      </c>
      <c r="CA526">
        <v>-186.44</v>
      </c>
      <c r="CB526">
        <v>0</v>
      </c>
      <c r="CC526">
        <v>742093.86</v>
      </c>
      <c r="CD526">
        <v>139.55000000000001</v>
      </c>
      <c r="CE526">
        <v>-0.04</v>
      </c>
      <c r="CI526">
        <v>9521730</v>
      </c>
      <c r="CJ526">
        <v>5843054.0097045293</v>
      </c>
      <c r="CK526">
        <v>0</v>
      </c>
      <c r="CL526">
        <v>18601513.350000001</v>
      </c>
      <c r="DA526">
        <v>12252824.619999999</v>
      </c>
      <c r="DJ526">
        <v>4029000</v>
      </c>
      <c r="EG526" t="s">
        <v>281</v>
      </c>
      <c r="EH526">
        <v>1</v>
      </c>
      <c r="EJ526">
        <v>0</v>
      </c>
      <c r="EK526" s="59" t="s">
        <v>402</v>
      </c>
      <c r="EL526"/>
    </row>
    <row r="527" spans="1:142" x14ac:dyDescent="0.3">
      <c r="A527" t="s">
        <v>134</v>
      </c>
      <c r="B527">
        <v>2020</v>
      </c>
      <c r="C527" t="s">
        <v>135</v>
      </c>
      <c r="D527" t="s">
        <v>250</v>
      </c>
      <c r="E527" t="s">
        <v>175</v>
      </c>
      <c r="F527" t="s">
        <v>137</v>
      </c>
      <c r="G527" t="s">
        <v>138</v>
      </c>
      <c r="H527" s="6">
        <v>7839.56</v>
      </c>
      <c r="I527">
        <v>8121</v>
      </c>
      <c r="AS527">
        <v>24156124</v>
      </c>
      <c r="AT527">
        <v>-73030</v>
      </c>
      <c r="AU527">
        <v>-265878</v>
      </c>
      <c r="AV527">
        <v>2921606</v>
      </c>
      <c r="AW527">
        <v>0</v>
      </c>
      <c r="AX527">
        <v>0</v>
      </c>
      <c r="AY527">
        <v>-32587</v>
      </c>
      <c r="AZ527">
        <v>0</v>
      </c>
      <c r="BA527">
        <v>-2921606</v>
      </c>
      <c r="BB527">
        <v>-22308117</v>
      </c>
      <c r="BC527">
        <v>3726487</v>
      </c>
      <c r="BD527">
        <v>0</v>
      </c>
      <c r="BE527">
        <v>0</v>
      </c>
      <c r="BF527">
        <v>0</v>
      </c>
      <c r="BG527">
        <v>-1792</v>
      </c>
      <c r="BH527">
        <v>-430000</v>
      </c>
      <c r="BI527">
        <v>0</v>
      </c>
      <c r="BK527">
        <v>0</v>
      </c>
      <c r="BL527">
        <v>-2382629.1</v>
      </c>
      <c r="BM527">
        <v>0</v>
      </c>
      <c r="BN527">
        <v>-960000</v>
      </c>
      <c r="BO527">
        <v>0</v>
      </c>
      <c r="BP527">
        <v>-17285</v>
      </c>
      <c r="BQ527">
        <v>-194629</v>
      </c>
      <c r="BR527">
        <v>367777</v>
      </c>
      <c r="BT527">
        <v>-1352110</v>
      </c>
      <c r="BU527">
        <v>0</v>
      </c>
      <c r="BV527">
        <v>-428885</v>
      </c>
      <c r="BW527">
        <v>-96188</v>
      </c>
      <c r="BX527">
        <v>-100</v>
      </c>
      <c r="BY527">
        <v>-124434</v>
      </c>
      <c r="BZ527">
        <v>421310</v>
      </c>
      <c r="CA527">
        <v>-16859</v>
      </c>
      <c r="CB527">
        <v>0</v>
      </c>
      <c r="CC527">
        <v>172055</v>
      </c>
      <c r="CD527">
        <v>41370</v>
      </c>
      <c r="CE527">
        <v>0</v>
      </c>
      <c r="CI527">
        <v>11203059.15</v>
      </c>
      <c r="CJ527">
        <v>1922880.8308424344</v>
      </c>
      <c r="CK527">
        <v>-3108440.6325686998</v>
      </c>
      <c r="CL527">
        <v>17248781.800000001</v>
      </c>
      <c r="DA527">
        <v>11358703.42</v>
      </c>
      <c r="DJ527">
        <v>3750000</v>
      </c>
      <c r="EH527">
        <v>0</v>
      </c>
      <c r="EJ527">
        <v>0</v>
      </c>
      <c r="EK527" s="59" t="s">
        <v>405</v>
      </c>
      <c r="EL527"/>
    </row>
    <row r="528" spans="1:142" x14ac:dyDescent="0.3">
      <c r="A528" t="s">
        <v>134</v>
      </c>
      <c r="B528">
        <v>2020</v>
      </c>
      <c r="C528" t="s">
        <v>135</v>
      </c>
      <c r="D528" t="s">
        <v>251</v>
      </c>
      <c r="E528" t="s">
        <v>176</v>
      </c>
      <c r="F528" t="s">
        <v>137</v>
      </c>
      <c r="G528" t="s">
        <v>138</v>
      </c>
      <c r="H528" s="6">
        <v>7360.97</v>
      </c>
      <c r="I528">
        <v>7288</v>
      </c>
      <c r="AS528">
        <v>29167977.350000001</v>
      </c>
      <c r="AT528">
        <v>-272573.67</v>
      </c>
      <c r="AU528">
        <v>-583359.55000000005</v>
      </c>
      <c r="AV528">
        <v>4695205.9000000004</v>
      </c>
      <c r="AW528">
        <v>0</v>
      </c>
      <c r="AX528">
        <v>0</v>
      </c>
      <c r="AY528">
        <v>-35332.800000000003</v>
      </c>
      <c r="AZ528">
        <v>0</v>
      </c>
      <c r="BA528">
        <v>-4695205.9000000004</v>
      </c>
      <c r="BB528">
        <v>-29940305.949999999</v>
      </c>
      <c r="BC528">
        <v>3893461.38</v>
      </c>
      <c r="BD528">
        <v>0</v>
      </c>
      <c r="BE528">
        <v>0</v>
      </c>
      <c r="BF528">
        <v>0</v>
      </c>
      <c r="BG528">
        <v>0</v>
      </c>
      <c r="BH528">
        <v>611293.47</v>
      </c>
      <c r="BI528">
        <v>-41690</v>
      </c>
      <c r="BK528">
        <v>0</v>
      </c>
      <c r="BL528">
        <v>1832722</v>
      </c>
      <c r="BM528">
        <v>0</v>
      </c>
      <c r="BN528">
        <v>-1719423</v>
      </c>
      <c r="BO528">
        <v>0</v>
      </c>
      <c r="BP528">
        <v>-57713.4</v>
      </c>
      <c r="BQ528">
        <v>-50054.28</v>
      </c>
      <c r="BR528">
        <v>1242924.0900000001</v>
      </c>
      <c r="BT528">
        <v>0</v>
      </c>
      <c r="BU528">
        <v>0</v>
      </c>
      <c r="BV528">
        <v>-1413847.08</v>
      </c>
      <c r="BW528">
        <v>-96222.62</v>
      </c>
      <c r="BX528">
        <v>-2870.32</v>
      </c>
      <c r="BY528">
        <v>0</v>
      </c>
      <c r="BZ528">
        <v>83629.259999999995</v>
      </c>
      <c r="CA528">
        <v>-7430.66</v>
      </c>
      <c r="CB528">
        <v>0</v>
      </c>
      <c r="CC528">
        <v>242446.07</v>
      </c>
      <c r="CD528">
        <v>0</v>
      </c>
      <c r="CE528">
        <v>0</v>
      </c>
      <c r="CI528">
        <v>17115898.162902225</v>
      </c>
      <c r="CJ528">
        <v>6300716.1474881154</v>
      </c>
      <c r="CK528">
        <v>348652.0102511</v>
      </c>
      <c r="CL528">
        <v>21391096.550000001</v>
      </c>
      <c r="DA528">
        <v>16441693.970000001</v>
      </c>
      <c r="DJ528">
        <v>5590545.6799999997</v>
      </c>
      <c r="EH528">
        <v>0</v>
      </c>
      <c r="EI528" t="s">
        <v>199</v>
      </c>
      <c r="EJ528">
        <v>1</v>
      </c>
      <c r="EK528" s="59" t="s">
        <v>428</v>
      </c>
      <c r="EL528"/>
    </row>
    <row r="529" spans="1:142" x14ac:dyDescent="0.3">
      <c r="A529" t="s">
        <v>134</v>
      </c>
      <c r="B529">
        <v>2020</v>
      </c>
      <c r="C529" t="s">
        <v>135</v>
      </c>
      <c r="D529" t="s">
        <v>252</v>
      </c>
      <c r="E529" t="s">
        <v>177</v>
      </c>
      <c r="F529" t="s">
        <v>137</v>
      </c>
      <c r="G529" t="s">
        <v>138</v>
      </c>
      <c r="H529" s="6">
        <v>5518.39</v>
      </c>
      <c r="I529">
        <v>6654</v>
      </c>
      <c r="AS529">
        <v>20700018.309999999</v>
      </c>
      <c r="AT529">
        <v>-14651.79</v>
      </c>
      <c r="AU529">
        <v>-219420.2</v>
      </c>
      <c r="AV529">
        <v>2930347.55</v>
      </c>
      <c r="AW529">
        <v>54589.91</v>
      </c>
      <c r="AX529">
        <v>0</v>
      </c>
      <c r="AY529">
        <v>-26400</v>
      </c>
      <c r="AZ529">
        <v>0</v>
      </c>
      <c r="BA529">
        <v>-2930347.55</v>
      </c>
      <c r="BB529">
        <v>-28527587.699999999</v>
      </c>
      <c r="BC529">
        <v>3250006.85</v>
      </c>
      <c r="BD529">
        <v>0</v>
      </c>
      <c r="BE529">
        <v>0</v>
      </c>
      <c r="BF529">
        <v>0</v>
      </c>
      <c r="BG529">
        <v>0</v>
      </c>
      <c r="BH529">
        <v>-370000</v>
      </c>
      <c r="BI529">
        <v>0</v>
      </c>
      <c r="BK529">
        <v>0</v>
      </c>
      <c r="BL529">
        <v>6270830</v>
      </c>
      <c r="BM529">
        <v>0</v>
      </c>
      <c r="BN529">
        <v>690778</v>
      </c>
      <c r="BO529">
        <v>0</v>
      </c>
      <c r="BP529">
        <v>0</v>
      </c>
      <c r="BQ529">
        <v>-124941.38</v>
      </c>
      <c r="BR529">
        <v>138544.75</v>
      </c>
      <c r="BT529">
        <v>-1235569.5</v>
      </c>
      <c r="BU529">
        <v>0</v>
      </c>
      <c r="BV529">
        <v>-102387.55</v>
      </c>
      <c r="BW529">
        <v>-33190.949999999997</v>
      </c>
      <c r="BX529">
        <v>-33731.65</v>
      </c>
      <c r="BY529">
        <v>-62554.15</v>
      </c>
      <c r="BZ529">
        <v>0</v>
      </c>
      <c r="CA529">
        <v>0</v>
      </c>
      <c r="CB529">
        <v>0</v>
      </c>
      <c r="CC529">
        <v>403104.17</v>
      </c>
      <c r="CD529">
        <v>0</v>
      </c>
      <c r="CE529">
        <v>0</v>
      </c>
      <c r="CI529">
        <v>15234460.599999996</v>
      </c>
      <c r="CJ529">
        <v>3962920.6975465738</v>
      </c>
      <c r="CK529">
        <v>6775426.0700957999</v>
      </c>
      <c r="CL529">
        <v>18260535.880000003</v>
      </c>
      <c r="DA529">
        <v>15197827</v>
      </c>
      <c r="DJ529">
        <v>5100000</v>
      </c>
      <c r="EH529">
        <v>0</v>
      </c>
      <c r="EJ529">
        <v>0</v>
      </c>
      <c r="EK529" s="59" t="s">
        <v>407</v>
      </c>
      <c r="EL529"/>
    </row>
    <row r="530" spans="1:142" x14ac:dyDescent="0.3">
      <c r="A530" t="s">
        <v>134</v>
      </c>
      <c r="B530">
        <v>2020</v>
      </c>
      <c r="C530" t="s">
        <v>135</v>
      </c>
      <c r="D530" t="s">
        <v>253</v>
      </c>
      <c r="E530" t="s">
        <v>178</v>
      </c>
      <c r="F530" t="s">
        <v>137</v>
      </c>
      <c r="G530" t="s">
        <v>138</v>
      </c>
      <c r="H530" s="6">
        <v>5934.3</v>
      </c>
      <c r="I530">
        <v>5889</v>
      </c>
      <c r="AS530">
        <v>23267419.199999999</v>
      </c>
      <c r="AT530">
        <v>-38356.93</v>
      </c>
      <c r="AU530">
        <v>-112442.5</v>
      </c>
      <c r="AV530">
        <v>3129932.35</v>
      </c>
      <c r="AW530">
        <v>0</v>
      </c>
      <c r="AX530">
        <v>0</v>
      </c>
      <c r="AY530">
        <v>-38174.400000000001</v>
      </c>
      <c r="AZ530">
        <v>0</v>
      </c>
      <c r="BA530">
        <v>-3129932.35</v>
      </c>
      <c r="BB530">
        <v>-21332596.449999999</v>
      </c>
      <c r="BC530">
        <v>3366311.6</v>
      </c>
      <c r="BD530">
        <v>0</v>
      </c>
      <c r="BE530">
        <v>0</v>
      </c>
      <c r="BF530">
        <v>0</v>
      </c>
      <c r="BG530">
        <v>-3309.18</v>
      </c>
      <c r="BH530">
        <v>-410000</v>
      </c>
      <c r="BI530">
        <v>0</v>
      </c>
      <c r="BK530">
        <v>0</v>
      </c>
      <c r="BL530">
        <v>-1063476</v>
      </c>
      <c r="BM530">
        <v>0</v>
      </c>
      <c r="BN530">
        <v>-273203</v>
      </c>
      <c r="BO530">
        <v>-116435.5</v>
      </c>
      <c r="BP530">
        <v>-47235.05</v>
      </c>
      <c r="BQ530">
        <v>-136346.01999999999</v>
      </c>
      <c r="BR530">
        <v>18599.3</v>
      </c>
      <c r="BT530">
        <v>-879832.29</v>
      </c>
      <c r="BU530">
        <v>-145</v>
      </c>
      <c r="BV530">
        <v>-382694.89</v>
      </c>
      <c r="BW530">
        <v>-5674</v>
      </c>
      <c r="BX530">
        <v>0</v>
      </c>
      <c r="BY530">
        <v>-12862.6</v>
      </c>
      <c r="BZ530">
        <v>0</v>
      </c>
      <c r="CA530">
        <v>-7565.55</v>
      </c>
      <c r="CB530">
        <v>-640000</v>
      </c>
      <c r="CC530">
        <v>298144.03000000003</v>
      </c>
      <c r="CD530">
        <v>935</v>
      </c>
      <c r="CE530">
        <v>0</v>
      </c>
      <c r="CI530">
        <v>6451816.9999999991</v>
      </c>
      <c r="CJ530">
        <v>4222830.6231435034</v>
      </c>
      <c r="CK530">
        <v>-1522379.5373966999</v>
      </c>
      <c r="CL530">
        <v>11034133.779999999</v>
      </c>
      <c r="DA530">
        <v>7805860.9800000004</v>
      </c>
      <c r="DJ530">
        <v>5760000</v>
      </c>
      <c r="EH530">
        <v>0</v>
      </c>
      <c r="EJ530">
        <v>0</v>
      </c>
      <c r="EK530" s="59" t="s">
        <v>394</v>
      </c>
      <c r="EL530"/>
    </row>
    <row r="531" spans="1:142" x14ac:dyDescent="0.3">
      <c r="A531" t="s">
        <v>134</v>
      </c>
      <c r="B531">
        <v>2020</v>
      </c>
      <c r="C531" t="s">
        <v>135</v>
      </c>
      <c r="D531" t="s">
        <v>254</v>
      </c>
      <c r="E531" t="s">
        <v>179</v>
      </c>
      <c r="F531" t="s">
        <v>137</v>
      </c>
      <c r="G531" t="s">
        <v>138</v>
      </c>
      <c r="H531" s="6">
        <v>4466.4799999999996</v>
      </c>
      <c r="I531">
        <v>4400</v>
      </c>
      <c r="AS531">
        <v>14867393.9</v>
      </c>
      <c r="AT531">
        <v>-73063.02</v>
      </c>
      <c r="AU531">
        <v>-162054.6</v>
      </c>
      <c r="AV531">
        <v>2092630.9</v>
      </c>
      <c r="AW531">
        <v>0</v>
      </c>
      <c r="AX531">
        <v>0</v>
      </c>
      <c r="AY531">
        <v>-21511.439999999999</v>
      </c>
      <c r="AZ531">
        <v>0</v>
      </c>
      <c r="BA531">
        <v>-2092630.9</v>
      </c>
      <c r="BB531">
        <v>-16480791.449999999</v>
      </c>
      <c r="BC531">
        <v>2225604.5</v>
      </c>
      <c r="BD531">
        <v>0</v>
      </c>
      <c r="BE531">
        <v>0</v>
      </c>
      <c r="BF531">
        <v>0</v>
      </c>
      <c r="BG531">
        <v>-7635.66</v>
      </c>
      <c r="BH531">
        <v>3188</v>
      </c>
      <c r="BI531">
        <v>-672350</v>
      </c>
      <c r="BK531">
        <v>0</v>
      </c>
      <c r="BL531">
        <v>830297</v>
      </c>
      <c r="BM531">
        <v>0</v>
      </c>
      <c r="BN531">
        <v>157776</v>
      </c>
      <c r="BO531">
        <v>0</v>
      </c>
      <c r="BP531">
        <v>0</v>
      </c>
      <c r="BQ531">
        <v>66091.929999999993</v>
      </c>
      <c r="BR531">
        <v>449008.3</v>
      </c>
      <c r="BT531">
        <v>-559728.69999999995</v>
      </c>
      <c r="BU531">
        <v>0</v>
      </c>
      <c r="BV531">
        <v>-317511.34999999998</v>
      </c>
      <c r="BW531">
        <v>-74039.149999999994</v>
      </c>
      <c r="BX531">
        <v>0</v>
      </c>
      <c r="BY531">
        <v>-39163.5</v>
      </c>
      <c r="BZ531">
        <v>139226.14000000001</v>
      </c>
      <c r="CA531">
        <v>0</v>
      </c>
      <c r="CB531">
        <v>0</v>
      </c>
      <c r="CC531">
        <v>330667.5</v>
      </c>
      <c r="CD531">
        <v>0</v>
      </c>
      <c r="CE531">
        <v>0</v>
      </c>
      <c r="CI531">
        <v>10368936.32</v>
      </c>
      <c r="CJ531">
        <v>1873846.1020117137</v>
      </c>
      <c r="CK531">
        <v>813924.96760209999</v>
      </c>
      <c r="CL531">
        <v>14388680.560000001</v>
      </c>
      <c r="DA531">
        <v>10487897.810000001</v>
      </c>
      <c r="DJ531">
        <v>2846812</v>
      </c>
      <c r="EG531" t="s">
        <v>288</v>
      </c>
      <c r="EH531">
        <v>1</v>
      </c>
      <c r="EJ531">
        <v>0</v>
      </c>
      <c r="EK531" s="59" t="s">
        <v>391</v>
      </c>
      <c r="EL531"/>
    </row>
    <row r="532" spans="1:142" x14ac:dyDescent="0.3">
      <c r="A532" t="s">
        <v>134</v>
      </c>
      <c r="B532">
        <v>2020</v>
      </c>
      <c r="C532" t="s">
        <v>135</v>
      </c>
      <c r="D532" t="s">
        <v>255</v>
      </c>
      <c r="E532" t="s">
        <v>180</v>
      </c>
      <c r="F532" t="s">
        <v>137</v>
      </c>
      <c r="G532" t="s">
        <v>138</v>
      </c>
      <c r="H532" s="6">
        <v>4280.6899999999996</v>
      </c>
      <c r="I532">
        <v>4333</v>
      </c>
      <c r="AS532">
        <v>15681143.199999999</v>
      </c>
      <c r="AT532">
        <v>-77039.13</v>
      </c>
      <c r="AU532">
        <v>-235217.15</v>
      </c>
      <c r="AV532">
        <v>2712466.8</v>
      </c>
      <c r="AW532">
        <v>0</v>
      </c>
      <c r="AX532">
        <v>0</v>
      </c>
      <c r="AY532">
        <v>-20548.8</v>
      </c>
      <c r="AZ532">
        <v>0</v>
      </c>
      <c r="BA532">
        <v>-2712466.8</v>
      </c>
      <c r="BB532">
        <v>-16371030.369999999</v>
      </c>
      <c r="BC532">
        <v>2225009.23</v>
      </c>
      <c r="BD532">
        <v>0</v>
      </c>
      <c r="BE532">
        <v>0</v>
      </c>
      <c r="BF532">
        <v>0</v>
      </c>
      <c r="BG532">
        <v>-8868.06</v>
      </c>
      <c r="BH532">
        <v>579104.64</v>
      </c>
      <c r="BI532">
        <v>0</v>
      </c>
      <c r="BK532">
        <v>0</v>
      </c>
      <c r="BL532">
        <v>942143</v>
      </c>
      <c r="BM532">
        <v>0</v>
      </c>
      <c r="BN532">
        <v>-197</v>
      </c>
      <c r="BO532">
        <v>0</v>
      </c>
      <c r="BP532">
        <v>-44006.25</v>
      </c>
      <c r="BQ532">
        <v>-22504.3</v>
      </c>
      <c r="BR532">
        <v>280667.15999999997</v>
      </c>
      <c r="BT532">
        <v>-48516.75</v>
      </c>
      <c r="BU532">
        <v>0</v>
      </c>
      <c r="BV532">
        <v>-812266.71</v>
      </c>
      <c r="BW532">
        <v>-8600.75</v>
      </c>
      <c r="BX532">
        <v>0</v>
      </c>
      <c r="BY532">
        <v>0</v>
      </c>
      <c r="BZ532">
        <v>24293.91</v>
      </c>
      <c r="CA532">
        <v>-19068.79</v>
      </c>
      <c r="CB532">
        <v>0</v>
      </c>
      <c r="CC532">
        <v>163257.49</v>
      </c>
      <c r="CD532">
        <v>0</v>
      </c>
      <c r="CE532">
        <v>0</v>
      </c>
      <c r="CI532">
        <v>6576182.6080215378</v>
      </c>
      <c r="CJ532">
        <v>3079671.0750834164</v>
      </c>
      <c r="CK532">
        <v>841511.54045640002</v>
      </c>
      <c r="CL532">
        <v>5449662.7800000003</v>
      </c>
      <c r="DA532">
        <v>8803711.2200000007</v>
      </c>
      <c r="DJ532">
        <v>3080501.05</v>
      </c>
      <c r="EH532">
        <v>0</v>
      </c>
      <c r="EJ532">
        <v>0</v>
      </c>
      <c r="EK532" s="59" t="s">
        <v>416</v>
      </c>
      <c r="EL532"/>
    </row>
    <row r="533" spans="1:142" x14ac:dyDescent="0.3">
      <c r="A533" t="s">
        <v>134</v>
      </c>
      <c r="B533">
        <v>2020</v>
      </c>
      <c r="C533" t="s">
        <v>135</v>
      </c>
      <c r="D533" t="s">
        <v>256</v>
      </c>
      <c r="E533" t="s">
        <v>181</v>
      </c>
      <c r="F533" t="s">
        <v>137</v>
      </c>
      <c r="G533" t="s">
        <v>138</v>
      </c>
      <c r="H533" s="6">
        <v>4532.97</v>
      </c>
      <c r="I533">
        <v>4299</v>
      </c>
      <c r="AS533">
        <v>14513706.9</v>
      </c>
      <c r="AT533">
        <v>-1326.55</v>
      </c>
      <c r="AU533">
        <v>-182759.8</v>
      </c>
      <c r="AV533">
        <v>1264804.1000000001</v>
      </c>
      <c r="AW533">
        <v>0</v>
      </c>
      <c r="AX533">
        <v>0</v>
      </c>
      <c r="AY533">
        <v>-24700.799999999999</v>
      </c>
      <c r="AZ533">
        <v>0</v>
      </c>
      <c r="BA533">
        <v>-1264804.1000000001</v>
      </c>
      <c r="BB533">
        <v>-13242889.449999999</v>
      </c>
      <c r="BC533">
        <v>2117184.1</v>
      </c>
      <c r="BD533">
        <v>0</v>
      </c>
      <c r="BE533">
        <v>0</v>
      </c>
      <c r="BF533">
        <v>0</v>
      </c>
      <c r="BG533">
        <v>-483.5</v>
      </c>
      <c r="BH533">
        <v>-318486</v>
      </c>
      <c r="BI533">
        <v>0</v>
      </c>
      <c r="BK533">
        <v>0</v>
      </c>
      <c r="BL533">
        <v>-2743861</v>
      </c>
      <c r="BM533">
        <v>0</v>
      </c>
      <c r="BN533">
        <v>589962</v>
      </c>
      <c r="BO533">
        <v>0</v>
      </c>
      <c r="BP533">
        <v>-55908.2</v>
      </c>
      <c r="BQ533">
        <v>-52939.7</v>
      </c>
      <c r="BR533">
        <v>326859.8</v>
      </c>
      <c r="BT533">
        <v>-475036</v>
      </c>
      <c r="BU533">
        <v>0</v>
      </c>
      <c r="BV533">
        <v>-144759</v>
      </c>
      <c r="BW533">
        <v>-456</v>
      </c>
      <c r="BX533">
        <v>0</v>
      </c>
      <c r="BY533">
        <v>0</v>
      </c>
      <c r="BZ533">
        <v>2565.48</v>
      </c>
      <c r="CA533">
        <v>-13685.6</v>
      </c>
      <c r="CB533">
        <v>0</v>
      </c>
      <c r="CC533">
        <v>399427.6</v>
      </c>
      <c r="CD533">
        <v>220877.7</v>
      </c>
      <c r="CE533">
        <v>-20776.900000000001</v>
      </c>
      <c r="CI533">
        <v>11267045.960000001</v>
      </c>
      <c r="CJ533">
        <v>2264677.6335223364</v>
      </c>
      <c r="CK533">
        <v>-1925242.9649694001</v>
      </c>
      <c r="CL533">
        <v>15690688.52</v>
      </c>
      <c r="DA533">
        <v>11364979.98</v>
      </c>
      <c r="DJ533">
        <v>2973486</v>
      </c>
      <c r="EG533" t="s">
        <v>283</v>
      </c>
      <c r="EH533">
        <v>1</v>
      </c>
      <c r="EJ533">
        <v>0</v>
      </c>
      <c r="EK533" s="59" t="s">
        <v>414</v>
      </c>
      <c r="EL533"/>
    </row>
    <row r="534" spans="1:142" x14ac:dyDescent="0.3">
      <c r="A534" t="s">
        <v>134</v>
      </c>
      <c r="B534">
        <v>2020</v>
      </c>
      <c r="C534" t="s">
        <v>135</v>
      </c>
      <c r="D534" t="s">
        <v>257</v>
      </c>
      <c r="E534" t="s">
        <v>182</v>
      </c>
      <c r="F534" t="s">
        <v>137</v>
      </c>
      <c r="G534" t="s">
        <v>138</v>
      </c>
      <c r="H534" s="6">
        <v>3687.06</v>
      </c>
      <c r="I534">
        <v>3579</v>
      </c>
      <c r="AS534">
        <v>10995520.449999999</v>
      </c>
      <c r="AT534">
        <v>0</v>
      </c>
      <c r="AU534">
        <v>-43982.1</v>
      </c>
      <c r="AV534">
        <v>1732275.2</v>
      </c>
      <c r="AW534">
        <v>0</v>
      </c>
      <c r="AX534">
        <v>0</v>
      </c>
      <c r="AY534">
        <v>-23150.400000000001</v>
      </c>
      <c r="AZ534">
        <v>0</v>
      </c>
      <c r="BA534">
        <v>-1732275.2</v>
      </c>
      <c r="BB534">
        <v>-10393671.85</v>
      </c>
      <c r="BC534">
        <v>1785895.55</v>
      </c>
      <c r="BD534">
        <v>0</v>
      </c>
      <c r="BE534">
        <v>0</v>
      </c>
      <c r="BF534">
        <v>0</v>
      </c>
      <c r="BG534">
        <v>0</v>
      </c>
      <c r="BH534">
        <v>-275000</v>
      </c>
      <c r="BI534">
        <v>0</v>
      </c>
      <c r="BK534">
        <v>0</v>
      </c>
      <c r="BL534">
        <v>-1132096</v>
      </c>
      <c r="BM534">
        <v>0</v>
      </c>
      <c r="BN534">
        <v>-250000</v>
      </c>
      <c r="BO534">
        <v>-40350.300000000003</v>
      </c>
      <c r="BP534">
        <v>0</v>
      </c>
      <c r="BQ534">
        <v>-32141.26</v>
      </c>
      <c r="BR534">
        <v>0</v>
      </c>
      <c r="BT534">
        <v>-265866.45</v>
      </c>
      <c r="BU534">
        <v>0</v>
      </c>
      <c r="BV534">
        <v>-291250.98</v>
      </c>
      <c r="BW534">
        <v>-4271.8</v>
      </c>
      <c r="BX534">
        <v>0</v>
      </c>
      <c r="BY534">
        <v>-4922.6499999999996</v>
      </c>
      <c r="BZ534">
        <v>244108.45</v>
      </c>
      <c r="CA534">
        <v>-967.79</v>
      </c>
      <c r="CB534">
        <v>0</v>
      </c>
      <c r="CC534">
        <v>307456.48</v>
      </c>
      <c r="CD534">
        <v>0</v>
      </c>
      <c r="CE534">
        <v>0</v>
      </c>
      <c r="CI534">
        <v>11531039.960000001</v>
      </c>
      <c r="CJ534">
        <v>3670522.29409838</v>
      </c>
      <c r="CK534">
        <v>-1449302.8977049999</v>
      </c>
      <c r="CL534">
        <v>14573344.02</v>
      </c>
      <c r="DA534">
        <v>11010023.48</v>
      </c>
      <c r="DJ534">
        <v>1694000</v>
      </c>
      <c r="EH534">
        <v>0</v>
      </c>
      <c r="EJ534">
        <v>0</v>
      </c>
      <c r="EK534" s="59" t="s">
        <v>409</v>
      </c>
      <c r="EL534"/>
    </row>
    <row r="535" spans="1:142" x14ac:dyDescent="0.3">
      <c r="A535" t="s">
        <v>134</v>
      </c>
      <c r="B535">
        <v>2020</v>
      </c>
      <c r="C535" t="s">
        <v>135</v>
      </c>
      <c r="D535" t="s">
        <v>258</v>
      </c>
      <c r="E535" t="s">
        <v>183</v>
      </c>
      <c r="F535" t="s">
        <v>137</v>
      </c>
      <c r="G535" t="s">
        <v>138</v>
      </c>
      <c r="H535" s="6">
        <v>3476.23</v>
      </c>
      <c r="I535">
        <v>3509</v>
      </c>
      <c r="AS535">
        <v>11150077.550000001</v>
      </c>
      <c r="AT535">
        <v>3081.05</v>
      </c>
      <c r="AU535">
        <v>-64670.95</v>
      </c>
      <c r="AV535">
        <v>1895265.6</v>
      </c>
      <c r="AW535">
        <v>0</v>
      </c>
      <c r="AX535">
        <v>0</v>
      </c>
      <c r="AY535">
        <v>-15057.6</v>
      </c>
      <c r="AZ535">
        <v>0</v>
      </c>
      <c r="BA535">
        <v>-1895265.6</v>
      </c>
      <c r="BB535">
        <v>-11590208.699999999</v>
      </c>
      <c r="BC535">
        <v>1758465.9</v>
      </c>
      <c r="BD535">
        <v>0</v>
      </c>
      <c r="BE535">
        <v>0</v>
      </c>
      <c r="BF535">
        <v>0</v>
      </c>
      <c r="BG535">
        <v>-3707.4</v>
      </c>
      <c r="BH535">
        <v>-85000</v>
      </c>
      <c r="BI535">
        <v>0</v>
      </c>
      <c r="BK535">
        <v>0</v>
      </c>
      <c r="BL535">
        <v>417036</v>
      </c>
      <c r="BM535">
        <v>0</v>
      </c>
      <c r="BN535">
        <v>-198000</v>
      </c>
      <c r="BO535">
        <v>-10689.85</v>
      </c>
      <c r="BP535">
        <v>0</v>
      </c>
      <c r="BQ535">
        <v>-9482.01</v>
      </c>
      <c r="BR535">
        <v>0</v>
      </c>
      <c r="BT535">
        <v>-545827.02</v>
      </c>
      <c r="BU535">
        <v>0</v>
      </c>
      <c r="BV535">
        <v>-267313.86</v>
      </c>
      <c r="BW535">
        <v>-11699.71</v>
      </c>
      <c r="BX535">
        <v>0</v>
      </c>
      <c r="BY535">
        <v>0</v>
      </c>
      <c r="BZ535">
        <v>-189088.67</v>
      </c>
      <c r="CA535">
        <v>-13794.47</v>
      </c>
      <c r="CB535">
        <v>0</v>
      </c>
      <c r="CC535">
        <v>131961.56</v>
      </c>
      <c r="CD535">
        <v>0</v>
      </c>
      <c r="CE535">
        <v>0</v>
      </c>
      <c r="CI535">
        <v>7544623.9999999981</v>
      </c>
      <c r="CJ535">
        <v>3538803.3841538322</v>
      </c>
      <c r="CK535">
        <v>150851.22807550002</v>
      </c>
      <c r="CL535">
        <v>10406948.35</v>
      </c>
      <c r="DA535">
        <v>8204858.5499999998</v>
      </c>
      <c r="DJ535">
        <v>1685000</v>
      </c>
      <c r="EH535">
        <v>0</v>
      </c>
      <c r="EJ535">
        <v>0</v>
      </c>
      <c r="EK535" s="59" t="s">
        <v>411</v>
      </c>
      <c r="EL535"/>
    </row>
    <row r="536" spans="1:142" x14ac:dyDescent="0.3">
      <c r="A536" t="s">
        <v>134</v>
      </c>
      <c r="B536">
        <v>2020</v>
      </c>
      <c r="C536" t="s">
        <v>135</v>
      </c>
      <c r="D536" t="s">
        <v>259</v>
      </c>
      <c r="E536" t="s">
        <v>184</v>
      </c>
      <c r="F536" t="s">
        <v>137</v>
      </c>
      <c r="G536" t="s">
        <v>138</v>
      </c>
      <c r="H536" s="6">
        <v>3710</v>
      </c>
      <c r="I536">
        <v>3374</v>
      </c>
      <c r="AS536">
        <v>15550437.449999999</v>
      </c>
      <c r="AT536">
        <v>-65846.850000000006</v>
      </c>
      <c r="AU536">
        <v>-368369.34</v>
      </c>
      <c r="AV536">
        <v>1895509.6</v>
      </c>
      <c r="AW536">
        <v>0</v>
      </c>
      <c r="AX536">
        <v>0</v>
      </c>
      <c r="AY536">
        <v>-17904</v>
      </c>
      <c r="AZ536">
        <v>0</v>
      </c>
      <c r="BA536">
        <v>-1895509.6</v>
      </c>
      <c r="BB536">
        <v>-19584465.350000001</v>
      </c>
      <c r="BC536">
        <v>2289312.9</v>
      </c>
      <c r="BD536">
        <v>0</v>
      </c>
      <c r="BE536">
        <v>0</v>
      </c>
      <c r="BF536">
        <v>0</v>
      </c>
      <c r="BG536">
        <v>-809.73</v>
      </c>
      <c r="BH536">
        <v>350000</v>
      </c>
      <c r="BI536">
        <v>0</v>
      </c>
      <c r="BK536">
        <v>0</v>
      </c>
      <c r="BL536">
        <v>4290847.3499999996</v>
      </c>
      <c r="BM536">
        <v>0</v>
      </c>
      <c r="BN536">
        <v>-174292</v>
      </c>
      <c r="BO536">
        <v>-155700.70000000001</v>
      </c>
      <c r="BP536">
        <v>-13223.3</v>
      </c>
      <c r="BQ536">
        <v>-139061.35</v>
      </c>
      <c r="BR536">
        <v>319986.95</v>
      </c>
      <c r="BT536">
        <v>-891547.89</v>
      </c>
      <c r="BU536">
        <v>0</v>
      </c>
      <c r="BV536">
        <v>-458635.02</v>
      </c>
      <c r="BW536">
        <v>-45943.23</v>
      </c>
      <c r="BX536">
        <v>0</v>
      </c>
      <c r="BY536">
        <v>-12785.75</v>
      </c>
      <c r="BZ536">
        <v>158752.82</v>
      </c>
      <c r="CA536">
        <v>-9128.0300000000007</v>
      </c>
      <c r="CB536">
        <v>0</v>
      </c>
      <c r="CC536">
        <v>197098.3</v>
      </c>
      <c r="CD536">
        <v>0</v>
      </c>
      <c r="CE536">
        <v>0</v>
      </c>
      <c r="CI536">
        <v>7996416.9999999981</v>
      </c>
      <c r="CJ536">
        <v>4040186.5790447658</v>
      </c>
      <c r="CK536">
        <v>4305340.2710750997</v>
      </c>
      <c r="CL536">
        <v>9708058.3399999999</v>
      </c>
      <c r="DA536">
        <v>8794901.3100000005</v>
      </c>
      <c r="DJ536">
        <v>4300000</v>
      </c>
      <c r="EH536">
        <v>0</v>
      </c>
      <c r="EJ536">
        <v>0</v>
      </c>
      <c r="EK536" s="59" t="s">
        <v>420</v>
      </c>
      <c r="EL536"/>
    </row>
    <row r="537" spans="1:142" x14ac:dyDescent="0.3">
      <c r="A537" t="s">
        <v>134</v>
      </c>
      <c r="B537">
        <v>2020</v>
      </c>
      <c r="C537" t="s">
        <v>135</v>
      </c>
      <c r="D537" t="s">
        <v>260</v>
      </c>
      <c r="E537" t="s">
        <v>185</v>
      </c>
      <c r="F537" t="s">
        <v>137</v>
      </c>
      <c r="G537" t="s">
        <v>138</v>
      </c>
      <c r="H537" s="6">
        <v>2634.93</v>
      </c>
      <c r="I537">
        <v>2605</v>
      </c>
      <c r="AS537">
        <v>8378746.4000000004</v>
      </c>
      <c r="AT537">
        <v>-7716.55</v>
      </c>
      <c r="AU537">
        <v>-36866.5</v>
      </c>
      <c r="AV537">
        <v>1380997.45</v>
      </c>
      <c r="AW537">
        <v>0</v>
      </c>
      <c r="AX537">
        <v>0</v>
      </c>
      <c r="AY537">
        <v>-12249.6</v>
      </c>
      <c r="AZ537">
        <v>0</v>
      </c>
      <c r="BA537">
        <v>-1380997.45</v>
      </c>
      <c r="BB537">
        <v>-9343673.9499999993</v>
      </c>
      <c r="BC537">
        <v>1273286.1499999999</v>
      </c>
      <c r="BD537">
        <v>0</v>
      </c>
      <c r="BE537">
        <v>0</v>
      </c>
      <c r="BF537">
        <v>0</v>
      </c>
      <c r="BG537">
        <v>-683.55</v>
      </c>
      <c r="BH537">
        <v>-154237</v>
      </c>
      <c r="BI537">
        <v>0</v>
      </c>
      <c r="BK537">
        <v>0</v>
      </c>
      <c r="BL537">
        <v>141714</v>
      </c>
      <c r="BM537">
        <v>0</v>
      </c>
      <c r="BN537">
        <v>625000</v>
      </c>
      <c r="BO537">
        <v>-11857.35</v>
      </c>
      <c r="BP537">
        <v>0</v>
      </c>
      <c r="BQ537">
        <v>-45696.41</v>
      </c>
      <c r="BR537">
        <v>0</v>
      </c>
      <c r="BT537">
        <v>-185449.2</v>
      </c>
      <c r="BU537">
        <v>0</v>
      </c>
      <c r="BV537">
        <v>-239052.15</v>
      </c>
      <c r="BW537">
        <v>-566.75</v>
      </c>
      <c r="BX537">
        <v>0</v>
      </c>
      <c r="BY537">
        <v>0</v>
      </c>
      <c r="BZ537">
        <v>49558.8</v>
      </c>
      <c r="CA537">
        <v>-27323.200000000001</v>
      </c>
      <c r="CB537">
        <v>0</v>
      </c>
      <c r="CC537">
        <v>133732.32999999999</v>
      </c>
      <c r="CD537">
        <v>0</v>
      </c>
      <c r="CE537">
        <v>0</v>
      </c>
      <c r="CI537">
        <v>6437379.5</v>
      </c>
      <c r="CJ537">
        <v>2399190.7150184331</v>
      </c>
      <c r="CK537">
        <v>861900.70110459998</v>
      </c>
      <c r="CL537">
        <v>7008906.2599999998</v>
      </c>
      <c r="DA537">
        <v>6199340.7000000002</v>
      </c>
      <c r="DJ537">
        <v>1265000</v>
      </c>
      <c r="EH537">
        <v>0</v>
      </c>
      <c r="EJ537">
        <v>0</v>
      </c>
      <c r="EK537" s="59" t="s">
        <v>406</v>
      </c>
      <c r="EL537"/>
    </row>
    <row r="538" spans="1:142" x14ac:dyDescent="0.3">
      <c r="A538" t="s">
        <v>134</v>
      </c>
      <c r="B538">
        <v>2020</v>
      </c>
      <c r="C538" t="s">
        <v>135</v>
      </c>
      <c r="D538" t="s">
        <v>261</v>
      </c>
      <c r="E538" t="s">
        <v>186</v>
      </c>
      <c r="F538" t="s">
        <v>137</v>
      </c>
      <c r="G538" t="s">
        <v>138</v>
      </c>
      <c r="H538" s="6">
        <v>1042.04</v>
      </c>
      <c r="I538">
        <v>998</v>
      </c>
      <c r="AS538">
        <v>3741090.4</v>
      </c>
      <c r="AT538">
        <v>2988</v>
      </c>
      <c r="AU538">
        <v>-347921</v>
      </c>
      <c r="AV538">
        <v>518906</v>
      </c>
      <c r="AW538">
        <v>0</v>
      </c>
      <c r="AX538">
        <v>0</v>
      </c>
      <c r="AY538">
        <v>-4992</v>
      </c>
      <c r="AZ538">
        <v>0</v>
      </c>
      <c r="BA538">
        <v>-518906</v>
      </c>
      <c r="BB538">
        <v>-3842566.7</v>
      </c>
      <c r="BC538">
        <v>541774.30000000005</v>
      </c>
      <c r="BD538">
        <v>0</v>
      </c>
      <c r="BE538">
        <v>0</v>
      </c>
      <c r="BF538">
        <v>0</v>
      </c>
      <c r="BG538">
        <v>-13</v>
      </c>
      <c r="BH538">
        <v>30000</v>
      </c>
      <c r="BI538">
        <v>0</v>
      </c>
      <c r="BK538">
        <v>0</v>
      </c>
      <c r="BL538">
        <v>144744</v>
      </c>
      <c r="BM538">
        <v>0</v>
      </c>
      <c r="BN538">
        <v>72000</v>
      </c>
      <c r="BO538">
        <v>-70034</v>
      </c>
      <c r="BP538">
        <v>0</v>
      </c>
      <c r="BQ538">
        <v>-35771</v>
      </c>
      <c r="BR538">
        <v>262771</v>
      </c>
      <c r="BT538">
        <v>-143548</v>
      </c>
      <c r="BU538">
        <v>0</v>
      </c>
      <c r="BV538">
        <v>-227090</v>
      </c>
      <c r="BW538">
        <v>0</v>
      </c>
      <c r="BX538">
        <v>0</v>
      </c>
      <c r="BY538">
        <v>0</v>
      </c>
      <c r="BZ538">
        <v>24577</v>
      </c>
      <c r="CA538">
        <v>-13856</v>
      </c>
      <c r="CB538">
        <v>0</v>
      </c>
      <c r="CC538">
        <v>3441</v>
      </c>
      <c r="CD538">
        <v>21600</v>
      </c>
      <c r="CE538">
        <v>0</v>
      </c>
      <c r="CI538">
        <v>2700493.3399999994</v>
      </c>
      <c r="CJ538">
        <v>1233394.0352175175</v>
      </c>
      <c r="CK538">
        <v>118528.9941179</v>
      </c>
      <c r="CL538">
        <v>2689737</v>
      </c>
      <c r="DA538">
        <v>2271270</v>
      </c>
      <c r="DJ538">
        <v>540000</v>
      </c>
      <c r="EG538" t="s">
        <v>294</v>
      </c>
      <c r="EH538">
        <v>1</v>
      </c>
      <c r="EJ538">
        <v>0</v>
      </c>
      <c r="EK538" s="59" t="s">
        <v>422</v>
      </c>
      <c r="EL538"/>
    </row>
    <row r="539" spans="1:142" x14ac:dyDescent="0.3">
      <c r="A539" t="s">
        <v>134</v>
      </c>
      <c r="B539">
        <v>2020</v>
      </c>
      <c r="C539" t="s">
        <v>135</v>
      </c>
      <c r="D539" t="s">
        <v>262</v>
      </c>
      <c r="E539" t="s">
        <v>187</v>
      </c>
      <c r="F539" t="s">
        <v>137</v>
      </c>
      <c r="G539" t="s">
        <v>138</v>
      </c>
      <c r="H539" s="6">
        <v>540.15</v>
      </c>
      <c r="I539">
        <v>514</v>
      </c>
      <c r="AS539">
        <v>2762147.35</v>
      </c>
      <c r="AT539">
        <v>-54941.25</v>
      </c>
      <c r="AU539">
        <v>-13534.5</v>
      </c>
      <c r="AV539">
        <v>1275966</v>
      </c>
      <c r="AW539">
        <v>0</v>
      </c>
      <c r="AX539">
        <v>0</v>
      </c>
      <c r="AY539">
        <v>-2568</v>
      </c>
      <c r="AZ539">
        <v>0</v>
      </c>
      <c r="BA539">
        <v>-1275966</v>
      </c>
      <c r="BB539">
        <v>-5699872.2999999998</v>
      </c>
      <c r="BC539">
        <v>408684.4</v>
      </c>
      <c r="BD539">
        <v>0</v>
      </c>
      <c r="BE539">
        <v>0</v>
      </c>
      <c r="BF539">
        <v>0</v>
      </c>
      <c r="BG539">
        <v>-20.56</v>
      </c>
      <c r="BH539">
        <v>136957</v>
      </c>
      <c r="BI539">
        <v>1000</v>
      </c>
      <c r="BK539">
        <v>0</v>
      </c>
      <c r="BL539">
        <v>3454126</v>
      </c>
      <c r="BM539">
        <v>0</v>
      </c>
      <c r="BN539">
        <v>-109891</v>
      </c>
      <c r="BO539">
        <v>0</v>
      </c>
      <c r="BP539">
        <v>0</v>
      </c>
      <c r="BQ539">
        <v>-2360.84</v>
      </c>
      <c r="BR539">
        <v>36445.550000000003</v>
      </c>
      <c r="BT539">
        <v>0</v>
      </c>
      <c r="BU539">
        <v>0</v>
      </c>
      <c r="BV539">
        <v>-359853.14</v>
      </c>
      <c r="BW539">
        <v>0</v>
      </c>
      <c r="BX539">
        <v>0</v>
      </c>
      <c r="BY539">
        <v>0</v>
      </c>
      <c r="BZ539">
        <v>6174.77</v>
      </c>
      <c r="CA539">
        <v>-273.92</v>
      </c>
      <c r="CB539">
        <v>0</v>
      </c>
      <c r="CC539">
        <v>47909.599999999999</v>
      </c>
      <c r="CD539">
        <v>0</v>
      </c>
      <c r="CE539">
        <v>0</v>
      </c>
      <c r="CI539">
        <v>22516701.699999999</v>
      </c>
      <c r="CJ539">
        <v>5874938.8249947792</v>
      </c>
      <c r="CK539">
        <v>3758280.3560919999</v>
      </c>
      <c r="CL539">
        <v>22563430.43</v>
      </c>
      <c r="DA539">
        <v>23126830.489999998</v>
      </c>
      <c r="DJ539">
        <v>1050043</v>
      </c>
      <c r="EG539" t="s">
        <v>288</v>
      </c>
      <c r="EH539">
        <v>1</v>
      </c>
      <c r="EJ539">
        <v>0</v>
      </c>
      <c r="EK539" s="59" t="s">
        <v>417</v>
      </c>
      <c r="EL539"/>
    </row>
    <row r="540" spans="1:142" x14ac:dyDescent="0.3">
      <c r="A540" t="s">
        <v>134</v>
      </c>
      <c r="B540">
        <v>2020</v>
      </c>
      <c r="C540" t="s">
        <v>135</v>
      </c>
      <c r="D540" t="s">
        <v>263</v>
      </c>
      <c r="E540" t="s">
        <v>188</v>
      </c>
      <c r="F540" t="s">
        <v>137</v>
      </c>
      <c r="G540" t="s">
        <v>138</v>
      </c>
      <c r="H540" s="6">
        <v>1126</v>
      </c>
      <c r="I540">
        <v>0</v>
      </c>
      <c r="AS540">
        <v>4097947.65</v>
      </c>
      <c r="AT540">
        <v>-807.5</v>
      </c>
      <c r="AU540">
        <v>-113103.35</v>
      </c>
      <c r="AV540">
        <v>397342.65</v>
      </c>
      <c r="AW540">
        <v>57160.4</v>
      </c>
      <c r="AX540">
        <v>0</v>
      </c>
      <c r="AY540">
        <v>-7540.8</v>
      </c>
      <c r="AZ540">
        <v>0</v>
      </c>
      <c r="BA540">
        <v>-452383.8</v>
      </c>
      <c r="BB540">
        <v>-4062757.6</v>
      </c>
      <c r="BC540">
        <v>486304.15</v>
      </c>
      <c r="BD540">
        <v>0</v>
      </c>
      <c r="BE540">
        <v>0</v>
      </c>
      <c r="BF540">
        <v>0</v>
      </c>
      <c r="BG540">
        <v>-38.6</v>
      </c>
      <c r="BH540">
        <v>259000</v>
      </c>
      <c r="BI540">
        <v>0</v>
      </c>
      <c r="BK540">
        <v>0</v>
      </c>
      <c r="BL540">
        <v>-333462</v>
      </c>
      <c r="BM540">
        <v>0</v>
      </c>
      <c r="BN540">
        <v>-180000</v>
      </c>
      <c r="BO540">
        <v>0</v>
      </c>
      <c r="BP540">
        <v>0</v>
      </c>
      <c r="BQ540">
        <v>0</v>
      </c>
      <c r="BR540">
        <v>103839.25</v>
      </c>
      <c r="BT540">
        <v>-70407.679999999993</v>
      </c>
      <c r="BU540">
        <v>0</v>
      </c>
      <c r="BV540">
        <v>-128565.48</v>
      </c>
      <c r="BW540">
        <v>0</v>
      </c>
      <c r="BX540">
        <v>0</v>
      </c>
      <c r="BY540">
        <v>-1198</v>
      </c>
      <c r="BZ540">
        <v>40117.58</v>
      </c>
      <c r="CA540">
        <v>-10165.02</v>
      </c>
      <c r="CB540">
        <v>0</v>
      </c>
      <c r="CC540">
        <v>533.25</v>
      </c>
      <c r="CD540">
        <v>0</v>
      </c>
      <c r="CE540">
        <v>-2571</v>
      </c>
      <c r="CI540">
        <v>1233266.0400000005</v>
      </c>
      <c r="CJ540">
        <v>1710356.1451746305</v>
      </c>
      <c r="CK540">
        <v>0</v>
      </c>
      <c r="CL540">
        <v>1500631.79</v>
      </c>
      <c r="DA540">
        <v>1298962.74</v>
      </c>
      <c r="DJ540">
        <v>762000</v>
      </c>
      <c r="EG540" t="s">
        <v>285</v>
      </c>
      <c r="EH540">
        <v>1</v>
      </c>
      <c r="EJ540">
        <v>0</v>
      </c>
      <c r="EK540" s="59" t="s">
        <v>423</v>
      </c>
      <c r="EL540"/>
    </row>
    <row r="541" spans="1:142" x14ac:dyDescent="0.3">
      <c r="A541" t="s">
        <v>134</v>
      </c>
      <c r="B541">
        <v>2020</v>
      </c>
      <c r="C541" t="s">
        <v>135</v>
      </c>
      <c r="D541" t="s">
        <v>264</v>
      </c>
      <c r="E541" t="s">
        <v>189</v>
      </c>
      <c r="F541" t="s">
        <v>137</v>
      </c>
      <c r="G541" t="s">
        <v>138</v>
      </c>
      <c r="H541" s="6">
        <v>0</v>
      </c>
      <c r="I541">
        <v>0</v>
      </c>
      <c r="AS541">
        <v>0</v>
      </c>
      <c r="AT541">
        <v>0</v>
      </c>
      <c r="AU541">
        <v>0</v>
      </c>
      <c r="AV541">
        <v>0</v>
      </c>
      <c r="AW541">
        <v>0</v>
      </c>
      <c r="AX541">
        <v>0</v>
      </c>
      <c r="AY541">
        <v>0</v>
      </c>
      <c r="AZ541">
        <v>0</v>
      </c>
      <c r="BA541">
        <v>0</v>
      </c>
      <c r="BB541">
        <v>0</v>
      </c>
      <c r="BC541">
        <v>0</v>
      </c>
      <c r="BD541">
        <v>0</v>
      </c>
      <c r="BE541">
        <v>0</v>
      </c>
      <c r="BF541">
        <v>0</v>
      </c>
      <c r="BG541">
        <v>0</v>
      </c>
      <c r="BH541">
        <v>0</v>
      </c>
      <c r="BI541">
        <v>0</v>
      </c>
      <c r="BK541">
        <v>0</v>
      </c>
      <c r="BL541">
        <v>0</v>
      </c>
      <c r="BM541">
        <v>0</v>
      </c>
      <c r="BN541">
        <v>0</v>
      </c>
      <c r="BO541">
        <v>0</v>
      </c>
      <c r="BP541">
        <v>0</v>
      </c>
      <c r="BQ541">
        <v>0</v>
      </c>
      <c r="BR541">
        <v>0</v>
      </c>
      <c r="BT541">
        <v>0</v>
      </c>
      <c r="BU541">
        <v>0</v>
      </c>
      <c r="BV541">
        <v>0</v>
      </c>
      <c r="BW541">
        <v>0</v>
      </c>
      <c r="BX541">
        <v>0</v>
      </c>
      <c r="BY541">
        <v>0</v>
      </c>
      <c r="BZ541">
        <v>0</v>
      </c>
      <c r="CA541">
        <v>0</v>
      </c>
      <c r="CB541">
        <v>0</v>
      </c>
      <c r="CC541">
        <v>0</v>
      </c>
      <c r="CD541">
        <v>0</v>
      </c>
      <c r="CE541">
        <v>0</v>
      </c>
      <c r="CI541">
        <v>0</v>
      </c>
      <c r="CJ541">
        <v>0</v>
      </c>
      <c r="CK541">
        <v>0</v>
      </c>
      <c r="CL541">
        <v>0</v>
      </c>
      <c r="DA541">
        <v>0</v>
      </c>
      <c r="DJ541">
        <v>0</v>
      </c>
      <c r="EG541" t="s">
        <v>281</v>
      </c>
      <c r="EH541">
        <v>1</v>
      </c>
      <c r="EJ541">
        <v>0</v>
      </c>
      <c r="EK541" s="59" t="s">
        <v>418</v>
      </c>
      <c r="EL541"/>
    </row>
    <row r="542" spans="1:142" x14ac:dyDescent="0.3">
      <c r="A542" t="s">
        <v>134</v>
      </c>
      <c r="B542">
        <v>2020</v>
      </c>
      <c r="C542" t="s">
        <v>135</v>
      </c>
      <c r="D542" t="s">
        <v>265</v>
      </c>
      <c r="E542" t="s">
        <v>190</v>
      </c>
      <c r="F542" t="s">
        <v>137</v>
      </c>
      <c r="G542" t="s">
        <v>138</v>
      </c>
      <c r="H542" s="6">
        <v>0</v>
      </c>
      <c r="I542">
        <v>0</v>
      </c>
      <c r="AS542">
        <v>0</v>
      </c>
      <c r="AT542">
        <v>0</v>
      </c>
      <c r="AU542">
        <v>0</v>
      </c>
      <c r="AV542">
        <v>0</v>
      </c>
      <c r="AW542">
        <v>0</v>
      </c>
      <c r="AX542">
        <v>0</v>
      </c>
      <c r="AY542">
        <v>0</v>
      </c>
      <c r="AZ542">
        <v>0</v>
      </c>
      <c r="BA542">
        <v>0</v>
      </c>
      <c r="BB542">
        <v>0</v>
      </c>
      <c r="BC542">
        <v>0</v>
      </c>
      <c r="BD542">
        <v>0</v>
      </c>
      <c r="BE542">
        <v>0</v>
      </c>
      <c r="BF542">
        <v>0</v>
      </c>
      <c r="BG542">
        <v>0</v>
      </c>
      <c r="BH542">
        <v>0</v>
      </c>
      <c r="BI542">
        <v>0</v>
      </c>
      <c r="BK542">
        <v>0</v>
      </c>
      <c r="BL542">
        <v>0</v>
      </c>
      <c r="BM542">
        <v>0</v>
      </c>
      <c r="BN542">
        <v>0</v>
      </c>
      <c r="BO542">
        <v>0</v>
      </c>
      <c r="BP542">
        <v>0</v>
      </c>
      <c r="BQ542">
        <v>0</v>
      </c>
      <c r="BR542">
        <v>0</v>
      </c>
      <c r="BT542">
        <v>0</v>
      </c>
      <c r="BU542">
        <v>0</v>
      </c>
      <c r="BV542">
        <v>0</v>
      </c>
      <c r="BW542">
        <v>0</v>
      </c>
      <c r="BX542">
        <v>0</v>
      </c>
      <c r="BY542">
        <v>0</v>
      </c>
      <c r="BZ542">
        <v>0</v>
      </c>
      <c r="CA542">
        <v>0</v>
      </c>
      <c r="CB542">
        <v>0</v>
      </c>
      <c r="CC542">
        <v>0</v>
      </c>
      <c r="CD542">
        <v>0</v>
      </c>
      <c r="CE542">
        <v>0</v>
      </c>
      <c r="CI542">
        <v>0</v>
      </c>
      <c r="CJ542">
        <v>0</v>
      </c>
      <c r="CK542">
        <v>0</v>
      </c>
      <c r="CL542">
        <v>0</v>
      </c>
      <c r="DA542">
        <v>0</v>
      </c>
      <c r="DJ542">
        <v>0</v>
      </c>
      <c r="EG542" t="s">
        <v>278</v>
      </c>
      <c r="EH542">
        <v>1</v>
      </c>
      <c r="EJ542">
        <v>0</v>
      </c>
      <c r="EK542" s="59" t="s">
        <v>437</v>
      </c>
      <c r="EL542"/>
    </row>
    <row r="543" spans="1:142" x14ac:dyDescent="0.3">
      <c r="A543" t="s">
        <v>134</v>
      </c>
      <c r="B543">
        <v>2020</v>
      </c>
      <c r="C543" t="s">
        <v>135</v>
      </c>
      <c r="D543" t="s">
        <v>266</v>
      </c>
      <c r="E543" t="s">
        <v>191</v>
      </c>
      <c r="F543" t="s">
        <v>137</v>
      </c>
      <c r="G543" t="s">
        <v>138</v>
      </c>
      <c r="H543" s="6">
        <v>0</v>
      </c>
      <c r="I543">
        <v>0</v>
      </c>
      <c r="AS543">
        <v>0</v>
      </c>
      <c r="AT543">
        <v>0</v>
      </c>
      <c r="AU543">
        <v>0</v>
      </c>
      <c r="AV543">
        <v>0</v>
      </c>
      <c r="AW543">
        <v>0</v>
      </c>
      <c r="AX543">
        <v>0</v>
      </c>
      <c r="AY543">
        <v>0</v>
      </c>
      <c r="AZ543">
        <v>0</v>
      </c>
      <c r="BA543">
        <v>0</v>
      </c>
      <c r="BB543">
        <v>0</v>
      </c>
      <c r="BC543">
        <v>0</v>
      </c>
      <c r="BD543">
        <v>0</v>
      </c>
      <c r="BE543">
        <v>0</v>
      </c>
      <c r="BF543">
        <v>0</v>
      </c>
      <c r="BG543">
        <v>0</v>
      </c>
      <c r="BH543">
        <v>0</v>
      </c>
      <c r="BI543">
        <v>0</v>
      </c>
      <c r="BK543">
        <v>0</v>
      </c>
      <c r="BL543">
        <v>0</v>
      </c>
      <c r="BM543">
        <v>0</v>
      </c>
      <c r="BN543">
        <v>0</v>
      </c>
      <c r="BO543">
        <v>0</v>
      </c>
      <c r="BP543">
        <v>0</v>
      </c>
      <c r="BQ543">
        <v>0</v>
      </c>
      <c r="BR543">
        <v>0</v>
      </c>
      <c r="BT543">
        <v>0</v>
      </c>
      <c r="BU543">
        <v>0</v>
      </c>
      <c r="BV543">
        <v>0</v>
      </c>
      <c r="BW543">
        <v>0</v>
      </c>
      <c r="BX543">
        <v>0</v>
      </c>
      <c r="BY543">
        <v>0</v>
      </c>
      <c r="BZ543">
        <v>0</v>
      </c>
      <c r="CA543">
        <v>0</v>
      </c>
      <c r="CB543">
        <v>0</v>
      </c>
      <c r="CC543">
        <v>0</v>
      </c>
      <c r="CD543">
        <v>0</v>
      </c>
      <c r="CE543">
        <v>0</v>
      </c>
      <c r="CI543">
        <v>0</v>
      </c>
      <c r="CJ543">
        <v>0</v>
      </c>
      <c r="CK543">
        <v>0</v>
      </c>
      <c r="CL543">
        <v>0</v>
      </c>
      <c r="DA543">
        <v>0</v>
      </c>
      <c r="DJ543">
        <v>0</v>
      </c>
      <c r="EG543" t="s">
        <v>278</v>
      </c>
      <c r="EH543">
        <v>1</v>
      </c>
      <c r="EJ543">
        <v>0</v>
      </c>
      <c r="EK543" s="59" t="s">
        <v>436</v>
      </c>
      <c r="EL543"/>
    </row>
    <row r="544" spans="1:142" x14ac:dyDescent="0.3">
      <c r="A544" t="s">
        <v>134</v>
      </c>
      <c r="B544">
        <v>2020</v>
      </c>
      <c r="C544" t="s">
        <v>135</v>
      </c>
      <c r="D544" t="s">
        <v>267</v>
      </c>
      <c r="E544" t="s">
        <v>192</v>
      </c>
      <c r="F544" t="s">
        <v>137</v>
      </c>
      <c r="G544" t="s">
        <v>138</v>
      </c>
      <c r="H544" s="6">
        <v>0</v>
      </c>
      <c r="I544">
        <v>0</v>
      </c>
      <c r="AS544">
        <v>0</v>
      </c>
      <c r="AT544">
        <v>0</v>
      </c>
      <c r="AU544">
        <v>0</v>
      </c>
      <c r="AV544">
        <v>0</v>
      </c>
      <c r="AW544">
        <v>0</v>
      </c>
      <c r="AX544">
        <v>0</v>
      </c>
      <c r="AY544">
        <v>0</v>
      </c>
      <c r="AZ544">
        <v>0</v>
      </c>
      <c r="BA544">
        <v>0</v>
      </c>
      <c r="BB544">
        <v>0</v>
      </c>
      <c r="BC544">
        <v>0</v>
      </c>
      <c r="BD544">
        <v>0</v>
      </c>
      <c r="BE544">
        <v>0</v>
      </c>
      <c r="BF544">
        <v>0</v>
      </c>
      <c r="BG544">
        <v>0</v>
      </c>
      <c r="BH544">
        <v>0</v>
      </c>
      <c r="BI544">
        <v>0</v>
      </c>
      <c r="BK544">
        <v>0</v>
      </c>
      <c r="BL544">
        <v>0</v>
      </c>
      <c r="BM544">
        <v>0</v>
      </c>
      <c r="BN544">
        <v>0</v>
      </c>
      <c r="BO544">
        <v>0</v>
      </c>
      <c r="BP544">
        <v>0</v>
      </c>
      <c r="BQ544">
        <v>0</v>
      </c>
      <c r="BR544">
        <v>0</v>
      </c>
      <c r="BT544">
        <v>0</v>
      </c>
      <c r="BU544">
        <v>0</v>
      </c>
      <c r="BV544">
        <v>0</v>
      </c>
      <c r="BW544">
        <v>0</v>
      </c>
      <c r="BX544">
        <v>0</v>
      </c>
      <c r="BY544">
        <v>0</v>
      </c>
      <c r="BZ544">
        <v>0</v>
      </c>
      <c r="CA544">
        <v>0</v>
      </c>
      <c r="CB544">
        <v>0</v>
      </c>
      <c r="CC544">
        <v>0</v>
      </c>
      <c r="CD544">
        <v>0</v>
      </c>
      <c r="CE544">
        <v>0</v>
      </c>
      <c r="CI544">
        <v>0</v>
      </c>
      <c r="CJ544">
        <v>0</v>
      </c>
      <c r="CK544">
        <v>0</v>
      </c>
      <c r="CL544">
        <v>0</v>
      </c>
      <c r="DA544">
        <v>0</v>
      </c>
      <c r="DJ544">
        <v>0</v>
      </c>
      <c r="EG544" t="s">
        <v>280</v>
      </c>
      <c r="EH544">
        <v>1</v>
      </c>
      <c r="EJ544">
        <v>0</v>
      </c>
      <c r="EK544" s="59" t="s">
        <v>415</v>
      </c>
      <c r="EL544"/>
    </row>
    <row r="545" spans="1:142" x14ac:dyDescent="0.3">
      <c r="A545" t="s">
        <v>134</v>
      </c>
      <c r="B545">
        <v>2020</v>
      </c>
      <c r="C545" t="s">
        <v>135</v>
      </c>
      <c r="D545" t="s">
        <v>268</v>
      </c>
      <c r="E545" t="s">
        <v>193</v>
      </c>
      <c r="F545" t="s">
        <v>137</v>
      </c>
      <c r="G545" t="s">
        <v>138</v>
      </c>
      <c r="H545" s="6">
        <v>0</v>
      </c>
      <c r="I545">
        <v>0</v>
      </c>
      <c r="AS545">
        <v>0</v>
      </c>
      <c r="AT545">
        <v>0</v>
      </c>
      <c r="AU545">
        <v>0</v>
      </c>
      <c r="AV545">
        <v>0</v>
      </c>
      <c r="AW545">
        <v>0</v>
      </c>
      <c r="AX545">
        <v>0</v>
      </c>
      <c r="AY545">
        <v>0</v>
      </c>
      <c r="AZ545">
        <v>0</v>
      </c>
      <c r="BA545">
        <v>0</v>
      </c>
      <c r="BB545">
        <v>0</v>
      </c>
      <c r="BC545">
        <v>0</v>
      </c>
      <c r="BD545">
        <v>0</v>
      </c>
      <c r="BE545">
        <v>0</v>
      </c>
      <c r="BF545">
        <v>0</v>
      </c>
      <c r="BG545">
        <v>0</v>
      </c>
      <c r="BH545">
        <v>0</v>
      </c>
      <c r="BI545">
        <v>0</v>
      </c>
      <c r="BK545">
        <v>0</v>
      </c>
      <c r="BL545">
        <v>0</v>
      </c>
      <c r="BM545">
        <v>0</v>
      </c>
      <c r="BN545">
        <v>0</v>
      </c>
      <c r="BO545">
        <v>0</v>
      </c>
      <c r="BP545">
        <v>0</v>
      </c>
      <c r="BQ545">
        <v>0</v>
      </c>
      <c r="BR545">
        <v>0</v>
      </c>
      <c r="BT545">
        <v>0</v>
      </c>
      <c r="BU545">
        <v>0</v>
      </c>
      <c r="BV545">
        <v>0</v>
      </c>
      <c r="BW545">
        <v>0</v>
      </c>
      <c r="BX545">
        <v>0</v>
      </c>
      <c r="BY545">
        <v>0</v>
      </c>
      <c r="BZ545">
        <v>0</v>
      </c>
      <c r="CA545">
        <v>0</v>
      </c>
      <c r="CB545">
        <v>0</v>
      </c>
      <c r="CC545">
        <v>0</v>
      </c>
      <c r="CD545">
        <v>0</v>
      </c>
      <c r="CE545">
        <v>0</v>
      </c>
      <c r="CI545">
        <v>0</v>
      </c>
      <c r="CJ545">
        <v>0</v>
      </c>
      <c r="CK545">
        <v>0</v>
      </c>
      <c r="CL545">
        <v>0</v>
      </c>
      <c r="DA545">
        <v>0</v>
      </c>
      <c r="DJ545">
        <v>0</v>
      </c>
      <c r="EG545" t="s">
        <v>281</v>
      </c>
      <c r="EH545">
        <v>1</v>
      </c>
      <c r="EJ545">
        <v>0</v>
      </c>
      <c r="EK545" s="59" t="s">
        <v>421</v>
      </c>
      <c r="EL545"/>
    </row>
    <row r="546" spans="1:142" x14ac:dyDescent="0.3">
      <c r="A546" t="s">
        <v>134</v>
      </c>
      <c r="B546">
        <v>2020</v>
      </c>
      <c r="C546" t="s">
        <v>135</v>
      </c>
      <c r="D546" t="s">
        <v>269</v>
      </c>
      <c r="E546" t="s">
        <v>194</v>
      </c>
      <c r="F546" t="s">
        <v>137</v>
      </c>
      <c r="G546" t="s">
        <v>138</v>
      </c>
      <c r="H546" s="6">
        <v>0</v>
      </c>
      <c r="I546">
        <v>0</v>
      </c>
      <c r="AS546">
        <v>0</v>
      </c>
      <c r="AT546">
        <v>0</v>
      </c>
      <c r="AU546">
        <v>0</v>
      </c>
      <c r="AV546">
        <v>0</v>
      </c>
      <c r="AW546">
        <v>0</v>
      </c>
      <c r="AX546">
        <v>0</v>
      </c>
      <c r="AY546">
        <v>0</v>
      </c>
      <c r="AZ546">
        <v>0</v>
      </c>
      <c r="BA546">
        <v>0</v>
      </c>
      <c r="BB546">
        <v>0</v>
      </c>
      <c r="BC546">
        <v>0</v>
      </c>
      <c r="BD546">
        <v>0</v>
      </c>
      <c r="BE546">
        <v>0</v>
      </c>
      <c r="BF546">
        <v>0</v>
      </c>
      <c r="BG546">
        <v>0</v>
      </c>
      <c r="BH546">
        <v>0</v>
      </c>
      <c r="BI546">
        <v>0</v>
      </c>
      <c r="BK546">
        <v>0</v>
      </c>
      <c r="BL546">
        <v>0</v>
      </c>
      <c r="BM546">
        <v>0</v>
      </c>
      <c r="BN546">
        <v>0</v>
      </c>
      <c r="BO546">
        <v>0</v>
      </c>
      <c r="BP546">
        <v>0</v>
      </c>
      <c r="BQ546">
        <v>0</v>
      </c>
      <c r="BR546">
        <v>0</v>
      </c>
      <c r="BT546">
        <v>0</v>
      </c>
      <c r="BU546">
        <v>0</v>
      </c>
      <c r="BV546">
        <v>0</v>
      </c>
      <c r="BW546">
        <v>0</v>
      </c>
      <c r="BX546">
        <v>0</v>
      </c>
      <c r="BY546">
        <v>0</v>
      </c>
      <c r="BZ546">
        <v>0</v>
      </c>
      <c r="CA546">
        <v>0</v>
      </c>
      <c r="CB546">
        <v>0</v>
      </c>
      <c r="CC546">
        <v>0</v>
      </c>
      <c r="CD546">
        <v>0</v>
      </c>
      <c r="CE546">
        <v>0</v>
      </c>
      <c r="CI546">
        <v>0</v>
      </c>
      <c r="CJ546">
        <v>0</v>
      </c>
      <c r="CK546">
        <v>0</v>
      </c>
      <c r="CL546">
        <v>0</v>
      </c>
      <c r="DA546">
        <v>0</v>
      </c>
      <c r="DJ546">
        <v>0</v>
      </c>
      <c r="EG546" t="s">
        <v>278</v>
      </c>
      <c r="EH546">
        <v>1</v>
      </c>
      <c r="EJ546">
        <v>0</v>
      </c>
      <c r="EK546" s="59" t="s">
        <v>446</v>
      </c>
      <c r="EL546"/>
    </row>
    <row r="547" spans="1:142" x14ac:dyDescent="0.3">
      <c r="A547" t="s">
        <v>134</v>
      </c>
      <c r="B547">
        <v>2020</v>
      </c>
      <c r="C547" t="s">
        <v>135</v>
      </c>
      <c r="D547" t="s">
        <v>270</v>
      </c>
      <c r="E547" t="s">
        <v>195</v>
      </c>
      <c r="F547" t="s">
        <v>137</v>
      </c>
      <c r="G547" t="s">
        <v>138</v>
      </c>
      <c r="H547" s="6">
        <v>0</v>
      </c>
      <c r="I547">
        <v>0</v>
      </c>
      <c r="AS547">
        <v>0</v>
      </c>
      <c r="AT547">
        <v>0</v>
      </c>
      <c r="AU547">
        <v>0</v>
      </c>
      <c r="AV547">
        <v>0</v>
      </c>
      <c r="AW547">
        <v>0</v>
      </c>
      <c r="AX547">
        <v>0</v>
      </c>
      <c r="AY547">
        <v>0</v>
      </c>
      <c r="AZ547">
        <v>0</v>
      </c>
      <c r="BA547">
        <v>0</v>
      </c>
      <c r="BB547">
        <v>0</v>
      </c>
      <c r="BC547">
        <v>0</v>
      </c>
      <c r="BD547">
        <v>0</v>
      </c>
      <c r="BE547">
        <v>0</v>
      </c>
      <c r="BF547">
        <v>0</v>
      </c>
      <c r="BG547">
        <v>0</v>
      </c>
      <c r="BH547">
        <v>0</v>
      </c>
      <c r="BI547">
        <v>0</v>
      </c>
      <c r="BK547">
        <v>0</v>
      </c>
      <c r="BL547">
        <v>0</v>
      </c>
      <c r="BM547">
        <v>0</v>
      </c>
      <c r="BN547">
        <v>0</v>
      </c>
      <c r="BO547">
        <v>0</v>
      </c>
      <c r="BP547">
        <v>0</v>
      </c>
      <c r="BQ547">
        <v>0</v>
      </c>
      <c r="BR547">
        <v>0</v>
      </c>
      <c r="BT547">
        <v>0</v>
      </c>
      <c r="BU547">
        <v>0</v>
      </c>
      <c r="BV547">
        <v>0</v>
      </c>
      <c r="BW547">
        <v>0</v>
      </c>
      <c r="BX547">
        <v>0</v>
      </c>
      <c r="BY547">
        <v>0</v>
      </c>
      <c r="BZ547">
        <v>0</v>
      </c>
      <c r="CA547">
        <v>0</v>
      </c>
      <c r="CB547">
        <v>0</v>
      </c>
      <c r="CC547">
        <v>0</v>
      </c>
      <c r="CD547">
        <v>0</v>
      </c>
      <c r="CE547">
        <v>0</v>
      </c>
      <c r="CI547">
        <v>0</v>
      </c>
      <c r="CJ547">
        <v>0</v>
      </c>
      <c r="CK547">
        <v>0</v>
      </c>
      <c r="CL547">
        <v>0</v>
      </c>
      <c r="DA547">
        <v>0</v>
      </c>
      <c r="DJ547">
        <v>0</v>
      </c>
      <c r="EG547" t="s">
        <v>283</v>
      </c>
      <c r="EH547">
        <v>1</v>
      </c>
      <c r="EJ547">
        <v>0</v>
      </c>
      <c r="EK547" s="59" t="s">
        <v>413</v>
      </c>
      <c r="EL547"/>
    </row>
    <row r="548" spans="1:142" x14ac:dyDescent="0.3">
      <c r="A548" t="s">
        <v>134</v>
      </c>
      <c r="B548">
        <v>2020</v>
      </c>
      <c r="C548" t="s">
        <v>135</v>
      </c>
      <c r="D548" t="s">
        <v>271</v>
      </c>
      <c r="E548" t="s">
        <v>196</v>
      </c>
      <c r="F548" t="s">
        <v>137</v>
      </c>
      <c r="G548" t="s">
        <v>138</v>
      </c>
      <c r="H548" s="6">
        <v>0</v>
      </c>
      <c r="I548">
        <v>0</v>
      </c>
      <c r="AS548">
        <v>0</v>
      </c>
      <c r="AT548">
        <v>0</v>
      </c>
      <c r="AU548">
        <v>0</v>
      </c>
      <c r="AV548">
        <v>0</v>
      </c>
      <c r="AW548">
        <v>0</v>
      </c>
      <c r="AX548">
        <v>0</v>
      </c>
      <c r="AY548">
        <v>0</v>
      </c>
      <c r="AZ548">
        <v>0</v>
      </c>
      <c r="BA548">
        <v>0</v>
      </c>
      <c r="BB548">
        <v>0</v>
      </c>
      <c r="BC548">
        <v>0</v>
      </c>
      <c r="BD548">
        <v>0</v>
      </c>
      <c r="BE548">
        <v>0</v>
      </c>
      <c r="BF548">
        <v>0</v>
      </c>
      <c r="BG548">
        <v>0</v>
      </c>
      <c r="BH548">
        <v>0</v>
      </c>
      <c r="BI548">
        <v>0</v>
      </c>
      <c r="BK548">
        <v>0</v>
      </c>
      <c r="BL548">
        <v>0</v>
      </c>
      <c r="BM548">
        <v>0</v>
      </c>
      <c r="BN548">
        <v>0</v>
      </c>
      <c r="BO548">
        <v>0</v>
      </c>
      <c r="BP548">
        <v>0</v>
      </c>
      <c r="BQ548">
        <v>0</v>
      </c>
      <c r="BR548">
        <v>0</v>
      </c>
      <c r="BT548">
        <v>0</v>
      </c>
      <c r="BU548">
        <v>0</v>
      </c>
      <c r="BV548">
        <v>0</v>
      </c>
      <c r="BW548">
        <v>0</v>
      </c>
      <c r="BX548">
        <v>0</v>
      </c>
      <c r="BY548">
        <v>0</v>
      </c>
      <c r="BZ548">
        <v>0</v>
      </c>
      <c r="CA548">
        <v>0</v>
      </c>
      <c r="CB548">
        <v>0</v>
      </c>
      <c r="CC548">
        <v>0</v>
      </c>
      <c r="CD548">
        <v>0</v>
      </c>
      <c r="CE548">
        <v>0</v>
      </c>
      <c r="CI548">
        <v>0</v>
      </c>
      <c r="CJ548">
        <v>0</v>
      </c>
      <c r="CK548">
        <v>0</v>
      </c>
      <c r="CL548">
        <v>0</v>
      </c>
      <c r="DA548">
        <v>0</v>
      </c>
      <c r="DJ548">
        <v>0</v>
      </c>
      <c r="EG548" t="s">
        <v>279</v>
      </c>
      <c r="EH548">
        <v>1</v>
      </c>
      <c r="EJ548">
        <v>0</v>
      </c>
      <c r="EK548" s="59" t="s">
        <v>444</v>
      </c>
      <c r="EL548"/>
    </row>
    <row r="549" spans="1:142" x14ac:dyDescent="0.3">
      <c r="A549" t="s">
        <v>134</v>
      </c>
      <c r="B549">
        <v>2020</v>
      </c>
      <c r="C549" t="s">
        <v>135</v>
      </c>
      <c r="D549" t="s">
        <v>272</v>
      </c>
      <c r="E549" t="s">
        <v>197</v>
      </c>
      <c r="F549" t="s">
        <v>137</v>
      </c>
      <c r="G549" t="s">
        <v>138</v>
      </c>
      <c r="H549" s="6">
        <v>0</v>
      </c>
      <c r="I549">
        <v>0</v>
      </c>
      <c r="AS549">
        <v>0</v>
      </c>
      <c r="AT549">
        <v>0</v>
      </c>
      <c r="AU549">
        <v>0</v>
      </c>
      <c r="AV549">
        <v>0</v>
      </c>
      <c r="AW549">
        <v>0</v>
      </c>
      <c r="AX549">
        <v>0</v>
      </c>
      <c r="AY549">
        <v>0</v>
      </c>
      <c r="AZ549">
        <v>0</v>
      </c>
      <c r="BA549">
        <v>0</v>
      </c>
      <c r="BB549">
        <v>0</v>
      </c>
      <c r="BC549">
        <v>0</v>
      </c>
      <c r="BD549">
        <v>0</v>
      </c>
      <c r="BE549">
        <v>0</v>
      </c>
      <c r="BF549">
        <v>0</v>
      </c>
      <c r="BG549">
        <v>0</v>
      </c>
      <c r="BH549">
        <v>0</v>
      </c>
      <c r="BI549">
        <v>0</v>
      </c>
      <c r="BK549">
        <v>0</v>
      </c>
      <c r="BL549">
        <v>0</v>
      </c>
      <c r="BM549">
        <v>0</v>
      </c>
      <c r="BN549">
        <v>0</v>
      </c>
      <c r="BO549">
        <v>0</v>
      </c>
      <c r="BP549">
        <v>0</v>
      </c>
      <c r="BQ549">
        <v>0</v>
      </c>
      <c r="BR549">
        <v>0</v>
      </c>
      <c r="BT549">
        <v>0</v>
      </c>
      <c r="BU549">
        <v>0</v>
      </c>
      <c r="BV549">
        <v>0</v>
      </c>
      <c r="BW549">
        <v>0</v>
      </c>
      <c r="BX549">
        <v>0</v>
      </c>
      <c r="BY549">
        <v>0</v>
      </c>
      <c r="BZ549">
        <v>0</v>
      </c>
      <c r="CA549">
        <v>0</v>
      </c>
      <c r="CB549">
        <v>0</v>
      </c>
      <c r="CC549">
        <v>0</v>
      </c>
      <c r="CD549">
        <v>0</v>
      </c>
      <c r="CE549">
        <v>0</v>
      </c>
      <c r="CI549">
        <v>0</v>
      </c>
      <c r="CJ549">
        <v>0</v>
      </c>
      <c r="CK549">
        <v>0</v>
      </c>
      <c r="CL549">
        <v>0</v>
      </c>
      <c r="DA549">
        <v>0</v>
      </c>
      <c r="DJ549">
        <v>0</v>
      </c>
      <c r="EG549" t="s">
        <v>279</v>
      </c>
      <c r="EH549">
        <v>1</v>
      </c>
      <c r="EJ549">
        <v>0</v>
      </c>
      <c r="EK549" s="59" t="s">
        <v>443</v>
      </c>
      <c r="EL549"/>
    </row>
    <row r="550" spans="1:142" x14ac:dyDescent="0.3">
      <c r="A550" t="s">
        <v>134</v>
      </c>
      <c r="B550">
        <v>2020</v>
      </c>
      <c r="C550" t="s">
        <v>135</v>
      </c>
      <c r="D550" t="s">
        <v>273</v>
      </c>
      <c r="E550" t="s">
        <v>198</v>
      </c>
      <c r="F550" t="s">
        <v>137</v>
      </c>
      <c r="G550" t="s">
        <v>138</v>
      </c>
      <c r="H550" s="6">
        <v>0</v>
      </c>
      <c r="I550">
        <v>0</v>
      </c>
      <c r="AS550">
        <v>0</v>
      </c>
      <c r="AT550">
        <v>0</v>
      </c>
      <c r="AU550">
        <v>0</v>
      </c>
      <c r="AV550">
        <v>0</v>
      </c>
      <c r="AW550">
        <v>0</v>
      </c>
      <c r="AX550">
        <v>0</v>
      </c>
      <c r="AY550">
        <v>0</v>
      </c>
      <c r="AZ550">
        <v>0</v>
      </c>
      <c r="BA550">
        <v>0</v>
      </c>
      <c r="BB550">
        <v>0</v>
      </c>
      <c r="BC550">
        <v>0</v>
      </c>
      <c r="BD550">
        <v>0</v>
      </c>
      <c r="BE550">
        <v>0</v>
      </c>
      <c r="BF550">
        <v>0</v>
      </c>
      <c r="BG550">
        <v>0</v>
      </c>
      <c r="BH550">
        <v>0</v>
      </c>
      <c r="BI550">
        <v>0</v>
      </c>
      <c r="BK550">
        <v>0</v>
      </c>
      <c r="BL550">
        <v>0</v>
      </c>
      <c r="BM550">
        <v>0</v>
      </c>
      <c r="BN550">
        <v>0</v>
      </c>
      <c r="BO550">
        <v>0</v>
      </c>
      <c r="BP550">
        <v>0</v>
      </c>
      <c r="BQ550">
        <v>0</v>
      </c>
      <c r="BR550">
        <v>0</v>
      </c>
      <c r="BT550">
        <v>0</v>
      </c>
      <c r="BU550">
        <v>0</v>
      </c>
      <c r="BV550">
        <v>0</v>
      </c>
      <c r="BW550">
        <v>0</v>
      </c>
      <c r="BX550">
        <v>0</v>
      </c>
      <c r="BY550">
        <v>0</v>
      </c>
      <c r="BZ550">
        <v>0</v>
      </c>
      <c r="CA550">
        <v>0</v>
      </c>
      <c r="CB550">
        <v>0</v>
      </c>
      <c r="CC550">
        <v>0</v>
      </c>
      <c r="CD550">
        <v>0</v>
      </c>
      <c r="CE550">
        <v>0</v>
      </c>
      <c r="CI550">
        <v>0</v>
      </c>
      <c r="CJ550">
        <v>0</v>
      </c>
      <c r="CK550">
        <v>0</v>
      </c>
      <c r="CL550">
        <v>0</v>
      </c>
      <c r="DA550">
        <v>0</v>
      </c>
      <c r="DJ550">
        <v>0</v>
      </c>
      <c r="EG550" t="s">
        <v>278</v>
      </c>
      <c r="EH550">
        <v>1</v>
      </c>
      <c r="EJ550">
        <v>0</v>
      </c>
      <c r="EK550" s="59" t="s">
        <v>445</v>
      </c>
      <c r="EL550"/>
    </row>
    <row r="551" spans="1:142" x14ac:dyDescent="0.3">
      <c r="A551" t="s">
        <v>134</v>
      </c>
      <c r="B551">
        <v>2021</v>
      </c>
      <c r="C551" t="s">
        <v>135</v>
      </c>
      <c r="D551" t="s">
        <v>213</v>
      </c>
      <c r="E551" t="s">
        <v>136</v>
      </c>
      <c r="F551" t="s">
        <v>137</v>
      </c>
      <c r="G551" t="s">
        <v>138</v>
      </c>
      <c r="H551" s="6">
        <v>937285.54</v>
      </c>
      <c r="I551">
        <v>905738</v>
      </c>
      <c r="AS551">
        <v>3489046427.0999999</v>
      </c>
      <c r="AT551">
        <v>-14869860.960000001</v>
      </c>
      <c r="AU551">
        <v>0</v>
      </c>
      <c r="AV551">
        <v>479233092.64999998</v>
      </c>
      <c r="AW551">
        <v>0</v>
      </c>
      <c r="AX551">
        <v>0</v>
      </c>
      <c r="AY551">
        <v>-4499678.05</v>
      </c>
      <c r="AZ551">
        <v>-158647</v>
      </c>
      <c r="BA551">
        <v>-479233092.64999998</v>
      </c>
      <c r="BB551">
        <v>-2998209735</v>
      </c>
      <c r="BC551">
        <v>470270795.99000001</v>
      </c>
      <c r="BD551">
        <v>0</v>
      </c>
      <c r="BE551">
        <v>0</v>
      </c>
      <c r="BF551">
        <v>0</v>
      </c>
      <c r="BG551">
        <v>-1078088.81</v>
      </c>
      <c r="BH551">
        <v>157710556</v>
      </c>
      <c r="BI551">
        <v>-836065</v>
      </c>
      <c r="BK551">
        <v>0</v>
      </c>
      <c r="BL551">
        <v>-1096517682</v>
      </c>
      <c r="BM551">
        <v>0</v>
      </c>
      <c r="BN551">
        <v>142161633</v>
      </c>
      <c r="BO551">
        <v>-458644</v>
      </c>
      <c r="BP551">
        <v>-140028.70000000001</v>
      </c>
      <c r="BQ551">
        <v>-36880330.590000004</v>
      </c>
      <c r="BR551">
        <v>0</v>
      </c>
      <c r="BT551">
        <v>0</v>
      </c>
      <c r="BU551">
        <v>0</v>
      </c>
      <c r="BV551">
        <v>-193226070.06</v>
      </c>
      <c r="BW551">
        <v>-1226487.8899999999</v>
      </c>
      <c r="BX551">
        <v>-2073424.89</v>
      </c>
      <c r="BY551">
        <v>-1443.9</v>
      </c>
      <c r="BZ551">
        <v>382597.35</v>
      </c>
      <c r="CA551">
        <v>-1576388.71</v>
      </c>
      <c r="CB551">
        <v>0</v>
      </c>
      <c r="CC551">
        <v>27993033.780000001</v>
      </c>
      <c r="CD551">
        <v>0</v>
      </c>
      <c r="CE551">
        <v>0</v>
      </c>
      <c r="CI551">
        <v>821515539.81000054</v>
      </c>
      <c r="CJ551">
        <v>546724687.49546564</v>
      </c>
      <c r="CK551">
        <v>-1010183837.824592</v>
      </c>
      <c r="CL551">
        <v>1936044210.0599999</v>
      </c>
      <c r="DA551">
        <v>750458453.59000003</v>
      </c>
      <c r="DJ551">
        <v>643601597</v>
      </c>
      <c r="EH551">
        <v>0</v>
      </c>
      <c r="EJ551">
        <v>0</v>
      </c>
      <c r="EK551" s="59" t="s">
        <v>432</v>
      </c>
      <c r="EL551"/>
    </row>
    <row r="552" spans="1:142" x14ac:dyDescent="0.3">
      <c r="A552" t="s">
        <v>134</v>
      </c>
      <c r="B552">
        <v>2021</v>
      </c>
      <c r="C552" t="s">
        <v>135</v>
      </c>
      <c r="D552" t="s">
        <v>214</v>
      </c>
      <c r="E552" t="s">
        <v>139</v>
      </c>
      <c r="F552" t="s">
        <v>137</v>
      </c>
      <c r="G552" t="s">
        <v>138</v>
      </c>
      <c r="H552" s="6">
        <v>932897.8</v>
      </c>
      <c r="I552">
        <v>1403613</v>
      </c>
      <c r="AS552">
        <v>3679314611.5500002</v>
      </c>
      <c r="AT552">
        <v>-13008967.98</v>
      </c>
      <c r="AU552">
        <v>0</v>
      </c>
      <c r="AV552">
        <v>646242819.39999998</v>
      </c>
      <c r="AW552">
        <v>0</v>
      </c>
      <c r="AX552">
        <v>0</v>
      </c>
      <c r="AY552">
        <v>-4177858.24</v>
      </c>
      <c r="AZ552">
        <v>-138738</v>
      </c>
      <c r="BA552">
        <v>-646242819.39999998</v>
      </c>
      <c r="BB552">
        <v>-4559339387.6700001</v>
      </c>
      <c r="BC552">
        <v>559566700.20000005</v>
      </c>
      <c r="BD552">
        <v>0</v>
      </c>
      <c r="BE552">
        <v>0</v>
      </c>
      <c r="BF552">
        <v>0</v>
      </c>
      <c r="BG552">
        <v>-2747027.97</v>
      </c>
      <c r="BH552">
        <v>22494962.850000001</v>
      </c>
      <c r="BI552">
        <v>0</v>
      </c>
      <c r="BK552">
        <v>0</v>
      </c>
      <c r="BL552">
        <v>470246788</v>
      </c>
      <c r="BM552">
        <v>0</v>
      </c>
      <c r="BN552">
        <v>-10132553</v>
      </c>
      <c r="BO552">
        <v>-17522279.719999999</v>
      </c>
      <c r="BP552">
        <v>-734755.22</v>
      </c>
      <c r="BQ552">
        <v>-27435894.420000002</v>
      </c>
      <c r="BR552">
        <v>0</v>
      </c>
      <c r="BT552">
        <v>-403457442.76999998</v>
      </c>
      <c r="BU552">
        <v>-990575.7</v>
      </c>
      <c r="BV552">
        <v>215887343.00999999</v>
      </c>
      <c r="BW552">
        <v>-9002348.4299999997</v>
      </c>
      <c r="BX552">
        <v>-12868089.5</v>
      </c>
      <c r="BY552">
        <v>-4271800.58</v>
      </c>
      <c r="BZ552">
        <v>6296532.8499999996</v>
      </c>
      <c r="CA552">
        <v>-3190053.87</v>
      </c>
      <c r="CB552">
        <v>-70469000</v>
      </c>
      <c r="CC552">
        <v>72103990.209999993</v>
      </c>
      <c r="CD552">
        <v>220686.46</v>
      </c>
      <c r="CE552">
        <v>-16005.54</v>
      </c>
      <c r="CI552">
        <v>1424311667.8099997</v>
      </c>
      <c r="CJ552">
        <v>662451394.4212352</v>
      </c>
      <c r="CK552">
        <v>424291141.97236377</v>
      </c>
      <c r="CL552">
        <v>2129534725.28</v>
      </c>
      <c r="DA552">
        <v>936813161.36000001</v>
      </c>
      <c r="DJ552">
        <v>531544892.58999997</v>
      </c>
      <c r="EG552" t="s">
        <v>278</v>
      </c>
      <c r="EH552">
        <v>1</v>
      </c>
      <c r="EJ552">
        <v>0</v>
      </c>
      <c r="EK552" s="59" t="s">
        <v>435</v>
      </c>
      <c r="EL552"/>
    </row>
    <row r="553" spans="1:142" x14ac:dyDescent="0.3">
      <c r="A553" t="s">
        <v>134</v>
      </c>
      <c r="B553">
        <v>2021</v>
      </c>
      <c r="C553" t="s">
        <v>135</v>
      </c>
      <c r="D553" t="s">
        <v>215</v>
      </c>
      <c r="E553" t="s">
        <v>140</v>
      </c>
      <c r="F553" t="s">
        <v>137</v>
      </c>
      <c r="G553" t="s">
        <v>138</v>
      </c>
      <c r="H553" s="6">
        <v>860967.54</v>
      </c>
      <c r="I553">
        <v>879736</v>
      </c>
      <c r="AS553">
        <v>3138597288.3000002</v>
      </c>
      <c r="AT553">
        <v>-9884982.1400000006</v>
      </c>
      <c r="AU553">
        <v>0</v>
      </c>
      <c r="AV553">
        <v>567261072.5</v>
      </c>
      <c r="AW553">
        <v>20120</v>
      </c>
      <c r="AX553">
        <v>0</v>
      </c>
      <c r="AY553">
        <v>-4134852.8</v>
      </c>
      <c r="AZ553">
        <v>-136239</v>
      </c>
      <c r="BA553">
        <v>-567281192.5</v>
      </c>
      <c r="BB553">
        <v>-3806872237.75</v>
      </c>
      <c r="BC553">
        <v>484594913.66000003</v>
      </c>
      <c r="BD553">
        <v>0</v>
      </c>
      <c r="BE553">
        <v>0</v>
      </c>
      <c r="BF553">
        <v>0</v>
      </c>
      <c r="BG553">
        <v>-897349.47</v>
      </c>
      <c r="BH553">
        <v>-3600000</v>
      </c>
      <c r="BI553">
        <v>0</v>
      </c>
      <c r="BK553">
        <v>0</v>
      </c>
      <c r="BL553">
        <v>386948486</v>
      </c>
      <c r="BM553">
        <v>0</v>
      </c>
      <c r="BN553">
        <v>-2798852</v>
      </c>
      <c r="BO553">
        <v>-16562850.25</v>
      </c>
      <c r="BP553">
        <v>-6396824.3099999996</v>
      </c>
      <c r="BQ553">
        <v>195274.17</v>
      </c>
      <c r="BR553">
        <v>0</v>
      </c>
      <c r="BT553">
        <v>-312950656.38999999</v>
      </c>
      <c r="BU553">
        <v>-807365</v>
      </c>
      <c r="BV553">
        <v>182490610.19</v>
      </c>
      <c r="BW553">
        <v>-546165.30000000005</v>
      </c>
      <c r="BX553">
        <v>-1179361.6000000001</v>
      </c>
      <c r="BY553">
        <v>-9121177.2699999996</v>
      </c>
      <c r="BZ553">
        <v>589002.28</v>
      </c>
      <c r="CA553">
        <v>-475043.72</v>
      </c>
      <c r="CB553">
        <v>-60272556</v>
      </c>
      <c r="CC553">
        <v>54108952.579999998</v>
      </c>
      <c r="CD553">
        <v>0</v>
      </c>
      <c r="CE553">
        <v>-68522.25</v>
      </c>
      <c r="CI553">
        <v>1269890218.2153013</v>
      </c>
      <c r="CJ553">
        <v>519388646.31780154</v>
      </c>
      <c r="CK553">
        <v>397710370.96633643</v>
      </c>
      <c r="CL553">
        <v>1511167902.6699996</v>
      </c>
      <c r="DA553">
        <v>1268297422.95</v>
      </c>
      <c r="DJ553">
        <v>590000000</v>
      </c>
      <c r="EG553" t="s">
        <v>287</v>
      </c>
      <c r="EH553">
        <v>1</v>
      </c>
      <c r="EJ553">
        <v>0</v>
      </c>
      <c r="EK553" s="59" t="s">
        <v>387</v>
      </c>
      <c r="EL553"/>
    </row>
    <row r="554" spans="1:142" x14ac:dyDescent="0.3">
      <c r="A554" t="s">
        <v>134</v>
      </c>
      <c r="B554">
        <v>2021</v>
      </c>
      <c r="C554" t="s">
        <v>135</v>
      </c>
      <c r="D554" t="s">
        <v>216</v>
      </c>
      <c r="E554" t="s">
        <v>141</v>
      </c>
      <c r="F554" t="s">
        <v>137</v>
      </c>
      <c r="G554" t="s">
        <v>138</v>
      </c>
      <c r="H554" s="6">
        <v>749090</v>
      </c>
      <c r="I554">
        <v>750621</v>
      </c>
      <c r="AS554">
        <v>2811314625.46</v>
      </c>
      <c r="AT554">
        <v>-4352072.45</v>
      </c>
      <c r="AU554">
        <v>0</v>
      </c>
      <c r="AV554">
        <v>314912546.24000001</v>
      </c>
      <c r="AW554">
        <v>0</v>
      </c>
      <c r="AX554">
        <v>0</v>
      </c>
      <c r="AY554">
        <v>-3337261.3</v>
      </c>
      <c r="AZ554">
        <v>-116721</v>
      </c>
      <c r="BA554">
        <v>-314912546.24000001</v>
      </c>
      <c r="BB554">
        <v>-2972433858.3699999</v>
      </c>
      <c r="BC554">
        <v>447165768.35000002</v>
      </c>
      <c r="BD554">
        <v>0</v>
      </c>
      <c r="BE554">
        <v>0</v>
      </c>
      <c r="BF554">
        <v>0</v>
      </c>
      <c r="BG554">
        <v>-652743.99</v>
      </c>
      <c r="BH554">
        <v>36922847</v>
      </c>
      <c r="BI554">
        <v>0</v>
      </c>
      <c r="BK554">
        <v>0</v>
      </c>
      <c r="BL554">
        <v>-174291186</v>
      </c>
      <c r="BM554">
        <v>0</v>
      </c>
      <c r="BN554">
        <v>4138459.74</v>
      </c>
      <c r="BO554">
        <v>-22049277</v>
      </c>
      <c r="BP554">
        <v>-5224910.2</v>
      </c>
      <c r="BQ554">
        <v>-20668779.43</v>
      </c>
      <c r="BR554">
        <v>0</v>
      </c>
      <c r="BT554">
        <v>-70241630.849999994</v>
      </c>
      <c r="BU554">
        <v>-641448</v>
      </c>
      <c r="BV554">
        <v>-53668620.280000001</v>
      </c>
      <c r="BW554">
        <v>-7443445.25</v>
      </c>
      <c r="BX554">
        <v>-356376.87</v>
      </c>
      <c r="BY554">
        <v>-1975859.05</v>
      </c>
      <c r="BZ554">
        <v>330056.02</v>
      </c>
      <c r="CA554">
        <v>-972753.71</v>
      </c>
      <c r="CB554">
        <v>0</v>
      </c>
      <c r="CC554">
        <v>25389991.149999999</v>
      </c>
      <c r="CD554">
        <v>214443.81</v>
      </c>
      <c r="CE554">
        <v>-4568.5600000000004</v>
      </c>
      <c r="CI554">
        <v>751743778.30999947</v>
      </c>
      <c r="CJ554">
        <v>400252880.64546174</v>
      </c>
      <c r="CK554">
        <v>-171281695.72219461</v>
      </c>
      <c r="CL554">
        <v>1285473560.78</v>
      </c>
      <c r="DA554">
        <v>727744946.33000004</v>
      </c>
      <c r="DJ554">
        <v>349364363</v>
      </c>
      <c r="EG554" t="s">
        <v>290</v>
      </c>
      <c r="EH554">
        <v>1</v>
      </c>
      <c r="EJ554">
        <v>0</v>
      </c>
      <c r="EK554" s="59" t="s">
        <v>424</v>
      </c>
      <c r="EL554"/>
    </row>
    <row r="555" spans="1:142" x14ac:dyDescent="0.3">
      <c r="A555" t="s">
        <v>134</v>
      </c>
      <c r="B555">
        <v>2021</v>
      </c>
      <c r="C555" t="s">
        <v>135</v>
      </c>
      <c r="D555" t="s">
        <v>217</v>
      </c>
      <c r="E555" t="s">
        <v>142</v>
      </c>
      <c r="F555" t="s">
        <v>137</v>
      </c>
      <c r="G555" t="s">
        <v>138</v>
      </c>
      <c r="H555" s="6">
        <v>602981</v>
      </c>
      <c r="I555">
        <v>597830</v>
      </c>
      <c r="AS555">
        <v>2129248069.4000001</v>
      </c>
      <c r="AT555">
        <v>3670074.72</v>
      </c>
      <c r="AU555">
        <v>0</v>
      </c>
      <c r="AV555">
        <v>343173524.02999997</v>
      </c>
      <c r="AW555">
        <v>0</v>
      </c>
      <c r="AX555">
        <v>0</v>
      </c>
      <c r="AY555">
        <v>-3053425.25</v>
      </c>
      <c r="AZ555">
        <v>-96793</v>
      </c>
      <c r="BA555">
        <v>-343179882.25</v>
      </c>
      <c r="BB555">
        <v>-2486529013.5700002</v>
      </c>
      <c r="BC555">
        <v>322649950.55000001</v>
      </c>
      <c r="BD555">
        <v>0</v>
      </c>
      <c r="BE555">
        <v>0</v>
      </c>
      <c r="BF555">
        <v>0</v>
      </c>
      <c r="BG555">
        <v>-2471129.31</v>
      </c>
      <c r="BH555">
        <v>1878139</v>
      </c>
      <c r="BI555">
        <v>-18920850</v>
      </c>
      <c r="BK555">
        <v>0</v>
      </c>
      <c r="BL555">
        <v>120779930</v>
      </c>
      <c r="BM555">
        <v>0</v>
      </c>
      <c r="BN555">
        <v>4893053</v>
      </c>
      <c r="BO555">
        <v>-8022410.0999999996</v>
      </c>
      <c r="BP555">
        <v>-1377016.56</v>
      </c>
      <c r="BQ555">
        <v>-17692858.5</v>
      </c>
      <c r="BR555">
        <v>0</v>
      </c>
      <c r="BT555">
        <v>-76656751.150000006</v>
      </c>
      <c r="BU555">
        <v>0</v>
      </c>
      <c r="BV555">
        <v>-23715852.629999999</v>
      </c>
      <c r="BW555">
        <v>-5172687.09</v>
      </c>
      <c r="BX555">
        <v>-198200</v>
      </c>
      <c r="BY555">
        <v>0</v>
      </c>
      <c r="BZ555">
        <v>1551236.49</v>
      </c>
      <c r="CA555">
        <v>-253616.68</v>
      </c>
      <c r="CB555">
        <v>-71826364.5</v>
      </c>
      <c r="CC555">
        <v>41095889.149999999</v>
      </c>
      <c r="CD555">
        <v>0</v>
      </c>
      <c r="CE555">
        <v>0</v>
      </c>
      <c r="CI555">
        <v>1076194449.6999998</v>
      </c>
      <c r="CJ555">
        <v>419724536.30893862</v>
      </c>
      <c r="CK555">
        <v>147578630.58413428</v>
      </c>
      <c r="CL555">
        <v>1456681790.04</v>
      </c>
      <c r="DA555">
        <v>982419955.51999998</v>
      </c>
      <c r="DJ555">
        <v>394855288</v>
      </c>
      <c r="EH555">
        <v>0</v>
      </c>
      <c r="EJ555">
        <v>0</v>
      </c>
      <c r="EK555" s="59" t="s">
        <v>395</v>
      </c>
      <c r="EL555"/>
    </row>
    <row r="556" spans="1:142" x14ac:dyDescent="0.3">
      <c r="A556" t="s">
        <v>134</v>
      </c>
      <c r="B556">
        <v>2021</v>
      </c>
      <c r="C556" t="s">
        <v>135</v>
      </c>
      <c r="D556" t="s">
        <v>218</v>
      </c>
      <c r="E556" t="s">
        <v>143</v>
      </c>
      <c r="F556" t="s">
        <v>137</v>
      </c>
      <c r="G556" t="s">
        <v>138</v>
      </c>
      <c r="H556" s="6">
        <v>541260.87</v>
      </c>
      <c r="I556">
        <v>589557</v>
      </c>
      <c r="AS556">
        <v>2095871998.9300001</v>
      </c>
      <c r="AT556">
        <v>-5839369.3899999997</v>
      </c>
      <c r="AU556">
        <v>0</v>
      </c>
      <c r="AV556">
        <v>279188443.41000003</v>
      </c>
      <c r="AW556">
        <v>4223913.95</v>
      </c>
      <c r="AX556">
        <v>0</v>
      </c>
      <c r="AY556">
        <v>-2552169.6</v>
      </c>
      <c r="AZ556">
        <v>-82921</v>
      </c>
      <c r="BA556">
        <v>-283412357.36000001</v>
      </c>
      <c r="BB556">
        <v>-2495437091.1599998</v>
      </c>
      <c r="BC556">
        <v>334359007.55000001</v>
      </c>
      <c r="BD556">
        <v>0</v>
      </c>
      <c r="BE556">
        <v>0</v>
      </c>
      <c r="BF556">
        <v>0</v>
      </c>
      <c r="BG556">
        <v>-916055.98</v>
      </c>
      <c r="BH556">
        <v>4699163</v>
      </c>
      <c r="BI556">
        <v>0</v>
      </c>
      <c r="BK556">
        <v>0</v>
      </c>
      <c r="BL556">
        <v>194935398.00999999</v>
      </c>
      <c r="BM556">
        <v>0</v>
      </c>
      <c r="BN556">
        <v>21830320</v>
      </c>
      <c r="BO556">
        <v>-5735442.8799999999</v>
      </c>
      <c r="BP556">
        <v>-4793298.13</v>
      </c>
      <c r="BQ556">
        <v>-20990950.260000002</v>
      </c>
      <c r="BR556">
        <v>0</v>
      </c>
      <c r="BT556">
        <v>-55329682.439999998</v>
      </c>
      <c r="BU556">
        <v>-42557.7</v>
      </c>
      <c r="BV556">
        <v>-44739981.170000002</v>
      </c>
      <c r="BW556">
        <v>-5926350.4699999997</v>
      </c>
      <c r="BX556">
        <v>-3855740.29</v>
      </c>
      <c r="BY556">
        <v>-3870637.71</v>
      </c>
      <c r="BZ556">
        <v>3704015.03</v>
      </c>
      <c r="CA556">
        <v>-1284822.07</v>
      </c>
      <c r="CB556">
        <v>0</v>
      </c>
      <c r="CC556">
        <v>4181514.6</v>
      </c>
      <c r="CD556">
        <v>34560.03</v>
      </c>
      <c r="CE556">
        <v>-1308.55</v>
      </c>
      <c r="CI556">
        <v>678999773.12663722</v>
      </c>
      <c r="CJ556">
        <v>405216457.02488178</v>
      </c>
      <c r="CK556">
        <v>200385696.11929619</v>
      </c>
      <c r="CL556">
        <v>899733582.11999989</v>
      </c>
      <c r="DA556">
        <v>630444153.03999996</v>
      </c>
      <c r="DJ556">
        <v>313049363</v>
      </c>
      <c r="EG556" t="s">
        <v>280</v>
      </c>
      <c r="EH556">
        <v>1</v>
      </c>
      <c r="EJ556">
        <v>0</v>
      </c>
      <c r="EK556" s="59" t="s">
        <v>429</v>
      </c>
      <c r="EL556"/>
    </row>
    <row r="557" spans="1:142" x14ac:dyDescent="0.3">
      <c r="A557" t="s">
        <v>134</v>
      </c>
      <c r="B557">
        <v>2021</v>
      </c>
      <c r="C557" t="s">
        <v>135</v>
      </c>
      <c r="D557" t="s">
        <v>219</v>
      </c>
      <c r="E557" t="s">
        <v>144</v>
      </c>
      <c r="F557" t="s">
        <v>137</v>
      </c>
      <c r="G557" t="s">
        <v>138</v>
      </c>
      <c r="H557" s="6">
        <v>484238</v>
      </c>
      <c r="I557">
        <v>481000</v>
      </c>
      <c r="AS557">
        <v>1802096297.4400001</v>
      </c>
      <c r="AT557">
        <v>-15520471.880000001</v>
      </c>
      <c r="AU557">
        <v>0</v>
      </c>
      <c r="AV557">
        <v>303681384.10000002</v>
      </c>
      <c r="AW557">
        <v>11695801.859999999</v>
      </c>
      <c r="AX557">
        <v>0</v>
      </c>
      <c r="AY557">
        <v>-2325223.63</v>
      </c>
      <c r="AZ557">
        <v>-77901</v>
      </c>
      <c r="BA557">
        <v>-303681384.10000002</v>
      </c>
      <c r="BB557">
        <v>-2332526020.6199999</v>
      </c>
      <c r="BC557">
        <v>265515718.56999999</v>
      </c>
      <c r="BD557">
        <v>0</v>
      </c>
      <c r="BE557">
        <v>0</v>
      </c>
      <c r="BF557">
        <v>0</v>
      </c>
      <c r="BG557">
        <v>-4387881.8099999996</v>
      </c>
      <c r="BH557">
        <v>-302846.8</v>
      </c>
      <c r="BI557">
        <v>0</v>
      </c>
      <c r="BK557">
        <v>0</v>
      </c>
      <c r="BL557">
        <v>346157385</v>
      </c>
      <c r="BM557">
        <v>0</v>
      </c>
      <c r="BN557">
        <v>-15962236</v>
      </c>
      <c r="BO557">
        <v>0</v>
      </c>
      <c r="BP557">
        <v>-1119021.3500000001</v>
      </c>
      <c r="BQ557">
        <v>-3530248.74</v>
      </c>
      <c r="BR557">
        <v>0</v>
      </c>
      <c r="BT557">
        <v>-51105941.130000003</v>
      </c>
      <c r="BU557">
        <v>-990944.15</v>
      </c>
      <c r="BV557">
        <v>-20416158.440000001</v>
      </c>
      <c r="BW557">
        <v>-4265956.51</v>
      </c>
      <c r="BX557">
        <v>-646649.22</v>
      </c>
      <c r="BY557">
        <v>-498402.4</v>
      </c>
      <c r="BZ557">
        <v>1642072.97</v>
      </c>
      <c r="CA557">
        <v>-2319393.17</v>
      </c>
      <c r="CB557">
        <v>-25005252.399999999</v>
      </c>
      <c r="CC557">
        <v>46202411.810000002</v>
      </c>
      <c r="CD557">
        <v>0</v>
      </c>
      <c r="CE557">
        <v>0</v>
      </c>
      <c r="CI557">
        <v>1271354063.2299998</v>
      </c>
      <c r="CJ557">
        <v>476246670.29964095</v>
      </c>
      <c r="CK557">
        <v>364081829.19146281</v>
      </c>
      <c r="CL557">
        <v>1479913129.6600001</v>
      </c>
      <c r="DA557">
        <v>1216040424.2</v>
      </c>
      <c r="DJ557">
        <v>394540000</v>
      </c>
      <c r="EH557">
        <v>0</v>
      </c>
      <c r="EI557" t="s">
        <v>202</v>
      </c>
      <c r="EJ557">
        <v>1</v>
      </c>
      <c r="EK557" s="59" t="s">
        <v>433</v>
      </c>
      <c r="EL557"/>
    </row>
    <row r="558" spans="1:142" x14ac:dyDescent="0.3">
      <c r="A558" t="s">
        <v>134</v>
      </c>
      <c r="B558">
        <v>2021</v>
      </c>
      <c r="C558" t="s">
        <v>135</v>
      </c>
      <c r="D558" t="s">
        <v>220</v>
      </c>
      <c r="E558" t="s">
        <v>145</v>
      </c>
      <c r="F558" t="s">
        <v>137</v>
      </c>
      <c r="G558" t="s">
        <v>138</v>
      </c>
      <c r="H558" s="6">
        <v>430481.84</v>
      </c>
      <c r="I558">
        <v>0</v>
      </c>
      <c r="AS558">
        <v>1495667157.2</v>
      </c>
      <c r="AT558">
        <v>-3981290.84</v>
      </c>
      <c r="AU558">
        <v>0</v>
      </c>
      <c r="AV558">
        <v>233538900.18000001</v>
      </c>
      <c r="AW558">
        <v>0</v>
      </c>
      <c r="AX558">
        <v>0</v>
      </c>
      <c r="AY558">
        <v>-1916458.36</v>
      </c>
      <c r="AZ558">
        <v>-65473</v>
      </c>
      <c r="BA558">
        <v>-233538900.18000001</v>
      </c>
      <c r="BB558">
        <v>-1518533645.3599999</v>
      </c>
      <c r="BC558">
        <v>227651265.11000001</v>
      </c>
      <c r="BD558">
        <v>0</v>
      </c>
      <c r="BE558">
        <v>0</v>
      </c>
      <c r="BF558">
        <v>0</v>
      </c>
      <c r="BG558">
        <v>-1102032.49</v>
      </c>
      <c r="BH558">
        <v>31921730.300000001</v>
      </c>
      <c r="BI558">
        <v>0</v>
      </c>
      <c r="BK558">
        <v>0</v>
      </c>
      <c r="BL558">
        <v>-163566897</v>
      </c>
      <c r="BM558">
        <v>0</v>
      </c>
      <c r="BN558">
        <v>-25497895</v>
      </c>
      <c r="BO558">
        <v>-10470577.42</v>
      </c>
      <c r="BP558">
        <v>-258966.33</v>
      </c>
      <c r="BQ558">
        <v>-12355415.699999999</v>
      </c>
      <c r="BR558">
        <v>0</v>
      </c>
      <c r="BT558">
        <v>-44947110.18</v>
      </c>
      <c r="BU558">
        <v>-326193.73</v>
      </c>
      <c r="BV558">
        <v>-17140350.73</v>
      </c>
      <c r="BW558">
        <v>-2056720.6</v>
      </c>
      <c r="BX558">
        <v>-3622845.05</v>
      </c>
      <c r="BY558">
        <v>-1705325.15</v>
      </c>
      <c r="BZ558">
        <v>2742189.62</v>
      </c>
      <c r="CA558">
        <v>-375965.15</v>
      </c>
      <c r="CB558">
        <v>0</v>
      </c>
      <c r="CC558">
        <v>36154370.259999998</v>
      </c>
      <c r="CD558">
        <v>2834.53</v>
      </c>
      <c r="CE558">
        <v>-356.41</v>
      </c>
      <c r="CI558">
        <v>775513426.30000031</v>
      </c>
      <c r="CJ558">
        <v>277849181.04885262</v>
      </c>
      <c r="CK558">
        <v>0</v>
      </c>
      <c r="CL558">
        <v>1026627860.7</v>
      </c>
      <c r="DA558">
        <v>428118474.77999997</v>
      </c>
      <c r="DJ558">
        <v>149235687.36000001</v>
      </c>
      <c r="EG558" t="s">
        <v>278</v>
      </c>
      <c r="EH558">
        <v>1</v>
      </c>
      <c r="EJ558">
        <v>0</v>
      </c>
      <c r="EK558" s="59" t="s">
        <v>412</v>
      </c>
      <c r="EL558"/>
    </row>
    <row r="559" spans="1:142" x14ac:dyDescent="0.3">
      <c r="A559" t="s">
        <v>134</v>
      </c>
      <c r="B559">
        <v>2021</v>
      </c>
      <c r="C559" t="s">
        <v>135</v>
      </c>
      <c r="D559" t="s">
        <v>221</v>
      </c>
      <c r="E559" t="s">
        <v>146</v>
      </c>
      <c r="F559" t="s">
        <v>137</v>
      </c>
      <c r="G559" t="s">
        <v>138</v>
      </c>
      <c r="H559" s="6">
        <v>343088</v>
      </c>
      <c r="I559">
        <v>354462</v>
      </c>
      <c r="AS559">
        <v>1444762250</v>
      </c>
      <c r="AT559">
        <v>-5878729</v>
      </c>
      <c r="AU559">
        <v>0</v>
      </c>
      <c r="AV559">
        <v>172542561</v>
      </c>
      <c r="AW559">
        <v>351607</v>
      </c>
      <c r="AX559">
        <v>0</v>
      </c>
      <c r="AY559">
        <v>-1880467</v>
      </c>
      <c r="AZ559">
        <v>-56913</v>
      </c>
      <c r="BA559">
        <v>-172542561</v>
      </c>
      <c r="BB559">
        <v>-1781485256</v>
      </c>
      <c r="BC559">
        <v>209602134</v>
      </c>
      <c r="BD559">
        <v>0</v>
      </c>
      <c r="BE559">
        <v>0</v>
      </c>
      <c r="BF559">
        <v>0</v>
      </c>
      <c r="BG559">
        <v>-494321</v>
      </c>
      <c r="BH559">
        <v>21200000</v>
      </c>
      <c r="BI559">
        <v>0</v>
      </c>
      <c r="BK559">
        <v>0</v>
      </c>
      <c r="BL559">
        <v>211353522</v>
      </c>
      <c r="BM559">
        <v>0</v>
      </c>
      <c r="BN559">
        <v>76453240</v>
      </c>
      <c r="BO559">
        <v>-1363413</v>
      </c>
      <c r="BP559">
        <v>-1522124</v>
      </c>
      <c r="BQ559">
        <v>-1298323</v>
      </c>
      <c r="BR559">
        <v>0</v>
      </c>
      <c r="BT559">
        <v>-40120661</v>
      </c>
      <c r="BU559">
        <v>-637327</v>
      </c>
      <c r="BV559">
        <v>-64939734</v>
      </c>
      <c r="BW559">
        <v>-6233857</v>
      </c>
      <c r="BX559">
        <v>-132860</v>
      </c>
      <c r="BY559">
        <v>-1021049</v>
      </c>
      <c r="BZ559">
        <v>1164617</v>
      </c>
      <c r="CA559">
        <v>-648757</v>
      </c>
      <c r="CB559">
        <v>0</v>
      </c>
      <c r="CC559">
        <v>33681606</v>
      </c>
      <c r="CD559">
        <v>223716</v>
      </c>
      <c r="CE559">
        <v>-5949784</v>
      </c>
      <c r="CI559">
        <v>415526952.01999998</v>
      </c>
      <c r="CJ559">
        <v>276650366.86535579</v>
      </c>
      <c r="CK559">
        <v>248969027.13883817</v>
      </c>
      <c r="CL559">
        <v>777623163</v>
      </c>
      <c r="DA559">
        <v>482266118</v>
      </c>
      <c r="DJ559">
        <v>342300000</v>
      </c>
      <c r="EG559" t="s">
        <v>279</v>
      </c>
      <c r="EH559">
        <v>1</v>
      </c>
      <c r="EJ559">
        <v>0</v>
      </c>
      <c r="EK559" s="59" t="s">
        <v>399</v>
      </c>
      <c r="EL559"/>
    </row>
    <row r="560" spans="1:142" x14ac:dyDescent="0.3">
      <c r="A560" t="s">
        <v>134</v>
      </c>
      <c r="B560">
        <v>2021</v>
      </c>
      <c r="C560" t="s">
        <v>135</v>
      </c>
      <c r="D560" t="s">
        <v>222</v>
      </c>
      <c r="E560" t="s">
        <v>147</v>
      </c>
      <c r="F560" t="s">
        <v>137</v>
      </c>
      <c r="G560" t="s">
        <v>138</v>
      </c>
      <c r="H560" s="6">
        <v>339982.52</v>
      </c>
      <c r="I560">
        <v>630605</v>
      </c>
      <c r="AS560">
        <v>1125527738.7</v>
      </c>
      <c r="AT560">
        <v>-3422386.35</v>
      </c>
      <c r="AU560">
        <v>0</v>
      </c>
      <c r="AV560">
        <v>138833596.15000001</v>
      </c>
      <c r="AW560">
        <v>2880</v>
      </c>
      <c r="AX560">
        <v>0</v>
      </c>
      <c r="AY560">
        <v>-1634150.3999999999</v>
      </c>
      <c r="AZ560">
        <v>-43542</v>
      </c>
      <c r="BA560">
        <v>-138836476.15000001</v>
      </c>
      <c r="BB560">
        <v>-1008164728.55</v>
      </c>
      <c r="BC560">
        <v>170746119.86000001</v>
      </c>
      <c r="BD560">
        <v>0</v>
      </c>
      <c r="BE560">
        <v>0</v>
      </c>
      <c r="BF560">
        <v>0</v>
      </c>
      <c r="BG560">
        <v>-207605.32</v>
      </c>
      <c r="BH560">
        <v>-24100000</v>
      </c>
      <c r="BI560">
        <v>0</v>
      </c>
      <c r="BK560">
        <v>0</v>
      </c>
      <c r="BL560">
        <v>-160754095</v>
      </c>
      <c r="BM560">
        <v>0</v>
      </c>
      <c r="BN560">
        <v>-69249725</v>
      </c>
      <c r="BO560">
        <v>-4446870.3499999996</v>
      </c>
      <c r="BP560">
        <v>-10725342.15</v>
      </c>
      <c r="BQ560">
        <v>-2142447.25</v>
      </c>
      <c r="BR560">
        <v>0</v>
      </c>
      <c r="BT560">
        <v>0</v>
      </c>
      <c r="BU560">
        <v>-1054506</v>
      </c>
      <c r="BV560">
        <v>-42285956.990000002</v>
      </c>
      <c r="BW560">
        <v>-196077.93</v>
      </c>
      <c r="BX560">
        <v>-1482248.15</v>
      </c>
      <c r="BY560">
        <v>0</v>
      </c>
      <c r="BZ560">
        <v>1254.1500000000001</v>
      </c>
      <c r="CA560">
        <v>-166471.87</v>
      </c>
      <c r="CB560">
        <v>-30165526.600000001</v>
      </c>
      <c r="CC560">
        <v>6577470.5300000003</v>
      </c>
      <c r="CD560">
        <v>0</v>
      </c>
      <c r="CE560">
        <v>0</v>
      </c>
      <c r="CI560">
        <v>168700330.62000021</v>
      </c>
      <c r="CJ560">
        <v>173813988.40056476</v>
      </c>
      <c r="CK560">
        <v>-242833655.41988099</v>
      </c>
      <c r="CL560">
        <v>314642080.19</v>
      </c>
      <c r="DA560">
        <v>109636972.15000001</v>
      </c>
      <c r="DJ560">
        <v>157800000</v>
      </c>
      <c r="EG560" t="s">
        <v>287</v>
      </c>
      <c r="EH560">
        <v>1</v>
      </c>
      <c r="EJ560">
        <v>0</v>
      </c>
      <c r="EK560" s="59" t="s">
        <v>439</v>
      </c>
      <c r="EL560"/>
    </row>
    <row r="561" spans="1:142" x14ac:dyDescent="0.3">
      <c r="A561" t="s">
        <v>134</v>
      </c>
      <c r="B561">
        <v>2021</v>
      </c>
      <c r="C561" t="s">
        <v>135</v>
      </c>
      <c r="D561" t="s">
        <v>223</v>
      </c>
      <c r="E561" t="s">
        <v>148</v>
      </c>
      <c r="F561" t="s">
        <v>137</v>
      </c>
      <c r="G561" t="s">
        <v>138</v>
      </c>
      <c r="H561" s="6">
        <v>307316.57</v>
      </c>
      <c r="I561">
        <v>314886</v>
      </c>
      <c r="AS561">
        <v>1372580430.7</v>
      </c>
      <c r="AT561">
        <v>-23361142.5</v>
      </c>
      <c r="AU561">
        <v>0</v>
      </c>
      <c r="AV561">
        <v>307209561.10000002</v>
      </c>
      <c r="AW561">
        <v>0</v>
      </c>
      <c r="AX561">
        <v>0</v>
      </c>
      <c r="AY561">
        <v>-1475118.52</v>
      </c>
      <c r="AZ561">
        <v>-47594</v>
      </c>
      <c r="BA561">
        <v>-307209561.10000002</v>
      </c>
      <c r="BB561">
        <v>-1583533345.24</v>
      </c>
      <c r="BC561">
        <v>199034140.65000001</v>
      </c>
      <c r="BD561">
        <v>0</v>
      </c>
      <c r="BE561">
        <v>0</v>
      </c>
      <c r="BF561">
        <v>0</v>
      </c>
      <c r="BG561">
        <v>0</v>
      </c>
      <c r="BH561">
        <v>-5386794.5700000003</v>
      </c>
      <c r="BI561">
        <v>0</v>
      </c>
      <c r="BK561">
        <v>0</v>
      </c>
      <c r="BL561">
        <v>128805024</v>
      </c>
      <c r="BM561">
        <v>0</v>
      </c>
      <c r="BN561">
        <v>-10933704</v>
      </c>
      <c r="BO561">
        <v>-741617.25</v>
      </c>
      <c r="BP561">
        <v>-2880865.83</v>
      </c>
      <c r="BQ561">
        <v>-11067331.800000001</v>
      </c>
      <c r="BR561">
        <v>0</v>
      </c>
      <c r="BT561">
        <v>0</v>
      </c>
      <c r="BU561">
        <v>0</v>
      </c>
      <c r="BV561">
        <v>-74694571.840000004</v>
      </c>
      <c r="BW561">
        <v>-3403385.73</v>
      </c>
      <c r="BX561">
        <v>-2081650.24</v>
      </c>
      <c r="BY561">
        <v>0</v>
      </c>
      <c r="BZ561">
        <v>7909126.4100000001</v>
      </c>
      <c r="CA561">
        <v>-1274397.6399999999</v>
      </c>
      <c r="CB561">
        <v>-33947678.060000002</v>
      </c>
      <c r="CC561">
        <v>17050836.41</v>
      </c>
      <c r="CD561">
        <v>0</v>
      </c>
      <c r="CE561">
        <v>0</v>
      </c>
      <c r="CI561">
        <v>423476020.69305205</v>
      </c>
      <c r="CJ561">
        <v>211510283.10631311</v>
      </c>
      <c r="CK561">
        <v>107823343.7995926</v>
      </c>
      <c r="CL561">
        <v>493778700.11000001</v>
      </c>
      <c r="DA561">
        <v>282195981.91000003</v>
      </c>
      <c r="DJ561">
        <v>336616790.10000002</v>
      </c>
      <c r="EH561">
        <v>0</v>
      </c>
      <c r="EI561" t="s">
        <v>199</v>
      </c>
      <c r="EJ561">
        <v>1</v>
      </c>
      <c r="EK561" s="59" t="s">
        <v>427</v>
      </c>
      <c r="EL561"/>
    </row>
    <row r="562" spans="1:142" x14ac:dyDescent="0.3">
      <c r="A562" t="s">
        <v>134</v>
      </c>
      <c r="B562">
        <v>2021</v>
      </c>
      <c r="C562" t="s">
        <v>135</v>
      </c>
      <c r="D562" t="s">
        <v>224</v>
      </c>
      <c r="E562" t="s">
        <v>149</v>
      </c>
      <c r="F562" t="s">
        <v>137</v>
      </c>
      <c r="G562" t="s">
        <v>138</v>
      </c>
      <c r="H562" s="6">
        <v>204598.46</v>
      </c>
      <c r="I562">
        <v>197505</v>
      </c>
      <c r="AS562">
        <v>845875956.29999995</v>
      </c>
      <c r="AT562">
        <v>-12076847.710000001</v>
      </c>
      <c r="AU562">
        <v>0</v>
      </c>
      <c r="AV562">
        <v>180769681.65000001</v>
      </c>
      <c r="AW562">
        <v>0</v>
      </c>
      <c r="AX562">
        <v>0</v>
      </c>
      <c r="AY562">
        <v>-982071.36</v>
      </c>
      <c r="AZ562">
        <v>-34184</v>
      </c>
      <c r="BA562">
        <v>-180769681.65000001</v>
      </c>
      <c r="BB562">
        <v>-989089985.60000002</v>
      </c>
      <c r="BC562">
        <v>122139797.34999999</v>
      </c>
      <c r="BD562">
        <v>0</v>
      </c>
      <c r="BE562">
        <v>0</v>
      </c>
      <c r="BF562">
        <v>0</v>
      </c>
      <c r="BG562">
        <v>0</v>
      </c>
      <c r="BH562">
        <v>5502766.1500000004</v>
      </c>
      <c r="BI562">
        <v>0</v>
      </c>
      <c r="BK562">
        <v>0</v>
      </c>
      <c r="BL562">
        <v>69940664</v>
      </c>
      <c r="BM562">
        <v>0</v>
      </c>
      <c r="BN562">
        <v>17651611</v>
      </c>
      <c r="BO562">
        <v>-522089.8</v>
      </c>
      <c r="BP562">
        <v>-1751157.22</v>
      </c>
      <c r="BQ562">
        <v>-8113360.25</v>
      </c>
      <c r="BR562">
        <v>0</v>
      </c>
      <c r="BT562">
        <v>0</v>
      </c>
      <c r="BU562">
        <v>0</v>
      </c>
      <c r="BV562">
        <v>-41558672.25</v>
      </c>
      <c r="BW562">
        <v>-2033166.33</v>
      </c>
      <c r="BX562">
        <v>-354822.71</v>
      </c>
      <c r="BY562">
        <v>0</v>
      </c>
      <c r="BZ562">
        <v>5442844.3200000003</v>
      </c>
      <c r="CA562">
        <v>-261089.25</v>
      </c>
      <c r="CB562">
        <v>-21017913.190000001</v>
      </c>
      <c r="CC562">
        <v>8497764.8800000008</v>
      </c>
      <c r="CD562">
        <v>0</v>
      </c>
      <c r="CE562">
        <v>0</v>
      </c>
      <c r="CI562">
        <v>237438318.04121315</v>
      </c>
      <c r="CJ562">
        <v>141280241.87516445</v>
      </c>
      <c r="CK562">
        <v>82516609.148156807</v>
      </c>
      <c r="CL562">
        <v>316408054.71999997</v>
      </c>
      <c r="DA562">
        <v>150712874.63999999</v>
      </c>
      <c r="DJ562">
        <v>211264225.93000001</v>
      </c>
      <c r="EH562">
        <v>0</v>
      </c>
      <c r="EI562" t="s">
        <v>199</v>
      </c>
      <c r="EJ562">
        <v>1</v>
      </c>
      <c r="EK562" s="59" t="s">
        <v>431</v>
      </c>
      <c r="EL562"/>
    </row>
    <row r="563" spans="1:142" x14ac:dyDescent="0.3">
      <c r="A563" t="s">
        <v>134</v>
      </c>
      <c r="B563">
        <v>2021</v>
      </c>
      <c r="C563" t="s">
        <v>135</v>
      </c>
      <c r="D563" t="s">
        <v>225</v>
      </c>
      <c r="E563" t="s">
        <v>150</v>
      </c>
      <c r="F563" t="s">
        <v>137</v>
      </c>
      <c r="G563" t="s">
        <v>138</v>
      </c>
      <c r="H563" s="6">
        <v>195121</v>
      </c>
      <c r="I563">
        <v>192950</v>
      </c>
      <c r="AS563">
        <v>735579561.48000002</v>
      </c>
      <c r="AT563">
        <v>-273903.82</v>
      </c>
      <c r="AU563">
        <v>0</v>
      </c>
      <c r="AV563">
        <v>91756152.099999994</v>
      </c>
      <c r="AW563">
        <v>0</v>
      </c>
      <c r="AX563">
        <v>0</v>
      </c>
      <c r="AY563">
        <v>-790742.4</v>
      </c>
      <c r="AZ563">
        <v>-28786</v>
      </c>
      <c r="BA563">
        <v>-91756152.099999994</v>
      </c>
      <c r="BB563">
        <v>-752874161.10000002</v>
      </c>
      <c r="BC563">
        <v>114321482.45</v>
      </c>
      <c r="BD563">
        <v>0</v>
      </c>
      <c r="BE563">
        <v>0</v>
      </c>
      <c r="BF563">
        <v>0</v>
      </c>
      <c r="BG563">
        <v>-205105.2</v>
      </c>
      <c r="BH563">
        <v>-3001000</v>
      </c>
      <c r="BI563">
        <v>0</v>
      </c>
      <c r="BK563">
        <v>0</v>
      </c>
      <c r="BL563">
        <v>-25979571.300000001</v>
      </c>
      <c r="BM563">
        <v>0</v>
      </c>
      <c r="BN563">
        <v>-25230955</v>
      </c>
      <c r="BO563">
        <v>-5770058.6500000004</v>
      </c>
      <c r="BP563">
        <v>-1891234.65</v>
      </c>
      <c r="BQ563">
        <v>-5307661.5</v>
      </c>
      <c r="BR563">
        <v>0</v>
      </c>
      <c r="BT563">
        <v>-18284078.039999999</v>
      </c>
      <c r="BU563">
        <v>0</v>
      </c>
      <c r="BV563">
        <v>-14022393.68</v>
      </c>
      <c r="BW563">
        <v>-2708651.43</v>
      </c>
      <c r="BX563">
        <v>-267000.09999999998</v>
      </c>
      <c r="BY563">
        <v>-397186.29</v>
      </c>
      <c r="BZ563">
        <v>446088.49</v>
      </c>
      <c r="CA563">
        <v>-2439273.44</v>
      </c>
      <c r="CB563">
        <v>0</v>
      </c>
      <c r="CC563">
        <v>17236149.09</v>
      </c>
      <c r="CD563">
        <v>0</v>
      </c>
      <c r="CE563">
        <v>0</v>
      </c>
      <c r="CI563">
        <v>239549566.58000001</v>
      </c>
      <c r="CJ563">
        <v>128715296.95509924</v>
      </c>
      <c r="CK563">
        <v>-63791239.101344593</v>
      </c>
      <c r="CL563">
        <v>421406432.66000003</v>
      </c>
      <c r="DA563">
        <v>242960481.09999999</v>
      </c>
      <c r="DJ563">
        <v>123994000</v>
      </c>
      <c r="EH563">
        <v>0</v>
      </c>
      <c r="EJ563">
        <v>0</v>
      </c>
      <c r="EK563" s="59" t="s">
        <v>396</v>
      </c>
      <c r="EL563"/>
    </row>
    <row r="564" spans="1:142" x14ac:dyDescent="0.3">
      <c r="A564" t="s">
        <v>134</v>
      </c>
      <c r="B564">
        <v>2021</v>
      </c>
      <c r="C564" t="s">
        <v>135</v>
      </c>
      <c r="D564" t="s">
        <v>226</v>
      </c>
      <c r="E564" t="s">
        <v>151</v>
      </c>
      <c r="F564" t="s">
        <v>137</v>
      </c>
      <c r="G564" t="s">
        <v>138</v>
      </c>
      <c r="H564" s="6">
        <v>177341.39</v>
      </c>
      <c r="I564">
        <v>176709</v>
      </c>
      <c r="AS564">
        <v>741882266.60000002</v>
      </c>
      <c r="AT564">
        <v>-11086907.26</v>
      </c>
      <c r="AU564">
        <v>0</v>
      </c>
      <c r="AV564">
        <v>160136865.09999999</v>
      </c>
      <c r="AW564">
        <v>0</v>
      </c>
      <c r="AX564">
        <v>0</v>
      </c>
      <c r="AY564">
        <v>-851237.24</v>
      </c>
      <c r="AZ564">
        <v>-28514</v>
      </c>
      <c r="BA564">
        <v>-160136865.09999999</v>
      </c>
      <c r="BB564">
        <v>-838918747.03999996</v>
      </c>
      <c r="BC564">
        <v>109128918.17</v>
      </c>
      <c r="BD564">
        <v>0</v>
      </c>
      <c r="BE564">
        <v>0</v>
      </c>
      <c r="BF564">
        <v>0</v>
      </c>
      <c r="BG564">
        <v>0</v>
      </c>
      <c r="BH564">
        <v>264978.27</v>
      </c>
      <c r="BI564">
        <v>0</v>
      </c>
      <c r="BK564">
        <v>0</v>
      </c>
      <c r="BL564">
        <v>33923141</v>
      </c>
      <c r="BM564">
        <v>0</v>
      </c>
      <c r="BN564">
        <v>4696336</v>
      </c>
      <c r="BO564">
        <v>-1353658.57</v>
      </c>
      <c r="BP564">
        <v>-1191263.23</v>
      </c>
      <c r="BQ564">
        <v>-6421057.9699999997</v>
      </c>
      <c r="BR564">
        <v>0</v>
      </c>
      <c r="BT564">
        <v>0</v>
      </c>
      <c r="BU564">
        <v>0</v>
      </c>
      <c r="BV564">
        <v>-39311414</v>
      </c>
      <c r="BW564">
        <v>-1828286.35</v>
      </c>
      <c r="BX564">
        <v>-417240.81</v>
      </c>
      <c r="BY564">
        <v>0</v>
      </c>
      <c r="BZ564">
        <v>4710783.38</v>
      </c>
      <c r="CA564">
        <v>-268879.48</v>
      </c>
      <c r="CB564">
        <v>-19130038.489999998</v>
      </c>
      <c r="CC564">
        <v>9253535.9100000001</v>
      </c>
      <c r="CD564">
        <v>0</v>
      </c>
      <c r="CE564">
        <v>0</v>
      </c>
      <c r="CI564">
        <v>217037669.86876044</v>
      </c>
      <c r="CJ564">
        <v>121109448.05893296</v>
      </c>
      <c r="CK564">
        <v>29718345.218487602</v>
      </c>
      <c r="CL564">
        <v>274996806.22999996</v>
      </c>
      <c r="DA564">
        <v>150346662.56999999</v>
      </c>
      <c r="DJ564">
        <v>177888114.62</v>
      </c>
      <c r="EH564">
        <v>0</v>
      </c>
      <c r="EI564" t="s">
        <v>199</v>
      </c>
      <c r="EJ564">
        <v>1</v>
      </c>
      <c r="EK564" s="59" t="s">
        <v>397</v>
      </c>
      <c r="EL564"/>
    </row>
    <row r="565" spans="1:142" x14ac:dyDescent="0.3">
      <c r="A565" t="s">
        <v>134</v>
      </c>
      <c r="B565">
        <v>2021</v>
      </c>
      <c r="C565" t="s">
        <v>135</v>
      </c>
      <c r="D565" t="s">
        <v>227</v>
      </c>
      <c r="E565" t="s">
        <v>152</v>
      </c>
      <c r="F565" t="s">
        <v>137</v>
      </c>
      <c r="G565" t="s">
        <v>138</v>
      </c>
      <c r="H565" s="6">
        <v>166740.29</v>
      </c>
      <c r="I565">
        <v>0</v>
      </c>
      <c r="AS565">
        <v>712580781.14999998</v>
      </c>
      <c r="AT565">
        <v>-2541873.88</v>
      </c>
      <c r="AU565">
        <v>0</v>
      </c>
      <c r="AV565">
        <v>129893724.25</v>
      </c>
      <c r="AW565">
        <v>28810</v>
      </c>
      <c r="AX565">
        <v>0</v>
      </c>
      <c r="AY565">
        <v>-809220.8</v>
      </c>
      <c r="AZ565">
        <v>-26220</v>
      </c>
      <c r="BA565">
        <v>-129922534.25</v>
      </c>
      <c r="BB565">
        <v>-807048569.85000002</v>
      </c>
      <c r="BC565">
        <v>108728180.2</v>
      </c>
      <c r="BD565">
        <v>0</v>
      </c>
      <c r="BE565">
        <v>0</v>
      </c>
      <c r="BF565">
        <v>0</v>
      </c>
      <c r="BG565">
        <v>-471251.03</v>
      </c>
      <c r="BH565">
        <v>-10700000</v>
      </c>
      <c r="BI565">
        <v>0</v>
      </c>
      <c r="BK565">
        <v>0</v>
      </c>
      <c r="BL565">
        <v>6414470</v>
      </c>
      <c r="BM565">
        <v>0</v>
      </c>
      <c r="BN565">
        <v>4421090</v>
      </c>
      <c r="BO565">
        <v>-701440.15</v>
      </c>
      <c r="BP565">
        <v>-1649303.34</v>
      </c>
      <c r="BQ565">
        <v>-1827639.21</v>
      </c>
      <c r="BR565">
        <v>0</v>
      </c>
      <c r="BT565">
        <v>0</v>
      </c>
      <c r="BU565">
        <v>-223005</v>
      </c>
      <c r="BV565">
        <v>-27758157.09</v>
      </c>
      <c r="BW565">
        <v>-124936.04</v>
      </c>
      <c r="BX565">
        <v>-141925.9</v>
      </c>
      <c r="BY565">
        <v>0</v>
      </c>
      <c r="BZ565">
        <v>26792.93</v>
      </c>
      <c r="CA565">
        <v>-101702.11</v>
      </c>
      <c r="CB565">
        <v>0</v>
      </c>
      <c r="CC565">
        <v>12866203.810000001</v>
      </c>
      <c r="CD565">
        <v>0</v>
      </c>
      <c r="CE565">
        <v>0</v>
      </c>
      <c r="CI565">
        <v>298329893.97154021</v>
      </c>
      <c r="CJ565">
        <v>129970144.80982496</v>
      </c>
      <c r="CK565">
        <v>0</v>
      </c>
      <c r="CL565">
        <v>384904880.25</v>
      </c>
      <c r="DA565">
        <v>276933670.75</v>
      </c>
      <c r="DJ565">
        <v>140000000</v>
      </c>
      <c r="EG565" t="s">
        <v>287</v>
      </c>
      <c r="EH565">
        <v>1</v>
      </c>
      <c r="EJ565">
        <v>0</v>
      </c>
      <c r="EK565" s="59" t="s">
        <v>430</v>
      </c>
      <c r="EL565"/>
    </row>
    <row r="566" spans="1:142" x14ac:dyDescent="0.3">
      <c r="A566" t="s">
        <v>134</v>
      </c>
      <c r="B566">
        <v>2021</v>
      </c>
      <c r="C566" t="s">
        <v>135</v>
      </c>
      <c r="D566" t="s">
        <v>228</v>
      </c>
      <c r="E566" t="s">
        <v>153</v>
      </c>
      <c r="F566" t="s">
        <v>137</v>
      </c>
      <c r="G566" t="s">
        <v>138</v>
      </c>
      <c r="H566" s="6">
        <v>150463.60999999999</v>
      </c>
      <c r="I566">
        <v>146188</v>
      </c>
      <c r="AS566">
        <v>632615222.35000002</v>
      </c>
      <c r="AT566">
        <v>-11756997.09</v>
      </c>
      <c r="AU566">
        <v>0</v>
      </c>
      <c r="AV566">
        <v>125896120.7</v>
      </c>
      <c r="AW566">
        <v>0</v>
      </c>
      <c r="AX566">
        <v>0</v>
      </c>
      <c r="AY566">
        <v>-722224.77</v>
      </c>
      <c r="AZ566">
        <v>-24697</v>
      </c>
      <c r="BA566">
        <v>-125896120.7</v>
      </c>
      <c r="BB566">
        <v>-692297808.12</v>
      </c>
      <c r="BC566">
        <v>91602231.810000002</v>
      </c>
      <c r="BD566">
        <v>0</v>
      </c>
      <c r="BE566">
        <v>0</v>
      </c>
      <c r="BF566">
        <v>0</v>
      </c>
      <c r="BG566">
        <v>0</v>
      </c>
      <c r="BH566">
        <v>-5295908.24</v>
      </c>
      <c r="BI566">
        <v>0</v>
      </c>
      <c r="BK566">
        <v>0</v>
      </c>
      <c r="BL566">
        <v>7835602</v>
      </c>
      <c r="BM566">
        <v>0</v>
      </c>
      <c r="BN566">
        <v>6571076</v>
      </c>
      <c r="BO566">
        <v>-568858.35</v>
      </c>
      <c r="BP566">
        <v>-1112657.03</v>
      </c>
      <c r="BQ566">
        <v>-5934186.2599999998</v>
      </c>
      <c r="BR566">
        <v>0</v>
      </c>
      <c r="BT566">
        <v>0</v>
      </c>
      <c r="BU566">
        <v>0</v>
      </c>
      <c r="BV566">
        <v>-30348530.77</v>
      </c>
      <c r="BW566">
        <v>-1478896.33</v>
      </c>
      <c r="BX566">
        <v>-314030.86</v>
      </c>
      <c r="BY566">
        <v>0</v>
      </c>
      <c r="BZ566">
        <v>3871170.1</v>
      </c>
      <c r="CA566">
        <v>-631605.1</v>
      </c>
      <c r="CB566">
        <v>-15741148.77</v>
      </c>
      <c r="CC566">
        <v>5897937.0899999999</v>
      </c>
      <c r="CD566">
        <v>0</v>
      </c>
      <c r="CE566">
        <v>0</v>
      </c>
      <c r="CI566">
        <v>178378014.24076572</v>
      </c>
      <c r="CJ566">
        <v>91625011.196971983</v>
      </c>
      <c r="CK566">
        <v>9726306.5965306982</v>
      </c>
      <c r="CL566">
        <v>203860365.41999999</v>
      </c>
      <c r="DA566">
        <v>147123254.88999999</v>
      </c>
      <c r="DJ566">
        <v>151948443.94999999</v>
      </c>
      <c r="EH566">
        <v>0</v>
      </c>
      <c r="EI566" t="s">
        <v>199</v>
      </c>
      <c r="EJ566">
        <v>1</v>
      </c>
      <c r="EK566" s="59" t="s">
        <v>404</v>
      </c>
      <c r="EL566"/>
    </row>
    <row r="567" spans="1:142" x14ac:dyDescent="0.3">
      <c r="A567" t="s">
        <v>134</v>
      </c>
      <c r="B567">
        <v>2021</v>
      </c>
      <c r="C567" t="s">
        <v>135</v>
      </c>
      <c r="D567" t="s">
        <v>229</v>
      </c>
      <c r="E567" t="s">
        <v>154</v>
      </c>
      <c r="F567" t="s">
        <v>137</v>
      </c>
      <c r="G567" t="s">
        <v>138</v>
      </c>
      <c r="H567" s="6">
        <v>149564.56</v>
      </c>
      <c r="I567">
        <v>168417</v>
      </c>
      <c r="AS567">
        <v>523922829.80000001</v>
      </c>
      <c r="AT567">
        <v>-1336597.96</v>
      </c>
      <c r="AU567">
        <v>0</v>
      </c>
      <c r="AV567">
        <v>86843945.129999995</v>
      </c>
      <c r="AW567">
        <v>0</v>
      </c>
      <c r="AX567">
        <v>0</v>
      </c>
      <c r="AY567">
        <v>-717904.41</v>
      </c>
      <c r="AZ567">
        <v>-23801</v>
      </c>
      <c r="BA567">
        <v>-86843945.129999995</v>
      </c>
      <c r="BB567">
        <v>-564365233.14999998</v>
      </c>
      <c r="BC567">
        <v>76630805.349999994</v>
      </c>
      <c r="BD567">
        <v>0</v>
      </c>
      <c r="BE567">
        <v>0</v>
      </c>
      <c r="BF567">
        <v>0</v>
      </c>
      <c r="BG567">
        <v>-262062.68</v>
      </c>
      <c r="BH567">
        <v>-12366000</v>
      </c>
      <c r="BI567">
        <v>0</v>
      </c>
      <c r="BK567">
        <v>0</v>
      </c>
      <c r="BL567">
        <v>1557806</v>
      </c>
      <c r="BM567">
        <v>0</v>
      </c>
      <c r="BN567">
        <v>-277471</v>
      </c>
      <c r="BO567">
        <v>-5723230.1500000004</v>
      </c>
      <c r="BP567">
        <v>-321093.55</v>
      </c>
      <c r="BQ567">
        <v>-426186.32</v>
      </c>
      <c r="BR567">
        <v>0</v>
      </c>
      <c r="BT567">
        <v>-20095874.460000001</v>
      </c>
      <c r="BU567">
        <v>-46990.38</v>
      </c>
      <c r="BV567">
        <v>-7677910.1699999999</v>
      </c>
      <c r="BW567">
        <v>-1036437.44</v>
      </c>
      <c r="BX567">
        <v>-843064.98</v>
      </c>
      <c r="BY567">
        <v>-717913.98</v>
      </c>
      <c r="BZ567">
        <v>3673460.77</v>
      </c>
      <c r="CA567">
        <v>-523879.28</v>
      </c>
      <c r="CB567">
        <v>0</v>
      </c>
      <c r="CC567">
        <v>22414109.059999999</v>
      </c>
      <c r="CD567">
        <v>1014209.14</v>
      </c>
      <c r="CE567">
        <v>0</v>
      </c>
      <c r="CI567">
        <v>257891216</v>
      </c>
      <c r="CJ567">
        <v>123944928.40532424</v>
      </c>
      <c r="CK567">
        <v>1164652.0177195966</v>
      </c>
      <c r="CL567">
        <v>408639670.54999989</v>
      </c>
      <c r="DA567">
        <v>228325824.81999999</v>
      </c>
      <c r="DJ567">
        <v>96611000</v>
      </c>
      <c r="EG567" t="s">
        <v>281</v>
      </c>
      <c r="EH567">
        <v>1</v>
      </c>
      <c r="EJ567">
        <v>0</v>
      </c>
      <c r="EK567" s="59" t="s">
        <v>400</v>
      </c>
      <c r="EL567"/>
    </row>
    <row r="568" spans="1:142" x14ac:dyDescent="0.3">
      <c r="A568" t="s">
        <v>134</v>
      </c>
      <c r="B568">
        <v>2021</v>
      </c>
      <c r="C568" t="s">
        <v>135</v>
      </c>
      <c r="D568" t="s">
        <v>230</v>
      </c>
      <c r="E568" t="s">
        <v>155</v>
      </c>
      <c r="F568" t="s">
        <v>137</v>
      </c>
      <c r="G568" t="s">
        <v>138</v>
      </c>
      <c r="H568" s="6">
        <v>144894.56</v>
      </c>
      <c r="I568">
        <v>148400</v>
      </c>
      <c r="AS568">
        <v>610709953.60000002</v>
      </c>
      <c r="AT568">
        <v>1249549.73</v>
      </c>
      <c r="AU568">
        <v>0</v>
      </c>
      <c r="AV568">
        <v>104638400.48999999</v>
      </c>
      <c r="AW568">
        <v>0</v>
      </c>
      <c r="AX568">
        <v>0</v>
      </c>
      <c r="AY568">
        <v>693589.86</v>
      </c>
      <c r="AZ568">
        <v>-24182</v>
      </c>
      <c r="BA568">
        <v>-104638400.48999999</v>
      </c>
      <c r="BB568">
        <v>-711984841.55999994</v>
      </c>
      <c r="BC568">
        <v>85351110.349999994</v>
      </c>
      <c r="BD568">
        <v>0</v>
      </c>
      <c r="BE568">
        <v>0</v>
      </c>
      <c r="BF568">
        <v>0</v>
      </c>
      <c r="BG568">
        <v>-1831333.87</v>
      </c>
      <c r="BH568">
        <v>2635495</v>
      </c>
      <c r="BI568">
        <v>-1347141.26</v>
      </c>
      <c r="BK568">
        <v>0</v>
      </c>
      <c r="BL568">
        <v>26603941.100000001</v>
      </c>
      <c r="BM568">
        <v>0</v>
      </c>
      <c r="BN568">
        <v>13191604</v>
      </c>
      <c r="BO568">
        <v>0</v>
      </c>
      <c r="BP568">
        <v>0</v>
      </c>
      <c r="BQ568">
        <v>-6212897.3399999999</v>
      </c>
      <c r="BR568">
        <v>0</v>
      </c>
      <c r="BT568">
        <v>0</v>
      </c>
      <c r="BU568">
        <v>0</v>
      </c>
      <c r="BV568">
        <v>-32597124.629999999</v>
      </c>
      <c r="BW568">
        <v>-2298338.39</v>
      </c>
      <c r="BX568">
        <v>-547200</v>
      </c>
      <c r="BY568">
        <v>0</v>
      </c>
      <c r="BZ568">
        <v>11522.29</v>
      </c>
      <c r="CA568">
        <v>-394393.28</v>
      </c>
      <c r="CB568">
        <v>0</v>
      </c>
      <c r="CC568">
        <v>27823551.010000002</v>
      </c>
      <c r="CD568">
        <v>0</v>
      </c>
      <c r="CE568">
        <v>-1008.82</v>
      </c>
      <c r="CI568">
        <v>328966984.32999992</v>
      </c>
      <c r="CJ568">
        <v>128558872.21613333</v>
      </c>
      <c r="CK568">
        <v>40854434.784857504</v>
      </c>
      <c r="CL568">
        <v>466334106.93000001</v>
      </c>
      <c r="DA568">
        <v>221072630.37</v>
      </c>
      <c r="DJ568">
        <v>120707359</v>
      </c>
      <c r="EG568" t="s">
        <v>282</v>
      </c>
      <c r="EH568">
        <v>1</v>
      </c>
      <c r="EJ568">
        <v>0</v>
      </c>
      <c r="EK568" s="59" t="s">
        <v>401</v>
      </c>
      <c r="EL568"/>
    </row>
    <row r="569" spans="1:142" x14ac:dyDescent="0.3">
      <c r="A569" t="s">
        <v>134</v>
      </c>
      <c r="B569">
        <v>2021</v>
      </c>
      <c r="C569" t="s">
        <v>135</v>
      </c>
      <c r="D569" t="s">
        <v>231</v>
      </c>
      <c r="E569" t="s">
        <v>156</v>
      </c>
      <c r="F569" t="s">
        <v>137</v>
      </c>
      <c r="G569" t="s">
        <v>138</v>
      </c>
      <c r="H569" s="6">
        <v>146696.67000000001</v>
      </c>
      <c r="I569">
        <v>138676</v>
      </c>
      <c r="AS569">
        <v>468813319</v>
      </c>
      <c r="AT569">
        <v>-2841770.62</v>
      </c>
      <c r="AU569">
        <v>0</v>
      </c>
      <c r="AV569">
        <v>70987772.599999994</v>
      </c>
      <c r="AW569">
        <v>-176046.69</v>
      </c>
      <c r="AX569">
        <v>0</v>
      </c>
      <c r="AY569">
        <v>-741795.2</v>
      </c>
      <c r="AZ569">
        <v>-24108</v>
      </c>
      <c r="BA569">
        <v>-70987772.599999994</v>
      </c>
      <c r="BB569">
        <v>-469720947.69999999</v>
      </c>
      <c r="BC569">
        <v>70240003.650000006</v>
      </c>
      <c r="BD569">
        <v>0</v>
      </c>
      <c r="BE569">
        <v>0</v>
      </c>
      <c r="BF569">
        <v>0</v>
      </c>
      <c r="BG569">
        <v>0</v>
      </c>
      <c r="BH569">
        <v>-3391277</v>
      </c>
      <c r="BI569">
        <v>0</v>
      </c>
      <c r="BK569">
        <v>0</v>
      </c>
      <c r="BL569">
        <v>-48799724</v>
      </c>
      <c r="BM569">
        <v>0</v>
      </c>
      <c r="BN569">
        <v>14456187</v>
      </c>
      <c r="BO569">
        <v>0</v>
      </c>
      <c r="BP569">
        <v>-251958.5</v>
      </c>
      <c r="BQ569">
        <v>-7057127.9299999997</v>
      </c>
      <c r="BR569">
        <v>0</v>
      </c>
      <c r="BT569">
        <v>-10502197.550000001</v>
      </c>
      <c r="BU569">
        <v>0</v>
      </c>
      <c r="BV569">
        <v>-2621647.41</v>
      </c>
      <c r="BW569">
        <v>-629210.6</v>
      </c>
      <c r="BX569">
        <v>-7037471.5999999996</v>
      </c>
      <c r="BY569">
        <v>-353261.39</v>
      </c>
      <c r="BZ569">
        <v>419300.64</v>
      </c>
      <c r="CA569">
        <v>-215904.32</v>
      </c>
      <c r="CB569">
        <v>0</v>
      </c>
      <c r="CC569">
        <v>15280471.58</v>
      </c>
      <c r="CD569">
        <v>0</v>
      </c>
      <c r="CE569">
        <v>0</v>
      </c>
      <c r="CI569">
        <v>244961334.52000001</v>
      </c>
      <c r="CJ569">
        <v>143645782.83281091</v>
      </c>
      <c r="CK569">
        <v>-46867880.392144889</v>
      </c>
      <c r="CL569">
        <v>510814970.1400001</v>
      </c>
      <c r="DA569">
        <v>244699166.47999999</v>
      </c>
      <c r="DJ569">
        <v>93016850</v>
      </c>
      <c r="EH569">
        <v>0</v>
      </c>
      <c r="EJ569">
        <v>0</v>
      </c>
      <c r="EK569" s="59" t="s">
        <v>434</v>
      </c>
      <c r="EL569"/>
    </row>
    <row r="570" spans="1:142" x14ac:dyDescent="0.3">
      <c r="A570" t="s">
        <v>134</v>
      </c>
      <c r="B570">
        <v>2021</v>
      </c>
      <c r="C570" t="s">
        <v>135</v>
      </c>
      <c r="D570" t="s">
        <v>232</v>
      </c>
      <c r="E570" t="s">
        <v>157</v>
      </c>
      <c r="F570" t="s">
        <v>137</v>
      </c>
      <c r="G570" t="s">
        <v>138</v>
      </c>
      <c r="H570" s="6">
        <v>90454.05</v>
      </c>
      <c r="I570">
        <v>87808</v>
      </c>
      <c r="AS570">
        <v>384474543.89999998</v>
      </c>
      <c r="AT570">
        <v>-7063312.29</v>
      </c>
      <c r="AU570">
        <v>0</v>
      </c>
      <c r="AV570">
        <v>73256411.5</v>
      </c>
      <c r="AW570">
        <v>0</v>
      </c>
      <c r="AX570">
        <v>0</v>
      </c>
      <c r="AY570">
        <v>-434179.2</v>
      </c>
      <c r="AZ570">
        <v>-16383</v>
      </c>
      <c r="BA570">
        <v>-73256411.5</v>
      </c>
      <c r="BB570">
        <v>-383708885.07999998</v>
      </c>
      <c r="BC570">
        <v>52579015.579999998</v>
      </c>
      <c r="BD570">
        <v>0</v>
      </c>
      <c r="BE570">
        <v>0</v>
      </c>
      <c r="BF570">
        <v>0</v>
      </c>
      <c r="BG570">
        <v>0</v>
      </c>
      <c r="BH570">
        <v>6294114.0300000003</v>
      </c>
      <c r="BI570">
        <v>0</v>
      </c>
      <c r="BK570">
        <v>0</v>
      </c>
      <c r="BL570">
        <v>-39896212</v>
      </c>
      <c r="BM570">
        <v>0</v>
      </c>
      <c r="BN570">
        <v>16629111</v>
      </c>
      <c r="BO570">
        <v>0</v>
      </c>
      <c r="BP570">
        <v>-4585.1499999999996</v>
      </c>
      <c r="BQ570">
        <v>-4038278.08</v>
      </c>
      <c r="BR570">
        <v>0</v>
      </c>
      <c r="BT570">
        <v>0</v>
      </c>
      <c r="BU570">
        <v>0</v>
      </c>
      <c r="BV570">
        <v>-19197291.739999998</v>
      </c>
      <c r="BW570">
        <v>-863478.75</v>
      </c>
      <c r="BX570">
        <v>-181403.93</v>
      </c>
      <c r="BY570">
        <v>0</v>
      </c>
      <c r="BZ570">
        <v>2574761.56</v>
      </c>
      <c r="CA570">
        <v>-111160.55</v>
      </c>
      <c r="CB570">
        <v>-18666523</v>
      </c>
      <c r="CC570">
        <v>13946754.359999999</v>
      </c>
      <c r="CD570">
        <v>0</v>
      </c>
      <c r="CE570">
        <v>0</v>
      </c>
      <c r="CI570">
        <v>181436514.04873997</v>
      </c>
      <c r="CJ570">
        <v>73971537.082367852</v>
      </c>
      <c r="CK570">
        <v>-28018302.074943811</v>
      </c>
      <c r="CL570">
        <v>257002657.75</v>
      </c>
      <c r="DA570">
        <v>183695190.52000001</v>
      </c>
      <c r="DJ570">
        <v>92860117.620000005</v>
      </c>
      <c r="EH570">
        <v>0</v>
      </c>
      <c r="EI570" t="s">
        <v>199</v>
      </c>
      <c r="EJ570">
        <v>1</v>
      </c>
      <c r="EK570" s="59" t="s">
        <v>390</v>
      </c>
      <c r="EL570"/>
    </row>
    <row r="571" spans="1:142" x14ac:dyDescent="0.3">
      <c r="A571" t="s">
        <v>134</v>
      </c>
      <c r="B571">
        <v>2021</v>
      </c>
      <c r="C571" t="s">
        <v>135</v>
      </c>
      <c r="D571" t="s">
        <v>233</v>
      </c>
      <c r="E571" t="s">
        <v>158</v>
      </c>
      <c r="F571" t="s">
        <v>137</v>
      </c>
      <c r="G571" t="s">
        <v>138</v>
      </c>
      <c r="H571" s="6">
        <v>90241.73</v>
      </c>
      <c r="I571">
        <v>0</v>
      </c>
      <c r="AS571">
        <v>274623068.44999999</v>
      </c>
      <c r="AT571">
        <v>-639196.55000000005</v>
      </c>
      <c r="AU571">
        <v>0</v>
      </c>
      <c r="AV571">
        <v>31287161.949999999</v>
      </c>
      <c r="AW571">
        <v>0</v>
      </c>
      <c r="AX571">
        <v>0</v>
      </c>
      <c r="AY571">
        <v>-432782.4</v>
      </c>
      <c r="AZ571">
        <v>-13440</v>
      </c>
      <c r="BA571">
        <v>-31287161.949999999</v>
      </c>
      <c r="BB571">
        <v>-191726975.55000001</v>
      </c>
      <c r="BC571">
        <v>39288886.5</v>
      </c>
      <c r="BD571">
        <v>0</v>
      </c>
      <c r="BE571">
        <v>0</v>
      </c>
      <c r="BF571">
        <v>0</v>
      </c>
      <c r="BG571">
        <v>-44033.7</v>
      </c>
      <c r="BH571">
        <v>-3900000</v>
      </c>
      <c r="BI571">
        <v>0</v>
      </c>
      <c r="BK571">
        <v>0</v>
      </c>
      <c r="BL571">
        <v>-111689760</v>
      </c>
      <c r="BM571">
        <v>0</v>
      </c>
      <c r="BN571">
        <v>-10156943</v>
      </c>
      <c r="BO571">
        <v>-104600.5</v>
      </c>
      <c r="BP571">
        <v>-3031503.93</v>
      </c>
      <c r="BQ571">
        <v>-1636225.19</v>
      </c>
      <c r="BR571">
        <v>-116713.05</v>
      </c>
      <c r="BT571">
        <v>0</v>
      </c>
      <c r="BU571">
        <v>-230352</v>
      </c>
      <c r="BV571">
        <v>-10421715.199999999</v>
      </c>
      <c r="BW571">
        <v>-47869.84</v>
      </c>
      <c r="BX571">
        <v>-284985.7</v>
      </c>
      <c r="BY571">
        <v>0</v>
      </c>
      <c r="BZ571">
        <v>40895.06</v>
      </c>
      <c r="CA571">
        <v>-366270.9</v>
      </c>
      <c r="CB571">
        <v>0</v>
      </c>
      <c r="CC571">
        <v>0</v>
      </c>
      <c r="CD571">
        <v>0</v>
      </c>
      <c r="CE571">
        <v>0</v>
      </c>
      <c r="CI571">
        <v>37739751.400000006</v>
      </c>
      <c r="CJ571">
        <v>43593663.706780151</v>
      </c>
      <c r="CK571">
        <v>0</v>
      </c>
      <c r="CL571">
        <v>0</v>
      </c>
      <c r="DA571">
        <v>16657533.9</v>
      </c>
      <c r="DJ571">
        <v>30800000</v>
      </c>
      <c r="EG571" t="s">
        <v>287</v>
      </c>
      <c r="EH571">
        <v>1</v>
      </c>
      <c r="EJ571">
        <v>0</v>
      </c>
      <c r="EK571" s="59" t="s">
        <v>442</v>
      </c>
      <c r="EL571"/>
    </row>
    <row r="572" spans="1:142" x14ac:dyDescent="0.3">
      <c r="A572" t="s">
        <v>134</v>
      </c>
      <c r="B572">
        <v>2021</v>
      </c>
      <c r="C572" t="s">
        <v>135</v>
      </c>
      <c r="D572" t="s">
        <v>234</v>
      </c>
      <c r="E572" t="s">
        <v>159</v>
      </c>
      <c r="F572" t="s">
        <v>137</v>
      </c>
      <c r="G572" t="s">
        <v>138</v>
      </c>
      <c r="H572" s="6">
        <v>85592</v>
      </c>
      <c r="I572">
        <v>86604</v>
      </c>
      <c r="AS572">
        <v>329224440</v>
      </c>
      <c r="AT572">
        <v>578061.68000000005</v>
      </c>
      <c r="AU572">
        <v>0</v>
      </c>
      <c r="AV572">
        <v>49734651</v>
      </c>
      <c r="AW572">
        <v>7446231.9500000002</v>
      </c>
      <c r="AX572">
        <v>0</v>
      </c>
      <c r="AY572">
        <v>-410971.2</v>
      </c>
      <c r="AZ572">
        <v>-13575</v>
      </c>
      <c r="BA572">
        <v>-57180882.950000003</v>
      </c>
      <c r="BB572">
        <v>-401176961.94999999</v>
      </c>
      <c r="BC572">
        <v>53392308.149999999</v>
      </c>
      <c r="BD572">
        <v>0</v>
      </c>
      <c r="BE572">
        <v>0</v>
      </c>
      <c r="BF572">
        <v>0</v>
      </c>
      <c r="BG572">
        <v>119004.82</v>
      </c>
      <c r="BH572">
        <v>4151180.4</v>
      </c>
      <c r="BI572">
        <v>0</v>
      </c>
      <c r="BK572">
        <v>0</v>
      </c>
      <c r="BL572">
        <v>21195812</v>
      </c>
      <c r="BM572">
        <v>0</v>
      </c>
      <c r="BN572">
        <v>2770000</v>
      </c>
      <c r="BO572">
        <v>-822101.35</v>
      </c>
      <c r="BP572">
        <v>-1365764.95</v>
      </c>
      <c r="BQ572">
        <v>-2867462.79</v>
      </c>
      <c r="BR572">
        <v>0</v>
      </c>
      <c r="BT572">
        <v>-14142580.43</v>
      </c>
      <c r="BU572">
        <v>-445982.82</v>
      </c>
      <c r="BV572">
        <v>-9374829.75</v>
      </c>
      <c r="BW572">
        <v>0</v>
      </c>
      <c r="BX572">
        <v>-155056</v>
      </c>
      <c r="BY572">
        <v>-1254456.0900000001</v>
      </c>
      <c r="BZ572">
        <v>1948.45</v>
      </c>
      <c r="CA572">
        <v>-312587.36</v>
      </c>
      <c r="CB572">
        <v>0</v>
      </c>
      <c r="CC572">
        <v>8209163.71</v>
      </c>
      <c r="CD572">
        <v>0</v>
      </c>
      <c r="CE572">
        <v>0</v>
      </c>
      <c r="CI572">
        <v>121688899.06999998</v>
      </c>
      <c r="CJ572">
        <v>68966948.653913811</v>
      </c>
      <c r="CK572">
        <v>24708033.593739402</v>
      </c>
      <c r="CL572">
        <v>176597629.71999997</v>
      </c>
      <c r="DA572">
        <v>103398571.76000001</v>
      </c>
      <c r="DJ572">
        <v>64780303.899999999</v>
      </c>
      <c r="EH572">
        <v>0</v>
      </c>
      <c r="EJ572">
        <v>0</v>
      </c>
      <c r="EK572" s="59" t="s">
        <v>408</v>
      </c>
      <c r="EL572"/>
    </row>
    <row r="573" spans="1:142" x14ac:dyDescent="0.3">
      <c r="A573" t="s">
        <v>134</v>
      </c>
      <c r="B573">
        <v>2021</v>
      </c>
      <c r="C573" t="s">
        <v>135</v>
      </c>
      <c r="D573" t="s">
        <v>235</v>
      </c>
      <c r="E573" t="s">
        <v>160</v>
      </c>
      <c r="F573" t="s">
        <v>137</v>
      </c>
      <c r="G573" t="s">
        <v>138</v>
      </c>
      <c r="H573" s="6">
        <v>80977</v>
      </c>
      <c r="I573">
        <v>82750</v>
      </c>
      <c r="AS573">
        <v>278198116.55000001</v>
      </c>
      <c r="AT573">
        <v>-860672.73</v>
      </c>
      <c r="AU573">
        <v>0</v>
      </c>
      <c r="AV573">
        <v>34015717.600000001</v>
      </c>
      <c r="AW573">
        <v>0</v>
      </c>
      <c r="AX573">
        <v>0</v>
      </c>
      <c r="AY573">
        <v>-280350</v>
      </c>
      <c r="AZ573">
        <v>-11624</v>
      </c>
      <c r="BA573">
        <v>-34015717.600000001</v>
      </c>
      <c r="BB573">
        <v>-287835803.88999999</v>
      </c>
      <c r="BC573">
        <v>44885359.75</v>
      </c>
      <c r="BD573">
        <v>0</v>
      </c>
      <c r="BE573">
        <v>0</v>
      </c>
      <c r="BF573">
        <v>0</v>
      </c>
      <c r="BG573">
        <v>-141278.88</v>
      </c>
      <c r="BH573">
        <v>3060342</v>
      </c>
      <c r="BI573">
        <v>0</v>
      </c>
      <c r="BK573">
        <v>0</v>
      </c>
      <c r="BL573">
        <v>-19134138</v>
      </c>
      <c r="BM573">
        <v>0</v>
      </c>
      <c r="BN573">
        <v>-7574099.9199999999</v>
      </c>
      <c r="BO573">
        <v>-1802384.5</v>
      </c>
      <c r="BP573">
        <v>-534419.75</v>
      </c>
      <c r="BQ573">
        <v>-2319570.9</v>
      </c>
      <c r="BR573">
        <v>0</v>
      </c>
      <c r="BT573">
        <v>-7700111.7000000002</v>
      </c>
      <c r="BU573">
        <v>-193113.52</v>
      </c>
      <c r="BV573">
        <v>-5699107.3600000003</v>
      </c>
      <c r="BW573">
        <v>-803575.65</v>
      </c>
      <c r="BX573">
        <v>-36883.1</v>
      </c>
      <c r="BY573">
        <v>-217764.65</v>
      </c>
      <c r="BZ573">
        <v>12791.81</v>
      </c>
      <c r="CA573">
        <v>-42819.88</v>
      </c>
      <c r="CB573">
        <v>0</v>
      </c>
      <c r="CC573">
        <v>2353459.7799999998</v>
      </c>
      <c r="CD573">
        <v>0</v>
      </c>
      <c r="CE573">
        <v>-2011.06</v>
      </c>
      <c r="CI573">
        <v>99334066.849999979</v>
      </c>
      <c r="CJ573">
        <v>51164998.526256755</v>
      </c>
      <c r="CK573">
        <v>-25988356.584158991</v>
      </c>
      <c r="CL573">
        <v>178045034.51999998</v>
      </c>
      <c r="DA573">
        <v>40757141.229999997</v>
      </c>
      <c r="DJ573">
        <v>35052428.990000002</v>
      </c>
      <c r="EG573" t="s">
        <v>290</v>
      </c>
      <c r="EH573">
        <v>1</v>
      </c>
      <c r="EJ573">
        <v>0</v>
      </c>
      <c r="EK573" s="59" t="s">
        <v>392</v>
      </c>
      <c r="EL573"/>
    </row>
    <row r="574" spans="1:142" x14ac:dyDescent="0.3">
      <c r="A574" t="s">
        <v>134</v>
      </c>
      <c r="B574">
        <v>2021</v>
      </c>
      <c r="C574" t="s">
        <v>135</v>
      </c>
      <c r="D574" t="s">
        <v>236</v>
      </c>
      <c r="E574" t="s">
        <v>161</v>
      </c>
      <c r="F574" t="s">
        <v>137</v>
      </c>
      <c r="G574" t="s">
        <v>138</v>
      </c>
      <c r="H574" s="6">
        <v>72137</v>
      </c>
      <c r="I574">
        <v>72000</v>
      </c>
      <c r="AS574">
        <v>289679807.75999999</v>
      </c>
      <c r="AT574">
        <v>-5589611.0899999999</v>
      </c>
      <c r="AU574">
        <v>-41000</v>
      </c>
      <c r="AV574">
        <v>57236358.530000001</v>
      </c>
      <c r="AW574">
        <v>4276467.9000000004</v>
      </c>
      <c r="AX574">
        <v>0</v>
      </c>
      <c r="AY574">
        <v>-345204.58</v>
      </c>
      <c r="AZ574">
        <v>-11804</v>
      </c>
      <c r="BA574">
        <v>-57236358.530000001</v>
      </c>
      <c r="BB574">
        <v>-257531108.37</v>
      </c>
      <c r="BC574">
        <v>42077615.25</v>
      </c>
      <c r="BD574">
        <v>0</v>
      </c>
      <c r="BE574">
        <v>0</v>
      </c>
      <c r="BF574">
        <v>0</v>
      </c>
      <c r="BG574">
        <v>-1354023.02</v>
      </c>
      <c r="BH574">
        <v>-340000</v>
      </c>
      <c r="BI574">
        <v>0</v>
      </c>
      <c r="BK574">
        <v>0</v>
      </c>
      <c r="BL574">
        <v>-63831011</v>
      </c>
      <c r="BM574">
        <v>0</v>
      </c>
      <c r="BN574">
        <v>-2527539</v>
      </c>
      <c r="BO574">
        <v>0</v>
      </c>
      <c r="BP574">
        <v>-188717</v>
      </c>
      <c r="BQ574">
        <v>-2784416.98</v>
      </c>
      <c r="BR574">
        <v>0</v>
      </c>
      <c r="BT574">
        <v>-6880190.3799999999</v>
      </c>
      <c r="BU574">
        <v>-259178.06</v>
      </c>
      <c r="BV574">
        <v>-2758902.89</v>
      </c>
      <c r="BW574">
        <v>-574308.81999999995</v>
      </c>
      <c r="BX574">
        <v>-169128.89</v>
      </c>
      <c r="BY574">
        <v>-67097.94</v>
      </c>
      <c r="BZ574">
        <v>602178.88</v>
      </c>
      <c r="CA574">
        <v>-216213.56</v>
      </c>
      <c r="CB574">
        <v>-757288</v>
      </c>
      <c r="CC574">
        <v>5845351.4699999997</v>
      </c>
      <c r="CD574">
        <v>0</v>
      </c>
      <c r="CE574">
        <v>0</v>
      </c>
      <c r="CI574">
        <v>91401110.909999996</v>
      </c>
      <c r="CJ574">
        <v>41498716.348487616</v>
      </c>
      <c r="CK574">
        <v>-66439683.198393419</v>
      </c>
      <c r="CL574">
        <v>138812419.02000001</v>
      </c>
      <c r="DA574">
        <v>87555788.590000004</v>
      </c>
      <c r="DJ574">
        <v>47640000</v>
      </c>
      <c r="EH574">
        <v>0</v>
      </c>
      <c r="EI574" t="s">
        <v>202</v>
      </c>
      <c r="EJ574">
        <v>1</v>
      </c>
      <c r="EK574" s="59" t="s">
        <v>438</v>
      </c>
      <c r="EL574"/>
    </row>
    <row r="575" spans="1:142" x14ac:dyDescent="0.3">
      <c r="A575" t="s">
        <v>134</v>
      </c>
      <c r="B575">
        <v>2021</v>
      </c>
      <c r="C575" t="s">
        <v>135</v>
      </c>
      <c r="D575" t="s">
        <v>237</v>
      </c>
      <c r="E575" t="s">
        <v>162</v>
      </c>
      <c r="F575" t="s">
        <v>137</v>
      </c>
      <c r="G575" t="s">
        <v>138</v>
      </c>
      <c r="H575" s="6">
        <v>58504</v>
      </c>
      <c r="I575">
        <v>60000</v>
      </c>
      <c r="AS575">
        <v>237294971.02000001</v>
      </c>
      <c r="AT575">
        <v>-3437600.2</v>
      </c>
      <c r="AU575">
        <v>0</v>
      </c>
      <c r="AV575">
        <v>40159413.100000001</v>
      </c>
      <c r="AW575">
        <v>2007060.48</v>
      </c>
      <c r="AX575">
        <v>0</v>
      </c>
      <c r="AY575">
        <v>-280486.3</v>
      </c>
      <c r="AZ575">
        <v>-8921</v>
      </c>
      <c r="BA575">
        <v>-40159413.100000001</v>
      </c>
      <c r="BB575">
        <v>-222940847.84</v>
      </c>
      <c r="BC575">
        <v>35124855.850000001</v>
      </c>
      <c r="BD575">
        <v>0</v>
      </c>
      <c r="BE575">
        <v>0</v>
      </c>
      <c r="BF575">
        <v>0</v>
      </c>
      <c r="BG575">
        <v>-674421.68</v>
      </c>
      <c r="BH575">
        <v>-2110000</v>
      </c>
      <c r="BI575">
        <v>0</v>
      </c>
      <c r="BK575">
        <v>0</v>
      </c>
      <c r="BL575">
        <v>-45060500</v>
      </c>
      <c r="BM575">
        <v>0</v>
      </c>
      <c r="BN575">
        <v>2129161</v>
      </c>
      <c r="BO575">
        <v>0</v>
      </c>
      <c r="BP575">
        <v>-266262.59999999998</v>
      </c>
      <c r="BQ575">
        <v>-1545640.92</v>
      </c>
      <c r="BR575">
        <v>0</v>
      </c>
      <c r="BT575">
        <v>-5771774.6900000004</v>
      </c>
      <c r="BU575">
        <v>-258508.14</v>
      </c>
      <c r="BV575">
        <v>-2317819.81</v>
      </c>
      <c r="BW575">
        <v>-481786.26</v>
      </c>
      <c r="BX575">
        <v>-168691.74</v>
      </c>
      <c r="BY575">
        <v>-56288.3</v>
      </c>
      <c r="BZ575">
        <v>298538.48</v>
      </c>
      <c r="CA575">
        <v>-518839.63</v>
      </c>
      <c r="CB575">
        <v>-640787</v>
      </c>
      <c r="CC575">
        <v>4081690.74</v>
      </c>
      <c r="CD575">
        <v>0</v>
      </c>
      <c r="CE575">
        <v>0</v>
      </c>
      <c r="CI575">
        <v>93068956.560000002</v>
      </c>
      <c r="CJ575">
        <v>38894950.370656781</v>
      </c>
      <c r="CK575">
        <v>-42303032.044671811</v>
      </c>
      <c r="CL575">
        <v>97348914.260000005</v>
      </c>
      <c r="DA575">
        <v>85874368.540000007</v>
      </c>
      <c r="DJ575">
        <v>35910000</v>
      </c>
      <c r="EH575">
        <v>0</v>
      </c>
      <c r="EI575" t="s">
        <v>202</v>
      </c>
      <c r="EJ575">
        <v>1</v>
      </c>
      <c r="EK575" s="59" t="s">
        <v>440</v>
      </c>
      <c r="EL575"/>
    </row>
    <row r="576" spans="1:142" x14ac:dyDescent="0.3">
      <c r="A576" t="s">
        <v>134</v>
      </c>
      <c r="B576">
        <v>2021</v>
      </c>
      <c r="C576" t="s">
        <v>135</v>
      </c>
      <c r="D576" t="s">
        <v>238</v>
      </c>
      <c r="E576" t="s">
        <v>163</v>
      </c>
      <c r="F576" t="s">
        <v>137</v>
      </c>
      <c r="G576" t="s">
        <v>138</v>
      </c>
      <c r="H576" s="6">
        <v>51785.78</v>
      </c>
      <c r="I576">
        <v>0</v>
      </c>
      <c r="AS576">
        <v>178715419.66999999</v>
      </c>
      <c r="AT576">
        <v>-648872.52</v>
      </c>
      <c r="AU576">
        <v>-34199899</v>
      </c>
      <c r="AV576">
        <v>15697558.25</v>
      </c>
      <c r="AW576">
        <v>105756</v>
      </c>
      <c r="AX576">
        <v>0</v>
      </c>
      <c r="AY576">
        <v>-303264</v>
      </c>
      <c r="AZ576">
        <v>-9623</v>
      </c>
      <c r="BA576">
        <v>-15803314.25</v>
      </c>
      <c r="BB576">
        <v>-105309262.31999999</v>
      </c>
      <c r="BC576">
        <v>24811736.199999999</v>
      </c>
      <c r="BD576">
        <v>0</v>
      </c>
      <c r="BE576">
        <v>0</v>
      </c>
      <c r="BF576">
        <v>0</v>
      </c>
      <c r="BG576">
        <v>-55453.36</v>
      </c>
      <c r="BH576">
        <v>1804772</v>
      </c>
      <c r="BI576">
        <v>0</v>
      </c>
      <c r="BK576">
        <v>0</v>
      </c>
      <c r="BL576">
        <v>-103243067</v>
      </c>
      <c r="BM576">
        <v>0</v>
      </c>
      <c r="BN576">
        <v>13740839</v>
      </c>
      <c r="BO576">
        <v>0</v>
      </c>
      <c r="BP576">
        <v>-3620841.47</v>
      </c>
      <c r="BQ576">
        <v>-2440937.88</v>
      </c>
      <c r="BR576">
        <v>35396174</v>
      </c>
      <c r="BT576">
        <v>-3928696.34</v>
      </c>
      <c r="BU576">
        <v>-1825.75</v>
      </c>
      <c r="BV576">
        <v>-3388132.65</v>
      </c>
      <c r="BW576">
        <v>-114437.13</v>
      </c>
      <c r="BX576">
        <v>-675027.05</v>
      </c>
      <c r="BY576">
        <v>-318818.96999999997</v>
      </c>
      <c r="BZ576">
        <v>306423.34999999998</v>
      </c>
      <c r="CA576">
        <v>-70405.14</v>
      </c>
      <c r="CB576">
        <v>0</v>
      </c>
      <c r="CC576">
        <v>790236.56</v>
      </c>
      <c r="CD576">
        <v>0</v>
      </c>
      <c r="CE576">
        <v>0</v>
      </c>
      <c r="CI576">
        <v>37217155.575168461</v>
      </c>
      <c r="CJ576">
        <v>28013764.655427855</v>
      </c>
      <c r="CK576">
        <v>0</v>
      </c>
      <c r="CL576">
        <v>93863856.480000004</v>
      </c>
      <c r="DA576">
        <v>34095061.57</v>
      </c>
      <c r="DJ576">
        <v>14861772</v>
      </c>
      <c r="EG576" t="s">
        <v>280</v>
      </c>
      <c r="EH576">
        <v>1</v>
      </c>
      <c r="EJ576">
        <v>0</v>
      </c>
      <c r="EK576" s="59" t="s">
        <v>441</v>
      </c>
      <c r="EL576"/>
    </row>
    <row r="577" spans="1:142" x14ac:dyDescent="0.3">
      <c r="A577" t="s">
        <v>134</v>
      </c>
      <c r="B577">
        <v>2021</v>
      </c>
      <c r="C577" t="s">
        <v>135</v>
      </c>
      <c r="D577" t="s">
        <v>239</v>
      </c>
      <c r="E577" t="s">
        <v>164</v>
      </c>
      <c r="F577" t="s">
        <v>137</v>
      </c>
      <c r="G577" t="s">
        <v>138</v>
      </c>
      <c r="H577" s="6">
        <v>38481</v>
      </c>
      <c r="I577">
        <v>39192</v>
      </c>
      <c r="AS577">
        <v>138041750.59999999</v>
      </c>
      <c r="AT577">
        <v>-72325.52</v>
      </c>
      <c r="AU577">
        <v>-731621.27</v>
      </c>
      <c r="AV577">
        <v>19629382.050000001</v>
      </c>
      <c r="AW577">
        <v>0</v>
      </c>
      <c r="AX577">
        <v>0</v>
      </c>
      <c r="AY577">
        <v>-236479.54</v>
      </c>
      <c r="AZ577">
        <v>-6192</v>
      </c>
      <c r="BA577">
        <v>-19629382.050000001</v>
      </c>
      <c r="BB577">
        <v>-174308806.19999999</v>
      </c>
      <c r="BC577">
        <v>23858579.199999999</v>
      </c>
      <c r="BD577">
        <v>0</v>
      </c>
      <c r="BE577">
        <v>0</v>
      </c>
      <c r="BF577">
        <v>0</v>
      </c>
      <c r="BG577">
        <v>-51804.57</v>
      </c>
      <c r="BH577">
        <v>-685000</v>
      </c>
      <c r="BI577">
        <v>0</v>
      </c>
      <c r="BK577">
        <v>0</v>
      </c>
      <c r="BL577">
        <v>10130938.380000001</v>
      </c>
      <c r="BM577">
        <v>0</v>
      </c>
      <c r="BN577">
        <v>4799780.42</v>
      </c>
      <c r="BO577">
        <v>-435447.19</v>
      </c>
      <c r="BP577">
        <v>-125034.63</v>
      </c>
      <c r="BQ577">
        <v>-1185455.54</v>
      </c>
      <c r="BR577">
        <v>226792.84</v>
      </c>
      <c r="BT577">
        <v>-2929533.32</v>
      </c>
      <c r="BU577">
        <v>0</v>
      </c>
      <c r="BV577">
        <v>-3804232.06</v>
      </c>
      <c r="BW577">
        <v>-518930.83</v>
      </c>
      <c r="BX577">
        <v>-77424.89</v>
      </c>
      <c r="BY577">
        <v>-676664.44</v>
      </c>
      <c r="BZ577">
        <v>179786.7</v>
      </c>
      <c r="CA577">
        <v>0</v>
      </c>
      <c r="CB577">
        <v>0</v>
      </c>
      <c r="CC577">
        <v>6589511.3200000003</v>
      </c>
      <c r="CD577">
        <v>0</v>
      </c>
      <c r="CE577">
        <v>0</v>
      </c>
      <c r="CI577">
        <v>110297298.39999996</v>
      </c>
      <c r="CJ577">
        <v>41353651.360819757</v>
      </c>
      <c r="CK577">
        <v>14721651.330126503</v>
      </c>
      <c r="CL577">
        <v>141753004.47</v>
      </c>
      <c r="DA577">
        <v>88717187.430000007</v>
      </c>
      <c r="DJ577">
        <v>26000000</v>
      </c>
      <c r="EH577">
        <v>0</v>
      </c>
      <c r="EJ577">
        <v>0</v>
      </c>
      <c r="EK577" s="59" t="s">
        <v>388</v>
      </c>
      <c r="EL577"/>
    </row>
    <row r="578" spans="1:142" x14ac:dyDescent="0.3">
      <c r="A578" t="s">
        <v>134</v>
      </c>
      <c r="B578">
        <v>2021</v>
      </c>
      <c r="C578" t="s">
        <v>135</v>
      </c>
      <c r="D578" t="s">
        <v>240</v>
      </c>
      <c r="E578" t="s">
        <v>165</v>
      </c>
      <c r="F578" t="s">
        <v>137</v>
      </c>
      <c r="G578" t="s">
        <v>138</v>
      </c>
      <c r="H578" s="6">
        <v>36915.08</v>
      </c>
      <c r="I578">
        <v>37556</v>
      </c>
      <c r="AS578">
        <v>128665781.66</v>
      </c>
      <c r="AT578">
        <v>-408883.93</v>
      </c>
      <c r="AU578">
        <v>-401764.83</v>
      </c>
      <c r="AV578">
        <v>13933525.800000001</v>
      </c>
      <c r="AW578">
        <v>0</v>
      </c>
      <c r="AX578">
        <v>0</v>
      </c>
      <c r="AY578">
        <v>0</v>
      </c>
      <c r="AZ578">
        <v>-6073</v>
      </c>
      <c r="BA578">
        <v>-13932926.4</v>
      </c>
      <c r="BB578">
        <v>-138101144.65000001</v>
      </c>
      <c r="BC578">
        <v>19366735.149999999</v>
      </c>
      <c r="BD578">
        <v>0</v>
      </c>
      <c r="BE578">
        <v>0</v>
      </c>
      <c r="BF578">
        <v>0</v>
      </c>
      <c r="BG578">
        <v>-44100.56</v>
      </c>
      <c r="BH578">
        <v>-1440582.47</v>
      </c>
      <c r="BI578">
        <v>0</v>
      </c>
      <c r="BK578">
        <v>0</v>
      </c>
      <c r="BL578">
        <v>-216461</v>
      </c>
      <c r="BM578">
        <v>0</v>
      </c>
      <c r="BN578">
        <v>1324266.82</v>
      </c>
      <c r="BO578">
        <v>0</v>
      </c>
      <c r="BP578">
        <v>-282296.26</v>
      </c>
      <c r="BQ578">
        <v>-2010654.61</v>
      </c>
      <c r="BR578">
        <v>127157.8</v>
      </c>
      <c r="BT578">
        <v>-2457063.13</v>
      </c>
      <c r="BU578">
        <v>-14334.1</v>
      </c>
      <c r="BV578">
        <v>-1545515.18</v>
      </c>
      <c r="BW578">
        <v>-101481.95</v>
      </c>
      <c r="BX578">
        <v>-169281.13</v>
      </c>
      <c r="BY578">
        <v>-66476.31</v>
      </c>
      <c r="BZ578">
        <v>0</v>
      </c>
      <c r="CA578">
        <v>-98149.18</v>
      </c>
      <c r="CB578">
        <v>0</v>
      </c>
      <c r="CC578">
        <v>5499558.8200000003</v>
      </c>
      <c r="CD578">
        <v>0</v>
      </c>
      <c r="CE578">
        <v>0</v>
      </c>
      <c r="CI578">
        <v>66384048.89231123</v>
      </c>
      <c r="CJ578">
        <v>29686057.877829999</v>
      </c>
      <c r="CK578">
        <v>-3057964.7712678998</v>
      </c>
      <c r="CL578">
        <v>111317477.29999998</v>
      </c>
      <c r="DA578">
        <v>65990375.460000001</v>
      </c>
      <c r="DJ578">
        <v>33729571.579999998</v>
      </c>
      <c r="EG578" t="s">
        <v>285</v>
      </c>
      <c r="EH578">
        <v>1</v>
      </c>
      <c r="EJ578">
        <v>0</v>
      </c>
      <c r="EK578" s="59" t="s">
        <v>447</v>
      </c>
      <c r="EL578"/>
    </row>
    <row r="579" spans="1:142" x14ac:dyDescent="0.3">
      <c r="A579" t="s">
        <v>134</v>
      </c>
      <c r="B579">
        <v>2021</v>
      </c>
      <c r="C579" t="s">
        <v>135</v>
      </c>
      <c r="D579" t="s">
        <v>241</v>
      </c>
      <c r="E579" t="s">
        <v>166</v>
      </c>
      <c r="F579" t="s">
        <v>137</v>
      </c>
      <c r="G579" t="s">
        <v>138</v>
      </c>
      <c r="H579" s="6">
        <v>18900.919999999998</v>
      </c>
      <c r="I579">
        <v>19052</v>
      </c>
      <c r="AS579">
        <v>67759696.349999994</v>
      </c>
      <c r="AT579">
        <v>-54508.44</v>
      </c>
      <c r="AU579">
        <v>-792788.45</v>
      </c>
      <c r="AV579">
        <v>9782616</v>
      </c>
      <c r="AW579">
        <v>0</v>
      </c>
      <c r="AX579">
        <v>0</v>
      </c>
      <c r="AY579">
        <v>-91348.800000000003</v>
      </c>
      <c r="AZ579">
        <v>-3073</v>
      </c>
      <c r="BA579">
        <v>-9782616</v>
      </c>
      <c r="BB579">
        <v>-80079712.099999994</v>
      </c>
      <c r="BC579">
        <v>10615269.949999999</v>
      </c>
      <c r="BD579">
        <v>0</v>
      </c>
      <c r="BE579">
        <v>0</v>
      </c>
      <c r="BF579">
        <v>0</v>
      </c>
      <c r="BG579">
        <v>-4904.45</v>
      </c>
      <c r="BH579">
        <v>80000</v>
      </c>
      <c r="BI579">
        <v>0</v>
      </c>
      <c r="BK579">
        <v>0</v>
      </c>
      <c r="BL579">
        <v>8016400</v>
      </c>
      <c r="BM579">
        <v>0</v>
      </c>
      <c r="BN579">
        <v>-1296303</v>
      </c>
      <c r="BO579">
        <v>-182028.4</v>
      </c>
      <c r="BP579">
        <v>-35170</v>
      </c>
      <c r="BQ579">
        <v>-806929.52</v>
      </c>
      <c r="BR579">
        <v>528527.15</v>
      </c>
      <c r="BT579">
        <v>-1073051.68</v>
      </c>
      <c r="BU579">
        <v>0</v>
      </c>
      <c r="BV579">
        <v>-875121.59</v>
      </c>
      <c r="BW579">
        <v>-13354.85</v>
      </c>
      <c r="BX579">
        <v>-2114.35</v>
      </c>
      <c r="BY579">
        <v>-26502</v>
      </c>
      <c r="BZ579">
        <v>30030.799999999999</v>
      </c>
      <c r="CA579">
        <v>-40720</v>
      </c>
      <c r="CB579">
        <v>0</v>
      </c>
      <c r="CC579">
        <v>2269285.2799999998</v>
      </c>
      <c r="CD579">
        <v>1071</v>
      </c>
      <c r="CE579">
        <v>-1383.3</v>
      </c>
      <c r="CI579">
        <v>47600941.000000007</v>
      </c>
      <c r="CJ579">
        <v>21434885.606272303</v>
      </c>
      <c r="CK579">
        <v>6862202.1562173003</v>
      </c>
      <c r="CL579">
        <v>62663003.609999999</v>
      </c>
      <c r="DA579">
        <v>48900584.600000001</v>
      </c>
      <c r="DJ579">
        <v>16280000</v>
      </c>
      <c r="EH579">
        <v>0</v>
      </c>
      <c r="EJ579">
        <v>0</v>
      </c>
      <c r="EK579" s="59" t="s">
        <v>398</v>
      </c>
      <c r="EL579"/>
    </row>
    <row r="580" spans="1:142" x14ac:dyDescent="0.3">
      <c r="A580" t="s">
        <v>134</v>
      </c>
      <c r="B580">
        <v>2021</v>
      </c>
      <c r="C580" t="s">
        <v>135</v>
      </c>
      <c r="D580" t="s">
        <v>242</v>
      </c>
      <c r="E580" t="s">
        <v>167</v>
      </c>
      <c r="F580" t="s">
        <v>137</v>
      </c>
      <c r="G580" t="s">
        <v>138</v>
      </c>
      <c r="H580" s="6">
        <v>18826.8</v>
      </c>
      <c r="I580">
        <v>18410</v>
      </c>
      <c r="AS580">
        <v>69822366.75</v>
      </c>
      <c r="AT580">
        <v>-99202.62</v>
      </c>
      <c r="AU580">
        <v>-565561.15</v>
      </c>
      <c r="AV580">
        <v>9379722.5</v>
      </c>
      <c r="AW580">
        <v>0</v>
      </c>
      <c r="AX580">
        <v>0</v>
      </c>
      <c r="AY580">
        <v>-73617.600000000006</v>
      </c>
      <c r="AZ580">
        <v>-3094</v>
      </c>
      <c r="BA580">
        <v>-9379722.5</v>
      </c>
      <c r="BB580">
        <v>-70950909.400000006</v>
      </c>
      <c r="BC580">
        <v>10210155.9</v>
      </c>
      <c r="BD580">
        <v>0</v>
      </c>
      <c r="BE580">
        <v>0</v>
      </c>
      <c r="BF580">
        <v>0</v>
      </c>
      <c r="BG580">
        <v>14876.03</v>
      </c>
      <c r="BH580">
        <v>-300000</v>
      </c>
      <c r="BI580">
        <v>0</v>
      </c>
      <c r="BK580">
        <v>0</v>
      </c>
      <c r="BL580">
        <v>-1189567</v>
      </c>
      <c r="BM580">
        <v>0</v>
      </c>
      <c r="BN580">
        <v>-170000</v>
      </c>
      <c r="BO580">
        <v>-389951.25</v>
      </c>
      <c r="BP580">
        <v>-111041.95</v>
      </c>
      <c r="BQ580">
        <v>-788456.25</v>
      </c>
      <c r="BR580">
        <v>224855.25</v>
      </c>
      <c r="BT580">
        <v>-1580193.66</v>
      </c>
      <c r="BU580">
        <v>-100</v>
      </c>
      <c r="BV580">
        <v>-435097.24</v>
      </c>
      <c r="BW580">
        <v>-8748.32</v>
      </c>
      <c r="BX580">
        <v>-250</v>
      </c>
      <c r="BY580">
        <v>-10723.27</v>
      </c>
      <c r="BZ580">
        <v>103782.2</v>
      </c>
      <c r="CA580">
        <v>-65199.31</v>
      </c>
      <c r="CB580">
        <v>0</v>
      </c>
      <c r="CC580">
        <v>1292543.4099999999</v>
      </c>
      <c r="CD580">
        <v>0</v>
      </c>
      <c r="CE580">
        <v>0</v>
      </c>
      <c r="CI580">
        <v>35534678.309999987</v>
      </c>
      <c r="CJ580">
        <v>10884845.597091671</v>
      </c>
      <c r="CK580">
        <v>-2867217.0576920998</v>
      </c>
      <c r="CL580">
        <v>37951454.229999997</v>
      </c>
      <c r="DA580">
        <v>37469591.100000001</v>
      </c>
      <c r="DJ580">
        <v>11823142</v>
      </c>
      <c r="EH580">
        <v>0</v>
      </c>
      <c r="EJ580">
        <v>0</v>
      </c>
      <c r="EK580" s="59" t="s">
        <v>393</v>
      </c>
      <c r="EL580"/>
    </row>
    <row r="581" spans="1:142" x14ac:dyDescent="0.3">
      <c r="A581" t="s">
        <v>134</v>
      </c>
      <c r="B581">
        <v>2021</v>
      </c>
      <c r="C581" t="s">
        <v>135</v>
      </c>
      <c r="D581" t="s">
        <v>243</v>
      </c>
      <c r="E581" t="s">
        <v>168</v>
      </c>
      <c r="F581" t="s">
        <v>137</v>
      </c>
      <c r="G581" t="s">
        <v>138</v>
      </c>
      <c r="H581" s="6">
        <v>18330</v>
      </c>
      <c r="I581">
        <v>16667</v>
      </c>
      <c r="AS581">
        <v>62933491.350000001</v>
      </c>
      <c r="AT581">
        <v>-336744.48</v>
      </c>
      <c r="AU581">
        <v>-849602.15</v>
      </c>
      <c r="AV581">
        <v>6398346.4000000004</v>
      </c>
      <c r="AW581">
        <v>0</v>
      </c>
      <c r="AX581">
        <v>0</v>
      </c>
      <c r="AY581">
        <v>-88219.199999999997</v>
      </c>
      <c r="AZ581">
        <v>-39527</v>
      </c>
      <c r="BA581">
        <v>-6398346.4000000004</v>
      </c>
      <c r="BB581">
        <v>-77861228.650000006</v>
      </c>
      <c r="BC581">
        <v>10268579.35</v>
      </c>
      <c r="BD581">
        <v>0</v>
      </c>
      <c r="BE581">
        <v>0</v>
      </c>
      <c r="BF581">
        <v>0</v>
      </c>
      <c r="BG581">
        <v>-5751.41</v>
      </c>
      <c r="BH581">
        <v>-300000</v>
      </c>
      <c r="BI581">
        <v>0</v>
      </c>
      <c r="BK581">
        <v>0</v>
      </c>
      <c r="BL581">
        <v>3437625</v>
      </c>
      <c r="BM581">
        <v>0</v>
      </c>
      <c r="BN581">
        <v>2680497</v>
      </c>
      <c r="BO581">
        <v>-165997.54999999999</v>
      </c>
      <c r="BP581">
        <v>-379043.79</v>
      </c>
      <c r="BQ581">
        <v>-1028388.86</v>
      </c>
      <c r="BR581">
        <v>700766.1</v>
      </c>
      <c r="BT581">
        <v>-1949795.95</v>
      </c>
      <c r="BU581">
        <v>0</v>
      </c>
      <c r="BV581">
        <v>-1263562.24</v>
      </c>
      <c r="BW581">
        <v>-14700.45</v>
      </c>
      <c r="BX581">
        <v>0</v>
      </c>
      <c r="BY581">
        <v>-24500.799999999999</v>
      </c>
      <c r="BZ581">
        <v>37973.29</v>
      </c>
      <c r="CA581">
        <v>-35482.6</v>
      </c>
      <c r="CB581">
        <v>0</v>
      </c>
      <c r="CC581">
        <v>2936346.08</v>
      </c>
      <c r="CD581">
        <v>0</v>
      </c>
      <c r="CE581">
        <v>0</v>
      </c>
      <c r="CI581">
        <v>34172870.010000013</v>
      </c>
      <c r="CJ581">
        <v>18289347.452900168</v>
      </c>
      <c r="CK581">
        <v>3823421.8442302002</v>
      </c>
      <c r="CL581">
        <v>48264948.469999999</v>
      </c>
      <c r="DA581">
        <v>28144133.02</v>
      </c>
      <c r="DJ581">
        <v>14800000</v>
      </c>
      <c r="EH581">
        <v>0</v>
      </c>
      <c r="EJ581">
        <v>0</v>
      </c>
      <c r="EK581" s="59" t="s">
        <v>410</v>
      </c>
      <c r="EL581"/>
    </row>
    <row r="582" spans="1:142" x14ac:dyDescent="0.3">
      <c r="A582" t="s">
        <v>134</v>
      </c>
      <c r="B582">
        <v>2021</v>
      </c>
      <c r="C582" t="s">
        <v>135</v>
      </c>
      <c r="D582" t="s">
        <v>244</v>
      </c>
      <c r="E582" t="s">
        <v>169</v>
      </c>
      <c r="F582" t="s">
        <v>137</v>
      </c>
      <c r="G582" t="s">
        <v>138</v>
      </c>
      <c r="H582" s="6">
        <v>16833.38</v>
      </c>
      <c r="I582">
        <v>13813</v>
      </c>
      <c r="AS582">
        <v>56312781.640000001</v>
      </c>
      <c r="AT582">
        <v>166220.68</v>
      </c>
      <c r="AU582">
        <v>0</v>
      </c>
      <c r="AV582">
        <v>8611952.5099999998</v>
      </c>
      <c r="AW582">
        <v>0</v>
      </c>
      <c r="AX582">
        <v>0</v>
      </c>
      <c r="AY582">
        <v>80589.679999999993</v>
      </c>
      <c r="AZ582">
        <v>-2778</v>
      </c>
      <c r="BA582">
        <v>-8611952.5099999998</v>
      </c>
      <c r="BB582">
        <v>-59237660.68</v>
      </c>
      <c r="BC582">
        <v>8315892.5499999998</v>
      </c>
      <c r="BD582">
        <v>0</v>
      </c>
      <c r="BE582">
        <v>0</v>
      </c>
      <c r="BF582">
        <v>0</v>
      </c>
      <c r="BG582">
        <v>-176180.84</v>
      </c>
      <c r="BH582">
        <v>-165140</v>
      </c>
      <c r="BI582">
        <v>-391184</v>
      </c>
      <c r="BK582">
        <v>0</v>
      </c>
      <c r="BL582">
        <v>-4403350</v>
      </c>
      <c r="BM582">
        <v>0</v>
      </c>
      <c r="BN582">
        <v>2006066</v>
      </c>
      <c r="BO582">
        <v>0</v>
      </c>
      <c r="BP582">
        <v>0</v>
      </c>
      <c r="BQ582">
        <v>-526869.05000000005</v>
      </c>
      <c r="BR582">
        <v>0</v>
      </c>
      <c r="BT582">
        <v>0</v>
      </c>
      <c r="BU582">
        <v>0</v>
      </c>
      <c r="BV582">
        <v>-2950526.73</v>
      </c>
      <c r="BW582">
        <v>-212658.33</v>
      </c>
      <c r="BX582">
        <v>-44100</v>
      </c>
      <c r="BY582">
        <v>0</v>
      </c>
      <c r="BZ582">
        <v>0</v>
      </c>
      <c r="CA582">
        <v>-30075.15</v>
      </c>
      <c r="CB582">
        <v>0</v>
      </c>
      <c r="CC582">
        <v>617630.29</v>
      </c>
      <c r="CD582">
        <v>58.7</v>
      </c>
      <c r="CE582">
        <v>0</v>
      </c>
      <c r="CI582">
        <v>21804315.010000002</v>
      </c>
      <c r="CJ582">
        <v>10976342.386088409</v>
      </c>
      <c r="CK582">
        <v>-3199255.5934416004</v>
      </c>
      <c r="CL582">
        <v>34391136.079999998</v>
      </c>
      <c r="DA582">
        <v>19749393.75</v>
      </c>
      <c r="DJ582">
        <v>11321628</v>
      </c>
      <c r="EG582" t="s">
        <v>282</v>
      </c>
      <c r="EH582">
        <v>1</v>
      </c>
      <c r="EJ582">
        <v>0</v>
      </c>
      <c r="EK582" s="59" t="s">
        <v>403</v>
      </c>
      <c r="EL582"/>
    </row>
    <row r="583" spans="1:142" x14ac:dyDescent="0.3">
      <c r="A583" t="s">
        <v>134</v>
      </c>
      <c r="B583">
        <v>2021</v>
      </c>
      <c r="C583" t="s">
        <v>135</v>
      </c>
      <c r="D583" t="s">
        <v>245</v>
      </c>
      <c r="E583" t="s">
        <v>170</v>
      </c>
      <c r="F583" t="s">
        <v>137</v>
      </c>
      <c r="G583" t="s">
        <v>138</v>
      </c>
      <c r="H583" s="6">
        <v>13770</v>
      </c>
      <c r="I583">
        <v>15700</v>
      </c>
      <c r="AS583">
        <v>58552893.689999998</v>
      </c>
      <c r="AT583">
        <v>-279374.21999999997</v>
      </c>
      <c r="AU583">
        <v>-81000</v>
      </c>
      <c r="AV583">
        <v>7172812.6500000004</v>
      </c>
      <c r="AW583">
        <v>27.75</v>
      </c>
      <c r="AX583">
        <v>0</v>
      </c>
      <c r="AY583">
        <v>-52495</v>
      </c>
      <c r="AZ583">
        <v>-1479</v>
      </c>
      <c r="BA583">
        <v>-7172812.6500000004</v>
      </c>
      <c r="BB583">
        <v>-67134012.150000006</v>
      </c>
      <c r="BC583">
        <v>8949680.1999999993</v>
      </c>
      <c r="BD583">
        <v>0</v>
      </c>
      <c r="BE583">
        <v>0</v>
      </c>
      <c r="BF583">
        <v>0</v>
      </c>
      <c r="BG583">
        <v>-13033.43</v>
      </c>
      <c r="BH583">
        <v>1420000</v>
      </c>
      <c r="BI583">
        <v>0</v>
      </c>
      <c r="BK583">
        <v>0</v>
      </c>
      <c r="BL583">
        <v>13546404</v>
      </c>
      <c r="BM583">
        <v>0</v>
      </c>
      <c r="BN583">
        <v>-13717319</v>
      </c>
      <c r="BO583">
        <v>0</v>
      </c>
      <c r="BP583">
        <v>-21737.35</v>
      </c>
      <c r="BQ583">
        <v>-418222.44</v>
      </c>
      <c r="BR583">
        <v>62000</v>
      </c>
      <c r="BT583">
        <v>-1561682.71</v>
      </c>
      <c r="BU583">
        <v>-155947.81</v>
      </c>
      <c r="BV583">
        <v>-634219.68000000005</v>
      </c>
      <c r="BW583">
        <v>-130358.04</v>
      </c>
      <c r="BX583">
        <v>-101765.1</v>
      </c>
      <c r="BY583">
        <v>-15230.06</v>
      </c>
      <c r="BZ583">
        <v>12019.68</v>
      </c>
      <c r="CA583">
        <v>-143948.39000000001</v>
      </c>
      <c r="CB583">
        <v>0</v>
      </c>
      <c r="CC583">
        <v>-55495.16</v>
      </c>
      <c r="CD583">
        <v>0</v>
      </c>
      <c r="CE583">
        <v>0</v>
      </c>
      <c r="CI583">
        <v>24042619.50999999</v>
      </c>
      <c r="CJ583">
        <v>18653194.896955855</v>
      </c>
      <c r="CK583">
        <v>3089056.8650049004</v>
      </c>
      <c r="CL583">
        <v>20868845.149999999</v>
      </c>
      <c r="DA583">
        <v>19998359.809999999</v>
      </c>
      <c r="DJ583">
        <v>11330000</v>
      </c>
      <c r="EH583">
        <v>0</v>
      </c>
      <c r="EI583" t="s">
        <v>202</v>
      </c>
      <c r="EJ583">
        <v>1</v>
      </c>
      <c r="EK583" s="59" t="s">
        <v>425</v>
      </c>
      <c r="EL583"/>
    </row>
    <row r="584" spans="1:142" x14ac:dyDescent="0.3">
      <c r="A584" t="s">
        <v>134</v>
      </c>
      <c r="B584">
        <v>2021</v>
      </c>
      <c r="C584" t="s">
        <v>135</v>
      </c>
      <c r="D584" t="s">
        <v>246</v>
      </c>
      <c r="E584" t="s">
        <v>171</v>
      </c>
      <c r="F584" t="s">
        <v>137</v>
      </c>
      <c r="G584" t="s">
        <v>138</v>
      </c>
      <c r="H584" s="6">
        <v>17096.04</v>
      </c>
      <c r="I584">
        <v>15599</v>
      </c>
      <c r="AS584">
        <v>75638662.579999998</v>
      </c>
      <c r="AT584">
        <v>-177046.93</v>
      </c>
      <c r="AU584">
        <v>0</v>
      </c>
      <c r="AV584">
        <v>12910318.02</v>
      </c>
      <c r="AW584">
        <v>0</v>
      </c>
      <c r="AX584">
        <v>0</v>
      </c>
      <c r="AY584">
        <v>81820.259999999995</v>
      </c>
      <c r="AZ584">
        <v>-2228</v>
      </c>
      <c r="BA584">
        <v>-12910318.02</v>
      </c>
      <c r="BB584">
        <v>-70877329.569999993</v>
      </c>
      <c r="BC584">
        <v>10373039.449999999</v>
      </c>
      <c r="BD584">
        <v>0</v>
      </c>
      <c r="BE584">
        <v>0</v>
      </c>
      <c r="BF584">
        <v>0</v>
      </c>
      <c r="BG584">
        <v>-251986.49</v>
      </c>
      <c r="BH584">
        <v>-2262901</v>
      </c>
      <c r="BI584">
        <v>-551987</v>
      </c>
      <c r="BK584">
        <v>0</v>
      </c>
      <c r="BL584">
        <v>-10408057</v>
      </c>
      <c r="BM584">
        <v>0</v>
      </c>
      <c r="BN584">
        <v>-1821256.17</v>
      </c>
      <c r="BO584">
        <v>0</v>
      </c>
      <c r="BP584">
        <v>0</v>
      </c>
      <c r="BQ584">
        <v>-513238.34</v>
      </c>
      <c r="BR584">
        <v>0</v>
      </c>
      <c r="BT584">
        <v>0</v>
      </c>
      <c r="BU584">
        <v>0</v>
      </c>
      <c r="BV584">
        <v>-4026512.66</v>
      </c>
      <c r="BW584">
        <v>-285685.27</v>
      </c>
      <c r="BX584">
        <v>-148200</v>
      </c>
      <c r="BY584">
        <v>0</v>
      </c>
      <c r="BZ584">
        <v>0</v>
      </c>
      <c r="CA584">
        <v>0</v>
      </c>
      <c r="CB584">
        <v>0</v>
      </c>
      <c r="CC584">
        <v>510495.19</v>
      </c>
      <c r="CD584">
        <v>56.83</v>
      </c>
      <c r="CE584">
        <v>0</v>
      </c>
      <c r="CI584">
        <v>55144661.450000018</v>
      </c>
      <c r="CJ584">
        <v>18043186.420813419</v>
      </c>
      <c r="CK584">
        <v>-13225909.947887501</v>
      </c>
      <c r="CL584">
        <v>68537071.739999995</v>
      </c>
      <c r="DA584">
        <v>3978137.1</v>
      </c>
      <c r="DJ584">
        <v>13622989</v>
      </c>
      <c r="EG584" t="s">
        <v>282</v>
      </c>
      <c r="EH584">
        <v>1</v>
      </c>
      <c r="EJ584">
        <v>0</v>
      </c>
      <c r="EK584" s="59" t="s">
        <v>389</v>
      </c>
      <c r="EL584"/>
    </row>
    <row r="585" spans="1:142" x14ac:dyDescent="0.3">
      <c r="A585" t="s">
        <v>134</v>
      </c>
      <c r="B585">
        <v>2021</v>
      </c>
      <c r="C585" t="s">
        <v>135</v>
      </c>
      <c r="D585" t="s">
        <v>247</v>
      </c>
      <c r="E585" t="s">
        <v>172</v>
      </c>
      <c r="F585" t="s">
        <v>137</v>
      </c>
      <c r="G585" t="s">
        <v>138</v>
      </c>
      <c r="H585" s="6">
        <v>11050</v>
      </c>
      <c r="I585">
        <v>10671</v>
      </c>
      <c r="AS585">
        <v>39974784.810000002</v>
      </c>
      <c r="AT585">
        <v>109170</v>
      </c>
      <c r="AU585">
        <v>-247844</v>
      </c>
      <c r="AV585">
        <v>3317424</v>
      </c>
      <c r="AW585">
        <v>0</v>
      </c>
      <c r="AX585">
        <v>0</v>
      </c>
      <c r="AY585">
        <v>-51754</v>
      </c>
      <c r="AZ585">
        <v>-1778</v>
      </c>
      <c r="BA585">
        <v>-3317424</v>
      </c>
      <c r="BB585">
        <v>-41332941</v>
      </c>
      <c r="BC585">
        <v>6961799</v>
      </c>
      <c r="BD585">
        <v>0</v>
      </c>
      <c r="BE585">
        <v>0</v>
      </c>
      <c r="BF585">
        <v>0</v>
      </c>
      <c r="BG585">
        <v>-24438</v>
      </c>
      <c r="BH585">
        <v>0</v>
      </c>
      <c r="BI585">
        <v>0</v>
      </c>
      <c r="BK585">
        <v>0</v>
      </c>
      <c r="BL585">
        <v>-1004176</v>
      </c>
      <c r="BM585">
        <v>0</v>
      </c>
      <c r="BN585">
        <v>340000</v>
      </c>
      <c r="BO585">
        <v>-209334</v>
      </c>
      <c r="BP585">
        <v>0</v>
      </c>
      <c r="BQ585">
        <v>-629242</v>
      </c>
      <c r="BR585">
        <v>25822</v>
      </c>
      <c r="BT585">
        <v>-1362374</v>
      </c>
      <c r="BU585">
        <v>0</v>
      </c>
      <c r="BV585">
        <v>-898055</v>
      </c>
      <c r="BW585">
        <v>-8451</v>
      </c>
      <c r="BX585">
        <v>0</v>
      </c>
      <c r="BY585">
        <v>0</v>
      </c>
      <c r="BZ585">
        <v>0</v>
      </c>
      <c r="CA585">
        <v>-31225</v>
      </c>
      <c r="CB585">
        <v>0</v>
      </c>
      <c r="CC585">
        <v>948798</v>
      </c>
      <c r="CD585">
        <v>0</v>
      </c>
      <c r="CE585">
        <v>-300000</v>
      </c>
      <c r="CI585">
        <v>28600307.999999996</v>
      </c>
      <c r="CJ585">
        <v>10183386.835690113</v>
      </c>
      <c r="CK585">
        <v>-815386.15328970004</v>
      </c>
      <c r="CL585">
        <v>38090339</v>
      </c>
      <c r="DA585">
        <v>30596901</v>
      </c>
      <c r="DJ585">
        <v>8390000</v>
      </c>
      <c r="EH585">
        <v>0</v>
      </c>
      <c r="EJ585">
        <v>0</v>
      </c>
      <c r="EK585" s="59" t="s">
        <v>419</v>
      </c>
      <c r="EL585"/>
    </row>
    <row r="586" spans="1:142" x14ac:dyDescent="0.3">
      <c r="A586" t="s">
        <v>134</v>
      </c>
      <c r="B586">
        <v>2021</v>
      </c>
      <c r="C586" t="s">
        <v>135</v>
      </c>
      <c r="D586" t="s">
        <v>248</v>
      </c>
      <c r="E586" t="s">
        <v>173</v>
      </c>
      <c r="F586" t="s">
        <v>137</v>
      </c>
      <c r="G586" t="s">
        <v>138</v>
      </c>
      <c r="H586" s="6">
        <v>9503.85</v>
      </c>
      <c r="I586">
        <v>9540</v>
      </c>
      <c r="AS586">
        <v>33052579</v>
      </c>
      <c r="AT586">
        <v>-98111</v>
      </c>
      <c r="AU586">
        <v>-297473</v>
      </c>
      <c r="AV586">
        <v>2636734</v>
      </c>
      <c r="AW586">
        <v>0</v>
      </c>
      <c r="AX586">
        <v>0</v>
      </c>
      <c r="AY586">
        <v>-44962</v>
      </c>
      <c r="AZ586">
        <v>-1528</v>
      </c>
      <c r="BA586">
        <v>-2636734</v>
      </c>
      <c r="BB586">
        <v>-36402462</v>
      </c>
      <c r="BC586">
        <v>5312431</v>
      </c>
      <c r="BD586">
        <v>0</v>
      </c>
      <c r="BE586">
        <v>0</v>
      </c>
      <c r="BF586">
        <v>0</v>
      </c>
      <c r="BG586">
        <v>0</v>
      </c>
      <c r="BH586">
        <v>-440000</v>
      </c>
      <c r="BI586">
        <v>0</v>
      </c>
      <c r="BK586">
        <v>0</v>
      </c>
      <c r="BL586">
        <v>-27217</v>
      </c>
      <c r="BM586">
        <v>0</v>
      </c>
      <c r="BN586">
        <v>0</v>
      </c>
      <c r="BO586">
        <v>0</v>
      </c>
      <c r="BP586">
        <v>0</v>
      </c>
      <c r="BQ586">
        <v>-551093</v>
      </c>
      <c r="BR586">
        <v>375139</v>
      </c>
      <c r="BT586">
        <v>-1104450</v>
      </c>
      <c r="BU586">
        <v>0</v>
      </c>
      <c r="BV586">
        <v>-760259</v>
      </c>
      <c r="BW586">
        <v>-115059</v>
      </c>
      <c r="BX586">
        <v>-19107</v>
      </c>
      <c r="BY586">
        <v>-43398</v>
      </c>
      <c r="BZ586">
        <v>49003</v>
      </c>
      <c r="CA586">
        <v>-14122</v>
      </c>
      <c r="CB586">
        <v>0</v>
      </c>
      <c r="CC586">
        <v>785866</v>
      </c>
      <c r="CD586">
        <v>0</v>
      </c>
      <c r="CE586">
        <v>0</v>
      </c>
      <c r="CI586">
        <v>14126578.75</v>
      </c>
      <c r="CJ586">
        <v>6912411.9561748095</v>
      </c>
      <c r="CK586">
        <v>467521.29960999999</v>
      </c>
      <c r="CL586">
        <v>19291125</v>
      </c>
      <c r="DA586">
        <v>13566696</v>
      </c>
      <c r="DJ586">
        <v>5060000</v>
      </c>
      <c r="EG586" t="s">
        <v>294</v>
      </c>
      <c r="EH586">
        <v>1</v>
      </c>
      <c r="EJ586">
        <v>0</v>
      </c>
      <c r="EK586" s="59" t="s">
        <v>426</v>
      </c>
      <c r="EL586"/>
    </row>
    <row r="587" spans="1:142" x14ac:dyDescent="0.3">
      <c r="A587" t="s">
        <v>134</v>
      </c>
      <c r="B587">
        <v>2021</v>
      </c>
      <c r="C587" t="s">
        <v>135</v>
      </c>
      <c r="D587" t="s">
        <v>249</v>
      </c>
      <c r="E587" t="s">
        <v>174</v>
      </c>
      <c r="F587" t="s">
        <v>137</v>
      </c>
      <c r="G587" t="s">
        <v>138</v>
      </c>
      <c r="H587" s="6">
        <v>8770</v>
      </c>
      <c r="I587">
        <v>0</v>
      </c>
      <c r="AS587">
        <v>28708364.300000001</v>
      </c>
      <c r="AT587">
        <v>-41880.949999999997</v>
      </c>
      <c r="AU587">
        <v>0</v>
      </c>
      <c r="AV587">
        <v>3278564.15</v>
      </c>
      <c r="AW587">
        <v>0</v>
      </c>
      <c r="AX587">
        <v>0</v>
      </c>
      <c r="AY587">
        <v>-42038.400000000001</v>
      </c>
      <c r="AZ587">
        <v>-1473</v>
      </c>
      <c r="BA587">
        <v>-3278564.15</v>
      </c>
      <c r="BB587">
        <v>-25582316.5</v>
      </c>
      <c r="BC587">
        <v>4377156.1500000004</v>
      </c>
      <c r="BD587">
        <v>0</v>
      </c>
      <c r="BE587">
        <v>0</v>
      </c>
      <c r="BF587">
        <v>0</v>
      </c>
      <c r="BG587">
        <v>-8339.93</v>
      </c>
      <c r="BH587">
        <v>-122000</v>
      </c>
      <c r="BI587">
        <v>0</v>
      </c>
      <c r="BK587">
        <v>0</v>
      </c>
      <c r="BL587">
        <v>-5020935</v>
      </c>
      <c r="BM587">
        <v>0</v>
      </c>
      <c r="BN587">
        <v>1283839</v>
      </c>
      <c r="BO587">
        <v>-225779.32</v>
      </c>
      <c r="BP587">
        <v>-26065.4</v>
      </c>
      <c r="BQ587">
        <v>-9800.5300000000007</v>
      </c>
      <c r="BR587">
        <v>0</v>
      </c>
      <c r="BT587">
        <v>0</v>
      </c>
      <c r="BU587">
        <v>0</v>
      </c>
      <c r="BV587">
        <v>-2016142.21</v>
      </c>
      <c r="BW587">
        <v>0</v>
      </c>
      <c r="BX587">
        <v>0</v>
      </c>
      <c r="BY587">
        <v>0</v>
      </c>
      <c r="BZ587">
        <v>194110.6</v>
      </c>
      <c r="CA587">
        <v>-553.03</v>
      </c>
      <c r="CB587">
        <v>0</v>
      </c>
      <c r="CC587">
        <v>1139099.9099999999</v>
      </c>
      <c r="CD587">
        <v>0</v>
      </c>
      <c r="CE587">
        <v>-99.97</v>
      </c>
      <c r="CI587">
        <v>12874473.000000002</v>
      </c>
      <c r="CJ587">
        <v>6317455.5935605681</v>
      </c>
      <c r="CK587">
        <v>0</v>
      </c>
      <c r="CL587">
        <v>19791570.300000001</v>
      </c>
      <c r="DA587">
        <v>14857970.34</v>
      </c>
      <c r="DJ587">
        <v>4151000</v>
      </c>
      <c r="EG587" t="s">
        <v>281</v>
      </c>
      <c r="EH587">
        <v>1</v>
      </c>
      <c r="EJ587">
        <v>0</v>
      </c>
      <c r="EK587" s="59" t="s">
        <v>402</v>
      </c>
      <c r="EL587"/>
    </row>
    <row r="588" spans="1:142" x14ac:dyDescent="0.3">
      <c r="A588" t="s">
        <v>134</v>
      </c>
      <c r="B588">
        <v>2021</v>
      </c>
      <c r="C588" t="s">
        <v>135</v>
      </c>
      <c r="D588" t="s">
        <v>250</v>
      </c>
      <c r="E588" t="s">
        <v>175</v>
      </c>
      <c r="F588" t="s">
        <v>137</v>
      </c>
      <c r="G588" t="s">
        <v>138</v>
      </c>
      <c r="H588" s="6">
        <v>8135.49</v>
      </c>
      <c r="I588">
        <v>8480</v>
      </c>
      <c r="AS588">
        <v>24463734.850000001</v>
      </c>
      <c r="AT588">
        <v>-70468.600000000006</v>
      </c>
      <c r="AU588">
        <v>-225480.2</v>
      </c>
      <c r="AV588">
        <v>2963514.15</v>
      </c>
      <c r="AW588">
        <v>0</v>
      </c>
      <c r="AX588">
        <v>0</v>
      </c>
      <c r="AY588">
        <v>-36523.199999999997</v>
      </c>
      <c r="AZ588">
        <v>-1238</v>
      </c>
      <c r="BA588">
        <v>-2963514.15</v>
      </c>
      <c r="BB588">
        <v>-23920291.940000001</v>
      </c>
      <c r="BC588">
        <v>4020826.3</v>
      </c>
      <c r="BD588">
        <v>0</v>
      </c>
      <c r="BE588">
        <v>0</v>
      </c>
      <c r="BF588">
        <v>0</v>
      </c>
      <c r="BG588">
        <v>-1391.76</v>
      </c>
      <c r="BH588">
        <v>-100000</v>
      </c>
      <c r="BI588">
        <v>0</v>
      </c>
      <c r="BK588">
        <v>0</v>
      </c>
      <c r="BL588">
        <v>-2845590.75</v>
      </c>
      <c r="BM588">
        <v>0</v>
      </c>
      <c r="BN588">
        <v>0</v>
      </c>
      <c r="BO588">
        <v>0</v>
      </c>
      <c r="BP588">
        <v>-6378.3</v>
      </c>
      <c r="BQ588">
        <v>-447689.28</v>
      </c>
      <c r="BR588">
        <v>181859.3</v>
      </c>
      <c r="BT588">
        <v>-1435745.48</v>
      </c>
      <c r="BU588">
        <v>0</v>
      </c>
      <c r="BV588">
        <v>-458729.65</v>
      </c>
      <c r="BW588">
        <v>-209339.4</v>
      </c>
      <c r="BX588">
        <v>-1000</v>
      </c>
      <c r="BY588">
        <v>-180379.35</v>
      </c>
      <c r="BZ588">
        <v>300588.98</v>
      </c>
      <c r="CA588">
        <v>-16659.96</v>
      </c>
      <c r="CB588">
        <v>0</v>
      </c>
      <c r="CC588">
        <v>1382507.62</v>
      </c>
      <c r="CD588">
        <v>29450</v>
      </c>
      <c r="CE588">
        <v>-151.5</v>
      </c>
      <c r="CI588">
        <v>11529678.609999998</v>
      </c>
      <c r="CJ588">
        <v>4117816.2921412424</v>
      </c>
      <c r="CK588">
        <v>-3335412.32589</v>
      </c>
      <c r="CL588">
        <v>18283947.260000002</v>
      </c>
      <c r="DA588">
        <v>11780613.1</v>
      </c>
      <c r="DJ588">
        <v>3850000</v>
      </c>
      <c r="EH588">
        <v>0</v>
      </c>
      <c r="EJ588">
        <v>0</v>
      </c>
      <c r="EK588" s="59" t="s">
        <v>405</v>
      </c>
      <c r="EL588"/>
    </row>
    <row r="589" spans="1:142" x14ac:dyDescent="0.3">
      <c r="A589" t="s">
        <v>134</v>
      </c>
      <c r="B589">
        <v>2021</v>
      </c>
      <c r="C589" t="s">
        <v>135</v>
      </c>
      <c r="D589" t="s">
        <v>251</v>
      </c>
      <c r="E589" t="s">
        <v>176</v>
      </c>
      <c r="F589" t="s">
        <v>137</v>
      </c>
      <c r="G589" t="s">
        <v>138</v>
      </c>
      <c r="H589" s="6">
        <v>7190.4</v>
      </c>
      <c r="I589">
        <v>9074</v>
      </c>
      <c r="AS589">
        <v>28505305.100000001</v>
      </c>
      <c r="AT589">
        <v>-252712.13</v>
      </c>
      <c r="AU589">
        <v>-570106.1</v>
      </c>
      <c r="AV589">
        <v>4731533.05</v>
      </c>
      <c r="AW589">
        <v>0</v>
      </c>
      <c r="AX589">
        <v>0</v>
      </c>
      <c r="AY589">
        <v>-34512</v>
      </c>
      <c r="AZ589">
        <v>-1197</v>
      </c>
      <c r="BA589">
        <v>-4731533.05</v>
      </c>
      <c r="BB589">
        <v>-28982207.73</v>
      </c>
      <c r="BC589">
        <v>3870200.74</v>
      </c>
      <c r="BD589">
        <v>0</v>
      </c>
      <c r="BE589">
        <v>0</v>
      </c>
      <c r="BF589">
        <v>0</v>
      </c>
      <c r="BG589">
        <v>0</v>
      </c>
      <c r="BH589">
        <v>-332677.93</v>
      </c>
      <c r="BI589">
        <v>0</v>
      </c>
      <c r="BK589">
        <v>0</v>
      </c>
      <c r="BL589">
        <v>1371829</v>
      </c>
      <c r="BM589">
        <v>0</v>
      </c>
      <c r="BN589">
        <v>-589731</v>
      </c>
      <c r="BO589">
        <v>0</v>
      </c>
      <c r="BP589">
        <v>-52708.55</v>
      </c>
      <c r="BQ589">
        <v>-277355.84999999998</v>
      </c>
      <c r="BR589">
        <v>863925.41</v>
      </c>
      <c r="BT589">
        <v>0</v>
      </c>
      <c r="BU589">
        <v>0</v>
      </c>
      <c r="BV589">
        <v>-1537135.04</v>
      </c>
      <c r="BW589">
        <v>-64135.69</v>
      </c>
      <c r="BX589">
        <v>-15403.48</v>
      </c>
      <c r="BY589">
        <v>0</v>
      </c>
      <c r="BZ589">
        <v>143635.73000000001</v>
      </c>
      <c r="CA589">
        <v>-27352.58</v>
      </c>
      <c r="CB589">
        <v>-1913281</v>
      </c>
      <c r="CC589">
        <v>489403.92</v>
      </c>
      <c r="CD589">
        <v>0</v>
      </c>
      <c r="CE589">
        <v>0</v>
      </c>
      <c r="CI589">
        <v>20293237.478846885</v>
      </c>
      <c r="CJ589">
        <v>5538586.0037670275</v>
      </c>
      <c r="CK589">
        <v>693925.57077649992</v>
      </c>
      <c r="CL589">
        <v>22932216.889999997</v>
      </c>
      <c r="DA589">
        <v>17035477.789999999</v>
      </c>
      <c r="DJ589">
        <v>5923223.6100000003</v>
      </c>
      <c r="EH589">
        <v>0</v>
      </c>
      <c r="EI589" t="s">
        <v>199</v>
      </c>
      <c r="EJ589">
        <v>1</v>
      </c>
      <c r="EK589" s="59" t="s">
        <v>428</v>
      </c>
      <c r="EL589"/>
    </row>
    <row r="590" spans="1:142" x14ac:dyDescent="0.3">
      <c r="A590" t="s">
        <v>134</v>
      </c>
      <c r="B590">
        <v>2021</v>
      </c>
      <c r="C590" t="s">
        <v>135</v>
      </c>
      <c r="D590" t="s">
        <v>252</v>
      </c>
      <c r="E590" t="s">
        <v>177</v>
      </c>
      <c r="F590" t="s">
        <v>137</v>
      </c>
      <c r="G590" t="s">
        <v>138</v>
      </c>
      <c r="H590" s="6">
        <v>6712.96</v>
      </c>
      <c r="I590">
        <v>8930</v>
      </c>
      <c r="AS590">
        <v>23122325.949999999</v>
      </c>
      <c r="AT590">
        <v>-21076.03</v>
      </c>
      <c r="AU590">
        <v>-125178.05</v>
      </c>
      <c r="AV590">
        <v>3101828.5</v>
      </c>
      <c r="AW590">
        <v>22405.52</v>
      </c>
      <c r="AX590">
        <v>0</v>
      </c>
      <c r="AY590">
        <v>-32016</v>
      </c>
      <c r="AZ590">
        <v>-880</v>
      </c>
      <c r="BA590">
        <v>-3101828.5</v>
      </c>
      <c r="BB590">
        <v>-31444194</v>
      </c>
      <c r="BC590">
        <v>3768151.3</v>
      </c>
      <c r="BD590">
        <v>0</v>
      </c>
      <c r="BE590">
        <v>0</v>
      </c>
      <c r="BF590">
        <v>0</v>
      </c>
      <c r="BG590">
        <v>0</v>
      </c>
      <c r="BH590">
        <v>50000</v>
      </c>
      <c r="BI590">
        <v>0</v>
      </c>
      <c r="BK590">
        <v>0</v>
      </c>
      <c r="BL590">
        <v>6812498</v>
      </c>
      <c r="BM590">
        <v>0</v>
      </c>
      <c r="BN590">
        <v>-827079</v>
      </c>
      <c r="BO590">
        <v>0</v>
      </c>
      <c r="BP590">
        <v>0</v>
      </c>
      <c r="BQ590">
        <v>-301537.33</v>
      </c>
      <c r="BR590">
        <v>85575.6</v>
      </c>
      <c r="BT590">
        <v>-1234788.74</v>
      </c>
      <c r="BU590">
        <v>0</v>
      </c>
      <c r="BV590">
        <v>-85803.74</v>
      </c>
      <c r="BW590">
        <v>-10750.45</v>
      </c>
      <c r="BX590">
        <v>-89461</v>
      </c>
      <c r="BY590">
        <v>-67641.919999999998</v>
      </c>
      <c r="BZ590">
        <v>0</v>
      </c>
      <c r="CA590">
        <v>0</v>
      </c>
      <c r="CB590">
        <v>0</v>
      </c>
      <c r="CC590">
        <v>1326876.04</v>
      </c>
      <c r="CD590">
        <v>0</v>
      </c>
      <c r="CE590">
        <v>0</v>
      </c>
      <c r="CI590">
        <v>15939734.48</v>
      </c>
      <c r="CJ590">
        <v>6654504.514651686</v>
      </c>
      <c r="CK590">
        <v>6248862.8284922</v>
      </c>
      <c r="CL590">
        <v>21850521.48</v>
      </c>
      <c r="DA590">
        <v>16145253.15</v>
      </c>
      <c r="DJ590">
        <v>5050000</v>
      </c>
      <c r="EH590">
        <v>0</v>
      </c>
      <c r="EJ590">
        <v>0</v>
      </c>
      <c r="EK590" s="59" t="s">
        <v>407</v>
      </c>
      <c r="EL590"/>
    </row>
    <row r="591" spans="1:142" x14ac:dyDescent="0.3">
      <c r="A591" t="s">
        <v>134</v>
      </c>
      <c r="B591">
        <v>2021</v>
      </c>
      <c r="C591" t="s">
        <v>135</v>
      </c>
      <c r="D591" t="s">
        <v>253</v>
      </c>
      <c r="E591" t="s">
        <v>178</v>
      </c>
      <c r="F591" t="s">
        <v>137</v>
      </c>
      <c r="G591" t="s">
        <v>138</v>
      </c>
      <c r="H591" s="6">
        <v>5859.15</v>
      </c>
      <c r="I591">
        <v>5978</v>
      </c>
      <c r="AS591">
        <v>22367571.949999999</v>
      </c>
      <c r="AT591">
        <v>-41376.589999999997</v>
      </c>
      <c r="AU591">
        <v>-102746.7</v>
      </c>
      <c r="AV591">
        <v>3186187.95</v>
      </c>
      <c r="AW591">
        <v>0</v>
      </c>
      <c r="AX591">
        <v>0</v>
      </c>
      <c r="AY591">
        <v>-22036.799999999999</v>
      </c>
      <c r="AZ591">
        <v>-947</v>
      </c>
      <c r="BA591">
        <v>-3186187.95</v>
      </c>
      <c r="BB591">
        <v>-24876790.949999999</v>
      </c>
      <c r="BC591">
        <v>3556086.7</v>
      </c>
      <c r="BD591">
        <v>0</v>
      </c>
      <c r="BE591">
        <v>0</v>
      </c>
      <c r="BF591">
        <v>0</v>
      </c>
      <c r="BG591">
        <v>-3847.85</v>
      </c>
      <c r="BH591">
        <v>-170000</v>
      </c>
      <c r="BI591">
        <v>0</v>
      </c>
      <c r="BK591">
        <v>0</v>
      </c>
      <c r="BL591">
        <v>-727103</v>
      </c>
      <c r="BM591">
        <v>0</v>
      </c>
      <c r="BN591">
        <v>689623</v>
      </c>
      <c r="BO591">
        <v>-81934.399999999994</v>
      </c>
      <c r="BP591">
        <v>-41144.199999999997</v>
      </c>
      <c r="BQ591">
        <v>-418195.39</v>
      </c>
      <c r="BR591">
        <v>135044.54999999999</v>
      </c>
      <c r="BT591">
        <v>-865982.1</v>
      </c>
      <c r="BU591">
        <v>-10</v>
      </c>
      <c r="BV591">
        <v>-380656.97</v>
      </c>
      <c r="BW591">
        <v>-6000</v>
      </c>
      <c r="BX591">
        <v>-17667.099999999999</v>
      </c>
      <c r="BY591">
        <v>-8889.35</v>
      </c>
      <c r="BZ591">
        <v>640000</v>
      </c>
      <c r="CA591">
        <v>-9141.8700000000008</v>
      </c>
      <c r="CB591">
        <v>0</v>
      </c>
      <c r="CC591">
        <v>750298.91</v>
      </c>
      <c r="CD591">
        <v>0</v>
      </c>
      <c r="CE591">
        <v>-0.16</v>
      </c>
      <c r="CI591">
        <v>7905699</v>
      </c>
      <c r="CJ591">
        <v>3790387.394188107</v>
      </c>
      <c r="CK591">
        <v>-959784.1509452</v>
      </c>
      <c r="CL591">
        <v>13366822.59</v>
      </c>
      <c r="DA591">
        <v>8170015.6699999999</v>
      </c>
      <c r="DJ591">
        <v>5930000</v>
      </c>
      <c r="EH591">
        <v>0</v>
      </c>
      <c r="EJ591">
        <v>0</v>
      </c>
      <c r="EK591" s="59" t="s">
        <v>394</v>
      </c>
      <c r="EL591"/>
    </row>
    <row r="592" spans="1:142" x14ac:dyDescent="0.3">
      <c r="A592" t="s">
        <v>134</v>
      </c>
      <c r="B592">
        <v>2021</v>
      </c>
      <c r="C592" t="s">
        <v>135</v>
      </c>
      <c r="D592" t="s">
        <v>254</v>
      </c>
      <c r="E592" t="s">
        <v>179</v>
      </c>
      <c r="F592" t="s">
        <v>137</v>
      </c>
      <c r="G592" t="s">
        <v>138</v>
      </c>
      <c r="H592" s="6">
        <v>4392.58</v>
      </c>
      <c r="I592">
        <v>4408</v>
      </c>
      <c r="AS592">
        <v>15258996.699999999</v>
      </c>
      <c r="AT592">
        <v>-103169.1</v>
      </c>
      <c r="AU592">
        <v>-166323.04999999999</v>
      </c>
      <c r="AV592">
        <v>2214975</v>
      </c>
      <c r="AW592">
        <v>0</v>
      </c>
      <c r="AX592">
        <v>0</v>
      </c>
      <c r="AY592">
        <v>-31329.07</v>
      </c>
      <c r="AZ592">
        <v>-772</v>
      </c>
      <c r="BA592">
        <v>-2214975</v>
      </c>
      <c r="BB592">
        <v>-15803576.5</v>
      </c>
      <c r="BC592">
        <v>2217295.7000000002</v>
      </c>
      <c r="BD592">
        <v>0</v>
      </c>
      <c r="BE592">
        <v>0</v>
      </c>
      <c r="BF592">
        <v>0</v>
      </c>
      <c r="BG592">
        <v>-6864.3</v>
      </c>
      <c r="BH592">
        <v>-168376</v>
      </c>
      <c r="BI592">
        <v>-566410</v>
      </c>
      <c r="BK592">
        <v>0</v>
      </c>
      <c r="BL592">
        <v>954024</v>
      </c>
      <c r="BM592">
        <v>0</v>
      </c>
      <c r="BN592">
        <v>-312436</v>
      </c>
      <c r="BO592">
        <v>0</v>
      </c>
      <c r="BP592">
        <v>0</v>
      </c>
      <c r="BQ592">
        <v>-159675.43</v>
      </c>
      <c r="BR592">
        <v>237381.25</v>
      </c>
      <c r="BT592">
        <v>-584140.80000000005</v>
      </c>
      <c r="BU592">
        <v>0</v>
      </c>
      <c r="BV592">
        <v>-334097.69</v>
      </c>
      <c r="BW592">
        <v>-134740.72</v>
      </c>
      <c r="BX592">
        <v>0</v>
      </c>
      <c r="BY592">
        <v>-42346.45</v>
      </c>
      <c r="BZ592">
        <v>131527.09</v>
      </c>
      <c r="CA592">
        <v>0</v>
      </c>
      <c r="CB592">
        <v>0</v>
      </c>
      <c r="CC592">
        <v>314066.17</v>
      </c>
      <c r="CD592">
        <v>0</v>
      </c>
      <c r="CE592">
        <v>0</v>
      </c>
      <c r="CI592">
        <v>11060458.02</v>
      </c>
      <c r="CJ592">
        <v>4456591.7687698789</v>
      </c>
      <c r="CK592">
        <v>1228772.3274382998</v>
      </c>
      <c r="CL592">
        <v>15645385.079999998</v>
      </c>
      <c r="DA592">
        <v>11186931.960000001</v>
      </c>
      <c r="DJ592">
        <v>3015188</v>
      </c>
      <c r="EG592" t="s">
        <v>288</v>
      </c>
      <c r="EH592">
        <v>1</v>
      </c>
      <c r="EJ592">
        <v>0</v>
      </c>
      <c r="EK592" s="59" t="s">
        <v>391</v>
      </c>
      <c r="EL592"/>
    </row>
    <row r="593" spans="1:142" x14ac:dyDescent="0.3">
      <c r="A593" t="s">
        <v>134</v>
      </c>
      <c r="B593">
        <v>2021</v>
      </c>
      <c r="C593" t="s">
        <v>135</v>
      </c>
      <c r="D593" t="s">
        <v>255</v>
      </c>
      <c r="E593" t="s">
        <v>180</v>
      </c>
      <c r="F593" t="s">
        <v>137</v>
      </c>
      <c r="G593" t="s">
        <v>138</v>
      </c>
      <c r="H593" s="6">
        <v>4327.8</v>
      </c>
      <c r="I593">
        <v>4674</v>
      </c>
      <c r="AS593">
        <v>15709331.6</v>
      </c>
      <c r="AT593">
        <v>-54142.6</v>
      </c>
      <c r="AU593">
        <v>-235639.95</v>
      </c>
      <c r="AV593">
        <v>2699437.5</v>
      </c>
      <c r="AW593">
        <v>0</v>
      </c>
      <c r="AX593">
        <v>0</v>
      </c>
      <c r="AY593">
        <v>-20774.400000000001</v>
      </c>
      <c r="AZ593">
        <v>-682</v>
      </c>
      <c r="BA593">
        <v>-2699437.5</v>
      </c>
      <c r="BB593">
        <v>-16319590.619999999</v>
      </c>
      <c r="BC593">
        <v>2228948.46</v>
      </c>
      <c r="BD593">
        <v>0</v>
      </c>
      <c r="BE593">
        <v>0</v>
      </c>
      <c r="BF593">
        <v>0</v>
      </c>
      <c r="BG593">
        <v>-584.82000000000005</v>
      </c>
      <c r="BH593">
        <v>-268515.96000000002</v>
      </c>
      <c r="BI593">
        <v>0</v>
      </c>
      <c r="BK593">
        <v>0</v>
      </c>
      <c r="BL593">
        <v>1378220</v>
      </c>
      <c r="BM593">
        <v>0</v>
      </c>
      <c r="BN593">
        <v>-986795</v>
      </c>
      <c r="BO593">
        <v>0</v>
      </c>
      <c r="BP593">
        <v>-52845.3</v>
      </c>
      <c r="BQ593">
        <v>-141885.44</v>
      </c>
      <c r="BR593">
        <v>224033.92000000001</v>
      </c>
      <c r="BT593">
        <v>-47417.7</v>
      </c>
      <c r="BU593">
        <v>0</v>
      </c>
      <c r="BV593">
        <v>-959999.1</v>
      </c>
      <c r="BW593">
        <v>-7963.5</v>
      </c>
      <c r="BX593">
        <v>0</v>
      </c>
      <c r="BY593">
        <v>0</v>
      </c>
      <c r="BZ593">
        <v>107299</v>
      </c>
      <c r="CA593">
        <v>-40325.9</v>
      </c>
      <c r="CB593">
        <v>-1533060</v>
      </c>
      <c r="CC593">
        <v>175012.14</v>
      </c>
      <c r="CD593">
        <v>0</v>
      </c>
      <c r="CE593">
        <v>0</v>
      </c>
      <c r="CI593">
        <v>8803937.1613616627</v>
      </c>
      <c r="CJ593">
        <v>3204393.9733796818</v>
      </c>
      <c r="CK593">
        <v>525834.41489560006</v>
      </c>
      <c r="CL593">
        <v>6097126.1200000001</v>
      </c>
      <c r="DA593">
        <v>7956334.0499999998</v>
      </c>
      <c r="DJ593">
        <v>3349017.01</v>
      </c>
      <c r="EH593">
        <v>0</v>
      </c>
      <c r="EJ593">
        <v>0</v>
      </c>
      <c r="EK593" s="59" t="s">
        <v>416</v>
      </c>
      <c r="EL593"/>
    </row>
    <row r="594" spans="1:142" x14ac:dyDescent="0.3">
      <c r="A594" t="s">
        <v>134</v>
      </c>
      <c r="B594">
        <v>2021</v>
      </c>
      <c r="C594" t="s">
        <v>135</v>
      </c>
      <c r="D594" t="s">
        <v>256</v>
      </c>
      <c r="E594" t="s">
        <v>181</v>
      </c>
      <c r="F594" t="s">
        <v>137</v>
      </c>
      <c r="G594" t="s">
        <v>138</v>
      </c>
      <c r="H594" s="6">
        <v>4293.43</v>
      </c>
      <c r="I594">
        <v>4170</v>
      </c>
      <c r="AS594">
        <v>14062879.5</v>
      </c>
      <c r="AT594">
        <v>-4383.3999999999996</v>
      </c>
      <c r="AU594">
        <v>-187247.97</v>
      </c>
      <c r="AV594">
        <v>1155726.7</v>
      </c>
      <c r="AW594">
        <v>0</v>
      </c>
      <c r="AX594">
        <v>0</v>
      </c>
      <c r="AY594">
        <v>-24763.200000000001</v>
      </c>
      <c r="AZ594">
        <v>-723</v>
      </c>
      <c r="BA594">
        <v>-1155726.7</v>
      </c>
      <c r="BB594">
        <v>-13261785.050000001</v>
      </c>
      <c r="BC594">
        <v>2108346.6</v>
      </c>
      <c r="BD594">
        <v>0</v>
      </c>
      <c r="BE594">
        <v>0</v>
      </c>
      <c r="BF594">
        <v>0</v>
      </c>
      <c r="BG594">
        <v>-223.85</v>
      </c>
      <c r="BH594">
        <v>99738</v>
      </c>
      <c r="BI594">
        <v>0</v>
      </c>
      <c r="BK594">
        <v>0</v>
      </c>
      <c r="BL594">
        <v>-1504231</v>
      </c>
      <c r="BM594">
        <v>0</v>
      </c>
      <c r="BN594">
        <v>678988</v>
      </c>
      <c r="BO594">
        <v>0</v>
      </c>
      <c r="BP594">
        <v>-57170.45</v>
      </c>
      <c r="BQ594">
        <v>-229200.93</v>
      </c>
      <c r="BR594">
        <v>60160.800000000003</v>
      </c>
      <c r="BT594">
        <v>-478865</v>
      </c>
      <c r="BU594">
        <v>0</v>
      </c>
      <c r="BV594">
        <v>-183756</v>
      </c>
      <c r="BW594">
        <v>0</v>
      </c>
      <c r="BX594">
        <v>0</v>
      </c>
      <c r="BY594">
        <v>0</v>
      </c>
      <c r="BZ594">
        <v>2750.4</v>
      </c>
      <c r="CA594">
        <v>-9425.6</v>
      </c>
      <c r="CB594">
        <v>0</v>
      </c>
      <c r="CC594">
        <v>257468.1</v>
      </c>
      <c r="CD594">
        <v>55655.5</v>
      </c>
      <c r="CE594">
        <v>-5843.1</v>
      </c>
      <c r="CI594">
        <v>12298713.900000002</v>
      </c>
      <c r="CJ594">
        <v>1622917.4040250131</v>
      </c>
      <c r="CK594">
        <v>-1244014.5802215999</v>
      </c>
      <c r="CL594">
        <v>15952672.859999999</v>
      </c>
      <c r="DA594">
        <v>12743348.33</v>
      </c>
      <c r="DJ594">
        <v>2873748</v>
      </c>
      <c r="EG594" t="s">
        <v>283</v>
      </c>
      <c r="EH594">
        <v>1</v>
      </c>
      <c r="EJ594">
        <v>0</v>
      </c>
      <c r="EK594" s="59" t="s">
        <v>414</v>
      </c>
      <c r="EL594"/>
    </row>
    <row r="595" spans="1:142" x14ac:dyDescent="0.3">
      <c r="A595" t="s">
        <v>134</v>
      </c>
      <c r="B595">
        <v>2021</v>
      </c>
      <c r="C595" t="s">
        <v>135</v>
      </c>
      <c r="D595" t="s">
        <v>257</v>
      </c>
      <c r="E595" t="s">
        <v>182</v>
      </c>
      <c r="F595" t="s">
        <v>137</v>
      </c>
      <c r="G595" t="s">
        <v>138</v>
      </c>
      <c r="H595" s="6">
        <v>3593.88</v>
      </c>
      <c r="I595">
        <v>3454</v>
      </c>
      <c r="AS595">
        <v>11001527.75</v>
      </c>
      <c r="AT595">
        <v>1079.3</v>
      </c>
      <c r="AU595">
        <v>-44006.1</v>
      </c>
      <c r="AV595">
        <v>1594486.1</v>
      </c>
      <c r="AW595">
        <v>0</v>
      </c>
      <c r="AX595">
        <v>0</v>
      </c>
      <c r="AY595">
        <v>-16065.6</v>
      </c>
      <c r="AZ595">
        <v>-586</v>
      </c>
      <c r="BA595">
        <v>-1594486.1</v>
      </c>
      <c r="BB595">
        <v>-11176236.050000001</v>
      </c>
      <c r="BC595">
        <v>1845332.4</v>
      </c>
      <c r="BD595">
        <v>0</v>
      </c>
      <c r="BE595">
        <v>0</v>
      </c>
      <c r="BF595">
        <v>0</v>
      </c>
      <c r="BG595">
        <v>441.5</v>
      </c>
      <c r="BH595">
        <v>-220000</v>
      </c>
      <c r="BI595">
        <v>0</v>
      </c>
      <c r="BK595">
        <v>0</v>
      </c>
      <c r="BL595">
        <v>-1403523</v>
      </c>
      <c r="BM595">
        <v>0</v>
      </c>
      <c r="BN595">
        <v>420000</v>
      </c>
      <c r="BO595">
        <v>-39341.65</v>
      </c>
      <c r="BP595">
        <v>0</v>
      </c>
      <c r="BQ595">
        <v>-180739.14</v>
      </c>
      <c r="BR595">
        <v>0</v>
      </c>
      <c r="BT595">
        <v>-269359.34999999998</v>
      </c>
      <c r="BU595">
        <v>0</v>
      </c>
      <c r="BV595">
        <v>-304425.38</v>
      </c>
      <c r="BW595">
        <v>-5634.6</v>
      </c>
      <c r="BX595">
        <v>0</v>
      </c>
      <c r="BY595">
        <v>-6795.4</v>
      </c>
      <c r="BZ595">
        <v>213731.06</v>
      </c>
      <c r="CA595">
        <v>-624.44000000000005</v>
      </c>
      <c r="CB595">
        <v>0</v>
      </c>
      <c r="CC595">
        <v>483568.6</v>
      </c>
      <c r="CD595">
        <v>0</v>
      </c>
      <c r="CE595">
        <v>0</v>
      </c>
      <c r="CI595">
        <v>12078014.409999998</v>
      </c>
      <c r="CJ595">
        <v>4141233.6616463703</v>
      </c>
      <c r="CK595">
        <v>-1031624.1853771</v>
      </c>
      <c r="CL595">
        <v>15322734.57</v>
      </c>
      <c r="DA595">
        <v>11308367.380000001</v>
      </c>
      <c r="DJ595">
        <v>1914000</v>
      </c>
      <c r="EH595">
        <v>0</v>
      </c>
      <c r="EJ595">
        <v>0</v>
      </c>
      <c r="EK595" s="59" t="s">
        <v>409</v>
      </c>
      <c r="EL595"/>
    </row>
    <row r="596" spans="1:142" x14ac:dyDescent="0.3">
      <c r="A596" t="s">
        <v>134</v>
      </c>
      <c r="B596">
        <v>2021</v>
      </c>
      <c r="C596" t="s">
        <v>135</v>
      </c>
      <c r="D596" t="s">
        <v>258</v>
      </c>
      <c r="E596" t="s">
        <v>183</v>
      </c>
      <c r="F596" t="s">
        <v>137</v>
      </c>
      <c r="G596" t="s">
        <v>138</v>
      </c>
      <c r="H596" s="6">
        <v>3539.49</v>
      </c>
      <c r="I596">
        <v>3475</v>
      </c>
      <c r="AS596">
        <v>11604826.550000001</v>
      </c>
      <c r="AT596">
        <v>-14851.48</v>
      </c>
      <c r="AU596">
        <v>-67308</v>
      </c>
      <c r="AV596">
        <v>1845851.65</v>
      </c>
      <c r="AW596">
        <v>0</v>
      </c>
      <c r="AX596">
        <v>0</v>
      </c>
      <c r="AY596">
        <v>-16200</v>
      </c>
      <c r="AZ596">
        <v>-550</v>
      </c>
      <c r="BA596">
        <v>-1845851.65</v>
      </c>
      <c r="BB596">
        <v>-13424628.25</v>
      </c>
      <c r="BC596">
        <v>1881121.05</v>
      </c>
      <c r="BD596">
        <v>0</v>
      </c>
      <c r="BE596">
        <v>0</v>
      </c>
      <c r="BF596">
        <v>0</v>
      </c>
      <c r="BG596">
        <v>-3678.35</v>
      </c>
      <c r="BH596">
        <v>-515000</v>
      </c>
      <c r="BI596">
        <v>0</v>
      </c>
      <c r="BK596">
        <v>0</v>
      </c>
      <c r="BL596">
        <v>7195</v>
      </c>
      <c r="BM596">
        <v>0</v>
      </c>
      <c r="BN596">
        <v>735000</v>
      </c>
      <c r="BO596">
        <v>-21321.35</v>
      </c>
      <c r="BP596">
        <v>0</v>
      </c>
      <c r="BQ596">
        <v>-160736.26</v>
      </c>
      <c r="BR596">
        <v>72923.5</v>
      </c>
      <c r="BT596">
        <v>-489111.34</v>
      </c>
      <c r="BU596">
        <v>0</v>
      </c>
      <c r="BV596">
        <v>-245781.37</v>
      </c>
      <c r="BW596">
        <v>-12544.17</v>
      </c>
      <c r="BX596">
        <v>0</v>
      </c>
      <c r="BY596">
        <v>0</v>
      </c>
      <c r="BZ596">
        <v>4020.26</v>
      </c>
      <c r="CA596">
        <v>-12559.3</v>
      </c>
      <c r="CB596">
        <v>0</v>
      </c>
      <c r="CC596">
        <v>551406.76</v>
      </c>
      <c r="CD596">
        <v>0</v>
      </c>
      <c r="CE596">
        <v>0</v>
      </c>
      <c r="CI596">
        <v>7914598.0000000019</v>
      </c>
      <c r="CJ596">
        <v>3218316.005027527</v>
      </c>
      <c r="CK596">
        <v>809215.07724510005</v>
      </c>
      <c r="CL596">
        <v>10919497.18</v>
      </c>
      <c r="DA596">
        <v>8077081.7999999998</v>
      </c>
      <c r="DJ596">
        <v>2200000</v>
      </c>
      <c r="EH596">
        <v>0</v>
      </c>
      <c r="EJ596">
        <v>0</v>
      </c>
      <c r="EK596" s="59" t="s">
        <v>411</v>
      </c>
      <c r="EL596"/>
    </row>
    <row r="597" spans="1:142" x14ac:dyDescent="0.3">
      <c r="A597" t="s">
        <v>134</v>
      </c>
      <c r="B597">
        <v>2021</v>
      </c>
      <c r="C597" t="s">
        <v>135</v>
      </c>
      <c r="D597" t="s">
        <v>259</v>
      </c>
      <c r="E597" t="s">
        <v>184</v>
      </c>
      <c r="F597" t="s">
        <v>137</v>
      </c>
      <c r="G597" t="s">
        <v>138</v>
      </c>
      <c r="H597" s="6">
        <v>3339.17</v>
      </c>
      <c r="I597">
        <v>3105</v>
      </c>
      <c r="AS597">
        <v>13988948.15</v>
      </c>
      <c r="AT597">
        <v>-76424.100000000006</v>
      </c>
      <c r="AU597">
        <v>-251490.53</v>
      </c>
      <c r="AV597">
        <v>1622890.75</v>
      </c>
      <c r="AW597">
        <v>0</v>
      </c>
      <c r="AX597">
        <v>0</v>
      </c>
      <c r="AY597">
        <v>-15844.8</v>
      </c>
      <c r="AZ597">
        <v>-595</v>
      </c>
      <c r="BA597">
        <v>-1622890.75</v>
      </c>
      <c r="BB597">
        <v>-18593432.350000001</v>
      </c>
      <c r="BC597">
        <v>2210801.5</v>
      </c>
      <c r="BD597">
        <v>0</v>
      </c>
      <c r="BE597">
        <v>0</v>
      </c>
      <c r="BF597">
        <v>0</v>
      </c>
      <c r="BG597">
        <v>-6742.43</v>
      </c>
      <c r="BH597">
        <v>650000</v>
      </c>
      <c r="BI597">
        <v>0</v>
      </c>
      <c r="BK597">
        <v>0</v>
      </c>
      <c r="BL597">
        <v>4539558.6500000004</v>
      </c>
      <c r="BM597">
        <v>0</v>
      </c>
      <c r="BN597">
        <v>-436420</v>
      </c>
      <c r="BO597">
        <v>-115922.15</v>
      </c>
      <c r="BP597">
        <v>-12105.2</v>
      </c>
      <c r="BQ597">
        <v>-271822.5</v>
      </c>
      <c r="BR597">
        <v>105721.55</v>
      </c>
      <c r="BT597">
        <v>-907586.1</v>
      </c>
      <c r="BU597">
        <v>0</v>
      </c>
      <c r="BV597">
        <v>-384228.6</v>
      </c>
      <c r="BW597">
        <v>-37347.94</v>
      </c>
      <c r="BX597">
        <v>0</v>
      </c>
      <c r="BY597">
        <v>-12856.68</v>
      </c>
      <c r="BZ597">
        <v>70915.48</v>
      </c>
      <c r="CA597">
        <v>-8756.48</v>
      </c>
      <c r="CB597">
        <v>0</v>
      </c>
      <c r="CC597">
        <v>441333.63</v>
      </c>
      <c r="CD597">
        <v>0</v>
      </c>
      <c r="CE597">
        <v>0</v>
      </c>
      <c r="CI597">
        <v>9234108.8100000024</v>
      </c>
      <c r="CJ597">
        <v>4737154.9205005206</v>
      </c>
      <c r="CK597">
        <v>4115230.6273078001</v>
      </c>
      <c r="CL597">
        <v>10090767.449999999</v>
      </c>
      <c r="DA597">
        <v>9670605.4100000001</v>
      </c>
      <c r="DJ597">
        <v>3650000</v>
      </c>
      <c r="EH597">
        <v>0</v>
      </c>
      <c r="EJ597">
        <v>0</v>
      </c>
      <c r="EK597" s="59" t="s">
        <v>420</v>
      </c>
      <c r="EL597"/>
    </row>
    <row r="598" spans="1:142" x14ac:dyDescent="0.3">
      <c r="A598" t="s">
        <v>134</v>
      </c>
      <c r="B598">
        <v>2021</v>
      </c>
      <c r="C598" t="s">
        <v>135</v>
      </c>
      <c r="D598" t="s">
        <v>260</v>
      </c>
      <c r="E598" t="s">
        <v>185</v>
      </c>
      <c r="F598" t="s">
        <v>137</v>
      </c>
      <c r="G598" t="s">
        <v>138</v>
      </c>
      <c r="H598" s="6">
        <v>2603.21</v>
      </c>
      <c r="I598">
        <v>2556</v>
      </c>
      <c r="AS598">
        <v>8525493.25</v>
      </c>
      <c r="AT598">
        <v>-4731.76</v>
      </c>
      <c r="AU598">
        <v>-37512.15</v>
      </c>
      <c r="AV598">
        <v>1297122.7</v>
      </c>
      <c r="AW598">
        <v>0</v>
      </c>
      <c r="AX598">
        <v>0</v>
      </c>
      <c r="AY598">
        <v>-12456</v>
      </c>
      <c r="AZ598">
        <v>-421</v>
      </c>
      <c r="BA598">
        <v>-1297122.7</v>
      </c>
      <c r="BB598">
        <v>-9808274.25</v>
      </c>
      <c r="BC598">
        <v>1297907.7</v>
      </c>
      <c r="BD598">
        <v>0</v>
      </c>
      <c r="BE598">
        <v>0</v>
      </c>
      <c r="BF598">
        <v>0</v>
      </c>
      <c r="BG598">
        <v>-152.5</v>
      </c>
      <c r="BH598">
        <v>25000</v>
      </c>
      <c r="BI598">
        <v>0</v>
      </c>
      <c r="BK598">
        <v>0</v>
      </c>
      <c r="BL598">
        <v>873267</v>
      </c>
      <c r="BM598">
        <v>0</v>
      </c>
      <c r="BN598">
        <v>-184000</v>
      </c>
      <c r="BO598">
        <v>-11707.35</v>
      </c>
      <c r="BP598">
        <v>0</v>
      </c>
      <c r="BQ598">
        <v>-142709.71</v>
      </c>
      <c r="BR598">
        <v>12514.1</v>
      </c>
      <c r="BT598">
        <v>-187476.4</v>
      </c>
      <c r="BU598">
        <v>0</v>
      </c>
      <c r="BV598">
        <v>-267808.21000000002</v>
      </c>
      <c r="BW598">
        <v>-473.5</v>
      </c>
      <c r="BX598">
        <v>0</v>
      </c>
      <c r="BY598">
        <v>0</v>
      </c>
      <c r="BZ598">
        <v>63832.5</v>
      </c>
      <c r="CA598">
        <v>-43138.9</v>
      </c>
      <c r="CB598">
        <v>0</v>
      </c>
      <c r="CC598">
        <v>269196.40000000002</v>
      </c>
      <c r="CD598">
        <v>0</v>
      </c>
      <c r="CE598">
        <v>0</v>
      </c>
      <c r="CI598">
        <v>7008500.3499999987</v>
      </c>
      <c r="CJ598">
        <v>2675999.8938983646</v>
      </c>
      <c r="CK598">
        <v>797541.35837659996</v>
      </c>
      <c r="CL598">
        <v>7492472.0099999998</v>
      </c>
      <c r="DA598">
        <v>6565689.9199999999</v>
      </c>
      <c r="DJ598">
        <v>1240000</v>
      </c>
      <c r="EH598">
        <v>0</v>
      </c>
      <c r="EJ598">
        <v>0</v>
      </c>
      <c r="EK598" s="59" t="s">
        <v>406</v>
      </c>
      <c r="EL598"/>
    </row>
    <row r="599" spans="1:142" x14ac:dyDescent="0.3">
      <c r="A599" t="s">
        <v>134</v>
      </c>
      <c r="B599">
        <v>2021</v>
      </c>
      <c r="C599" t="s">
        <v>135</v>
      </c>
      <c r="D599" t="s">
        <v>261</v>
      </c>
      <c r="E599" t="s">
        <v>186</v>
      </c>
      <c r="F599" t="s">
        <v>137</v>
      </c>
      <c r="G599" t="s">
        <v>138</v>
      </c>
      <c r="H599" s="6">
        <v>995.45</v>
      </c>
      <c r="I599">
        <v>968</v>
      </c>
      <c r="AS599">
        <v>3578782</v>
      </c>
      <c r="AT599">
        <v>-2004</v>
      </c>
      <c r="AU599">
        <v>-331527</v>
      </c>
      <c r="AV599">
        <v>467155</v>
      </c>
      <c r="AW599">
        <v>0</v>
      </c>
      <c r="AX599">
        <v>0</v>
      </c>
      <c r="AY599">
        <v>-4781</v>
      </c>
      <c r="AZ599">
        <v>-166</v>
      </c>
      <c r="BA599">
        <v>-467155</v>
      </c>
      <c r="BB599">
        <v>-3737515</v>
      </c>
      <c r="BC599">
        <v>531409</v>
      </c>
      <c r="BD599">
        <v>0</v>
      </c>
      <c r="BE599">
        <v>0</v>
      </c>
      <c r="BF599">
        <v>0</v>
      </c>
      <c r="BG599">
        <v>-6096</v>
      </c>
      <c r="BH599">
        <v>-45000</v>
      </c>
      <c r="BI599">
        <v>0</v>
      </c>
      <c r="BK599">
        <v>0</v>
      </c>
      <c r="BL599">
        <v>40273</v>
      </c>
      <c r="BM599">
        <v>0</v>
      </c>
      <c r="BN599">
        <v>109000</v>
      </c>
      <c r="BO599">
        <v>-48070</v>
      </c>
      <c r="BP599">
        <v>0</v>
      </c>
      <c r="BQ599">
        <v>-15512.92</v>
      </c>
      <c r="BR599">
        <v>212041</v>
      </c>
      <c r="BT599">
        <v>-145902</v>
      </c>
      <c r="BU599">
        <v>0</v>
      </c>
      <c r="BV599">
        <v>-176040</v>
      </c>
      <c r="BW599">
        <v>0</v>
      </c>
      <c r="BX599">
        <v>0</v>
      </c>
      <c r="BY599">
        <v>0</v>
      </c>
      <c r="BZ599">
        <v>22702</v>
      </c>
      <c r="CA599">
        <v>-13364</v>
      </c>
      <c r="CB599">
        <v>0</v>
      </c>
      <c r="CC599">
        <v>-5038</v>
      </c>
      <c r="CD599">
        <v>0</v>
      </c>
      <c r="CE599">
        <v>0</v>
      </c>
      <c r="CI599">
        <v>2848042.9999999995</v>
      </c>
      <c r="CJ599">
        <v>934863.18290547316</v>
      </c>
      <c r="CK599">
        <v>188726.44148420001</v>
      </c>
      <c r="CL599">
        <v>2833488</v>
      </c>
      <c r="DA599">
        <v>2234461</v>
      </c>
      <c r="DJ599">
        <v>585000</v>
      </c>
      <c r="EG599" t="s">
        <v>294</v>
      </c>
      <c r="EH599">
        <v>1</v>
      </c>
      <c r="EJ599">
        <v>0</v>
      </c>
      <c r="EK599" s="59" t="s">
        <v>422</v>
      </c>
      <c r="EL599"/>
    </row>
    <row r="600" spans="1:142" x14ac:dyDescent="0.3">
      <c r="A600" t="s">
        <v>134</v>
      </c>
      <c r="B600">
        <v>2021</v>
      </c>
      <c r="C600" t="s">
        <v>135</v>
      </c>
      <c r="D600" t="s">
        <v>262</v>
      </c>
      <c r="E600" t="s">
        <v>187</v>
      </c>
      <c r="F600" t="s">
        <v>137</v>
      </c>
      <c r="G600" t="s">
        <v>138</v>
      </c>
      <c r="H600" s="6">
        <v>490.17</v>
      </c>
      <c r="I600">
        <v>439</v>
      </c>
      <c r="AS600">
        <v>2516646.35</v>
      </c>
      <c r="AT600">
        <v>-50043.8</v>
      </c>
      <c r="AU600">
        <v>-25921.45</v>
      </c>
      <c r="AV600">
        <v>1081447.8500000001</v>
      </c>
      <c r="AW600">
        <v>0</v>
      </c>
      <c r="AX600">
        <v>0</v>
      </c>
      <c r="AY600">
        <v>-24371.45</v>
      </c>
      <c r="AZ600">
        <v>-96</v>
      </c>
      <c r="BA600">
        <v>-1081447.8500000001</v>
      </c>
      <c r="BB600">
        <v>-5678469.5</v>
      </c>
      <c r="BC600">
        <v>403273.65</v>
      </c>
      <c r="BD600">
        <v>0</v>
      </c>
      <c r="BE600">
        <v>0</v>
      </c>
      <c r="BF600">
        <v>0</v>
      </c>
      <c r="BG600">
        <v>-0.25</v>
      </c>
      <c r="BH600">
        <v>-22650</v>
      </c>
      <c r="BI600">
        <v>0</v>
      </c>
      <c r="BK600">
        <v>0</v>
      </c>
      <c r="BL600">
        <v>3659881</v>
      </c>
      <c r="BM600">
        <v>0</v>
      </c>
      <c r="BN600">
        <v>-154670</v>
      </c>
      <c r="BO600">
        <v>0</v>
      </c>
      <c r="BP600">
        <v>0</v>
      </c>
      <c r="BQ600">
        <v>-6960.15</v>
      </c>
      <c r="BR600">
        <v>334.75</v>
      </c>
      <c r="BT600">
        <v>0</v>
      </c>
      <c r="BU600">
        <v>0</v>
      </c>
      <c r="BV600">
        <v>-416069.63</v>
      </c>
      <c r="BW600">
        <v>0</v>
      </c>
      <c r="BX600">
        <v>0</v>
      </c>
      <c r="BY600">
        <v>0</v>
      </c>
      <c r="BZ600">
        <v>1152.3800000000001</v>
      </c>
      <c r="CA600">
        <v>-2621.55</v>
      </c>
      <c r="CB600">
        <v>0</v>
      </c>
      <c r="CC600">
        <v>1122111.18</v>
      </c>
      <c r="CD600">
        <v>0</v>
      </c>
      <c r="CE600">
        <v>0</v>
      </c>
      <c r="CI600">
        <v>23217403.989999998</v>
      </c>
      <c r="CJ600">
        <v>5337826.2353400821</v>
      </c>
      <c r="CK600">
        <v>3524609.1337361005</v>
      </c>
      <c r="CL600">
        <v>24071347.180000003</v>
      </c>
      <c r="DA600">
        <v>24448356.52</v>
      </c>
      <c r="DJ600">
        <v>1072693</v>
      </c>
      <c r="EG600" t="s">
        <v>288</v>
      </c>
      <c r="EH600">
        <v>1</v>
      </c>
      <c r="EJ600">
        <v>0</v>
      </c>
      <c r="EK600" s="59" t="s">
        <v>417</v>
      </c>
      <c r="EL600"/>
    </row>
    <row r="601" spans="1:142" x14ac:dyDescent="0.3">
      <c r="A601" t="s">
        <v>134</v>
      </c>
      <c r="B601">
        <v>2021</v>
      </c>
      <c r="C601" t="s">
        <v>135</v>
      </c>
      <c r="D601" t="s">
        <v>263</v>
      </c>
      <c r="E601" t="s">
        <v>188</v>
      </c>
      <c r="F601" t="s">
        <v>137</v>
      </c>
      <c r="G601" t="s">
        <v>138</v>
      </c>
      <c r="H601" s="6">
        <v>0</v>
      </c>
      <c r="I601">
        <v>0</v>
      </c>
      <c r="AS601">
        <v>0</v>
      </c>
      <c r="AT601">
        <v>0</v>
      </c>
      <c r="AU601">
        <v>0</v>
      </c>
      <c r="AV601">
        <v>0</v>
      </c>
      <c r="AW601">
        <v>0</v>
      </c>
      <c r="AX601">
        <v>0</v>
      </c>
      <c r="AY601">
        <v>0</v>
      </c>
      <c r="AZ601">
        <v>0</v>
      </c>
      <c r="BA601">
        <v>0</v>
      </c>
      <c r="BB601">
        <v>0</v>
      </c>
      <c r="BC601">
        <v>0</v>
      </c>
      <c r="BD601">
        <v>0</v>
      </c>
      <c r="BE601">
        <v>0</v>
      </c>
      <c r="BF601">
        <v>0</v>
      </c>
      <c r="BG601">
        <v>0</v>
      </c>
      <c r="BH601">
        <v>0</v>
      </c>
      <c r="BI601">
        <v>0</v>
      </c>
      <c r="BK601">
        <v>0</v>
      </c>
      <c r="BL601">
        <v>0</v>
      </c>
      <c r="BM601">
        <v>0</v>
      </c>
      <c r="BN601">
        <v>0</v>
      </c>
      <c r="BO601">
        <v>0</v>
      </c>
      <c r="BP601">
        <v>0</v>
      </c>
      <c r="BQ601">
        <v>0</v>
      </c>
      <c r="BR601">
        <v>0</v>
      </c>
      <c r="BT601">
        <v>0</v>
      </c>
      <c r="BU601">
        <v>0</v>
      </c>
      <c r="BV601">
        <v>0</v>
      </c>
      <c r="BW601">
        <v>0</v>
      </c>
      <c r="BX601">
        <v>0</v>
      </c>
      <c r="BY601">
        <v>0</v>
      </c>
      <c r="BZ601">
        <v>0</v>
      </c>
      <c r="CA601">
        <v>0</v>
      </c>
      <c r="CB601">
        <v>0</v>
      </c>
      <c r="CC601">
        <v>0</v>
      </c>
      <c r="CD601">
        <v>0</v>
      </c>
      <c r="CE601">
        <v>0</v>
      </c>
      <c r="CI601">
        <v>0</v>
      </c>
      <c r="CJ601">
        <v>0</v>
      </c>
      <c r="CK601">
        <v>0</v>
      </c>
      <c r="CL601">
        <v>0</v>
      </c>
      <c r="DA601">
        <v>0</v>
      </c>
      <c r="DJ601">
        <v>0</v>
      </c>
      <c r="EG601" t="s">
        <v>285</v>
      </c>
      <c r="EH601">
        <v>1</v>
      </c>
      <c r="EJ601">
        <v>0</v>
      </c>
      <c r="EK601" s="59" t="s">
        <v>423</v>
      </c>
      <c r="EL601"/>
    </row>
    <row r="602" spans="1:142" x14ac:dyDescent="0.3">
      <c r="A602" t="s">
        <v>134</v>
      </c>
      <c r="B602">
        <v>2021</v>
      </c>
      <c r="C602" t="s">
        <v>135</v>
      </c>
      <c r="D602" t="s">
        <v>264</v>
      </c>
      <c r="E602" t="s">
        <v>189</v>
      </c>
      <c r="F602" t="s">
        <v>137</v>
      </c>
      <c r="G602" t="s">
        <v>138</v>
      </c>
      <c r="H602" s="6">
        <v>0</v>
      </c>
      <c r="I602">
        <v>0</v>
      </c>
      <c r="AS602">
        <v>0</v>
      </c>
      <c r="AT602">
        <v>0</v>
      </c>
      <c r="AU602">
        <v>0</v>
      </c>
      <c r="AV602">
        <v>0</v>
      </c>
      <c r="AW602">
        <v>0</v>
      </c>
      <c r="AX602">
        <v>0</v>
      </c>
      <c r="AY602">
        <v>0</v>
      </c>
      <c r="AZ602">
        <v>0</v>
      </c>
      <c r="BA602">
        <v>0</v>
      </c>
      <c r="BB602">
        <v>0</v>
      </c>
      <c r="BC602">
        <v>0</v>
      </c>
      <c r="BD602">
        <v>0</v>
      </c>
      <c r="BE602">
        <v>0</v>
      </c>
      <c r="BF602">
        <v>0</v>
      </c>
      <c r="BG602">
        <v>0</v>
      </c>
      <c r="BH602">
        <v>0</v>
      </c>
      <c r="BI602">
        <v>0</v>
      </c>
      <c r="BK602">
        <v>0</v>
      </c>
      <c r="BL602">
        <v>0</v>
      </c>
      <c r="BM602">
        <v>0</v>
      </c>
      <c r="BN602">
        <v>0</v>
      </c>
      <c r="BO602">
        <v>0</v>
      </c>
      <c r="BP602">
        <v>0</v>
      </c>
      <c r="BQ602">
        <v>0</v>
      </c>
      <c r="BR602">
        <v>0</v>
      </c>
      <c r="BT602">
        <v>0</v>
      </c>
      <c r="BU602">
        <v>0</v>
      </c>
      <c r="BV602">
        <v>0</v>
      </c>
      <c r="BW602">
        <v>0</v>
      </c>
      <c r="BX602">
        <v>0</v>
      </c>
      <c r="BY602">
        <v>0</v>
      </c>
      <c r="BZ602">
        <v>0</v>
      </c>
      <c r="CA602">
        <v>0</v>
      </c>
      <c r="CB602">
        <v>0</v>
      </c>
      <c r="CC602">
        <v>0</v>
      </c>
      <c r="CD602">
        <v>0</v>
      </c>
      <c r="CE602">
        <v>0</v>
      </c>
      <c r="CI602">
        <v>0</v>
      </c>
      <c r="CJ602">
        <v>0</v>
      </c>
      <c r="CK602">
        <v>0</v>
      </c>
      <c r="CL602">
        <v>0</v>
      </c>
      <c r="DA602">
        <v>0</v>
      </c>
      <c r="DJ602">
        <v>0</v>
      </c>
      <c r="EG602" t="s">
        <v>281</v>
      </c>
      <c r="EH602">
        <v>1</v>
      </c>
      <c r="EJ602">
        <v>0</v>
      </c>
      <c r="EK602" s="59" t="s">
        <v>418</v>
      </c>
      <c r="EL602"/>
    </row>
    <row r="603" spans="1:142" x14ac:dyDescent="0.3">
      <c r="A603" t="s">
        <v>134</v>
      </c>
      <c r="B603">
        <v>2021</v>
      </c>
      <c r="C603" t="s">
        <v>135</v>
      </c>
      <c r="D603" t="s">
        <v>265</v>
      </c>
      <c r="E603" t="s">
        <v>190</v>
      </c>
      <c r="F603" t="s">
        <v>137</v>
      </c>
      <c r="G603" t="s">
        <v>138</v>
      </c>
      <c r="H603" s="6">
        <v>0</v>
      </c>
      <c r="I603">
        <v>0</v>
      </c>
      <c r="AS603">
        <v>0</v>
      </c>
      <c r="AT603">
        <v>0</v>
      </c>
      <c r="AU603">
        <v>0</v>
      </c>
      <c r="AV603">
        <v>0</v>
      </c>
      <c r="AW603">
        <v>0</v>
      </c>
      <c r="AX603">
        <v>0</v>
      </c>
      <c r="AY603">
        <v>0</v>
      </c>
      <c r="AZ603">
        <v>0</v>
      </c>
      <c r="BA603">
        <v>0</v>
      </c>
      <c r="BB603">
        <v>0</v>
      </c>
      <c r="BC603">
        <v>0</v>
      </c>
      <c r="BD603">
        <v>0</v>
      </c>
      <c r="BE603">
        <v>0</v>
      </c>
      <c r="BF603">
        <v>0</v>
      </c>
      <c r="BG603">
        <v>0</v>
      </c>
      <c r="BH603">
        <v>0</v>
      </c>
      <c r="BI603">
        <v>0</v>
      </c>
      <c r="BK603">
        <v>0</v>
      </c>
      <c r="BL603">
        <v>0</v>
      </c>
      <c r="BM603">
        <v>0</v>
      </c>
      <c r="BN603">
        <v>0</v>
      </c>
      <c r="BO603">
        <v>0</v>
      </c>
      <c r="BP603">
        <v>0</v>
      </c>
      <c r="BQ603">
        <v>0</v>
      </c>
      <c r="BR603">
        <v>0</v>
      </c>
      <c r="BT603">
        <v>0</v>
      </c>
      <c r="BU603">
        <v>0</v>
      </c>
      <c r="BV603">
        <v>0</v>
      </c>
      <c r="BW603">
        <v>0</v>
      </c>
      <c r="BX603">
        <v>0</v>
      </c>
      <c r="BY603">
        <v>0</v>
      </c>
      <c r="BZ603">
        <v>0</v>
      </c>
      <c r="CA603">
        <v>0</v>
      </c>
      <c r="CB603">
        <v>0</v>
      </c>
      <c r="CC603">
        <v>0</v>
      </c>
      <c r="CD603">
        <v>0</v>
      </c>
      <c r="CE603">
        <v>0</v>
      </c>
      <c r="CI603">
        <v>0</v>
      </c>
      <c r="CJ603">
        <v>0</v>
      </c>
      <c r="CK603">
        <v>0</v>
      </c>
      <c r="CL603">
        <v>0</v>
      </c>
      <c r="DA603">
        <v>0</v>
      </c>
      <c r="DJ603">
        <v>0</v>
      </c>
      <c r="EG603" t="s">
        <v>278</v>
      </c>
      <c r="EH603">
        <v>1</v>
      </c>
      <c r="EJ603">
        <v>0</v>
      </c>
      <c r="EK603" s="59" t="s">
        <v>437</v>
      </c>
      <c r="EL603"/>
    </row>
    <row r="604" spans="1:142" x14ac:dyDescent="0.3">
      <c r="A604" t="s">
        <v>134</v>
      </c>
      <c r="B604">
        <v>2021</v>
      </c>
      <c r="C604" t="s">
        <v>135</v>
      </c>
      <c r="D604" t="s">
        <v>266</v>
      </c>
      <c r="E604" t="s">
        <v>191</v>
      </c>
      <c r="F604" t="s">
        <v>137</v>
      </c>
      <c r="G604" t="s">
        <v>138</v>
      </c>
      <c r="H604" s="6">
        <v>0</v>
      </c>
      <c r="I604">
        <v>0</v>
      </c>
      <c r="AS604">
        <v>0</v>
      </c>
      <c r="AT604">
        <v>0</v>
      </c>
      <c r="AU604">
        <v>0</v>
      </c>
      <c r="AV604">
        <v>0</v>
      </c>
      <c r="AW604">
        <v>0</v>
      </c>
      <c r="AX604">
        <v>0</v>
      </c>
      <c r="AY604">
        <v>0</v>
      </c>
      <c r="AZ604">
        <v>0</v>
      </c>
      <c r="BA604">
        <v>0</v>
      </c>
      <c r="BB604">
        <v>0</v>
      </c>
      <c r="BC604">
        <v>0</v>
      </c>
      <c r="BD604">
        <v>0</v>
      </c>
      <c r="BE604">
        <v>0</v>
      </c>
      <c r="BF604">
        <v>0</v>
      </c>
      <c r="BG604">
        <v>0</v>
      </c>
      <c r="BH604">
        <v>0</v>
      </c>
      <c r="BI604">
        <v>0</v>
      </c>
      <c r="BK604">
        <v>0</v>
      </c>
      <c r="BL604">
        <v>0</v>
      </c>
      <c r="BM604">
        <v>0</v>
      </c>
      <c r="BN604">
        <v>0</v>
      </c>
      <c r="BO604">
        <v>0</v>
      </c>
      <c r="BP604">
        <v>0</v>
      </c>
      <c r="BQ604">
        <v>0</v>
      </c>
      <c r="BR604">
        <v>0</v>
      </c>
      <c r="BT604">
        <v>0</v>
      </c>
      <c r="BU604">
        <v>0</v>
      </c>
      <c r="BV604">
        <v>0</v>
      </c>
      <c r="BW604">
        <v>0</v>
      </c>
      <c r="BX604">
        <v>0</v>
      </c>
      <c r="BY604">
        <v>0</v>
      </c>
      <c r="BZ604">
        <v>0</v>
      </c>
      <c r="CA604">
        <v>0</v>
      </c>
      <c r="CB604">
        <v>0</v>
      </c>
      <c r="CC604">
        <v>0</v>
      </c>
      <c r="CD604">
        <v>0</v>
      </c>
      <c r="CE604">
        <v>0</v>
      </c>
      <c r="CI604">
        <v>0</v>
      </c>
      <c r="CJ604">
        <v>0</v>
      </c>
      <c r="CK604">
        <v>0</v>
      </c>
      <c r="CL604">
        <v>0</v>
      </c>
      <c r="DA604">
        <v>0</v>
      </c>
      <c r="DJ604">
        <v>0</v>
      </c>
      <c r="EG604" t="s">
        <v>278</v>
      </c>
      <c r="EH604">
        <v>1</v>
      </c>
      <c r="EJ604">
        <v>0</v>
      </c>
      <c r="EK604" s="59" t="s">
        <v>436</v>
      </c>
      <c r="EL604"/>
    </row>
    <row r="605" spans="1:142" x14ac:dyDescent="0.3">
      <c r="A605" t="s">
        <v>134</v>
      </c>
      <c r="B605">
        <v>2021</v>
      </c>
      <c r="C605" t="s">
        <v>135</v>
      </c>
      <c r="D605" t="s">
        <v>267</v>
      </c>
      <c r="E605" t="s">
        <v>192</v>
      </c>
      <c r="F605" t="s">
        <v>137</v>
      </c>
      <c r="G605" t="s">
        <v>138</v>
      </c>
      <c r="H605" s="6">
        <v>0</v>
      </c>
      <c r="I605">
        <v>0</v>
      </c>
      <c r="AS605">
        <v>0</v>
      </c>
      <c r="AT605">
        <v>0</v>
      </c>
      <c r="AU605">
        <v>0</v>
      </c>
      <c r="AV605">
        <v>0</v>
      </c>
      <c r="AW605">
        <v>0</v>
      </c>
      <c r="AX605">
        <v>0</v>
      </c>
      <c r="AY605">
        <v>0</v>
      </c>
      <c r="AZ605">
        <v>0</v>
      </c>
      <c r="BA605">
        <v>0</v>
      </c>
      <c r="BB605">
        <v>0</v>
      </c>
      <c r="BC605">
        <v>0</v>
      </c>
      <c r="BD605">
        <v>0</v>
      </c>
      <c r="BE605">
        <v>0</v>
      </c>
      <c r="BF605">
        <v>0</v>
      </c>
      <c r="BG605">
        <v>0</v>
      </c>
      <c r="BH605">
        <v>0</v>
      </c>
      <c r="BI605">
        <v>0</v>
      </c>
      <c r="BK605">
        <v>0</v>
      </c>
      <c r="BL605">
        <v>0</v>
      </c>
      <c r="BM605">
        <v>0</v>
      </c>
      <c r="BN605">
        <v>0</v>
      </c>
      <c r="BO605">
        <v>0</v>
      </c>
      <c r="BP605">
        <v>0</v>
      </c>
      <c r="BQ605">
        <v>0</v>
      </c>
      <c r="BR605">
        <v>0</v>
      </c>
      <c r="BT605">
        <v>0</v>
      </c>
      <c r="BU605">
        <v>0</v>
      </c>
      <c r="BV605">
        <v>0</v>
      </c>
      <c r="BW605">
        <v>0</v>
      </c>
      <c r="BX605">
        <v>0</v>
      </c>
      <c r="BY605">
        <v>0</v>
      </c>
      <c r="BZ605">
        <v>0</v>
      </c>
      <c r="CA605">
        <v>0</v>
      </c>
      <c r="CB605">
        <v>0</v>
      </c>
      <c r="CC605">
        <v>0</v>
      </c>
      <c r="CD605">
        <v>0</v>
      </c>
      <c r="CE605">
        <v>0</v>
      </c>
      <c r="CI605">
        <v>0</v>
      </c>
      <c r="CJ605">
        <v>0</v>
      </c>
      <c r="CK605">
        <v>0</v>
      </c>
      <c r="CL605">
        <v>0</v>
      </c>
      <c r="DA605">
        <v>0</v>
      </c>
      <c r="DJ605">
        <v>0</v>
      </c>
      <c r="EG605" t="s">
        <v>280</v>
      </c>
      <c r="EH605">
        <v>1</v>
      </c>
      <c r="EJ605">
        <v>0</v>
      </c>
      <c r="EK605" s="59" t="s">
        <v>415</v>
      </c>
      <c r="EL605"/>
    </row>
    <row r="606" spans="1:142" x14ac:dyDescent="0.3">
      <c r="A606" t="s">
        <v>134</v>
      </c>
      <c r="B606">
        <v>2021</v>
      </c>
      <c r="C606" t="s">
        <v>135</v>
      </c>
      <c r="D606" t="s">
        <v>268</v>
      </c>
      <c r="E606" t="s">
        <v>193</v>
      </c>
      <c r="F606" t="s">
        <v>137</v>
      </c>
      <c r="G606" t="s">
        <v>138</v>
      </c>
      <c r="H606" s="6">
        <v>0</v>
      </c>
      <c r="I606">
        <v>0</v>
      </c>
      <c r="AS606">
        <v>0</v>
      </c>
      <c r="AT606">
        <v>0</v>
      </c>
      <c r="AU606">
        <v>0</v>
      </c>
      <c r="AV606">
        <v>0</v>
      </c>
      <c r="AW606">
        <v>0</v>
      </c>
      <c r="AX606">
        <v>0</v>
      </c>
      <c r="AY606">
        <v>0</v>
      </c>
      <c r="AZ606">
        <v>0</v>
      </c>
      <c r="BA606">
        <v>0</v>
      </c>
      <c r="BB606">
        <v>0</v>
      </c>
      <c r="BC606">
        <v>0</v>
      </c>
      <c r="BD606">
        <v>0</v>
      </c>
      <c r="BE606">
        <v>0</v>
      </c>
      <c r="BF606">
        <v>0</v>
      </c>
      <c r="BG606">
        <v>0</v>
      </c>
      <c r="BH606">
        <v>0</v>
      </c>
      <c r="BI606">
        <v>0</v>
      </c>
      <c r="BK606">
        <v>0</v>
      </c>
      <c r="BL606">
        <v>0</v>
      </c>
      <c r="BM606">
        <v>0</v>
      </c>
      <c r="BN606">
        <v>0</v>
      </c>
      <c r="BO606">
        <v>0</v>
      </c>
      <c r="BP606">
        <v>0</v>
      </c>
      <c r="BQ606">
        <v>0</v>
      </c>
      <c r="BR606">
        <v>0</v>
      </c>
      <c r="BT606">
        <v>0</v>
      </c>
      <c r="BU606">
        <v>0</v>
      </c>
      <c r="BV606">
        <v>0</v>
      </c>
      <c r="BW606">
        <v>0</v>
      </c>
      <c r="BX606">
        <v>0</v>
      </c>
      <c r="BY606">
        <v>0</v>
      </c>
      <c r="BZ606">
        <v>0</v>
      </c>
      <c r="CA606">
        <v>0</v>
      </c>
      <c r="CB606">
        <v>0</v>
      </c>
      <c r="CC606">
        <v>0</v>
      </c>
      <c r="CD606">
        <v>0</v>
      </c>
      <c r="CE606">
        <v>0</v>
      </c>
      <c r="CI606">
        <v>0</v>
      </c>
      <c r="CJ606">
        <v>0</v>
      </c>
      <c r="CK606">
        <v>0</v>
      </c>
      <c r="CL606">
        <v>0</v>
      </c>
      <c r="DA606">
        <v>0</v>
      </c>
      <c r="DJ606">
        <v>0</v>
      </c>
      <c r="EG606" t="s">
        <v>281</v>
      </c>
      <c r="EH606">
        <v>1</v>
      </c>
      <c r="EJ606">
        <v>0</v>
      </c>
      <c r="EK606" s="59" t="s">
        <v>421</v>
      </c>
      <c r="EL606"/>
    </row>
    <row r="607" spans="1:142" x14ac:dyDescent="0.3">
      <c r="A607" t="s">
        <v>134</v>
      </c>
      <c r="B607">
        <v>2021</v>
      </c>
      <c r="C607" t="s">
        <v>135</v>
      </c>
      <c r="D607" t="s">
        <v>269</v>
      </c>
      <c r="E607" t="s">
        <v>194</v>
      </c>
      <c r="F607" t="s">
        <v>137</v>
      </c>
      <c r="G607" t="s">
        <v>138</v>
      </c>
      <c r="H607" s="6">
        <v>0</v>
      </c>
      <c r="I607">
        <v>0</v>
      </c>
      <c r="AS607">
        <v>0</v>
      </c>
      <c r="AT607">
        <v>0</v>
      </c>
      <c r="AU607">
        <v>0</v>
      </c>
      <c r="AV607">
        <v>0</v>
      </c>
      <c r="AW607">
        <v>0</v>
      </c>
      <c r="AX607">
        <v>0</v>
      </c>
      <c r="AY607">
        <v>0</v>
      </c>
      <c r="AZ607">
        <v>0</v>
      </c>
      <c r="BA607">
        <v>0</v>
      </c>
      <c r="BB607">
        <v>0</v>
      </c>
      <c r="BC607">
        <v>0</v>
      </c>
      <c r="BD607">
        <v>0</v>
      </c>
      <c r="BE607">
        <v>0</v>
      </c>
      <c r="BF607">
        <v>0</v>
      </c>
      <c r="BG607">
        <v>0</v>
      </c>
      <c r="BH607">
        <v>0</v>
      </c>
      <c r="BI607">
        <v>0</v>
      </c>
      <c r="BK607">
        <v>0</v>
      </c>
      <c r="BL607">
        <v>0</v>
      </c>
      <c r="BM607">
        <v>0</v>
      </c>
      <c r="BN607">
        <v>0</v>
      </c>
      <c r="BO607">
        <v>0</v>
      </c>
      <c r="BP607">
        <v>0</v>
      </c>
      <c r="BQ607">
        <v>0</v>
      </c>
      <c r="BR607">
        <v>0</v>
      </c>
      <c r="BT607">
        <v>0</v>
      </c>
      <c r="BU607">
        <v>0</v>
      </c>
      <c r="BV607">
        <v>0</v>
      </c>
      <c r="BW607">
        <v>0</v>
      </c>
      <c r="BX607">
        <v>0</v>
      </c>
      <c r="BY607">
        <v>0</v>
      </c>
      <c r="BZ607">
        <v>0</v>
      </c>
      <c r="CA607">
        <v>0</v>
      </c>
      <c r="CB607">
        <v>0</v>
      </c>
      <c r="CC607">
        <v>0</v>
      </c>
      <c r="CD607">
        <v>0</v>
      </c>
      <c r="CE607">
        <v>0</v>
      </c>
      <c r="CI607">
        <v>0</v>
      </c>
      <c r="CJ607">
        <v>0</v>
      </c>
      <c r="CK607">
        <v>0</v>
      </c>
      <c r="CL607">
        <v>0</v>
      </c>
      <c r="DA607">
        <v>0</v>
      </c>
      <c r="DJ607">
        <v>0</v>
      </c>
      <c r="EG607" t="s">
        <v>278</v>
      </c>
      <c r="EH607">
        <v>1</v>
      </c>
      <c r="EJ607">
        <v>0</v>
      </c>
      <c r="EK607" s="59" t="s">
        <v>446</v>
      </c>
      <c r="EL607"/>
    </row>
    <row r="608" spans="1:142" x14ac:dyDescent="0.3">
      <c r="A608" t="s">
        <v>134</v>
      </c>
      <c r="B608">
        <v>2021</v>
      </c>
      <c r="C608" t="s">
        <v>135</v>
      </c>
      <c r="D608" t="s">
        <v>270</v>
      </c>
      <c r="E608" t="s">
        <v>195</v>
      </c>
      <c r="F608" t="s">
        <v>137</v>
      </c>
      <c r="G608" t="s">
        <v>138</v>
      </c>
      <c r="H608" s="6">
        <v>0</v>
      </c>
      <c r="I608">
        <v>0</v>
      </c>
      <c r="AS608">
        <v>0</v>
      </c>
      <c r="AT608">
        <v>0</v>
      </c>
      <c r="AU608">
        <v>0</v>
      </c>
      <c r="AV608">
        <v>0</v>
      </c>
      <c r="AW608">
        <v>0</v>
      </c>
      <c r="AX608">
        <v>0</v>
      </c>
      <c r="AY608">
        <v>0</v>
      </c>
      <c r="AZ608">
        <v>0</v>
      </c>
      <c r="BA608">
        <v>0</v>
      </c>
      <c r="BB608">
        <v>0</v>
      </c>
      <c r="BC608">
        <v>0</v>
      </c>
      <c r="BD608">
        <v>0</v>
      </c>
      <c r="BE608">
        <v>0</v>
      </c>
      <c r="BF608">
        <v>0</v>
      </c>
      <c r="BG608">
        <v>0</v>
      </c>
      <c r="BH608">
        <v>0</v>
      </c>
      <c r="BI608">
        <v>0</v>
      </c>
      <c r="BK608">
        <v>0</v>
      </c>
      <c r="BL608">
        <v>0</v>
      </c>
      <c r="BM608">
        <v>0</v>
      </c>
      <c r="BN608">
        <v>0</v>
      </c>
      <c r="BO608">
        <v>0</v>
      </c>
      <c r="BP608">
        <v>0</v>
      </c>
      <c r="BQ608">
        <v>0</v>
      </c>
      <c r="BR608">
        <v>0</v>
      </c>
      <c r="BT608">
        <v>0</v>
      </c>
      <c r="BU608">
        <v>0</v>
      </c>
      <c r="BV608">
        <v>0</v>
      </c>
      <c r="BW608">
        <v>0</v>
      </c>
      <c r="BX608">
        <v>0</v>
      </c>
      <c r="BY608">
        <v>0</v>
      </c>
      <c r="BZ608">
        <v>0</v>
      </c>
      <c r="CA608">
        <v>0</v>
      </c>
      <c r="CB608">
        <v>0</v>
      </c>
      <c r="CC608">
        <v>0</v>
      </c>
      <c r="CD608">
        <v>0</v>
      </c>
      <c r="CE608">
        <v>0</v>
      </c>
      <c r="CI608">
        <v>0</v>
      </c>
      <c r="CJ608">
        <v>0</v>
      </c>
      <c r="CK608">
        <v>0</v>
      </c>
      <c r="CL608">
        <v>0</v>
      </c>
      <c r="DA608">
        <v>0</v>
      </c>
      <c r="DJ608">
        <v>0</v>
      </c>
      <c r="EG608" t="s">
        <v>283</v>
      </c>
      <c r="EH608">
        <v>1</v>
      </c>
      <c r="EJ608">
        <v>0</v>
      </c>
      <c r="EK608" s="59" t="s">
        <v>413</v>
      </c>
      <c r="EL608"/>
    </row>
    <row r="609" spans="1:142" x14ac:dyDescent="0.3">
      <c r="A609" t="s">
        <v>134</v>
      </c>
      <c r="B609">
        <v>2021</v>
      </c>
      <c r="C609" t="s">
        <v>135</v>
      </c>
      <c r="D609" t="s">
        <v>271</v>
      </c>
      <c r="E609" t="s">
        <v>196</v>
      </c>
      <c r="F609" t="s">
        <v>137</v>
      </c>
      <c r="G609" t="s">
        <v>138</v>
      </c>
      <c r="H609" s="6">
        <v>0</v>
      </c>
      <c r="I609">
        <v>0</v>
      </c>
      <c r="AS609">
        <v>0</v>
      </c>
      <c r="AT609">
        <v>0</v>
      </c>
      <c r="AU609">
        <v>0</v>
      </c>
      <c r="AV609">
        <v>0</v>
      </c>
      <c r="AW609">
        <v>0</v>
      </c>
      <c r="AX609">
        <v>0</v>
      </c>
      <c r="AY609">
        <v>0</v>
      </c>
      <c r="AZ609">
        <v>0</v>
      </c>
      <c r="BA609">
        <v>0</v>
      </c>
      <c r="BB609">
        <v>0</v>
      </c>
      <c r="BC609">
        <v>0</v>
      </c>
      <c r="BD609">
        <v>0</v>
      </c>
      <c r="BE609">
        <v>0</v>
      </c>
      <c r="BF609">
        <v>0</v>
      </c>
      <c r="BG609">
        <v>0</v>
      </c>
      <c r="BH609">
        <v>0</v>
      </c>
      <c r="BI609">
        <v>0</v>
      </c>
      <c r="BK609">
        <v>0</v>
      </c>
      <c r="BL609">
        <v>0</v>
      </c>
      <c r="BM609">
        <v>0</v>
      </c>
      <c r="BN609">
        <v>0</v>
      </c>
      <c r="BO609">
        <v>0</v>
      </c>
      <c r="BP609">
        <v>0</v>
      </c>
      <c r="BQ609">
        <v>0</v>
      </c>
      <c r="BR609">
        <v>0</v>
      </c>
      <c r="BT609">
        <v>0</v>
      </c>
      <c r="BU609">
        <v>0</v>
      </c>
      <c r="BV609">
        <v>0</v>
      </c>
      <c r="BW609">
        <v>0</v>
      </c>
      <c r="BX609">
        <v>0</v>
      </c>
      <c r="BY609">
        <v>0</v>
      </c>
      <c r="BZ609">
        <v>0</v>
      </c>
      <c r="CA609">
        <v>0</v>
      </c>
      <c r="CB609">
        <v>0</v>
      </c>
      <c r="CC609">
        <v>0</v>
      </c>
      <c r="CD609">
        <v>0</v>
      </c>
      <c r="CE609">
        <v>0</v>
      </c>
      <c r="CI609">
        <v>0</v>
      </c>
      <c r="CJ609">
        <v>0</v>
      </c>
      <c r="CK609">
        <v>0</v>
      </c>
      <c r="CL609">
        <v>0</v>
      </c>
      <c r="DA609">
        <v>0</v>
      </c>
      <c r="DJ609">
        <v>0</v>
      </c>
      <c r="EG609" t="s">
        <v>279</v>
      </c>
      <c r="EH609">
        <v>1</v>
      </c>
      <c r="EJ609">
        <v>0</v>
      </c>
      <c r="EK609" s="59" t="s">
        <v>444</v>
      </c>
      <c r="EL609"/>
    </row>
    <row r="610" spans="1:142" x14ac:dyDescent="0.3">
      <c r="A610" t="s">
        <v>134</v>
      </c>
      <c r="B610">
        <v>2021</v>
      </c>
      <c r="C610" t="s">
        <v>135</v>
      </c>
      <c r="D610" t="s">
        <v>272</v>
      </c>
      <c r="E610" t="s">
        <v>197</v>
      </c>
      <c r="F610" t="s">
        <v>137</v>
      </c>
      <c r="G610" t="s">
        <v>138</v>
      </c>
      <c r="H610" s="6">
        <v>0</v>
      </c>
      <c r="I610">
        <v>0</v>
      </c>
      <c r="AS610">
        <v>0</v>
      </c>
      <c r="AT610">
        <v>0</v>
      </c>
      <c r="AU610">
        <v>0</v>
      </c>
      <c r="AV610">
        <v>0</v>
      </c>
      <c r="AW610">
        <v>0</v>
      </c>
      <c r="AX610">
        <v>0</v>
      </c>
      <c r="AY610">
        <v>0</v>
      </c>
      <c r="AZ610">
        <v>0</v>
      </c>
      <c r="BA610">
        <v>0</v>
      </c>
      <c r="BB610">
        <v>0</v>
      </c>
      <c r="BC610">
        <v>0</v>
      </c>
      <c r="BD610">
        <v>0</v>
      </c>
      <c r="BE610">
        <v>0</v>
      </c>
      <c r="BF610">
        <v>0</v>
      </c>
      <c r="BG610">
        <v>0</v>
      </c>
      <c r="BH610">
        <v>0</v>
      </c>
      <c r="BI610">
        <v>0</v>
      </c>
      <c r="BK610">
        <v>0</v>
      </c>
      <c r="BL610">
        <v>0</v>
      </c>
      <c r="BM610">
        <v>0</v>
      </c>
      <c r="BN610">
        <v>0</v>
      </c>
      <c r="BO610">
        <v>0</v>
      </c>
      <c r="BP610">
        <v>0</v>
      </c>
      <c r="BQ610">
        <v>0</v>
      </c>
      <c r="BR610">
        <v>0</v>
      </c>
      <c r="BT610">
        <v>0</v>
      </c>
      <c r="BU610">
        <v>0</v>
      </c>
      <c r="BV610">
        <v>0</v>
      </c>
      <c r="BW610">
        <v>0</v>
      </c>
      <c r="BX610">
        <v>0</v>
      </c>
      <c r="BY610">
        <v>0</v>
      </c>
      <c r="BZ610">
        <v>0</v>
      </c>
      <c r="CA610">
        <v>0</v>
      </c>
      <c r="CB610">
        <v>0</v>
      </c>
      <c r="CC610">
        <v>0</v>
      </c>
      <c r="CD610">
        <v>0</v>
      </c>
      <c r="CE610">
        <v>0</v>
      </c>
      <c r="CI610">
        <v>0</v>
      </c>
      <c r="CJ610">
        <v>0</v>
      </c>
      <c r="CK610">
        <v>0</v>
      </c>
      <c r="CL610">
        <v>0</v>
      </c>
      <c r="DA610">
        <v>0</v>
      </c>
      <c r="DJ610">
        <v>0</v>
      </c>
      <c r="EG610" t="s">
        <v>279</v>
      </c>
      <c r="EH610">
        <v>1</v>
      </c>
      <c r="EJ610">
        <v>0</v>
      </c>
      <c r="EK610" s="59" t="s">
        <v>443</v>
      </c>
      <c r="EL610"/>
    </row>
    <row r="611" spans="1:142" x14ac:dyDescent="0.3">
      <c r="A611" t="s">
        <v>134</v>
      </c>
      <c r="B611">
        <v>2021</v>
      </c>
      <c r="C611" t="s">
        <v>135</v>
      </c>
      <c r="D611" t="s">
        <v>273</v>
      </c>
      <c r="E611" t="s">
        <v>198</v>
      </c>
      <c r="F611" t="s">
        <v>137</v>
      </c>
      <c r="G611" t="s">
        <v>138</v>
      </c>
      <c r="H611" s="6">
        <v>0</v>
      </c>
      <c r="I611">
        <v>0</v>
      </c>
      <c r="AS611">
        <v>0</v>
      </c>
      <c r="AT611">
        <v>0</v>
      </c>
      <c r="AU611">
        <v>0</v>
      </c>
      <c r="AV611">
        <v>0</v>
      </c>
      <c r="AW611">
        <v>0</v>
      </c>
      <c r="AX611">
        <v>0</v>
      </c>
      <c r="AY611">
        <v>0</v>
      </c>
      <c r="AZ611">
        <v>0</v>
      </c>
      <c r="BA611">
        <v>0</v>
      </c>
      <c r="BB611">
        <v>0</v>
      </c>
      <c r="BC611">
        <v>0</v>
      </c>
      <c r="BD611">
        <v>0</v>
      </c>
      <c r="BE611">
        <v>0</v>
      </c>
      <c r="BF611">
        <v>0</v>
      </c>
      <c r="BG611">
        <v>0</v>
      </c>
      <c r="BH611">
        <v>0</v>
      </c>
      <c r="BI611">
        <v>0</v>
      </c>
      <c r="BK611">
        <v>0</v>
      </c>
      <c r="BL611">
        <v>0</v>
      </c>
      <c r="BM611">
        <v>0</v>
      </c>
      <c r="BN611">
        <v>0</v>
      </c>
      <c r="BO611">
        <v>0</v>
      </c>
      <c r="BP611">
        <v>0</v>
      </c>
      <c r="BQ611">
        <v>0</v>
      </c>
      <c r="BR611">
        <v>0</v>
      </c>
      <c r="BT611">
        <v>0</v>
      </c>
      <c r="BU611">
        <v>0</v>
      </c>
      <c r="BV611">
        <v>0</v>
      </c>
      <c r="BW611">
        <v>0</v>
      </c>
      <c r="BX611">
        <v>0</v>
      </c>
      <c r="BY611">
        <v>0</v>
      </c>
      <c r="BZ611">
        <v>0</v>
      </c>
      <c r="CA611">
        <v>0</v>
      </c>
      <c r="CB611">
        <v>0</v>
      </c>
      <c r="CC611">
        <v>0</v>
      </c>
      <c r="CD611">
        <v>0</v>
      </c>
      <c r="CE611">
        <v>0</v>
      </c>
      <c r="CI611">
        <v>0</v>
      </c>
      <c r="CJ611">
        <v>0</v>
      </c>
      <c r="CK611">
        <v>0</v>
      </c>
      <c r="CL611">
        <v>0</v>
      </c>
      <c r="DA611">
        <v>0</v>
      </c>
      <c r="DJ611">
        <v>0</v>
      </c>
      <c r="EG611" t="s">
        <v>278</v>
      </c>
      <c r="EH611">
        <v>1</v>
      </c>
      <c r="EJ611">
        <v>0</v>
      </c>
      <c r="EK611" s="59" t="s">
        <v>445</v>
      </c>
      <c r="EL611"/>
    </row>
    <row r="612" spans="1:142" x14ac:dyDescent="0.3">
      <c r="A612" t="s">
        <v>134</v>
      </c>
      <c r="B612">
        <v>2022</v>
      </c>
      <c r="C612" t="s">
        <v>135</v>
      </c>
      <c r="D612" t="s">
        <v>213</v>
      </c>
      <c r="E612" t="s">
        <v>136</v>
      </c>
      <c r="F612" t="s">
        <v>137</v>
      </c>
      <c r="G612" t="s">
        <v>138</v>
      </c>
      <c r="H612" s="6">
        <v>902319.09</v>
      </c>
      <c r="I612">
        <v>813278</v>
      </c>
      <c r="AS612">
        <v>3409298870.8499999</v>
      </c>
      <c r="AT612">
        <v>-21922229.969999999</v>
      </c>
      <c r="AU612">
        <v>0</v>
      </c>
      <c r="AV612">
        <v>464105322.50999999</v>
      </c>
      <c r="AW612">
        <v>0</v>
      </c>
      <c r="AX612">
        <v>0</v>
      </c>
      <c r="AY612">
        <v>-4329461.3899999997</v>
      </c>
      <c r="AZ612">
        <v>-231359</v>
      </c>
      <c r="BA612">
        <v>-464105322.50999999</v>
      </c>
      <c r="BB612">
        <v>-2875547376.6999998</v>
      </c>
      <c r="BC612">
        <v>462168261.73000002</v>
      </c>
      <c r="BD612">
        <v>0</v>
      </c>
      <c r="BE612">
        <v>0</v>
      </c>
      <c r="BF612">
        <v>0</v>
      </c>
      <c r="BG612">
        <v>-1450478.96</v>
      </c>
      <c r="BH612">
        <v>-66681790</v>
      </c>
      <c r="BI612">
        <v>0</v>
      </c>
      <c r="BK612">
        <v>0</v>
      </c>
      <c r="BL612">
        <v>-1060807187</v>
      </c>
      <c r="BM612">
        <v>0</v>
      </c>
      <c r="BN612">
        <v>196351294</v>
      </c>
      <c r="BO612">
        <v>-504266.5</v>
      </c>
      <c r="BP612">
        <v>-264322.15000000002</v>
      </c>
      <c r="BQ612">
        <v>-17756888.539999999</v>
      </c>
      <c r="BR612">
        <v>0</v>
      </c>
      <c r="BT612">
        <v>0</v>
      </c>
      <c r="BU612">
        <v>0</v>
      </c>
      <c r="BV612">
        <v>-180879983.84</v>
      </c>
      <c r="BW612">
        <v>-1915765.23</v>
      </c>
      <c r="BX612">
        <v>-1237509.7</v>
      </c>
      <c r="BY612">
        <v>0</v>
      </c>
      <c r="BZ612">
        <v>514306.48</v>
      </c>
      <c r="CA612">
        <v>-836451.31</v>
      </c>
      <c r="CB612">
        <v>0</v>
      </c>
      <c r="CC612">
        <v>-216163626.75</v>
      </c>
      <c r="CD612">
        <v>0</v>
      </c>
      <c r="CE612">
        <v>0</v>
      </c>
      <c r="CI612">
        <v>758667184.16999996</v>
      </c>
      <c r="CJ612">
        <v>581446087.81284082</v>
      </c>
      <c r="CK612">
        <v>-909753863.90326011</v>
      </c>
      <c r="CL612">
        <v>1516590587.9299998</v>
      </c>
      <c r="DA612">
        <v>368262489.91000003</v>
      </c>
      <c r="DJ612">
        <v>710283387</v>
      </c>
      <c r="EH612">
        <v>0</v>
      </c>
      <c r="EJ612">
        <v>0</v>
      </c>
      <c r="EK612" s="59" t="s">
        <v>432</v>
      </c>
      <c r="EL612"/>
    </row>
    <row r="613" spans="1:142" x14ac:dyDescent="0.3">
      <c r="A613" t="s">
        <v>134</v>
      </c>
      <c r="B613">
        <v>2022</v>
      </c>
      <c r="C613" t="s">
        <v>135</v>
      </c>
      <c r="D613" t="s">
        <v>214</v>
      </c>
      <c r="E613" t="s">
        <v>139</v>
      </c>
      <c r="F613" t="s">
        <v>137</v>
      </c>
      <c r="G613" t="s">
        <v>138</v>
      </c>
      <c r="H613" s="6">
        <v>1412754.8</v>
      </c>
      <c r="I613">
        <v>1303916</v>
      </c>
      <c r="AS613">
        <v>5340364245.3199997</v>
      </c>
      <c r="AT613">
        <v>-11461123.119999999</v>
      </c>
      <c r="AU613">
        <v>0</v>
      </c>
      <c r="AV613">
        <v>877191427.60000002</v>
      </c>
      <c r="AW613">
        <v>0</v>
      </c>
      <c r="AX613">
        <v>0</v>
      </c>
      <c r="AY613">
        <v>-7003069.96</v>
      </c>
      <c r="AZ613">
        <v>-332503</v>
      </c>
      <c r="BA613">
        <v>-877191427.60000002</v>
      </c>
      <c r="BB613">
        <v>-6379831765.6800003</v>
      </c>
      <c r="BC613">
        <v>831904022.14999998</v>
      </c>
      <c r="BD613">
        <v>0</v>
      </c>
      <c r="BE613">
        <v>0</v>
      </c>
      <c r="BF613">
        <v>0</v>
      </c>
      <c r="BG613">
        <v>-3286150.3</v>
      </c>
      <c r="BH613">
        <v>-136053877.40000001</v>
      </c>
      <c r="BI613">
        <v>0</v>
      </c>
      <c r="BK613">
        <v>0</v>
      </c>
      <c r="BL613">
        <v>188663484</v>
      </c>
      <c r="BM613">
        <v>0</v>
      </c>
      <c r="BN613">
        <v>-6000793</v>
      </c>
      <c r="BO613">
        <v>-30157940.359999999</v>
      </c>
      <c r="BP613">
        <v>-985022.45</v>
      </c>
      <c r="BQ613">
        <v>-21917602.02</v>
      </c>
      <c r="BR613">
        <v>0</v>
      </c>
      <c r="BT613">
        <v>-366608767.01999998</v>
      </c>
      <c r="BU613">
        <v>-2124544.5299999998</v>
      </c>
      <c r="BV613">
        <v>143720226.53999999</v>
      </c>
      <c r="BW613">
        <v>-11117866.9</v>
      </c>
      <c r="BX613">
        <v>-5597072.2800000003</v>
      </c>
      <c r="BY613">
        <v>-7250642.46</v>
      </c>
      <c r="BZ613">
        <v>7345578.4100000001</v>
      </c>
      <c r="CA613">
        <v>-3771034.62</v>
      </c>
      <c r="CB613">
        <v>0</v>
      </c>
      <c r="CC613">
        <v>-290702496.75</v>
      </c>
      <c r="CD613">
        <v>313419.87</v>
      </c>
      <c r="CE613">
        <v>-20748.22</v>
      </c>
      <c r="CI613">
        <v>2085500490</v>
      </c>
      <c r="CJ613">
        <v>1320511424.3871574</v>
      </c>
      <c r="CK613">
        <v>164333398.25229999</v>
      </c>
      <c r="CL613">
        <v>2778096603.3700004</v>
      </c>
      <c r="DA613">
        <v>593269592.05999994</v>
      </c>
      <c r="DJ613">
        <v>816834457.35000002</v>
      </c>
      <c r="EG613" t="s">
        <v>278</v>
      </c>
      <c r="EH613">
        <v>1</v>
      </c>
      <c r="EJ613">
        <v>0</v>
      </c>
      <c r="EK613" s="59" t="s">
        <v>435</v>
      </c>
      <c r="EL613"/>
    </row>
    <row r="614" spans="1:142" x14ac:dyDescent="0.3">
      <c r="A614" t="s">
        <v>134</v>
      </c>
      <c r="B614">
        <v>2022</v>
      </c>
      <c r="C614" t="s">
        <v>135</v>
      </c>
      <c r="D614" t="s">
        <v>215</v>
      </c>
      <c r="E614" t="s">
        <v>140</v>
      </c>
      <c r="F614" t="s">
        <v>137</v>
      </c>
      <c r="G614" t="s">
        <v>138</v>
      </c>
      <c r="H614" s="6">
        <v>892916</v>
      </c>
      <c r="I614">
        <v>1499064</v>
      </c>
      <c r="AS614">
        <v>3182340098.4499998</v>
      </c>
      <c r="AT614">
        <v>-8461241.0099999998</v>
      </c>
      <c r="AU614">
        <v>0</v>
      </c>
      <c r="AV614">
        <v>563715866</v>
      </c>
      <c r="AW614">
        <v>23320</v>
      </c>
      <c r="AX614">
        <v>0</v>
      </c>
      <c r="AY614">
        <v>-4288700.8</v>
      </c>
      <c r="AZ614">
        <v>-209695</v>
      </c>
      <c r="BA614">
        <v>-563739186</v>
      </c>
      <c r="BB614">
        <v>-4061406821.5500002</v>
      </c>
      <c r="BC614">
        <v>520660463.62</v>
      </c>
      <c r="BD614">
        <v>0</v>
      </c>
      <c r="BE614">
        <v>0</v>
      </c>
      <c r="BF614">
        <v>0</v>
      </c>
      <c r="BG614">
        <v>-245857.28</v>
      </c>
      <c r="BH614">
        <v>-97700000</v>
      </c>
      <c r="BI614">
        <v>0</v>
      </c>
      <c r="BK614">
        <v>0</v>
      </c>
      <c r="BL614">
        <v>427351502</v>
      </c>
      <c r="BM614">
        <v>0</v>
      </c>
      <c r="BN614">
        <v>-25909155</v>
      </c>
      <c r="BO614">
        <v>-16163346.529999999</v>
      </c>
      <c r="BP614">
        <v>-1681163.28</v>
      </c>
      <c r="BQ614">
        <v>33077208.52</v>
      </c>
      <c r="BR614">
        <v>0</v>
      </c>
      <c r="BT614">
        <v>-318943219.68000001</v>
      </c>
      <c r="BU614">
        <v>-848086.6</v>
      </c>
      <c r="BV614">
        <v>180941044.28999999</v>
      </c>
      <c r="BW614">
        <v>-507553.59</v>
      </c>
      <c r="BX614">
        <v>-1206928.1299999999</v>
      </c>
      <c r="BY614">
        <v>-9277164.1600000001</v>
      </c>
      <c r="BZ614">
        <v>551841.31999999995</v>
      </c>
      <c r="CA614">
        <v>-293189.77</v>
      </c>
      <c r="CB614">
        <v>-496637.72</v>
      </c>
      <c r="CC614">
        <v>-137029161.88999999</v>
      </c>
      <c r="CD614">
        <v>0</v>
      </c>
      <c r="CE614">
        <v>0</v>
      </c>
      <c r="CI614">
        <v>1279174494.5999999</v>
      </c>
      <c r="CJ614">
        <v>602466864.97101581</v>
      </c>
      <c r="CK614">
        <v>369583878.8326</v>
      </c>
      <c r="CL614">
        <v>1396685050.4900002</v>
      </c>
      <c r="DA614">
        <v>928551659.11000001</v>
      </c>
      <c r="DJ614">
        <v>687700000</v>
      </c>
      <c r="EG614" t="s">
        <v>287</v>
      </c>
      <c r="EH614">
        <v>1</v>
      </c>
      <c r="EJ614">
        <v>0</v>
      </c>
      <c r="EK614" s="59" t="s">
        <v>387</v>
      </c>
      <c r="EL614"/>
    </row>
    <row r="615" spans="1:142" x14ac:dyDescent="0.3">
      <c r="A615" t="s">
        <v>134</v>
      </c>
      <c r="B615">
        <v>2022</v>
      </c>
      <c r="C615" t="s">
        <v>135</v>
      </c>
      <c r="D615" t="s">
        <v>216</v>
      </c>
      <c r="E615" t="s">
        <v>141</v>
      </c>
      <c r="F615" t="s">
        <v>137</v>
      </c>
      <c r="G615" t="s">
        <v>138</v>
      </c>
      <c r="H615" s="6">
        <v>754833</v>
      </c>
      <c r="I615">
        <v>725136</v>
      </c>
      <c r="AS615">
        <v>2847016886.7800002</v>
      </c>
      <c r="AT615">
        <v>-7153644.0599999996</v>
      </c>
      <c r="AU615">
        <v>0</v>
      </c>
      <c r="AV615">
        <v>309582956.85000002</v>
      </c>
      <c r="AW615">
        <v>0</v>
      </c>
      <c r="AX615">
        <v>0</v>
      </c>
      <c r="AY615">
        <v>-3668512.8</v>
      </c>
      <c r="AZ615">
        <v>-182369</v>
      </c>
      <c r="BA615">
        <v>-309582956.85000002</v>
      </c>
      <c r="BB615">
        <v>-3111776529.8400002</v>
      </c>
      <c r="BC615">
        <v>462555249.39999998</v>
      </c>
      <c r="BD615">
        <v>0</v>
      </c>
      <c r="BE615">
        <v>0</v>
      </c>
      <c r="BF615">
        <v>0</v>
      </c>
      <c r="BG615">
        <v>-682685.54</v>
      </c>
      <c r="BH615">
        <v>-62508260.799999997</v>
      </c>
      <c r="BI615">
        <v>0</v>
      </c>
      <c r="BK615">
        <v>0</v>
      </c>
      <c r="BL615">
        <v>-178308950</v>
      </c>
      <c r="BM615">
        <v>0</v>
      </c>
      <c r="BN615">
        <v>89537624.689999998</v>
      </c>
      <c r="BO615">
        <v>-18753810.16</v>
      </c>
      <c r="BP615">
        <v>-6193938.7999999998</v>
      </c>
      <c r="BQ615">
        <v>-7602091.7300000004</v>
      </c>
      <c r="BR615">
        <v>0</v>
      </c>
      <c r="BT615">
        <v>-71554766.799999997</v>
      </c>
      <c r="BU615">
        <v>-331807.40999999997</v>
      </c>
      <c r="BV615">
        <v>-58519502.960000001</v>
      </c>
      <c r="BW615">
        <v>-8267915.4199999999</v>
      </c>
      <c r="BX615">
        <v>-471524.68</v>
      </c>
      <c r="BY615">
        <v>-2293378.0499999998</v>
      </c>
      <c r="BZ615">
        <v>853466.62</v>
      </c>
      <c r="CA615">
        <v>-760033.93</v>
      </c>
      <c r="CB615">
        <v>0</v>
      </c>
      <c r="CC615">
        <v>-110756386.06999999</v>
      </c>
      <c r="CD615">
        <v>348779.49</v>
      </c>
      <c r="CE615">
        <v>-7708.53</v>
      </c>
      <c r="CI615">
        <v>738299785.94999957</v>
      </c>
      <c r="CJ615">
        <v>544872893.21038222</v>
      </c>
      <c r="CK615">
        <v>-147410211.42134002</v>
      </c>
      <c r="CL615">
        <v>1044271382.48</v>
      </c>
      <c r="DA615">
        <v>478263136.27999997</v>
      </c>
      <c r="DJ615">
        <v>411872623.80000001</v>
      </c>
      <c r="EG615" t="s">
        <v>290</v>
      </c>
      <c r="EH615">
        <v>1</v>
      </c>
      <c r="EJ615">
        <v>0</v>
      </c>
      <c r="EK615" s="59" t="s">
        <v>424</v>
      </c>
      <c r="EL615"/>
    </row>
    <row r="616" spans="1:142" x14ac:dyDescent="0.3">
      <c r="A616" t="s">
        <v>134</v>
      </c>
      <c r="B616">
        <v>2022</v>
      </c>
      <c r="C616" t="s">
        <v>135</v>
      </c>
      <c r="D616" t="s">
        <v>217</v>
      </c>
      <c r="E616" t="s">
        <v>142</v>
      </c>
      <c r="F616" t="s">
        <v>137</v>
      </c>
      <c r="G616" t="s">
        <v>138</v>
      </c>
      <c r="H616" s="6">
        <v>597611</v>
      </c>
      <c r="I616">
        <v>599788</v>
      </c>
      <c r="AS616">
        <v>2104916323.9000001</v>
      </c>
      <c r="AT616">
        <v>-3721332.52</v>
      </c>
      <c r="AU616">
        <v>0</v>
      </c>
      <c r="AV616">
        <v>332502089.85000002</v>
      </c>
      <c r="AW616">
        <v>0</v>
      </c>
      <c r="AX616">
        <v>0</v>
      </c>
      <c r="AY616">
        <v>-3014177.63</v>
      </c>
      <c r="AZ616">
        <v>-147432</v>
      </c>
      <c r="BA616">
        <v>-332488076.94999999</v>
      </c>
      <c r="BB616">
        <v>-2522192428.1300001</v>
      </c>
      <c r="BC616">
        <v>329569403.5</v>
      </c>
      <c r="BD616">
        <v>0</v>
      </c>
      <c r="BE616">
        <v>0</v>
      </c>
      <c r="BF616">
        <v>0</v>
      </c>
      <c r="BG616">
        <v>-1193342.79</v>
      </c>
      <c r="BH616">
        <v>22197913</v>
      </c>
      <c r="BI616">
        <v>0</v>
      </c>
      <c r="BK616">
        <v>0</v>
      </c>
      <c r="BL616">
        <v>162395395</v>
      </c>
      <c r="BM616">
        <v>0</v>
      </c>
      <c r="BN616">
        <v>20568761</v>
      </c>
      <c r="BO616">
        <v>-7578923.0499999998</v>
      </c>
      <c r="BP616">
        <v>-1395159.37</v>
      </c>
      <c r="BQ616">
        <v>24636806.260000002</v>
      </c>
      <c r="BR616">
        <v>0</v>
      </c>
      <c r="BT616">
        <v>-72318315.060000002</v>
      </c>
      <c r="BU616">
        <v>0</v>
      </c>
      <c r="BV616">
        <v>-25267063.969999999</v>
      </c>
      <c r="BW616">
        <v>-5545930.5899999999</v>
      </c>
      <c r="BX616">
        <v>-354724.23</v>
      </c>
      <c r="BY616">
        <v>0</v>
      </c>
      <c r="BZ616">
        <v>889000.79</v>
      </c>
      <c r="CA616">
        <v>-187672.93</v>
      </c>
      <c r="CB616">
        <v>0</v>
      </c>
      <c r="CC616">
        <v>-136026379.56</v>
      </c>
      <c r="CD616">
        <v>0</v>
      </c>
      <c r="CE616">
        <v>-97879.9</v>
      </c>
      <c r="CI616">
        <v>990679140.92999995</v>
      </c>
      <c r="CJ616">
        <v>560799814.95434427</v>
      </c>
      <c r="CK616">
        <v>160441894.50480002</v>
      </c>
      <c r="CL616">
        <v>1155070339.6300001</v>
      </c>
      <c r="DA616">
        <v>868566810.44000006</v>
      </c>
      <c r="DJ616">
        <v>372657375</v>
      </c>
      <c r="EH616">
        <v>0</v>
      </c>
      <c r="EJ616">
        <v>0</v>
      </c>
      <c r="EK616" s="59" t="s">
        <v>395</v>
      </c>
      <c r="EL616"/>
    </row>
    <row r="617" spans="1:142" x14ac:dyDescent="0.3">
      <c r="A617" t="s">
        <v>134</v>
      </c>
      <c r="B617">
        <v>2022</v>
      </c>
      <c r="C617" t="s">
        <v>135</v>
      </c>
      <c r="D617" t="s">
        <v>218</v>
      </c>
      <c r="E617" t="s">
        <v>143</v>
      </c>
      <c r="F617" t="s">
        <v>137</v>
      </c>
      <c r="G617" t="s">
        <v>138</v>
      </c>
      <c r="H617" s="6">
        <v>594477.71</v>
      </c>
      <c r="I617">
        <v>594018</v>
      </c>
      <c r="AS617">
        <v>2307000549.1500001</v>
      </c>
      <c r="AT617">
        <v>-6898630.6900000004</v>
      </c>
      <c r="AU617">
        <v>0</v>
      </c>
      <c r="AV617">
        <v>285491473.39999998</v>
      </c>
      <c r="AW617">
        <v>4548017.7</v>
      </c>
      <c r="AX617">
        <v>0</v>
      </c>
      <c r="AY617">
        <v>-3011275.2</v>
      </c>
      <c r="AZ617">
        <v>-143279</v>
      </c>
      <c r="BA617">
        <v>-290039491.10000002</v>
      </c>
      <c r="BB617">
        <v>-2703287348.5</v>
      </c>
      <c r="BC617">
        <v>370503858.85000002</v>
      </c>
      <c r="BD617">
        <v>0</v>
      </c>
      <c r="BE617">
        <v>0</v>
      </c>
      <c r="BF617">
        <v>0</v>
      </c>
      <c r="BG617">
        <v>-1135366.68</v>
      </c>
      <c r="BH617">
        <v>-33119177</v>
      </c>
      <c r="BI617">
        <v>0</v>
      </c>
      <c r="BK617">
        <v>0</v>
      </c>
      <c r="BL617">
        <v>113477337.33</v>
      </c>
      <c r="BM617">
        <v>0</v>
      </c>
      <c r="BN617">
        <v>-4089428.33</v>
      </c>
      <c r="BO617">
        <v>-6945360.8200000003</v>
      </c>
      <c r="BP617">
        <v>-11729128.32</v>
      </c>
      <c r="BQ617">
        <v>15856570.210000001</v>
      </c>
      <c r="BR617">
        <v>0</v>
      </c>
      <c r="BT617">
        <v>-60156754.479999997</v>
      </c>
      <c r="BU617">
        <v>-144660.4</v>
      </c>
      <c r="BV617">
        <v>-52585335.93</v>
      </c>
      <c r="BW617">
        <v>-6573101.4500000002</v>
      </c>
      <c r="BX617">
        <v>-1684081.58</v>
      </c>
      <c r="BY617">
        <v>-5793286.5199999996</v>
      </c>
      <c r="BZ617">
        <v>1502587.91</v>
      </c>
      <c r="CA617">
        <v>-753696.19</v>
      </c>
      <c r="CB617">
        <v>0</v>
      </c>
      <c r="CC617">
        <v>-74358883.019999996</v>
      </c>
      <c r="CD617">
        <v>36625.89</v>
      </c>
      <c r="CE617">
        <v>-980.05</v>
      </c>
      <c r="CI617">
        <v>720343071.13795078</v>
      </c>
      <c r="CJ617">
        <v>449226303.63904142</v>
      </c>
      <c r="CK617">
        <v>111569316.0148</v>
      </c>
      <c r="CL617">
        <v>916247182.26999998</v>
      </c>
      <c r="DA617">
        <v>500606969.94</v>
      </c>
      <c r="DJ617">
        <v>361030312</v>
      </c>
      <c r="EG617" t="s">
        <v>280</v>
      </c>
      <c r="EH617">
        <v>1</v>
      </c>
      <c r="EJ617">
        <v>0</v>
      </c>
      <c r="EK617" s="59" t="s">
        <v>429</v>
      </c>
      <c r="EL617"/>
    </row>
    <row r="618" spans="1:142" x14ac:dyDescent="0.3">
      <c r="A618" t="s">
        <v>134</v>
      </c>
      <c r="B618">
        <v>2022</v>
      </c>
      <c r="C618" t="s">
        <v>135</v>
      </c>
      <c r="D618" t="s">
        <v>219</v>
      </c>
      <c r="E618" t="s">
        <v>144</v>
      </c>
      <c r="F618" t="s">
        <v>137</v>
      </c>
      <c r="G618" t="s">
        <v>138</v>
      </c>
      <c r="H618" s="6">
        <v>483362</v>
      </c>
      <c r="I618">
        <v>493686</v>
      </c>
      <c r="AS618">
        <v>1813955118.3199999</v>
      </c>
      <c r="AT618">
        <v>-24229439.620000001</v>
      </c>
      <c r="AU618">
        <v>0</v>
      </c>
      <c r="AV618">
        <v>291562764.25</v>
      </c>
      <c r="AW618">
        <v>15405194.210000001</v>
      </c>
      <c r="AX618">
        <v>0</v>
      </c>
      <c r="AY618">
        <v>-2359592.33</v>
      </c>
      <c r="AZ618">
        <v>-117766</v>
      </c>
      <c r="BA618">
        <v>-291562764.25</v>
      </c>
      <c r="BB618">
        <v>-2433759857.1599998</v>
      </c>
      <c r="BC618">
        <v>272994045.07999998</v>
      </c>
      <c r="BD618">
        <v>0</v>
      </c>
      <c r="BE618">
        <v>0</v>
      </c>
      <c r="BF618">
        <v>0</v>
      </c>
      <c r="BG618">
        <v>-3374963.42</v>
      </c>
      <c r="BH618">
        <v>-10510000</v>
      </c>
      <c r="BI618">
        <v>0</v>
      </c>
      <c r="BK618">
        <v>0</v>
      </c>
      <c r="BL618">
        <v>380838325</v>
      </c>
      <c r="BM618">
        <v>0</v>
      </c>
      <c r="BN618">
        <v>11157959</v>
      </c>
      <c r="BO618">
        <v>0</v>
      </c>
      <c r="BP618">
        <v>-1382498.54</v>
      </c>
      <c r="BQ618">
        <v>4619847.16</v>
      </c>
      <c r="BR618">
        <v>0</v>
      </c>
      <c r="BT618">
        <v>-51520394.75</v>
      </c>
      <c r="BU618">
        <v>-1457980.47</v>
      </c>
      <c r="BV618">
        <v>-17953100.809999999</v>
      </c>
      <c r="BW618">
        <v>-4843059.8899999997</v>
      </c>
      <c r="BX618">
        <v>-3467924.44</v>
      </c>
      <c r="BY618">
        <v>-414921.99</v>
      </c>
      <c r="BZ618">
        <v>2229679.09</v>
      </c>
      <c r="CA618">
        <v>-1287872.28</v>
      </c>
      <c r="CB618">
        <v>-624242.34</v>
      </c>
      <c r="CC618">
        <v>-144922958.21000001</v>
      </c>
      <c r="CD618">
        <v>0</v>
      </c>
      <c r="CE618">
        <v>0</v>
      </c>
      <c r="CI618">
        <v>1262679360.04</v>
      </c>
      <c r="CJ618">
        <v>564458016.92496383</v>
      </c>
      <c r="CK618">
        <v>358162783.10387808</v>
      </c>
      <c r="CL618">
        <v>1341779196.6599998</v>
      </c>
      <c r="DA618">
        <v>1015014020.15</v>
      </c>
      <c r="DJ618">
        <v>405050000</v>
      </c>
      <c r="EH618">
        <v>0</v>
      </c>
      <c r="EI618" t="s">
        <v>202</v>
      </c>
      <c r="EJ618">
        <v>1</v>
      </c>
      <c r="EK618" s="59" t="s">
        <v>433</v>
      </c>
      <c r="EL618"/>
    </row>
    <row r="619" spans="1:142" x14ac:dyDescent="0.3">
      <c r="A619" t="s">
        <v>134</v>
      </c>
      <c r="B619">
        <v>2022</v>
      </c>
      <c r="C619" t="s">
        <v>135</v>
      </c>
      <c r="D619" t="s">
        <v>220</v>
      </c>
      <c r="E619" t="s">
        <v>145</v>
      </c>
      <c r="F619" t="s">
        <v>137</v>
      </c>
      <c r="G619" t="s">
        <v>138</v>
      </c>
      <c r="H619" s="6">
        <v>0</v>
      </c>
      <c r="I619">
        <v>0</v>
      </c>
      <c r="AS619">
        <v>0</v>
      </c>
      <c r="AT619">
        <v>0</v>
      </c>
      <c r="AU619">
        <v>0</v>
      </c>
      <c r="AV619">
        <v>0</v>
      </c>
      <c r="AW619">
        <v>0</v>
      </c>
      <c r="AX619">
        <v>0</v>
      </c>
      <c r="AY619">
        <v>0</v>
      </c>
      <c r="AZ619">
        <v>0</v>
      </c>
      <c r="BA619">
        <v>0</v>
      </c>
      <c r="BB619">
        <v>0</v>
      </c>
      <c r="BC619">
        <v>0</v>
      </c>
      <c r="BD619">
        <v>0</v>
      </c>
      <c r="BE619">
        <v>0</v>
      </c>
      <c r="BF619">
        <v>0</v>
      </c>
      <c r="BG619">
        <v>0</v>
      </c>
      <c r="BH619">
        <v>0</v>
      </c>
      <c r="BI619">
        <v>0</v>
      </c>
      <c r="BK619">
        <v>0</v>
      </c>
      <c r="BL619">
        <v>0</v>
      </c>
      <c r="BM619">
        <v>0</v>
      </c>
      <c r="BN619">
        <v>0</v>
      </c>
      <c r="BO619">
        <v>0</v>
      </c>
      <c r="BP619">
        <v>0</v>
      </c>
      <c r="BQ619">
        <v>0</v>
      </c>
      <c r="BR619">
        <v>0</v>
      </c>
      <c r="BT619">
        <v>0</v>
      </c>
      <c r="BU619">
        <v>0</v>
      </c>
      <c r="BV619">
        <v>0</v>
      </c>
      <c r="BW619">
        <v>0</v>
      </c>
      <c r="BX619">
        <v>0</v>
      </c>
      <c r="BY619">
        <v>0</v>
      </c>
      <c r="BZ619">
        <v>0</v>
      </c>
      <c r="CA619">
        <v>0</v>
      </c>
      <c r="CB619">
        <v>0</v>
      </c>
      <c r="CC619">
        <v>0</v>
      </c>
      <c r="CD619">
        <v>0</v>
      </c>
      <c r="CE619">
        <v>0</v>
      </c>
      <c r="CI619">
        <v>0</v>
      </c>
      <c r="CJ619">
        <v>0</v>
      </c>
      <c r="CK619">
        <v>0</v>
      </c>
      <c r="CL619">
        <v>0</v>
      </c>
      <c r="DA619">
        <v>0</v>
      </c>
      <c r="DJ619">
        <v>0</v>
      </c>
      <c r="EG619" t="s">
        <v>278</v>
      </c>
      <c r="EH619">
        <v>1</v>
      </c>
      <c r="EJ619">
        <v>0</v>
      </c>
      <c r="EK619" s="59" t="s">
        <v>412</v>
      </c>
      <c r="EL619"/>
    </row>
    <row r="620" spans="1:142" x14ac:dyDescent="0.3">
      <c r="A620" t="s">
        <v>134</v>
      </c>
      <c r="B620">
        <v>2022</v>
      </c>
      <c r="C620" t="s">
        <v>135</v>
      </c>
      <c r="D620" t="s">
        <v>221</v>
      </c>
      <c r="E620" t="s">
        <v>146</v>
      </c>
      <c r="F620" t="s">
        <v>137</v>
      </c>
      <c r="G620" t="s">
        <v>138</v>
      </c>
      <c r="H620" s="6">
        <v>357888</v>
      </c>
      <c r="I620">
        <v>552435</v>
      </c>
      <c r="AS620">
        <v>1450488816</v>
      </c>
      <c r="AT620">
        <v>-6222282</v>
      </c>
      <c r="AU620">
        <v>0</v>
      </c>
      <c r="AV620">
        <v>167167990</v>
      </c>
      <c r="AW620">
        <v>643521</v>
      </c>
      <c r="AX620">
        <v>0</v>
      </c>
      <c r="AY620">
        <v>-1582675</v>
      </c>
      <c r="AZ620">
        <v>-83912</v>
      </c>
      <c r="BA620">
        <v>-167167990</v>
      </c>
      <c r="BB620">
        <v>-1869902336</v>
      </c>
      <c r="BC620">
        <v>222773933</v>
      </c>
      <c r="BD620">
        <v>0</v>
      </c>
      <c r="BE620">
        <v>0</v>
      </c>
      <c r="BF620">
        <v>0</v>
      </c>
      <c r="BG620">
        <v>-169466</v>
      </c>
      <c r="BH620">
        <v>-55900000</v>
      </c>
      <c r="BI620">
        <v>0</v>
      </c>
      <c r="BK620">
        <v>0</v>
      </c>
      <c r="BL620">
        <v>270349931</v>
      </c>
      <c r="BM620">
        <v>0</v>
      </c>
      <c r="BN620">
        <v>10965590</v>
      </c>
      <c r="BO620">
        <v>-1293103</v>
      </c>
      <c r="BP620">
        <v>-1757927</v>
      </c>
      <c r="BQ620">
        <v>9530384</v>
      </c>
      <c r="BR620">
        <v>0</v>
      </c>
      <c r="BT620">
        <v>-41703859</v>
      </c>
      <c r="BU620">
        <v>-1561007</v>
      </c>
      <c r="BV620">
        <v>-35068908</v>
      </c>
      <c r="BW620">
        <v>-7177418</v>
      </c>
      <c r="BX620">
        <v>-1058387</v>
      </c>
      <c r="BY620">
        <v>-4588884</v>
      </c>
      <c r="BZ620">
        <v>1565190</v>
      </c>
      <c r="CA620">
        <v>-518108</v>
      </c>
      <c r="CB620">
        <v>0</v>
      </c>
      <c r="CC620">
        <v>-69955053</v>
      </c>
      <c r="CD620">
        <v>19764</v>
      </c>
      <c r="CE620">
        <v>-141521</v>
      </c>
      <c r="CI620">
        <v>503713804.72000009</v>
      </c>
      <c r="CJ620">
        <v>336642152.99635339</v>
      </c>
      <c r="CK620">
        <v>230646451.39184001</v>
      </c>
      <c r="CL620">
        <v>706855367</v>
      </c>
      <c r="DA620">
        <v>349918401</v>
      </c>
      <c r="DJ620">
        <v>398200000</v>
      </c>
      <c r="EG620" t="s">
        <v>279</v>
      </c>
      <c r="EH620">
        <v>1</v>
      </c>
      <c r="EJ620">
        <v>0</v>
      </c>
      <c r="EK620" s="59" t="s">
        <v>399</v>
      </c>
      <c r="EL620"/>
    </row>
    <row r="621" spans="1:142" x14ac:dyDescent="0.3">
      <c r="A621" t="s">
        <v>134</v>
      </c>
      <c r="B621">
        <v>2022</v>
      </c>
      <c r="C621" t="s">
        <v>135</v>
      </c>
      <c r="D621" t="s">
        <v>222</v>
      </c>
      <c r="E621" t="s">
        <v>147</v>
      </c>
      <c r="F621" t="s">
        <v>137</v>
      </c>
      <c r="G621" t="s">
        <v>138</v>
      </c>
      <c r="H621" s="6">
        <v>642795.09</v>
      </c>
      <c r="I621">
        <v>0</v>
      </c>
      <c r="AS621">
        <v>2248047271.75</v>
      </c>
      <c r="AT621">
        <v>-6855556.1600000001</v>
      </c>
      <c r="AU621">
        <v>0</v>
      </c>
      <c r="AV621">
        <v>315187435.55000001</v>
      </c>
      <c r="AW621">
        <v>18900</v>
      </c>
      <c r="AX621">
        <v>0</v>
      </c>
      <c r="AY621">
        <v>-3096771.2</v>
      </c>
      <c r="AZ621">
        <v>-143540</v>
      </c>
      <c r="BA621">
        <v>-315206335.55000001</v>
      </c>
      <c r="BB621">
        <v>-2260198657.6999998</v>
      </c>
      <c r="BC621">
        <v>357880544.98000002</v>
      </c>
      <c r="BD621">
        <v>0</v>
      </c>
      <c r="BE621">
        <v>0</v>
      </c>
      <c r="BF621">
        <v>0</v>
      </c>
      <c r="BG621">
        <v>97770.42</v>
      </c>
      <c r="BH621">
        <v>-55000000</v>
      </c>
      <c r="BI621">
        <v>0</v>
      </c>
      <c r="BK621">
        <v>0</v>
      </c>
      <c r="BL621">
        <v>-358193366</v>
      </c>
      <c r="BM621">
        <v>0</v>
      </c>
      <c r="BN621">
        <v>-26660424</v>
      </c>
      <c r="BO621">
        <v>-8525287.1799999997</v>
      </c>
      <c r="BP621">
        <v>-5242693.2</v>
      </c>
      <c r="BQ621">
        <v>732009.34</v>
      </c>
      <c r="BR621">
        <v>0</v>
      </c>
      <c r="BT621">
        <v>0</v>
      </c>
      <c r="BU621">
        <v>-1177541.5</v>
      </c>
      <c r="BV621">
        <v>-86671775.859999999</v>
      </c>
      <c r="BW621">
        <v>-357833.57</v>
      </c>
      <c r="BX621">
        <v>-1454518.34</v>
      </c>
      <c r="BY621">
        <v>0</v>
      </c>
      <c r="BZ621">
        <v>1034.19</v>
      </c>
      <c r="CA621">
        <v>-294869.62</v>
      </c>
      <c r="CB621">
        <v>-423857.35</v>
      </c>
      <c r="CC621">
        <v>-88709699.890000001</v>
      </c>
      <c r="CD621">
        <v>127182.45</v>
      </c>
      <c r="CE621">
        <v>0</v>
      </c>
      <c r="CI621">
        <v>405817018.39999962</v>
      </c>
      <c r="CJ621">
        <v>356961788.00161153</v>
      </c>
      <c r="CK621">
        <v>0</v>
      </c>
      <c r="CL621">
        <v>710928648.62999988</v>
      </c>
      <c r="DA621">
        <v>94708871.650000006</v>
      </c>
      <c r="DJ621">
        <v>383600000</v>
      </c>
      <c r="EG621" t="s">
        <v>287</v>
      </c>
      <c r="EH621">
        <v>1</v>
      </c>
      <c r="EJ621">
        <v>0</v>
      </c>
      <c r="EK621" s="59" t="s">
        <v>439</v>
      </c>
      <c r="EL621"/>
    </row>
    <row r="622" spans="1:142" x14ac:dyDescent="0.3">
      <c r="A622" t="s">
        <v>134</v>
      </c>
      <c r="B622">
        <v>2022</v>
      </c>
      <c r="C622" t="s">
        <v>135</v>
      </c>
      <c r="D622" t="s">
        <v>223</v>
      </c>
      <c r="E622" t="s">
        <v>148</v>
      </c>
      <c r="F622" t="s">
        <v>137</v>
      </c>
      <c r="G622" t="s">
        <v>138</v>
      </c>
      <c r="H622" s="6">
        <v>314841.21000000002</v>
      </c>
      <c r="I622">
        <v>300087</v>
      </c>
      <c r="AS622">
        <v>1391639922.6500001</v>
      </c>
      <c r="AT622">
        <v>-18131876.629999999</v>
      </c>
      <c r="AU622">
        <v>0</v>
      </c>
      <c r="AV622">
        <v>308053875.05000001</v>
      </c>
      <c r="AW622">
        <v>0</v>
      </c>
      <c r="AX622">
        <v>0</v>
      </c>
      <c r="AY622">
        <v>-1511239.23</v>
      </c>
      <c r="AZ622">
        <v>-75148</v>
      </c>
      <c r="BA622">
        <v>-308053875.05000001</v>
      </c>
      <c r="BB622">
        <v>-1661091712.0699999</v>
      </c>
      <c r="BC622">
        <v>210620020.93000001</v>
      </c>
      <c r="BD622">
        <v>0</v>
      </c>
      <c r="BE622">
        <v>0</v>
      </c>
      <c r="BF622">
        <v>0</v>
      </c>
      <c r="BG622">
        <v>0</v>
      </c>
      <c r="BH622">
        <v>4752898.34</v>
      </c>
      <c r="BI622">
        <v>0</v>
      </c>
      <c r="BK622">
        <v>0</v>
      </c>
      <c r="BL622">
        <v>113143172</v>
      </c>
      <c r="BM622">
        <v>0</v>
      </c>
      <c r="BN622">
        <v>-2888043</v>
      </c>
      <c r="BO622">
        <v>-877516.09</v>
      </c>
      <c r="BP622">
        <v>-3434658.74</v>
      </c>
      <c r="BQ622">
        <v>-5790273.9400000004</v>
      </c>
      <c r="BR622">
        <v>0</v>
      </c>
      <c r="BT622">
        <v>0</v>
      </c>
      <c r="BU622">
        <v>0</v>
      </c>
      <c r="BV622">
        <v>-74144196.659999996</v>
      </c>
      <c r="BW622">
        <v>-4828666.46</v>
      </c>
      <c r="BX622">
        <v>-3426178.08</v>
      </c>
      <c r="BY622">
        <v>0</v>
      </c>
      <c r="BZ622">
        <v>845088.64</v>
      </c>
      <c r="CA622">
        <v>-1639176.51</v>
      </c>
      <c r="CB622">
        <v>-29471.07</v>
      </c>
      <c r="CC622">
        <v>-42740351.210000001</v>
      </c>
      <c r="CD622">
        <v>0</v>
      </c>
      <c r="CE622">
        <v>0</v>
      </c>
      <c r="CI622">
        <v>394068655.339064</v>
      </c>
      <c r="CJ622">
        <v>306792520.46021163</v>
      </c>
      <c r="CK622">
        <v>102410744.015279</v>
      </c>
      <c r="CL622">
        <v>459816218.54999989</v>
      </c>
      <c r="DA622">
        <v>182588576.72999999</v>
      </c>
      <c r="DJ622">
        <v>331863891.75999999</v>
      </c>
      <c r="EH622">
        <v>0</v>
      </c>
      <c r="EI622" t="s">
        <v>199</v>
      </c>
      <c r="EJ622">
        <v>1</v>
      </c>
      <c r="EK622" s="59" t="s">
        <v>427</v>
      </c>
      <c r="EL622"/>
    </row>
    <row r="623" spans="1:142" x14ac:dyDescent="0.3">
      <c r="A623" t="s">
        <v>134</v>
      </c>
      <c r="B623">
        <v>2022</v>
      </c>
      <c r="C623" t="s">
        <v>135</v>
      </c>
      <c r="D623" t="s">
        <v>224</v>
      </c>
      <c r="E623" t="s">
        <v>149</v>
      </c>
      <c r="F623" t="s">
        <v>137</v>
      </c>
      <c r="G623" t="s">
        <v>138</v>
      </c>
      <c r="H623" s="6">
        <v>197057.74</v>
      </c>
      <c r="I623">
        <v>202190</v>
      </c>
      <c r="AS623">
        <v>808469752.29999995</v>
      </c>
      <c r="AT623">
        <v>-10427986.810000001</v>
      </c>
      <c r="AU623">
        <v>0</v>
      </c>
      <c r="AV623">
        <v>174158401.19999999</v>
      </c>
      <c r="AW623">
        <v>0</v>
      </c>
      <c r="AX623">
        <v>0</v>
      </c>
      <c r="AY623">
        <v>-945876.87</v>
      </c>
      <c r="AZ623">
        <v>-50214</v>
      </c>
      <c r="BA623">
        <v>-174158401.19999999</v>
      </c>
      <c r="BB623">
        <v>-1005238664.8099999</v>
      </c>
      <c r="BC623">
        <v>122887684.09999999</v>
      </c>
      <c r="BD623">
        <v>0</v>
      </c>
      <c r="BE623">
        <v>0</v>
      </c>
      <c r="BF623">
        <v>0</v>
      </c>
      <c r="BG623">
        <v>0</v>
      </c>
      <c r="BH623">
        <v>7768085.0899999999</v>
      </c>
      <c r="BI623">
        <v>0</v>
      </c>
      <c r="BK623">
        <v>0</v>
      </c>
      <c r="BL623">
        <v>92798779</v>
      </c>
      <c r="BM623">
        <v>0</v>
      </c>
      <c r="BN623">
        <v>11020948</v>
      </c>
      <c r="BO623">
        <v>-820896.96</v>
      </c>
      <c r="BP623">
        <v>-1851516.02</v>
      </c>
      <c r="BQ623">
        <v>-3931205.78</v>
      </c>
      <c r="BR623">
        <v>0</v>
      </c>
      <c r="BT623">
        <v>0</v>
      </c>
      <c r="BU623">
        <v>0</v>
      </c>
      <c r="BV623">
        <v>-42957905.130000003</v>
      </c>
      <c r="BW623">
        <v>-2987877.12</v>
      </c>
      <c r="BX623">
        <v>-1355072.34</v>
      </c>
      <c r="BY623">
        <v>0</v>
      </c>
      <c r="BZ623">
        <v>478583.99</v>
      </c>
      <c r="CA623">
        <v>-709712.52</v>
      </c>
      <c r="CB623">
        <v>0</v>
      </c>
      <c r="CC623">
        <v>-23986615.739999998</v>
      </c>
      <c r="CD623">
        <v>45847.24</v>
      </c>
      <c r="CE623">
        <v>0</v>
      </c>
      <c r="CI623">
        <v>233268451.78562057</v>
      </c>
      <c r="CJ623">
        <v>183619276.34034976</v>
      </c>
      <c r="CK623">
        <v>95954424.587613001</v>
      </c>
      <c r="CL623">
        <v>255978022.91999999</v>
      </c>
      <c r="DA623">
        <v>98919009.760000005</v>
      </c>
      <c r="DJ623">
        <v>203496140.84</v>
      </c>
      <c r="EH623">
        <v>0</v>
      </c>
      <c r="EI623" t="s">
        <v>199</v>
      </c>
      <c r="EJ623">
        <v>1</v>
      </c>
      <c r="EK623" s="59" t="s">
        <v>431</v>
      </c>
      <c r="EL623"/>
    </row>
    <row r="624" spans="1:142" x14ac:dyDescent="0.3">
      <c r="A624" t="s">
        <v>134</v>
      </c>
      <c r="B624">
        <v>2022</v>
      </c>
      <c r="C624" t="s">
        <v>135</v>
      </c>
      <c r="D624" t="s">
        <v>225</v>
      </c>
      <c r="E624" t="s">
        <v>150</v>
      </c>
      <c r="F624" t="s">
        <v>137</v>
      </c>
      <c r="G624" t="s">
        <v>138</v>
      </c>
      <c r="H624" s="6">
        <v>192963.37</v>
      </c>
      <c r="I624">
        <v>152547</v>
      </c>
      <c r="AS624">
        <v>732470606.60000002</v>
      </c>
      <c r="AT624">
        <v>-5380963.2599999998</v>
      </c>
      <c r="AU624">
        <v>0</v>
      </c>
      <c r="AV624">
        <v>90470242.400000006</v>
      </c>
      <c r="AW624">
        <v>0</v>
      </c>
      <c r="AX624">
        <v>0</v>
      </c>
      <c r="AY624">
        <v>-861163.2</v>
      </c>
      <c r="AZ624">
        <v>-47571</v>
      </c>
      <c r="BA624">
        <v>-90470242.400000006</v>
      </c>
      <c r="BB624">
        <v>-780422246.14999998</v>
      </c>
      <c r="BC624">
        <v>118071948.05</v>
      </c>
      <c r="BD624">
        <v>0</v>
      </c>
      <c r="BE624">
        <v>0</v>
      </c>
      <c r="BF624">
        <v>0</v>
      </c>
      <c r="BG624">
        <v>-182178.87</v>
      </c>
      <c r="BH624">
        <v>-1006000</v>
      </c>
      <c r="BI624">
        <v>0</v>
      </c>
      <c r="BK624">
        <v>0</v>
      </c>
      <c r="BL624">
        <v>-74157502</v>
      </c>
      <c r="BM624">
        <v>0</v>
      </c>
      <c r="BN624">
        <v>10138209</v>
      </c>
      <c r="BO624">
        <v>-7007329.25</v>
      </c>
      <c r="BP624">
        <v>-2041690.4</v>
      </c>
      <c r="BQ624">
        <v>-2671889.5299999998</v>
      </c>
      <c r="BR624">
        <v>0</v>
      </c>
      <c r="BT624">
        <v>-18937567.379999999</v>
      </c>
      <c r="BU624">
        <v>0</v>
      </c>
      <c r="BV624">
        <v>-13782310.220000001</v>
      </c>
      <c r="BW624">
        <v>-3132072.27</v>
      </c>
      <c r="BX624">
        <v>-153560.85</v>
      </c>
      <c r="BY624">
        <v>-1247408.0900000001</v>
      </c>
      <c r="BZ624">
        <v>458868.03</v>
      </c>
      <c r="CA624">
        <v>-2508530.4</v>
      </c>
      <c r="CB624">
        <v>0</v>
      </c>
      <c r="CC624">
        <v>-45244375.340000004</v>
      </c>
      <c r="CD624">
        <v>0</v>
      </c>
      <c r="CE624">
        <v>0</v>
      </c>
      <c r="CI624">
        <v>247704023.68499991</v>
      </c>
      <c r="CJ624">
        <v>154550992.02952904</v>
      </c>
      <c r="CK624">
        <v>-62316822.957392998</v>
      </c>
      <c r="CL624">
        <v>296240272.06999999</v>
      </c>
      <c r="DA624">
        <v>145315754.31999999</v>
      </c>
      <c r="DJ624">
        <v>125000000</v>
      </c>
      <c r="EH624">
        <v>0</v>
      </c>
      <c r="EJ624">
        <v>0</v>
      </c>
      <c r="EK624" s="59" t="s">
        <v>396</v>
      </c>
      <c r="EL624"/>
    </row>
    <row r="625" spans="1:142" x14ac:dyDescent="0.3">
      <c r="A625" t="s">
        <v>134</v>
      </c>
      <c r="B625">
        <v>2022</v>
      </c>
      <c r="C625" t="s">
        <v>135</v>
      </c>
      <c r="D625" t="s">
        <v>226</v>
      </c>
      <c r="E625" t="s">
        <v>151</v>
      </c>
      <c r="F625" t="s">
        <v>137</v>
      </c>
      <c r="G625" t="s">
        <v>138</v>
      </c>
      <c r="H625" s="6">
        <v>175812.57</v>
      </c>
      <c r="I625">
        <v>158657</v>
      </c>
      <c r="AS625">
        <v>738539517</v>
      </c>
      <c r="AT625">
        <v>-9144598.5999999996</v>
      </c>
      <c r="AU625">
        <v>0</v>
      </c>
      <c r="AV625">
        <v>158057628.09999999</v>
      </c>
      <c r="AW625">
        <v>0</v>
      </c>
      <c r="AX625">
        <v>0</v>
      </c>
      <c r="AY625">
        <v>-843899.3</v>
      </c>
      <c r="AZ625">
        <v>-43451</v>
      </c>
      <c r="BA625">
        <v>-158057628.09999999</v>
      </c>
      <c r="BB625">
        <v>-868865508.98000002</v>
      </c>
      <c r="BC625">
        <v>112848807.81</v>
      </c>
      <c r="BD625">
        <v>0</v>
      </c>
      <c r="BE625">
        <v>0</v>
      </c>
      <c r="BF625">
        <v>0</v>
      </c>
      <c r="BG625">
        <v>0</v>
      </c>
      <c r="BH625">
        <v>7230054.4500000002</v>
      </c>
      <c r="BI625">
        <v>0</v>
      </c>
      <c r="BK625">
        <v>0</v>
      </c>
      <c r="BL625">
        <v>32624874</v>
      </c>
      <c r="BM625">
        <v>0</v>
      </c>
      <c r="BN625">
        <v>4340160</v>
      </c>
      <c r="BO625">
        <v>-1676691.23</v>
      </c>
      <c r="BP625">
        <v>-1266708.27</v>
      </c>
      <c r="BQ625">
        <v>-3292164.38</v>
      </c>
      <c r="BR625">
        <v>0</v>
      </c>
      <c r="BT625">
        <v>0</v>
      </c>
      <c r="BU625">
        <v>0</v>
      </c>
      <c r="BV625">
        <v>-38444326.619999997</v>
      </c>
      <c r="BW625">
        <v>-2605177.92</v>
      </c>
      <c r="BX625">
        <v>-1100860.96</v>
      </c>
      <c r="BY625">
        <v>0</v>
      </c>
      <c r="BZ625">
        <v>429946.45</v>
      </c>
      <c r="CA625">
        <v>-786037.03</v>
      </c>
      <c r="CB625">
        <v>0</v>
      </c>
      <c r="CC625">
        <v>-21445449.440000001</v>
      </c>
      <c r="CD625">
        <v>59728.24</v>
      </c>
      <c r="CE625">
        <v>0</v>
      </c>
      <c r="CI625">
        <v>202520880.50577396</v>
      </c>
      <c r="CJ625">
        <v>159928175.89320314</v>
      </c>
      <c r="CK625">
        <v>32467973.741409998</v>
      </c>
      <c r="CL625">
        <v>242074536.80000001</v>
      </c>
      <c r="DA625">
        <v>96904876.640000001</v>
      </c>
      <c r="DJ625">
        <v>170658060.16999999</v>
      </c>
      <c r="EH625">
        <v>0</v>
      </c>
      <c r="EI625" t="s">
        <v>199</v>
      </c>
      <c r="EJ625">
        <v>1</v>
      </c>
      <c r="EK625" s="59" t="s">
        <v>397</v>
      </c>
      <c r="EL625"/>
    </row>
    <row r="626" spans="1:142" x14ac:dyDescent="0.3">
      <c r="A626" t="s">
        <v>134</v>
      </c>
      <c r="B626">
        <v>2022</v>
      </c>
      <c r="C626" t="s">
        <v>135</v>
      </c>
      <c r="D626" t="s">
        <v>227</v>
      </c>
      <c r="E626" t="s">
        <v>152</v>
      </c>
      <c r="F626" t="s">
        <v>137</v>
      </c>
      <c r="G626" t="s">
        <v>138</v>
      </c>
      <c r="H626" s="6">
        <v>0</v>
      </c>
      <c r="I626">
        <v>0</v>
      </c>
      <c r="AS626">
        <v>0</v>
      </c>
      <c r="AT626">
        <v>0</v>
      </c>
      <c r="AU626">
        <v>0</v>
      </c>
      <c r="AV626">
        <v>0</v>
      </c>
      <c r="AW626">
        <v>0</v>
      </c>
      <c r="AX626">
        <v>0</v>
      </c>
      <c r="AY626">
        <v>0</v>
      </c>
      <c r="AZ626">
        <v>0</v>
      </c>
      <c r="BA626">
        <v>0</v>
      </c>
      <c r="BB626">
        <v>0</v>
      </c>
      <c r="BC626">
        <v>0</v>
      </c>
      <c r="BD626">
        <v>0</v>
      </c>
      <c r="BE626">
        <v>0</v>
      </c>
      <c r="BF626">
        <v>0</v>
      </c>
      <c r="BG626">
        <v>0</v>
      </c>
      <c r="BH626">
        <v>0</v>
      </c>
      <c r="BI626">
        <v>0</v>
      </c>
      <c r="BK626">
        <v>0</v>
      </c>
      <c r="BL626">
        <v>0</v>
      </c>
      <c r="BM626">
        <v>0</v>
      </c>
      <c r="BN626">
        <v>0</v>
      </c>
      <c r="BO626">
        <v>0</v>
      </c>
      <c r="BP626">
        <v>0</v>
      </c>
      <c r="BQ626">
        <v>0</v>
      </c>
      <c r="BR626">
        <v>0</v>
      </c>
      <c r="BT626">
        <v>0</v>
      </c>
      <c r="BU626">
        <v>0</v>
      </c>
      <c r="BV626">
        <v>0</v>
      </c>
      <c r="BW626">
        <v>0</v>
      </c>
      <c r="BX626">
        <v>0</v>
      </c>
      <c r="BY626">
        <v>0</v>
      </c>
      <c r="BZ626">
        <v>0</v>
      </c>
      <c r="CA626">
        <v>0</v>
      </c>
      <c r="CB626">
        <v>0</v>
      </c>
      <c r="CC626">
        <v>0</v>
      </c>
      <c r="CD626">
        <v>0</v>
      </c>
      <c r="CE626">
        <v>0</v>
      </c>
      <c r="CI626">
        <v>0</v>
      </c>
      <c r="CJ626">
        <v>0</v>
      </c>
      <c r="CK626">
        <v>0</v>
      </c>
      <c r="CL626">
        <v>0</v>
      </c>
      <c r="DA626">
        <v>0</v>
      </c>
      <c r="DJ626">
        <v>0</v>
      </c>
      <c r="EG626" t="s">
        <v>287</v>
      </c>
      <c r="EH626">
        <v>1</v>
      </c>
      <c r="EJ626">
        <v>0</v>
      </c>
      <c r="EK626" s="59" t="s">
        <v>430</v>
      </c>
      <c r="EL626"/>
    </row>
    <row r="627" spans="1:142" x14ac:dyDescent="0.3">
      <c r="A627" t="s">
        <v>134</v>
      </c>
      <c r="B627">
        <v>2022</v>
      </c>
      <c r="C627" t="s">
        <v>135</v>
      </c>
      <c r="D627" t="s">
        <v>228</v>
      </c>
      <c r="E627" t="s">
        <v>153</v>
      </c>
      <c r="F627" t="s">
        <v>137</v>
      </c>
      <c r="G627" t="s">
        <v>138</v>
      </c>
      <c r="H627" s="6">
        <v>145508.94</v>
      </c>
      <c r="I627">
        <v>194547</v>
      </c>
      <c r="AS627">
        <v>609916984.25</v>
      </c>
      <c r="AT627">
        <v>-8462073.1899999995</v>
      </c>
      <c r="AU627">
        <v>0</v>
      </c>
      <c r="AV627">
        <v>122806427.34999999</v>
      </c>
      <c r="AW627">
        <v>0</v>
      </c>
      <c r="AX627">
        <v>0</v>
      </c>
      <c r="AY627">
        <v>-698444.66</v>
      </c>
      <c r="AZ627">
        <v>-36875</v>
      </c>
      <c r="BA627">
        <v>-122806427.34999999</v>
      </c>
      <c r="BB627">
        <v>-716503896.74000001</v>
      </c>
      <c r="BC627">
        <v>92363084.719999999</v>
      </c>
      <c r="BD627">
        <v>0</v>
      </c>
      <c r="BE627">
        <v>0</v>
      </c>
      <c r="BF627">
        <v>0</v>
      </c>
      <c r="BG627">
        <v>0</v>
      </c>
      <c r="BH627">
        <v>7124226.8600000003</v>
      </c>
      <c r="BI627">
        <v>0</v>
      </c>
      <c r="BK627">
        <v>0</v>
      </c>
      <c r="BL627">
        <v>13155486</v>
      </c>
      <c r="BM627">
        <v>0</v>
      </c>
      <c r="BN627">
        <v>16759423</v>
      </c>
      <c r="BO627">
        <v>-660343.61</v>
      </c>
      <c r="BP627">
        <v>-1148701.0900000001</v>
      </c>
      <c r="BQ627">
        <v>-2794827.34</v>
      </c>
      <c r="BR627">
        <v>0</v>
      </c>
      <c r="BT627">
        <v>0</v>
      </c>
      <c r="BU627">
        <v>0</v>
      </c>
      <c r="BV627">
        <v>-30295228.550000001</v>
      </c>
      <c r="BW627">
        <v>-2256461.98</v>
      </c>
      <c r="BX627">
        <v>-1525469.9</v>
      </c>
      <c r="BY627">
        <v>0</v>
      </c>
      <c r="BZ627">
        <v>322818.15000000002</v>
      </c>
      <c r="CA627">
        <v>-805018.23</v>
      </c>
      <c r="CB627">
        <v>0</v>
      </c>
      <c r="CC627">
        <v>-19553122.629999999</v>
      </c>
      <c r="CD627">
        <v>72972.97</v>
      </c>
      <c r="CE627">
        <v>0</v>
      </c>
      <c r="CI627">
        <v>160311588.2934472</v>
      </c>
      <c r="CJ627">
        <v>136985465.67005202</v>
      </c>
      <c r="CK627">
        <v>25640776.942031998</v>
      </c>
      <c r="CL627">
        <v>186558512.69000003</v>
      </c>
      <c r="DA627">
        <v>102097787.52</v>
      </c>
      <c r="DJ627">
        <v>144824217.09</v>
      </c>
      <c r="EH627">
        <v>0</v>
      </c>
      <c r="EI627" t="s">
        <v>199</v>
      </c>
      <c r="EJ627">
        <v>1</v>
      </c>
      <c r="EK627" s="59" t="s">
        <v>404</v>
      </c>
      <c r="EL627"/>
    </row>
    <row r="628" spans="1:142" x14ac:dyDescent="0.3">
      <c r="A628" t="s">
        <v>134</v>
      </c>
      <c r="B628">
        <v>2022</v>
      </c>
      <c r="C628" t="s">
        <v>135</v>
      </c>
      <c r="D628" t="s">
        <v>229</v>
      </c>
      <c r="E628" t="s">
        <v>154</v>
      </c>
      <c r="F628" t="s">
        <v>137</v>
      </c>
      <c r="G628" t="s">
        <v>138</v>
      </c>
      <c r="H628" s="6">
        <v>170906</v>
      </c>
      <c r="I628">
        <v>174413</v>
      </c>
      <c r="AS628">
        <v>562336257.10000002</v>
      </c>
      <c r="AT628">
        <v>-2211324.42</v>
      </c>
      <c r="AU628">
        <v>0</v>
      </c>
      <c r="AV628">
        <v>87593321.5</v>
      </c>
      <c r="AW628">
        <v>0</v>
      </c>
      <c r="AX628">
        <v>0</v>
      </c>
      <c r="AY628">
        <v>-816723.39</v>
      </c>
      <c r="AZ628">
        <v>-38775</v>
      </c>
      <c r="BA628">
        <v>-87593321.5</v>
      </c>
      <c r="BB628">
        <v>-634366826.87</v>
      </c>
      <c r="BC628">
        <v>89119188.049999997</v>
      </c>
      <c r="BD628">
        <v>0</v>
      </c>
      <c r="BE628">
        <v>0</v>
      </c>
      <c r="BF628">
        <v>0</v>
      </c>
      <c r="BG628">
        <v>-274536.86</v>
      </c>
      <c r="BH628">
        <v>1286000</v>
      </c>
      <c r="BI628">
        <v>0</v>
      </c>
      <c r="BK628">
        <v>0</v>
      </c>
      <c r="BL628">
        <v>-2125279</v>
      </c>
      <c r="BM628">
        <v>0</v>
      </c>
      <c r="BN628">
        <v>-7777472</v>
      </c>
      <c r="BO628">
        <v>-6368879.9500000002</v>
      </c>
      <c r="BP628">
        <v>-494885.35</v>
      </c>
      <c r="BQ628">
        <v>-3136624.96</v>
      </c>
      <c r="BR628">
        <v>0</v>
      </c>
      <c r="BT628">
        <v>-22481255.18</v>
      </c>
      <c r="BU628">
        <v>-509155.28</v>
      </c>
      <c r="BV628">
        <v>-16109383.939999999</v>
      </c>
      <c r="BW628">
        <v>-1933308.9</v>
      </c>
      <c r="BX628">
        <v>-1079648.96</v>
      </c>
      <c r="BY628">
        <v>-863204.79</v>
      </c>
      <c r="BZ628">
        <v>4030352.97</v>
      </c>
      <c r="CA628">
        <v>-451721.78</v>
      </c>
      <c r="CB628">
        <v>0</v>
      </c>
      <c r="CC628">
        <v>-41979943.899999999</v>
      </c>
      <c r="CD628">
        <v>259504.27</v>
      </c>
      <c r="CE628">
        <v>0</v>
      </c>
      <c r="CI628">
        <v>288983951.00000006</v>
      </c>
      <c r="CJ628">
        <v>159791007.03168213</v>
      </c>
      <c r="CK628">
        <v>-18507448.896780007</v>
      </c>
      <c r="CL628">
        <v>381921555.44999999</v>
      </c>
      <c r="DA628">
        <v>157296146.88</v>
      </c>
      <c r="DJ628">
        <v>99476000</v>
      </c>
      <c r="EG628" t="s">
        <v>281</v>
      </c>
      <c r="EH628">
        <v>1</v>
      </c>
      <c r="EJ628">
        <v>0</v>
      </c>
      <c r="EK628" s="59" t="s">
        <v>400</v>
      </c>
      <c r="EL628"/>
    </row>
    <row r="629" spans="1:142" x14ac:dyDescent="0.3">
      <c r="A629" t="s">
        <v>134</v>
      </c>
      <c r="B629">
        <v>2022</v>
      </c>
      <c r="C629" t="s">
        <v>135</v>
      </c>
      <c r="D629" t="s">
        <v>230</v>
      </c>
      <c r="E629" t="s">
        <v>155</v>
      </c>
      <c r="F629" t="s">
        <v>137</v>
      </c>
      <c r="G629" t="s">
        <v>138</v>
      </c>
      <c r="H629" s="6">
        <v>149901.85999999999</v>
      </c>
      <c r="I629">
        <v>175236</v>
      </c>
      <c r="AS629">
        <v>611034078.00999999</v>
      </c>
      <c r="AT629">
        <v>-1065608.47</v>
      </c>
      <c r="AU629">
        <v>0</v>
      </c>
      <c r="AV629">
        <v>102692471.19</v>
      </c>
      <c r="AW629">
        <v>0</v>
      </c>
      <c r="AX629">
        <v>0</v>
      </c>
      <c r="AY629">
        <v>-719526.02</v>
      </c>
      <c r="AZ629">
        <v>-35280</v>
      </c>
      <c r="BA629">
        <v>-102692471.19</v>
      </c>
      <c r="BB629">
        <v>-734046970.22000003</v>
      </c>
      <c r="BC629">
        <v>89049668.400000006</v>
      </c>
      <c r="BD629">
        <v>0</v>
      </c>
      <c r="BE629">
        <v>0</v>
      </c>
      <c r="BF629">
        <v>0</v>
      </c>
      <c r="BG629">
        <v>-1925799.39</v>
      </c>
      <c r="BH629">
        <v>10860119.01</v>
      </c>
      <c r="BI629">
        <v>2080</v>
      </c>
      <c r="BK629">
        <v>0</v>
      </c>
      <c r="BL629">
        <v>40080948</v>
      </c>
      <c r="BM629">
        <v>0</v>
      </c>
      <c r="BN629">
        <v>10438581</v>
      </c>
      <c r="BO629">
        <v>0</v>
      </c>
      <c r="BP629">
        <v>0</v>
      </c>
      <c r="BQ629">
        <v>-3996201.46</v>
      </c>
      <c r="BR629">
        <v>0</v>
      </c>
      <c r="BT629">
        <v>0</v>
      </c>
      <c r="BU629">
        <v>0</v>
      </c>
      <c r="BV629">
        <v>-35546591.310000002</v>
      </c>
      <c r="BW629">
        <v>-2314483.15</v>
      </c>
      <c r="BX629">
        <v>-2627520</v>
      </c>
      <c r="BY629">
        <v>0</v>
      </c>
      <c r="BZ629">
        <v>20281.13</v>
      </c>
      <c r="CA629">
        <v>-244133.67</v>
      </c>
      <c r="CB629">
        <v>-8974971</v>
      </c>
      <c r="CC629">
        <v>-41196920.890000001</v>
      </c>
      <c r="CD629">
        <v>451.36</v>
      </c>
      <c r="CE629">
        <v>0</v>
      </c>
      <c r="CI629">
        <v>339091069.92000002</v>
      </c>
      <c r="CJ629">
        <v>160909512.62990066</v>
      </c>
      <c r="CK629">
        <v>34701304.841411009</v>
      </c>
      <c r="CL629">
        <v>380907011.12</v>
      </c>
      <c r="DA629">
        <v>149864831.19999999</v>
      </c>
      <c r="DJ629">
        <v>109847239.98999999</v>
      </c>
      <c r="EG629" t="s">
        <v>282</v>
      </c>
      <c r="EH629">
        <v>1</v>
      </c>
      <c r="EJ629">
        <v>0</v>
      </c>
      <c r="EK629" s="59" t="s">
        <v>401</v>
      </c>
      <c r="EL629"/>
    </row>
    <row r="630" spans="1:142" x14ac:dyDescent="0.3">
      <c r="A630" t="s">
        <v>134</v>
      </c>
      <c r="B630">
        <v>2022</v>
      </c>
      <c r="C630" t="s">
        <v>135</v>
      </c>
      <c r="D630" t="s">
        <v>231</v>
      </c>
      <c r="E630" t="s">
        <v>156</v>
      </c>
      <c r="F630" t="s">
        <v>137</v>
      </c>
      <c r="G630" t="s">
        <v>138</v>
      </c>
      <c r="H630" s="6">
        <v>143877.15</v>
      </c>
      <c r="I630">
        <v>132908</v>
      </c>
      <c r="AS630">
        <v>462954290.44999999</v>
      </c>
      <c r="AT630">
        <v>-2456198.84</v>
      </c>
      <c r="AU630">
        <v>0</v>
      </c>
      <c r="AV630">
        <v>68108688.5</v>
      </c>
      <c r="AW630">
        <v>-182299.89</v>
      </c>
      <c r="AX630">
        <v>0</v>
      </c>
      <c r="AY630">
        <v>-689804.80000000005</v>
      </c>
      <c r="AZ630">
        <v>-35093</v>
      </c>
      <c r="BA630">
        <v>-68108688.5</v>
      </c>
      <c r="BB630">
        <v>-458600301.91000003</v>
      </c>
      <c r="BC630">
        <v>69240691.349999994</v>
      </c>
      <c r="BD630">
        <v>0</v>
      </c>
      <c r="BE630">
        <v>0</v>
      </c>
      <c r="BF630">
        <v>0</v>
      </c>
      <c r="BG630">
        <v>0</v>
      </c>
      <c r="BH630">
        <v>-1607968</v>
      </c>
      <c r="BI630">
        <v>0</v>
      </c>
      <c r="BK630">
        <v>0</v>
      </c>
      <c r="BL630">
        <v>-43070883</v>
      </c>
      <c r="BM630">
        <v>0</v>
      </c>
      <c r="BN630">
        <v>4666198</v>
      </c>
      <c r="BO630">
        <v>0</v>
      </c>
      <c r="BP630">
        <v>-495791.3</v>
      </c>
      <c r="BQ630">
        <v>-4445799.1500000004</v>
      </c>
      <c r="BR630">
        <v>0</v>
      </c>
      <c r="BT630">
        <v>-10736166.609999999</v>
      </c>
      <c r="BU630">
        <v>0</v>
      </c>
      <c r="BV630">
        <v>-2581335.84</v>
      </c>
      <c r="BW630">
        <v>-655220.68000000005</v>
      </c>
      <c r="BX630">
        <v>-6955586.2000000002</v>
      </c>
      <c r="BY630">
        <v>-332356.19</v>
      </c>
      <c r="BZ630">
        <v>467960.75</v>
      </c>
      <c r="CA630">
        <v>-175426.28</v>
      </c>
      <c r="CB630">
        <v>0</v>
      </c>
      <c r="CC630">
        <v>-53173040.770000003</v>
      </c>
      <c r="CD630">
        <v>0</v>
      </c>
      <c r="CE630">
        <v>0</v>
      </c>
      <c r="CI630">
        <v>260108010.17399991</v>
      </c>
      <c r="CJ630">
        <v>161165847.11224279</v>
      </c>
      <c r="CK630">
        <v>-41737864.681123003</v>
      </c>
      <c r="CL630">
        <v>451712927.70999998</v>
      </c>
      <c r="DA630">
        <v>195835034.22</v>
      </c>
      <c r="DJ630">
        <v>94624818</v>
      </c>
      <c r="EH630">
        <v>0</v>
      </c>
      <c r="EJ630">
        <v>0</v>
      </c>
      <c r="EK630" s="59" t="s">
        <v>434</v>
      </c>
      <c r="EL630"/>
    </row>
    <row r="631" spans="1:142" x14ac:dyDescent="0.3">
      <c r="A631" t="s">
        <v>134</v>
      </c>
      <c r="B631">
        <v>2022</v>
      </c>
      <c r="C631" t="s">
        <v>135</v>
      </c>
      <c r="D631" t="s">
        <v>232</v>
      </c>
      <c r="E631" t="s">
        <v>157</v>
      </c>
      <c r="F631" t="s">
        <v>137</v>
      </c>
      <c r="G631" t="s">
        <v>138</v>
      </c>
      <c r="H631" s="6">
        <v>88719.15</v>
      </c>
      <c r="I631">
        <v>133093</v>
      </c>
      <c r="AS631">
        <v>369848746.55000001</v>
      </c>
      <c r="AT631">
        <v>-5021248.78</v>
      </c>
      <c r="AU631">
        <v>0</v>
      </c>
      <c r="AV631">
        <v>69163408</v>
      </c>
      <c r="AW631">
        <v>0</v>
      </c>
      <c r="AX631">
        <v>0</v>
      </c>
      <c r="AY631">
        <v>-425851.2</v>
      </c>
      <c r="AZ631">
        <v>-22300</v>
      </c>
      <c r="BA631">
        <v>-69163408</v>
      </c>
      <c r="BB631">
        <v>-394807525.31</v>
      </c>
      <c r="BC631">
        <v>53683164.960000001</v>
      </c>
      <c r="BD631">
        <v>0</v>
      </c>
      <c r="BE631">
        <v>0</v>
      </c>
      <c r="BF631">
        <v>0</v>
      </c>
      <c r="BG631">
        <v>0</v>
      </c>
      <c r="BH631">
        <v>7549671.5800000001</v>
      </c>
      <c r="BI631">
        <v>0</v>
      </c>
      <c r="BK631">
        <v>0</v>
      </c>
      <c r="BL631">
        <v>-28112909</v>
      </c>
      <c r="BM631">
        <v>0</v>
      </c>
      <c r="BN631">
        <v>7117353</v>
      </c>
      <c r="BO631">
        <v>0</v>
      </c>
      <c r="BP631">
        <v>-35586.9</v>
      </c>
      <c r="BQ631">
        <v>-1824225.94</v>
      </c>
      <c r="BR631">
        <v>0</v>
      </c>
      <c r="BT631">
        <v>0</v>
      </c>
      <c r="BU631">
        <v>0</v>
      </c>
      <c r="BV631">
        <v>-21444957.68</v>
      </c>
      <c r="BW631">
        <v>-1564482.04</v>
      </c>
      <c r="BX631">
        <v>-1470289.62</v>
      </c>
      <c r="BY631">
        <v>0</v>
      </c>
      <c r="BZ631">
        <v>184892.2</v>
      </c>
      <c r="CA631">
        <v>-378840.57</v>
      </c>
      <c r="CB631">
        <v>-13521961.73</v>
      </c>
      <c r="CC631">
        <v>-21582319.600000001</v>
      </c>
      <c r="CD631">
        <v>0</v>
      </c>
      <c r="CE631">
        <v>0</v>
      </c>
      <c r="CI631">
        <v>183741460.72237855</v>
      </c>
      <c r="CJ631">
        <v>92005742.209982678</v>
      </c>
      <c r="CK631">
        <v>-20936676.771209992</v>
      </c>
      <c r="CL631">
        <v>215046398.38</v>
      </c>
      <c r="DA631">
        <v>131866520.14</v>
      </c>
      <c r="DJ631">
        <v>85310446.040000007</v>
      </c>
      <c r="EH631">
        <v>0</v>
      </c>
      <c r="EI631" t="s">
        <v>199</v>
      </c>
      <c r="EJ631">
        <v>1</v>
      </c>
      <c r="EK631" s="59" t="s">
        <v>390</v>
      </c>
      <c r="EL631"/>
    </row>
    <row r="632" spans="1:142" x14ac:dyDescent="0.3">
      <c r="A632" t="s">
        <v>134</v>
      </c>
      <c r="B632">
        <v>2022</v>
      </c>
      <c r="C632" t="s">
        <v>135</v>
      </c>
      <c r="D632" t="s">
        <v>233</v>
      </c>
      <c r="E632" t="s">
        <v>158</v>
      </c>
      <c r="F632" t="s">
        <v>137</v>
      </c>
      <c r="G632" t="s">
        <v>138</v>
      </c>
      <c r="H632" s="6">
        <v>0</v>
      </c>
      <c r="I632">
        <v>0</v>
      </c>
      <c r="AS632">
        <v>0</v>
      </c>
      <c r="AT632">
        <v>0</v>
      </c>
      <c r="AU632">
        <v>0</v>
      </c>
      <c r="AV632">
        <v>0</v>
      </c>
      <c r="AW632">
        <v>0</v>
      </c>
      <c r="AX632">
        <v>0</v>
      </c>
      <c r="AY632">
        <v>0</v>
      </c>
      <c r="AZ632">
        <v>0</v>
      </c>
      <c r="BA632">
        <v>0</v>
      </c>
      <c r="BB632">
        <v>0</v>
      </c>
      <c r="BC632">
        <v>0</v>
      </c>
      <c r="BD632">
        <v>0</v>
      </c>
      <c r="BE632">
        <v>0</v>
      </c>
      <c r="BF632">
        <v>0</v>
      </c>
      <c r="BG632">
        <v>0</v>
      </c>
      <c r="BH632">
        <v>0</v>
      </c>
      <c r="BI632">
        <v>0</v>
      </c>
      <c r="BK632">
        <v>0</v>
      </c>
      <c r="BL632">
        <v>0</v>
      </c>
      <c r="BM632">
        <v>0</v>
      </c>
      <c r="BN632">
        <v>0</v>
      </c>
      <c r="BO632">
        <v>0</v>
      </c>
      <c r="BP632">
        <v>0</v>
      </c>
      <c r="BQ632">
        <v>0</v>
      </c>
      <c r="BR632">
        <v>0</v>
      </c>
      <c r="BT632">
        <v>0</v>
      </c>
      <c r="BU632">
        <v>0</v>
      </c>
      <c r="BV632">
        <v>0</v>
      </c>
      <c r="BW632">
        <v>0</v>
      </c>
      <c r="BX632">
        <v>0</v>
      </c>
      <c r="BY632">
        <v>0</v>
      </c>
      <c r="BZ632">
        <v>0</v>
      </c>
      <c r="CA632">
        <v>0</v>
      </c>
      <c r="CB632">
        <v>0</v>
      </c>
      <c r="CC632">
        <v>0</v>
      </c>
      <c r="CD632">
        <v>0</v>
      </c>
      <c r="CE632">
        <v>0</v>
      </c>
      <c r="CI632">
        <v>0</v>
      </c>
      <c r="CJ632">
        <v>0</v>
      </c>
      <c r="CK632">
        <v>0</v>
      </c>
      <c r="CL632">
        <v>0</v>
      </c>
      <c r="DA632">
        <v>0</v>
      </c>
      <c r="DJ632">
        <v>0</v>
      </c>
      <c r="EG632" t="s">
        <v>287</v>
      </c>
      <c r="EH632">
        <v>1</v>
      </c>
      <c r="EJ632">
        <v>0</v>
      </c>
      <c r="EK632" s="59" t="s">
        <v>442</v>
      </c>
      <c r="EL632"/>
    </row>
    <row r="633" spans="1:142" x14ac:dyDescent="0.3">
      <c r="A633" t="s">
        <v>134</v>
      </c>
      <c r="B633">
        <v>2022</v>
      </c>
      <c r="C633" t="s">
        <v>135</v>
      </c>
      <c r="D633" t="s">
        <v>234</v>
      </c>
      <c r="E633" t="s">
        <v>159</v>
      </c>
      <c r="F633" t="s">
        <v>137</v>
      </c>
      <c r="G633" t="s">
        <v>138</v>
      </c>
      <c r="H633" s="6">
        <v>86594.9</v>
      </c>
      <c r="I633">
        <v>96085</v>
      </c>
      <c r="AS633">
        <v>329726307.10000002</v>
      </c>
      <c r="AT633">
        <v>99095.38</v>
      </c>
      <c r="AU633">
        <v>0</v>
      </c>
      <c r="AV633">
        <v>48722325.149999999</v>
      </c>
      <c r="AW633">
        <v>7643913.5499999998</v>
      </c>
      <c r="AX633">
        <v>0</v>
      </c>
      <c r="AY633">
        <v>-415737.59999999998</v>
      </c>
      <c r="AZ633">
        <v>-20994</v>
      </c>
      <c r="BA633">
        <v>-56366238.700000003</v>
      </c>
      <c r="BB633">
        <v>-401586397.05000001</v>
      </c>
      <c r="BC633">
        <v>53697875.850000001</v>
      </c>
      <c r="BD633">
        <v>0</v>
      </c>
      <c r="BE633">
        <v>0</v>
      </c>
      <c r="BF633">
        <v>0</v>
      </c>
      <c r="BG633">
        <v>98802.17</v>
      </c>
      <c r="BH633">
        <v>3320667.5</v>
      </c>
      <c r="BI633">
        <v>0</v>
      </c>
      <c r="BK633">
        <v>0</v>
      </c>
      <c r="BL633">
        <v>19909088</v>
      </c>
      <c r="BM633">
        <v>0</v>
      </c>
      <c r="BN633">
        <v>13691000</v>
      </c>
      <c r="BO633">
        <v>-1019832.22</v>
      </c>
      <c r="BP633">
        <v>-1614246.45</v>
      </c>
      <c r="BQ633">
        <v>-1194179.67</v>
      </c>
      <c r="BR633">
        <v>0</v>
      </c>
      <c r="BT633">
        <v>-11048798.75</v>
      </c>
      <c r="BU633">
        <v>-473949.86</v>
      </c>
      <c r="BV633">
        <v>-6585729.3099999996</v>
      </c>
      <c r="BW633">
        <v>0</v>
      </c>
      <c r="BX633">
        <v>-337282.53</v>
      </c>
      <c r="BY633">
        <v>-830136.49</v>
      </c>
      <c r="BZ633">
        <v>0.39</v>
      </c>
      <c r="CA633">
        <v>-225464.91</v>
      </c>
      <c r="CB633">
        <v>0</v>
      </c>
      <c r="CC633">
        <v>-17401312.109999999</v>
      </c>
      <c r="CD633">
        <v>0</v>
      </c>
      <c r="CE633">
        <v>0</v>
      </c>
      <c r="CI633">
        <v>108634728.66999996</v>
      </c>
      <c r="CJ633">
        <v>89474858.382174075</v>
      </c>
      <c r="CK633">
        <v>26325149.566472001</v>
      </c>
      <c r="CL633">
        <v>138655345.56</v>
      </c>
      <c r="DA633">
        <v>81187347</v>
      </c>
      <c r="DJ633">
        <v>61459636.399999999</v>
      </c>
      <c r="EH633">
        <v>0</v>
      </c>
      <c r="EJ633">
        <v>0</v>
      </c>
      <c r="EK633" s="59" t="s">
        <v>408</v>
      </c>
      <c r="EL633"/>
    </row>
    <row r="634" spans="1:142" x14ac:dyDescent="0.3">
      <c r="A634" t="s">
        <v>134</v>
      </c>
      <c r="B634">
        <v>2022</v>
      </c>
      <c r="C634" t="s">
        <v>135</v>
      </c>
      <c r="D634" t="s">
        <v>235</v>
      </c>
      <c r="E634" t="s">
        <v>160</v>
      </c>
      <c r="F634" t="s">
        <v>137</v>
      </c>
      <c r="G634" t="s">
        <v>138</v>
      </c>
      <c r="H634" s="6">
        <v>83826</v>
      </c>
      <c r="I634">
        <v>136871</v>
      </c>
      <c r="AS634">
        <v>292795465.89999998</v>
      </c>
      <c r="AT634">
        <v>-745621.8</v>
      </c>
      <c r="AU634">
        <v>0</v>
      </c>
      <c r="AV634">
        <v>35424856.549999997</v>
      </c>
      <c r="AW634">
        <v>0</v>
      </c>
      <c r="AX634">
        <v>0</v>
      </c>
      <c r="AY634">
        <v>-381934.2</v>
      </c>
      <c r="AZ634">
        <v>-19495</v>
      </c>
      <c r="BA634">
        <v>-35424856.549999997</v>
      </c>
      <c r="BB634">
        <v>-301779824.80000001</v>
      </c>
      <c r="BC634">
        <v>47232072.600000001</v>
      </c>
      <c r="BD634">
        <v>0</v>
      </c>
      <c r="BE634">
        <v>0</v>
      </c>
      <c r="BF634">
        <v>0</v>
      </c>
      <c r="BG634">
        <v>-64225.22</v>
      </c>
      <c r="BH634">
        <v>-6062522.0499999998</v>
      </c>
      <c r="BI634">
        <v>0</v>
      </c>
      <c r="BK634">
        <v>0</v>
      </c>
      <c r="BL634">
        <v>-24521972</v>
      </c>
      <c r="BM634">
        <v>0</v>
      </c>
      <c r="BN634">
        <v>326974.48</v>
      </c>
      <c r="BO634">
        <v>-1864453.4</v>
      </c>
      <c r="BP634">
        <v>-631584.1</v>
      </c>
      <c r="BQ634">
        <v>-1132980.72</v>
      </c>
      <c r="BR634">
        <v>0</v>
      </c>
      <c r="BT634">
        <v>-10319558</v>
      </c>
      <c r="BU634">
        <v>-530302.47</v>
      </c>
      <c r="BV634">
        <v>-8756716.7799999993</v>
      </c>
      <c r="BW634">
        <v>-917336.45</v>
      </c>
      <c r="BX634">
        <v>-335190.15999999997</v>
      </c>
      <c r="BY634">
        <v>-339572.6</v>
      </c>
      <c r="BZ634">
        <v>0</v>
      </c>
      <c r="CA634">
        <v>-27994.59</v>
      </c>
      <c r="CB634">
        <v>0</v>
      </c>
      <c r="CC634">
        <v>-14643848.83</v>
      </c>
      <c r="CD634">
        <v>0</v>
      </c>
      <c r="CE634">
        <v>0</v>
      </c>
      <c r="CI634">
        <v>94664660.649999961</v>
      </c>
      <c r="CJ634">
        <v>70589686.794253364</v>
      </c>
      <c r="CK634">
        <v>-29338809.965482008</v>
      </c>
      <c r="CL634">
        <v>146505061.42000002</v>
      </c>
      <c r="DA634">
        <v>8036520.6900000004</v>
      </c>
      <c r="DJ634">
        <v>41114951.049999997</v>
      </c>
      <c r="EG634" t="s">
        <v>290</v>
      </c>
      <c r="EH634">
        <v>1</v>
      </c>
      <c r="EJ634">
        <v>0</v>
      </c>
      <c r="EK634" s="59" t="s">
        <v>392</v>
      </c>
      <c r="EL634"/>
    </row>
    <row r="635" spans="1:142" x14ac:dyDescent="0.3">
      <c r="A635" t="s">
        <v>134</v>
      </c>
      <c r="B635">
        <v>2022</v>
      </c>
      <c r="C635" t="s">
        <v>135</v>
      </c>
      <c r="D635" t="s">
        <v>236</v>
      </c>
      <c r="E635" t="s">
        <v>161</v>
      </c>
      <c r="F635" t="s">
        <v>137</v>
      </c>
      <c r="G635" t="s">
        <v>138</v>
      </c>
      <c r="H635" s="6">
        <v>72479</v>
      </c>
      <c r="I635">
        <v>76025</v>
      </c>
      <c r="AS635">
        <v>300523244.55000001</v>
      </c>
      <c r="AT635">
        <v>-6883634.6100000003</v>
      </c>
      <c r="AU635">
        <v>-44000</v>
      </c>
      <c r="AV635">
        <v>56020840.5</v>
      </c>
      <c r="AW635">
        <v>3512227.88</v>
      </c>
      <c r="AX635">
        <v>0</v>
      </c>
      <c r="AY635">
        <v>-350304.96</v>
      </c>
      <c r="AZ635">
        <v>-17496</v>
      </c>
      <c r="BA635">
        <v>-56020840.5</v>
      </c>
      <c r="BB635">
        <v>-265702770.53999999</v>
      </c>
      <c r="BC635">
        <v>44248368.700000003</v>
      </c>
      <c r="BD635">
        <v>0</v>
      </c>
      <c r="BE635">
        <v>0</v>
      </c>
      <c r="BF635">
        <v>0</v>
      </c>
      <c r="BG635">
        <v>-925595.65</v>
      </c>
      <c r="BH635">
        <v>2650000</v>
      </c>
      <c r="BI635">
        <v>0</v>
      </c>
      <c r="BK635">
        <v>0</v>
      </c>
      <c r="BL635">
        <v>-66078400</v>
      </c>
      <c r="BM635">
        <v>0</v>
      </c>
      <c r="BN635">
        <v>-1336257</v>
      </c>
      <c r="BO635">
        <v>0</v>
      </c>
      <c r="BP635">
        <v>-498704.45</v>
      </c>
      <c r="BQ635">
        <v>-1500855.44</v>
      </c>
      <c r="BR635">
        <v>0</v>
      </c>
      <c r="BT635">
        <v>-7024841.5099999998</v>
      </c>
      <c r="BU635">
        <v>-353782.59</v>
      </c>
      <c r="BV635">
        <v>-2987709.86</v>
      </c>
      <c r="BW635">
        <v>-660354.56999999995</v>
      </c>
      <c r="BX635">
        <v>-301708.37</v>
      </c>
      <c r="BY635">
        <v>-56574.9</v>
      </c>
      <c r="BZ635">
        <v>601054.23</v>
      </c>
      <c r="CA635">
        <v>-79194.399999999994</v>
      </c>
      <c r="CB635">
        <v>-28786.2</v>
      </c>
      <c r="CC635">
        <v>-18839741.199999999</v>
      </c>
      <c r="CD635">
        <v>0</v>
      </c>
      <c r="CE635">
        <v>0</v>
      </c>
      <c r="CI635">
        <v>87655788.589999989</v>
      </c>
      <c r="CJ635">
        <v>68983712.373233348</v>
      </c>
      <c r="CK635">
        <v>-68841070.881530017</v>
      </c>
      <c r="CL635">
        <v>119883382.48</v>
      </c>
      <c r="DA635">
        <v>65419971.600000001</v>
      </c>
      <c r="DJ635">
        <v>44990000</v>
      </c>
      <c r="EH635">
        <v>0</v>
      </c>
      <c r="EI635" t="s">
        <v>202</v>
      </c>
      <c r="EJ635">
        <v>1</v>
      </c>
      <c r="EK635" s="59" t="s">
        <v>438</v>
      </c>
      <c r="EL635"/>
    </row>
    <row r="636" spans="1:142" x14ac:dyDescent="0.3">
      <c r="A636" t="s">
        <v>134</v>
      </c>
      <c r="B636">
        <v>2022</v>
      </c>
      <c r="C636" t="s">
        <v>135</v>
      </c>
      <c r="D636" t="s">
        <v>237</v>
      </c>
      <c r="E636" t="s">
        <v>162</v>
      </c>
      <c r="F636" t="s">
        <v>137</v>
      </c>
      <c r="G636" t="s">
        <v>138</v>
      </c>
      <c r="H636" s="6">
        <v>60275</v>
      </c>
      <c r="I636">
        <v>60039</v>
      </c>
      <c r="AS636">
        <v>250800767.03999999</v>
      </c>
      <c r="AT636">
        <v>-4235815.6100000003</v>
      </c>
      <c r="AU636">
        <v>0</v>
      </c>
      <c r="AV636">
        <v>40610217.149999999</v>
      </c>
      <c r="AW636">
        <v>1933321.13</v>
      </c>
      <c r="AX636">
        <v>0</v>
      </c>
      <c r="AY636">
        <v>-290598.65000000002</v>
      </c>
      <c r="AZ636">
        <v>-14258</v>
      </c>
      <c r="BA636">
        <v>-40610217.149999999</v>
      </c>
      <c r="BB636">
        <v>-239942740.44999999</v>
      </c>
      <c r="BC636">
        <v>37795252.299999997</v>
      </c>
      <c r="BD636">
        <v>0</v>
      </c>
      <c r="BE636">
        <v>0</v>
      </c>
      <c r="BF636">
        <v>0</v>
      </c>
      <c r="BG636">
        <v>-538004.71</v>
      </c>
      <c r="BH636">
        <v>-2340000</v>
      </c>
      <c r="BI636">
        <v>0</v>
      </c>
      <c r="BK636">
        <v>0</v>
      </c>
      <c r="BL636">
        <v>-45984719</v>
      </c>
      <c r="BM636">
        <v>0</v>
      </c>
      <c r="BN636">
        <v>2535018</v>
      </c>
      <c r="BO636">
        <v>0</v>
      </c>
      <c r="BP636">
        <v>-536363.85</v>
      </c>
      <c r="BQ636">
        <v>-1078478.3700000001</v>
      </c>
      <c r="BR636">
        <v>0</v>
      </c>
      <c r="BT636">
        <v>-6062718.9699999997</v>
      </c>
      <c r="BU636">
        <v>-296386.67</v>
      </c>
      <c r="BV636">
        <v>-2564869.7799999998</v>
      </c>
      <c r="BW636">
        <v>-569912.39</v>
      </c>
      <c r="BX636">
        <v>-252760.7</v>
      </c>
      <c r="BY636">
        <v>-48826.400000000001</v>
      </c>
      <c r="BZ636">
        <v>386393.48</v>
      </c>
      <c r="CA636">
        <v>-207490.05</v>
      </c>
      <c r="CB636">
        <v>-24139.55</v>
      </c>
      <c r="CC636">
        <v>-13408288.359999999</v>
      </c>
      <c r="CD636">
        <v>0</v>
      </c>
      <c r="CE636">
        <v>0</v>
      </c>
      <c r="CI636">
        <v>87450402.049999967</v>
      </c>
      <c r="CJ636">
        <v>54782135.47045888</v>
      </c>
      <c r="CK636">
        <v>-47102633.562090002</v>
      </c>
      <c r="CL636">
        <v>83868080.829999983</v>
      </c>
      <c r="DA636">
        <v>60928748.780000001</v>
      </c>
      <c r="DJ636">
        <v>38250000</v>
      </c>
      <c r="EH636">
        <v>0</v>
      </c>
      <c r="EI636" t="s">
        <v>202</v>
      </c>
      <c r="EJ636">
        <v>1</v>
      </c>
      <c r="EK636" s="59" t="s">
        <v>440</v>
      </c>
      <c r="EL636"/>
    </row>
    <row r="637" spans="1:142" x14ac:dyDescent="0.3">
      <c r="A637" t="s">
        <v>134</v>
      </c>
      <c r="B637">
        <v>2022</v>
      </c>
      <c r="C637" t="s">
        <v>135</v>
      </c>
      <c r="D637" t="s">
        <v>238</v>
      </c>
      <c r="E637" t="s">
        <v>163</v>
      </c>
      <c r="F637" t="s">
        <v>137</v>
      </c>
      <c r="G637" t="s">
        <v>138</v>
      </c>
      <c r="H637" s="6">
        <v>0</v>
      </c>
      <c r="I637">
        <v>0</v>
      </c>
      <c r="AS637">
        <v>0</v>
      </c>
      <c r="AT637">
        <v>0</v>
      </c>
      <c r="AU637">
        <v>0</v>
      </c>
      <c r="AV637">
        <v>0</v>
      </c>
      <c r="AW637">
        <v>0</v>
      </c>
      <c r="AX637">
        <v>0</v>
      </c>
      <c r="AY637">
        <v>0</v>
      </c>
      <c r="AZ637">
        <v>0</v>
      </c>
      <c r="BA637">
        <v>0</v>
      </c>
      <c r="BB637">
        <v>0</v>
      </c>
      <c r="BC637">
        <v>0</v>
      </c>
      <c r="BD637">
        <v>0</v>
      </c>
      <c r="BE637">
        <v>0</v>
      </c>
      <c r="BF637">
        <v>0</v>
      </c>
      <c r="BG637">
        <v>0</v>
      </c>
      <c r="BH637">
        <v>0</v>
      </c>
      <c r="BI637">
        <v>0</v>
      </c>
      <c r="BK637">
        <v>0</v>
      </c>
      <c r="BL637">
        <v>0</v>
      </c>
      <c r="BM637">
        <v>0</v>
      </c>
      <c r="BN637">
        <v>0</v>
      </c>
      <c r="BO637">
        <v>0</v>
      </c>
      <c r="BP637">
        <v>0</v>
      </c>
      <c r="BQ637">
        <v>0</v>
      </c>
      <c r="BR637">
        <v>0</v>
      </c>
      <c r="BT637">
        <v>0</v>
      </c>
      <c r="BU637">
        <v>0</v>
      </c>
      <c r="BV637">
        <v>0</v>
      </c>
      <c r="BW637">
        <v>0</v>
      </c>
      <c r="BX637">
        <v>0</v>
      </c>
      <c r="BY637">
        <v>0</v>
      </c>
      <c r="BZ637">
        <v>0</v>
      </c>
      <c r="CA637">
        <v>0</v>
      </c>
      <c r="CB637">
        <v>0</v>
      </c>
      <c r="CC637">
        <v>0</v>
      </c>
      <c r="CD637">
        <v>0</v>
      </c>
      <c r="CE637">
        <v>0</v>
      </c>
      <c r="CI637">
        <v>0</v>
      </c>
      <c r="CJ637">
        <v>0</v>
      </c>
      <c r="CK637">
        <v>0</v>
      </c>
      <c r="CL637">
        <v>0</v>
      </c>
      <c r="DA637">
        <v>0</v>
      </c>
      <c r="DJ637">
        <v>0</v>
      </c>
      <c r="EG637" t="s">
        <v>280</v>
      </c>
      <c r="EH637">
        <v>1</v>
      </c>
      <c r="EJ637">
        <v>0</v>
      </c>
      <c r="EK637" s="59" t="s">
        <v>441</v>
      </c>
      <c r="EL637"/>
    </row>
    <row r="638" spans="1:142" x14ac:dyDescent="0.3">
      <c r="A638" t="s">
        <v>134</v>
      </c>
      <c r="B638">
        <v>2022</v>
      </c>
      <c r="C638" t="s">
        <v>135</v>
      </c>
      <c r="D638" t="s">
        <v>239</v>
      </c>
      <c r="E638" t="s">
        <v>164</v>
      </c>
      <c r="F638" t="s">
        <v>137</v>
      </c>
      <c r="G638" t="s">
        <v>138</v>
      </c>
      <c r="H638" s="6">
        <v>42916</v>
      </c>
      <c r="I638">
        <v>69699</v>
      </c>
      <c r="AS638">
        <v>149774715.30000001</v>
      </c>
      <c r="AT638">
        <v>-176880.7</v>
      </c>
      <c r="AU638">
        <v>-695761.51</v>
      </c>
      <c r="AV638">
        <v>20114492.899999999</v>
      </c>
      <c r="AW638">
        <v>0</v>
      </c>
      <c r="AX638">
        <v>0</v>
      </c>
      <c r="AY638">
        <v>-261083.74</v>
      </c>
      <c r="AZ638">
        <v>-9088</v>
      </c>
      <c r="BA638">
        <v>-20114492.899999999</v>
      </c>
      <c r="BB638">
        <v>-186689010.40000001</v>
      </c>
      <c r="BC638">
        <v>27175316.649999999</v>
      </c>
      <c r="BD638">
        <v>0</v>
      </c>
      <c r="BE638">
        <v>0</v>
      </c>
      <c r="BF638">
        <v>0</v>
      </c>
      <c r="BG638">
        <v>-62867.5</v>
      </c>
      <c r="BH638">
        <v>697000</v>
      </c>
      <c r="BI638">
        <v>0</v>
      </c>
      <c r="BK638">
        <v>0</v>
      </c>
      <c r="BL638">
        <v>16005440.359999999</v>
      </c>
      <c r="BM638">
        <v>0</v>
      </c>
      <c r="BN638">
        <v>-591630.16</v>
      </c>
      <c r="BO638">
        <v>-393110.85</v>
      </c>
      <c r="BP638">
        <v>-131582.22</v>
      </c>
      <c r="BQ638">
        <v>-490119.49</v>
      </c>
      <c r="BR638">
        <v>411100.8</v>
      </c>
      <c r="BT638">
        <v>-3371425.22</v>
      </c>
      <c r="BU638">
        <v>0</v>
      </c>
      <c r="BV638">
        <v>-4292324.16</v>
      </c>
      <c r="BW638">
        <v>-449868.43</v>
      </c>
      <c r="BX638">
        <v>-120663.74</v>
      </c>
      <c r="BY638">
        <v>-643135.93000000005</v>
      </c>
      <c r="BZ638">
        <v>214119.07</v>
      </c>
      <c r="CA638">
        <v>0</v>
      </c>
      <c r="CB638">
        <v>0</v>
      </c>
      <c r="CC638">
        <v>-11723791.550000001</v>
      </c>
      <c r="CD638">
        <v>0</v>
      </c>
      <c r="CE638">
        <v>0</v>
      </c>
      <c r="CI638">
        <v>109823468</v>
      </c>
      <c r="CJ638">
        <v>63744542.960314207</v>
      </c>
      <c r="CK638">
        <v>14476437.454949001</v>
      </c>
      <c r="CL638">
        <v>124266326.40000001</v>
      </c>
      <c r="DA638">
        <v>72892536.049999997</v>
      </c>
      <c r="DJ638">
        <v>25303000</v>
      </c>
      <c r="EH638">
        <v>0</v>
      </c>
      <c r="EJ638">
        <v>0</v>
      </c>
      <c r="EK638" s="59" t="s">
        <v>388</v>
      </c>
      <c r="EL638"/>
    </row>
    <row r="639" spans="1:142" x14ac:dyDescent="0.3">
      <c r="A639" t="s">
        <v>134</v>
      </c>
      <c r="B639">
        <v>2022</v>
      </c>
      <c r="C639" t="s">
        <v>135</v>
      </c>
      <c r="D639" t="s">
        <v>240</v>
      </c>
      <c r="E639" t="s">
        <v>165</v>
      </c>
      <c r="F639" t="s">
        <v>137</v>
      </c>
      <c r="G639" t="s">
        <v>138</v>
      </c>
      <c r="H639" s="6">
        <v>37300.699999999997</v>
      </c>
      <c r="I639">
        <v>37752</v>
      </c>
      <c r="AS639">
        <v>127039650.66</v>
      </c>
      <c r="AT639">
        <v>-349424.25</v>
      </c>
      <c r="AU639">
        <v>-381173.5</v>
      </c>
      <c r="AV639">
        <v>13110185.1</v>
      </c>
      <c r="AW639">
        <v>0</v>
      </c>
      <c r="AX639">
        <v>0</v>
      </c>
      <c r="AY639">
        <v>0</v>
      </c>
      <c r="AZ639">
        <v>-9080</v>
      </c>
      <c r="BA639">
        <v>-13110185.1</v>
      </c>
      <c r="BB639">
        <v>-135909956.90000001</v>
      </c>
      <c r="BC639">
        <v>19504538.350000001</v>
      </c>
      <c r="BD639">
        <v>0</v>
      </c>
      <c r="BE639">
        <v>0</v>
      </c>
      <c r="BF639">
        <v>0</v>
      </c>
      <c r="BG639">
        <v>-46568.13</v>
      </c>
      <c r="BH639">
        <v>233977.7</v>
      </c>
      <c r="BI639">
        <v>0</v>
      </c>
      <c r="BK639">
        <v>0</v>
      </c>
      <c r="BL639">
        <v>-2160179</v>
      </c>
      <c r="BM639">
        <v>0</v>
      </c>
      <c r="BN639">
        <v>1851663.78</v>
      </c>
      <c r="BO639">
        <v>0</v>
      </c>
      <c r="BP639">
        <v>-290918.95</v>
      </c>
      <c r="BQ639">
        <v>-1210001.2</v>
      </c>
      <c r="BR639">
        <v>230119.6</v>
      </c>
      <c r="BT639">
        <v>-2427857.2200000002</v>
      </c>
      <c r="BU639">
        <v>-14163.72</v>
      </c>
      <c r="BV639">
        <v>-1554346.82</v>
      </c>
      <c r="BW639">
        <v>-145952.19</v>
      </c>
      <c r="BX639">
        <v>-281410.92</v>
      </c>
      <c r="BY639">
        <v>-82233.539999999994</v>
      </c>
      <c r="BZ639">
        <v>0</v>
      </c>
      <c r="CA639">
        <v>-82834.009999999995</v>
      </c>
      <c r="CB639">
        <v>0</v>
      </c>
      <c r="CC639">
        <v>-12001924.76</v>
      </c>
      <c r="CD639">
        <v>0</v>
      </c>
      <c r="CE639">
        <v>0</v>
      </c>
      <c r="CI639">
        <v>76001024.315455347</v>
      </c>
      <c r="CJ639">
        <v>38416722.682465546</v>
      </c>
      <c r="CK639">
        <v>-2250325.7587000001</v>
      </c>
      <c r="CL639">
        <v>100149233.94</v>
      </c>
      <c r="DA639">
        <v>57902300.740000002</v>
      </c>
      <c r="DJ639">
        <v>33495593.879999999</v>
      </c>
      <c r="EG639" t="s">
        <v>285</v>
      </c>
      <c r="EH639">
        <v>1</v>
      </c>
      <c r="EJ639">
        <v>0</v>
      </c>
      <c r="EK639" s="59" t="s">
        <v>447</v>
      </c>
      <c r="EL639"/>
    </row>
    <row r="640" spans="1:142" x14ac:dyDescent="0.3">
      <c r="A640" t="s">
        <v>134</v>
      </c>
      <c r="B640">
        <v>2022</v>
      </c>
      <c r="C640" t="s">
        <v>135</v>
      </c>
      <c r="D640" t="s">
        <v>241</v>
      </c>
      <c r="E640" t="s">
        <v>166</v>
      </c>
      <c r="F640" t="s">
        <v>137</v>
      </c>
      <c r="G640" t="s">
        <v>138</v>
      </c>
      <c r="H640" s="6">
        <v>18973.599999999999</v>
      </c>
      <c r="I640">
        <v>23256</v>
      </c>
      <c r="AS640">
        <v>66681731.450000003</v>
      </c>
      <c r="AT640">
        <v>-164833.12</v>
      </c>
      <c r="AU640">
        <v>-780171.4</v>
      </c>
      <c r="AV640">
        <v>9403174.9000000004</v>
      </c>
      <c r="AW640">
        <v>0</v>
      </c>
      <c r="AX640">
        <v>0</v>
      </c>
      <c r="AY640">
        <v>-86323.199999999997</v>
      </c>
      <c r="AZ640">
        <v>-4632</v>
      </c>
      <c r="BA640">
        <v>-9403174.9000000004</v>
      </c>
      <c r="BB640">
        <v>-84479449</v>
      </c>
      <c r="BC640">
        <v>10866630.449999999</v>
      </c>
      <c r="BD640">
        <v>0</v>
      </c>
      <c r="BE640">
        <v>0</v>
      </c>
      <c r="BF640">
        <v>0</v>
      </c>
      <c r="BG640">
        <v>-11769.13</v>
      </c>
      <c r="BH640">
        <v>530000</v>
      </c>
      <c r="BI640">
        <v>0</v>
      </c>
      <c r="BK640">
        <v>0</v>
      </c>
      <c r="BL640">
        <v>8001302</v>
      </c>
      <c r="BM640">
        <v>0</v>
      </c>
      <c r="BN640">
        <v>1552993</v>
      </c>
      <c r="BO640">
        <v>-184436.9</v>
      </c>
      <c r="BP640">
        <v>-59544.35</v>
      </c>
      <c r="BQ640">
        <v>335892.22</v>
      </c>
      <c r="BR640">
        <v>770247.5</v>
      </c>
      <c r="BT640">
        <v>-1083441.83</v>
      </c>
      <c r="BU640">
        <v>0</v>
      </c>
      <c r="BV640">
        <v>-897879.64</v>
      </c>
      <c r="BW640">
        <v>-10886.58</v>
      </c>
      <c r="BX640">
        <v>-750</v>
      </c>
      <c r="BY640">
        <v>-4558</v>
      </c>
      <c r="BZ640">
        <v>484116.75</v>
      </c>
      <c r="CA640">
        <v>-19000</v>
      </c>
      <c r="CB640">
        <v>0</v>
      </c>
      <c r="CC640">
        <v>-6758735.7199999997</v>
      </c>
      <c r="CD640">
        <v>0</v>
      </c>
      <c r="CE640">
        <v>0</v>
      </c>
      <c r="CI640">
        <v>51683407</v>
      </c>
      <c r="CJ640">
        <v>22139104.291585468</v>
      </c>
      <c r="CK640">
        <v>8122928.6232599998</v>
      </c>
      <c r="CL640">
        <v>57065160.630000003</v>
      </c>
      <c r="DA640">
        <v>43577086.649999999</v>
      </c>
      <c r="DJ640">
        <v>15750000</v>
      </c>
      <c r="EH640">
        <v>0</v>
      </c>
      <c r="EJ640">
        <v>0</v>
      </c>
      <c r="EK640" s="59" t="s">
        <v>398</v>
      </c>
      <c r="EL640"/>
    </row>
    <row r="641" spans="1:142" x14ac:dyDescent="0.3">
      <c r="A641" t="s">
        <v>134</v>
      </c>
      <c r="B641">
        <v>2022</v>
      </c>
      <c r="C641" t="s">
        <v>135</v>
      </c>
      <c r="D641" t="s">
        <v>242</v>
      </c>
      <c r="E641" t="s">
        <v>167</v>
      </c>
      <c r="F641" t="s">
        <v>137</v>
      </c>
      <c r="G641" t="s">
        <v>138</v>
      </c>
      <c r="H641" s="6">
        <v>18380.02</v>
      </c>
      <c r="I641">
        <v>18856</v>
      </c>
      <c r="AS641">
        <v>67252312.849999994</v>
      </c>
      <c r="AT641">
        <v>-129194.82</v>
      </c>
      <c r="AU641">
        <v>-659072.65</v>
      </c>
      <c r="AV641">
        <v>8510910.5</v>
      </c>
      <c r="AW641">
        <v>0</v>
      </c>
      <c r="AX641">
        <v>0</v>
      </c>
      <c r="AY641">
        <v>-78331.199999999997</v>
      </c>
      <c r="AZ641">
        <v>-4606</v>
      </c>
      <c r="BA641">
        <v>-8510910.5</v>
      </c>
      <c r="BB641">
        <v>-69920924.599999994</v>
      </c>
      <c r="BC641">
        <v>10129548.1</v>
      </c>
      <c r="BD641">
        <v>0</v>
      </c>
      <c r="BE641">
        <v>0</v>
      </c>
      <c r="BF641">
        <v>0</v>
      </c>
      <c r="BG641">
        <v>7307.48</v>
      </c>
      <c r="BH641">
        <v>200000</v>
      </c>
      <c r="BI641">
        <v>0</v>
      </c>
      <c r="BK641">
        <v>0</v>
      </c>
      <c r="BL641">
        <v>-1887286</v>
      </c>
      <c r="BM641">
        <v>0</v>
      </c>
      <c r="BN641">
        <v>1027916</v>
      </c>
      <c r="BO641">
        <v>-361903.45</v>
      </c>
      <c r="BP641">
        <v>-97026</v>
      </c>
      <c r="BQ641">
        <v>-442106.03</v>
      </c>
      <c r="BR641">
        <v>486232.8</v>
      </c>
      <c r="BT641">
        <v>-1517842.62</v>
      </c>
      <c r="BU641">
        <v>-800</v>
      </c>
      <c r="BV641">
        <v>-546303.12</v>
      </c>
      <c r="BW641">
        <v>-24500.52</v>
      </c>
      <c r="BX641">
        <v>-600</v>
      </c>
      <c r="BY641">
        <v>-760640.22</v>
      </c>
      <c r="BZ641">
        <v>172370.46</v>
      </c>
      <c r="CA641">
        <v>-51466.27</v>
      </c>
      <c r="CB641">
        <v>0</v>
      </c>
      <c r="CC641">
        <v>-2993915.3</v>
      </c>
      <c r="CD641">
        <v>0</v>
      </c>
      <c r="CE641">
        <v>0</v>
      </c>
      <c r="CI641">
        <v>40749964.109999999</v>
      </c>
      <c r="CJ641">
        <v>13854306.883553509</v>
      </c>
      <c r="CK641">
        <v>-834710.71443099994</v>
      </c>
      <c r="CL641">
        <v>41615688.950000003</v>
      </c>
      <c r="DA641">
        <v>37268759.689999998</v>
      </c>
      <c r="DJ641">
        <v>11623142</v>
      </c>
      <c r="EH641">
        <v>0</v>
      </c>
      <c r="EJ641">
        <v>0</v>
      </c>
      <c r="EK641" s="59" t="s">
        <v>393</v>
      </c>
      <c r="EL641"/>
    </row>
    <row r="642" spans="1:142" x14ac:dyDescent="0.3">
      <c r="A642" t="s">
        <v>134</v>
      </c>
      <c r="B642">
        <v>2022</v>
      </c>
      <c r="C642" t="s">
        <v>135</v>
      </c>
      <c r="D642" t="s">
        <v>243</v>
      </c>
      <c r="E642" t="s">
        <v>168</v>
      </c>
      <c r="F642" t="s">
        <v>137</v>
      </c>
      <c r="G642" t="s">
        <v>138</v>
      </c>
      <c r="H642" s="6">
        <v>16889</v>
      </c>
      <c r="I642">
        <v>13538</v>
      </c>
      <c r="AS642">
        <v>59271651.899999999</v>
      </c>
      <c r="AT642">
        <v>-372717.66</v>
      </c>
      <c r="AU642">
        <v>-841657.45</v>
      </c>
      <c r="AV642">
        <v>5880854.7999999998</v>
      </c>
      <c r="AW642">
        <v>0</v>
      </c>
      <c r="AX642">
        <v>0</v>
      </c>
      <c r="AY642">
        <v>-48542.400000000001</v>
      </c>
      <c r="AZ642">
        <v>-3960</v>
      </c>
      <c r="BA642">
        <v>-5880854.7999999998</v>
      </c>
      <c r="BB642">
        <v>-72544800.549999997</v>
      </c>
      <c r="BC642">
        <v>9514258.8499999996</v>
      </c>
      <c r="BD642">
        <v>0</v>
      </c>
      <c r="BE642">
        <v>0</v>
      </c>
      <c r="BF642">
        <v>0</v>
      </c>
      <c r="BG642">
        <v>-4893.22</v>
      </c>
      <c r="BH642">
        <v>0</v>
      </c>
      <c r="BI642">
        <v>0</v>
      </c>
      <c r="BK642">
        <v>0</v>
      </c>
      <c r="BL642">
        <v>5937337</v>
      </c>
      <c r="BM642">
        <v>0</v>
      </c>
      <c r="BN642">
        <v>-2434349</v>
      </c>
      <c r="BO642">
        <v>-132562.35</v>
      </c>
      <c r="BP642">
        <v>-299335.59999999998</v>
      </c>
      <c r="BQ642">
        <v>-486825.35</v>
      </c>
      <c r="BR642">
        <v>435145.9</v>
      </c>
      <c r="BT642">
        <v>-1855042.37</v>
      </c>
      <c r="BU642">
        <v>0</v>
      </c>
      <c r="BV642">
        <v>-1213670.6100000001</v>
      </c>
      <c r="BW642">
        <v>-35848.9</v>
      </c>
      <c r="BX642">
        <v>0</v>
      </c>
      <c r="BY642">
        <v>-29493.05</v>
      </c>
      <c r="BZ642">
        <v>35679.919999999998</v>
      </c>
      <c r="CA642">
        <v>-29106.240000000002</v>
      </c>
      <c r="CB642">
        <v>0</v>
      </c>
      <c r="CC642">
        <v>-2566532.5099999998</v>
      </c>
      <c r="CD642">
        <v>0</v>
      </c>
      <c r="CE642">
        <v>0</v>
      </c>
      <c r="CI642">
        <v>32756998.040000007</v>
      </c>
      <c r="CJ642">
        <v>18909380.927122016</v>
      </c>
      <c r="CK642">
        <v>6578758.0491300002</v>
      </c>
      <c r="CL642">
        <v>39706592.879999995</v>
      </c>
      <c r="DA642">
        <v>20438868.989999998</v>
      </c>
      <c r="DJ642">
        <v>14800000</v>
      </c>
      <c r="EH642">
        <v>0</v>
      </c>
      <c r="EJ642">
        <v>0</v>
      </c>
      <c r="EK642" s="59" t="s">
        <v>410</v>
      </c>
      <c r="EL642"/>
    </row>
    <row r="643" spans="1:142" x14ac:dyDescent="0.3">
      <c r="A643" t="s">
        <v>134</v>
      </c>
      <c r="B643">
        <v>2022</v>
      </c>
      <c r="C643" t="s">
        <v>135</v>
      </c>
      <c r="D643" t="s">
        <v>244</v>
      </c>
      <c r="E643" t="s">
        <v>169</v>
      </c>
      <c r="F643" t="s">
        <v>137</v>
      </c>
      <c r="G643" t="s">
        <v>138</v>
      </c>
      <c r="H643" s="6">
        <v>13453.91</v>
      </c>
      <c r="I643">
        <v>13007</v>
      </c>
      <c r="AS643">
        <v>46190023.960000001</v>
      </c>
      <c r="AT643">
        <v>-393488.55</v>
      </c>
      <c r="AU643">
        <v>0</v>
      </c>
      <c r="AV643">
        <v>7086738.6100000003</v>
      </c>
      <c r="AW643">
        <v>0</v>
      </c>
      <c r="AX643">
        <v>0</v>
      </c>
      <c r="AY643">
        <v>-64579.19</v>
      </c>
      <c r="AZ643">
        <v>-4143</v>
      </c>
      <c r="BA643">
        <v>-7086738.6100000003</v>
      </c>
      <c r="BB643">
        <v>-52725932.329999998</v>
      </c>
      <c r="BC643">
        <v>7099647.0999999996</v>
      </c>
      <c r="BD643">
        <v>0</v>
      </c>
      <c r="BE643">
        <v>0</v>
      </c>
      <c r="BF643">
        <v>0</v>
      </c>
      <c r="BG643">
        <v>-173453.48</v>
      </c>
      <c r="BH643">
        <v>1501926</v>
      </c>
      <c r="BI643">
        <v>0</v>
      </c>
      <c r="BK643">
        <v>0</v>
      </c>
      <c r="BL643">
        <v>-3993390</v>
      </c>
      <c r="BM643">
        <v>0</v>
      </c>
      <c r="BN643">
        <v>4692932</v>
      </c>
      <c r="BO643">
        <v>0</v>
      </c>
      <c r="BP643">
        <v>0</v>
      </c>
      <c r="BQ643">
        <v>-365687.21</v>
      </c>
      <c r="BR643">
        <v>0</v>
      </c>
      <c r="BT643">
        <v>0</v>
      </c>
      <c r="BU643">
        <v>0</v>
      </c>
      <c r="BV643">
        <v>-2875440.2</v>
      </c>
      <c r="BW643">
        <v>-174008.16</v>
      </c>
      <c r="BX643">
        <v>-88130</v>
      </c>
      <c r="BY643">
        <v>0</v>
      </c>
      <c r="BZ643">
        <v>0</v>
      </c>
      <c r="CA643">
        <v>-6040.8</v>
      </c>
      <c r="CB643">
        <v>0</v>
      </c>
      <c r="CC643">
        <v>-3370749.28</v>
      </c>
      <c r="CD643">
        <v>47.63</v>
      </c>
      <c r="CE643">
        <v>0</v>
      </c>
      <c r="CI643">
        <v>21150543</v>
      </c>
      <c r="CJ643">
        <v>11920712.825023796</v>
      </c>
      <c r="CK643">
        <v>-46780.734249999659</v>
      </c>
      <c r="CL643">
        <v>25003928.079999998</v>
      </c>
      <c r="DA643">
        <v>14998927.890000001</v>
      </c>
      <c r="DJ643">
        <v>9819702</v>
      </c>
      <c r="EG643" t="s">
        <v>282</v>
      </c>
      <c r="EH643">
        <v>1</v>
      </c>
      <c r="EJ643">
        <v>0</v>
      </c>
      <c r="EK643" s="59" t="s">
        <v>403</v>
      </c>
      <c r="EL643"/>
    </row>
    <row r="644" spans="1:142" x14ac:dyDescent="0.3">
      <c r="A644" t="s">
        <v>134</v>
      </c>
      <c r="B644">
        <v>2022</v>
      </c>
      <c r="C644" t="s">
        <v>135</v>
      </c>
      <c r="D644" t="s">
        <v>245</v>
      </c>
      <c r="E644" t="s">
        <v>170</v>
      </c>
      <c r="F644" t="s">
        <v>137</v>
      </c>
      <c r="G644" t="s">
        <v>138</v>
      </c>
      <c r="H644" s="6">
        <v>15469</v>
      </c>
      <c r="I644">
        <v>14021</v>
      </c>
      <c r="AS644">
        <v>62102924.740000002</v>
      </c>
      <c r="AT644">
        <v>-899667</v>
      </c>
      <c r="AU644">
        <v>-84000</v>
      </c>
      <c r="AV644">
        <v>8328821.4000000004</v>
      </c>
      <c r="AW644">
        <v>-1321.75</v>
      </c>
      <c r="AX644">
        <v>0</v>
      </c>
      <c r="AY644">
        <v>-61933.9</v>
      </c>
      <c r="AZ644">
        <v>-3364</v>
      </c>
      <c r="BA644">
        <v>-8328821.4000000004</v>
      </c>
      <c r="BB644">
        <v>-69858331.980000004</v>
      </c>
      <c r="BC644">
        <v>9557065.6999999993</v>
      </c>
      <c r="BD644">
        <v>0</v>
      </c>
      <c r="BE644">
        <v>0</v>
      </c>
      <c r="BF644">
        <v>0</v>
      </c>
      <c r="BG644">
        <v>-48927.17</v>
      </c>
      <c r="BH644">
        <v>-1530000</v>
      </c>
      <c r="BI644">
        <v>0</v>
      </c>
      <c r="BK644">
        <v>0</v>
      </c>
      <c r="BL644">
        <v>4274294</v>
      </c>
      <c r="BM644">
        <v>0</v>
      </c>
      <c r="BN644">
        <v>-290558</v>
      </c>
      <c r="BO644">
        <v>0</v>
      </c>
      <c r="BP644">
        <v>-12309.3</v>
      </c>
      <c r="BQ644">
        <v>-273002.33</v>
      </c>
      <c r="BR644">
        <v>40000</v>
      </c>
      <c r="BT644">
        <v>-1615093.11</v>
      </c>
      <c r="BU644">
        <v>-42440.2</v>
      </c>
      <c r="BV644">
        <v>-627559.01</v>
      </c>
      <c r="BW644">
        <v>-151823.22</v>
      </c>
      <c r="BX644">
        <v>-36193.31</v>
      </c>
      <c r="BY644">
        <v>-13007.23</v>
      </c>
      <c r="BZ644">
        <v>17866.02</v>
      </c>
      <c r="CA644">
        <v>-135756.10999999999</v>
      </c>
      <c r="CB644">
        <v>0</v>
      </c>
      <c r="CC644">
        <v>-1097624.69</v>
      </c>
      <c r="CD644">
        <v>0</v>
      </c>
      <c r="CE644">
        <v>0</v>
      </c>
      <c r="CI644">
        <v>22179093.480000004</v>
      </c>
      <c r="CJ644">
        <v>17480748.106608924</v>
      </c>
      <c r="CK644">
        <v>692032.77165000094</v>
      </c>
      <c r="CL644">
        <v>19855976.760000002</v>
      </c>
      <c r="DA644">
        <v>19207597.75</v>
      </c>
      <c r="DJ644">
        <v>12860000</v>
      </c>
      <c r="EH644">
        <v>0</v>
      </c>
      <c r="EI644" t="s">
        <v>202</v>
      </c>
      <c r="EJ644">
        <v>1</v>
      </c>
      <c r="EK644" s="59" t="s">
        <v>425</v>
      </c>
      <c r="EL644"/>
    </row>
    <row r="645" spans="1:142" x14ac:dyDescent="0.3">
      <c r="A645" t="s">
        <v>134</v>
      </c>
      <c r="B645">
        <v>2022</v>
      </c>
      <c r="C645" t="s">
        <v>135</v>
      </c>
      <c r="D645" t="s">
        <v>246</v>
      </c>
      <c r="E645" t="s">
        <v>171</v>
      </c>
      <c r="F645" t="s">
        <v>137</v>
      </c>
      <c r="G645" t="s">
        <v>138</v>
      </c>
      <c r="H645" s="6">
        <v>15069.53</v>
      </c>
      <c r="I645">
        <v>16301</v>
      </c>
      <c r="AS645">
        <v>66990774.68</v>
      </c>
      <c r="AT645">
        <v>-196746.32</v>
      </c>
      <c r="AU645">
        <v>0</v>
      </c>
      <c r="AV645">
        <v>11915082.310000001</v>
      </c>
      <c r="AW645">
        <v>0</v>
      </c>
      <c r="AX645">
        <v>0</v>
      </c>
      <c r="AY645">
        <v>-72334.210000000006</v>
      </c>
      <c r="AZ645">
        <v>-4057</v>
      </c>
      <c r="BA645">
        <v>-11915082.310000001</v>
      </c>
      <c r="BB645">
        <v>-66376677.689999998</v>
      </c>
      <c r="BC645">
        <v>9387589.3000000007</v>
      </c>
      <c r="BD645">
        <v>0</v>
      </c>
      <c r="BE645">
        <v>0</v>
      </c>
      <c r="BF645">
        <v>0</v>
      </c>
      <c r="BG645">
        <v>-180287.12</v>
      </c>
      <c r="BH645">
        <v>1472259</v>
      </c>
      <c r="BI645">
        <v>0</v>
      </c>
      <c r="BK645">
        <v>0</v>
      </c>
      <c r="BL645">
        <v>-13754012</v>
      </c>
      <c r="BM645">
        <v>0</v>
      </c>
      <c r="BN645">
        <v>5789295</v>
      </c>
      <c r="BO645">
        <v>0</v>
      </c>
      <c r="BP645">
        <v>0</v>
      </c>
      <c r="BQ645">
        <v>-283703.2</v>
      </c>
      <c r="BR645">
        <v>0</v>
      </c>
      <c r="BT645">
        <v>0</v>
      </c>
      <c r="BU645">
        <v>0</v>
      </c>
      <c r="BV645">
        <v>-3990857.21</v>
      </c>
      <c r="BW645">
        <v>-253170.72</v>
      </c>
      <c r="BX645">
        <v>-216370</v>
      </c>
      <c r="BY645">
        <v>0</v>
      </c>
      <c r="BZ645">
        <v>0</v>
      </c>
      <c r="CA645">
        <v>0</v>
      </c>
      <c r="CB645">
        <v>-869533</v>
      </c>
      <c r="CC645">
        <v>-2572625.73</v>
      </c>
      <c r="CD645">
        <v>52.87</v>
      </c>
      <c r="CE645">
        <v>0</v>
      </c>
      <c r="CI645">
        <v>49489738.099999987</v>
      </c>
      <c r="CJ645">
        <v>22181391.461218655</v>
      </c>
      <c r="CK645">
        <v>-9819261.7825840022</v>
      </c>
      <c r="CL645">
        <v>54502406.450000003</v>
      </c>
      <c r="DA645">
        <v>-1152266.6000000001</v>
      </c>
      <c r="DJ645">
        <v>12150730</v>
      </c>
      <c r="EG645" t="s">
        <v>282</v>
      </c>
      <c r="EH645">
        <v>1</v>
      </c>
      <c r="EJ645">
        <v>0</v>
      </c>
      <c r="EK645" s="59" t="s">
        <v>389</v>
      </c>
      <c r="EL645"/>
    </row>
    <row r="646" spans="1:142" x14ac:dyDescent="0.3">
      <c r="A646" t="s">
        <v>134</v>
      </c>
      <c r="B646">
        <v>2022</v>
      </c>
      <c r="C646" t="s">
        <v>135</v>
      </c>
      <c r="D646" t="s">
        <v>247</v>
      </c>
      <c r="E646" t="s">
        <v>172</v>
      </c>
      <c r="F646" t="s">
        <v>137</v>
      </c>
      <c r="G646" t="s">
        <v>138</v>
      </c>
      <c r="H646" s="6">
        <v>10669</v>
      </c>
      <c r="I646">
        <v>13062</v>
      </c>
      <c r="AS646">
        <v>38683179</v>
      </c>
      <c r="AT646">
        <v>-258153</v>
      </c>
      <c r="AU646">
        <v>-190028</v>
      </c>
      <c r="AV646">
        <v>2987281</v>
      </c>
      <c r="AW646">
        <v>0</v>
      </c>
      <c r="AX646">
        <v>0</v>
      </c>
      <c r="AY646">
        <v>-55824</v>
      </c>
      <c r="AZ646">
        <v>-2713</v>
      </c>
      <c r="BA646">
        <v>-2987281</v>
      </c>
      <c r="BB646">
        <v>-43830655</v>
      </c>
      <c r="BC646">
        <v>7173438</v>
      </c>
      <c r="BD646">
        <v>0</v>
      </c>
      <c r="BE646">
        <v>0</v>
      </c>
      <c r="BF646">
        <v>0</v>
      </c>
      <c r="BG646">
        <v>-22021</v>
      </c>
      <c r="BH646">
        <v>0</v>
      </c>
      <c r="BI646">
        <v>0</v>
      </c>
      <c r="BK646">
        <v>0</v>
      </c>
      <c r="BL646">
        <v>-862889</v>
      </c>
      <c r="BM646">
        <v>0</v>
      </c>
      <c r="BN646">
        <v>112889</v>
      </c>
      <c r="BO646">
        <v>-216504</v>
      </c>
      <c r="BP646">
        <v>0</v>
      </c>
      <c r="BQ646">
        <v>-475456</v>
      </c>
      <c r="BR646">
        <v>98514</v>
      </c>
      <c r="BT646">
        <v>-1430072</v>
      </c>
      <c r="BU646">
        <v>0</v>
      </c>
      <c r="BV646">
        <v>-775843</v>
      </c>
      <c r="BW646">
        <v>-10683</v>
      </c>
      <c r="BX646">
        <v>0</v>
      </c>
      <c r="BY646">
        <v>0</v>
      </c>
      <c r="BZ646">
        <v>28227</v>
      </c>
      <c r="CA646">
        <v>-27636</v>
      </c>
      <c r="CB646">
        <v>0</v>
      </c>
      <c r="CC646">
        <v>1415686</v>
      </c>
      <c r="CD646">
        <v>0</v>
      </c>
      <c r="CE646">
        <v>0</v>
      </c>
      <c r="CI646">
        <v>30635826</v>
      </c>
      <c r="CJ646">
        <v>10650948.357027758</v>
      </c>
      <c r="CK646">
        <v>-114542.57518999996</v>
      </c>
      <c r="CL646">
        <v>40370706</v>
      </c>
      <c r="DA646">
        <v>29950357</v>
      </c>
      <c r="DJ646">
        <v>8390000</v>
      </c>
      <c r="EH646">
        <v>0</v>
      </c>
      <c r="EJ646">
        <v>0</v>
      </c>
      <c r="EK646" s="59" t="s">
        <v>419</v>
      </c>
      <c r="EL646"/>
    </row>
    <row r="647" spans="1:142" x14ac:dyDescent="0.3">
      <c r="A647" t="s">
        <v>134</v>
      </c>
      <c r="B647">
        <v>2022</v>
      </c>
      <c r="C647" t="s">
        <v>135</v>
      </c>
      <c r="D647" t="s">
        <v>248</v>
      </c>
      <c r="E647" t="s">
        <v>173</v>
      </c>
      <c r="F647" t="s">
        <v>137</v>
      </c>
      <c r="G647" t="s">
        <v>138</v>
      </c>
      <c r="H647" s="6">
        <v>9560.2000000000007</v>
      </c>
      <c r="I647">
        <v>10285</v>
      </c>
      <c r="AS647">
        <v>32858063</v>
      </c>
      <c r="AT647">
        <v>-95249</v>
      </c>
      <c r="AU647">
        <v>-502729</v>
      </c>
      <c r="AV647">
        <v>2765337</v>
      </c>
      <c r="AW647">
        <v>0</v>
      </c>
      <c r="AX647">
        <v>0</v>
      </c>
      <c r="AY647">
        <v>-50059</v>
      </c>
      <c r="AZ647">
        <v>-2328</v>
      </c>
      <c r="BA647">
        <v>-2765337</v>
      </c>
      <c r="BB647">
        <v>-37646410</v>
      </c>
      <c r="BC647">
        <v>5462640</v>
      </c>
      <c r="BD647">
        <v>0</v>
      </c>
      <c r="BE647">
        <v>0</v>
      </c>
      <c r="BF647">
        <v>0</v>
      </c>
      <c r="BG647">
        <v>0</v>
      </c>
      <c r="BH647">
        <v>440000</v>
      </c>
      <c r="BI647">
        <v>0</v>
      </c>
      <c r="BK647">
        <v>0</v>
      </c>
      <c r="BL647">
        <v>333505</v>
      </c>
      <c r="BM647">
        <v>0</v>
      </c>
      <c r="BN647">
        <v>375282</v>
      </c>
      <c r="BO647">
        <v>0</v>
      </c>
      <c r="BP647">
        <v>0</v>
      </c>
      <c r="BQ647">
        <v>-451764</v>
      </c>
      <c r="BR647">
        <v>188021</v>
      </c>
      <c r="BT647">
        <v>-1099493</v>
      </c>
      <c r="BU647">
        <v>0</v>
      </c>
      <c r="BV647">
        <v>-805016</v>
      </c>
      <c r="BW647">
        <v>-144483</v>
      </c>
      <c r="BX647">
        <v>-41106</v>
      </c>
      <c r="BY647">
        <v>-44101</v>
      </c>
      <c r="BZ647">
        <v>11536</v>
      </c>
      <c r="CA647">
        <v>-11339</v>
      </c>
      <c r="CB647">
        <v>0</v>
      </c>
      <c r="CC647">
        <v>-2447840</v>
      </c>
      <c r="CD647">
        <v>0</v>
      </c>
      <c r="CE647">
        <v>0</v>
      </c>
      <c r="CI647">
        <v>13782976.480000004</v>
      </c>
      <c r="CJ647">
        <v>7275598.8374339491</v>
      </c>
      <c r="CK647">
        <v>274615.14650000015</v>
      </c>
      <c r="CL647">
        <v>16853967</v>
      </c>
      <c r="DA647">
        <v>9893826</v>
      </c>
      <c r="DJ647">
        <v>4620000</v>
      </c>
      <c r="EG647" t="s">
        <v>294</v>
      </c>
      <c r="EH647">
        <v>1</v>
      </c>
      <c r="EJ647">
        <v>0</v>
      </c>
      <c r="EK647" s="59" t="s">
        <v>426</v>
      </c>
      <c r="EL647"/>
    </row>
    <row r="648" spans="1:142" x14ac:dyDescent="0.3">
      <c r="A648" t="s">
        <v>134</v>
      </c>
      <c r="B648">
        <v>2022</v>
      </c>
      <c r="C648" t="s">
        <v>135</v>
      </c>
      <c r="D648" t="s">
        <v>249</v>
      </c>
      <c r="E648" t="s">
        <v>174</v>
      </c>
      <c r="F648" t="s">
        <v>137</v>
      </c>
      <c r="G648" t="s">
        <v>138</v>
      </c>
      <c r="H648" s="6">
        <v>0</v>
      </c>
      <c r="I648">
        <v>0</v>
      </c>
      <c r="AS648">
        <v>0</v>
      </c>
      <c r="AT648">
        <v>0</v>
      </c>
      <c r="AU648">
        <v>0</v>
      </c>
      <c r="AV648">
        <v>0</v>
      </c>
      <c r="AW648">
        <v>0</v>
      </c>
      <c r="AX648">
        <v>0</v>
      </c>
      <c r="AY648">
        <v>0</v>
      </c>
      <c r="AZ648">
        <v>0</v>
      </c>
      <c r="BA648">
        <v>0</v>
      </c>
      <c r="BB648">
        <v>0</v>
      </c>
      <c r="BC648">
        <v>0</v>
      </c>
      <c r="BD648">
        <v>0</v>
      </c>
      <c r="BE648">
        <v>0</v>
      </c>
      <c r="BF648">
        <v>0</v>
      </c>
      <c r="BG648">
        <v>0</v>
      </c>
      <c r="BH648">
        <v>0</v>
      </c>
      <c r="BI648">
        <v>0</v>
      </c>
      <c r="BK648">
        <v>0</v>
      </c>
      <c r="BL648">
        <v>0</v>
      </c>
      <c r="BM648">
        <v>0</v>
      </c>
      <c r="BN648">
        <v>0</v>
      </c>
      <c r="BO648">
        <v>0</v>
      </c>
      <c r="BP648">
        <v>0</v>
      </c>
      <c r="BQ648">
        <v>0</v>
      </c>
      <c r="BR648">
        <v>0</v>
      </c>
      <c r="BT648">
        <v>0</v>
      </c>
      <c r="BU648">
        <v>0</v>
      </c>
      <c r="BV648">
        <v>0</v>
      </c>
      <c r="BW648">
        <v>0</v>
      </c>
      <c r="BX648">
        <v>0</v>
      </c>
      <c r="BY648">
        <v>0</v>
      </c>
      <c r="BZ648">
        <v>0</v>
      </c>
      <c r="CA648">
        <v>0</v>
      </c>
      <c r="CB648">
        <v>0</v>
      </c>
      <c r="CC648">
        <v>0</v>
      </c>
      <c r="CD648">
        <v>0</v>
      </c>
      <c r="CE648">
        <v>0</v>
      </c>
      <c r="CI648">
        <v>0</v>
      </c>
      <c r="CJ648">
        <v>0</v>
      </c>
      <c r="CK648">
        <v>0</v>
      </c>
      <c r="CL648">
        <v>0</v>
      </c>
      <c r="DA648">
        <v>0</v>
      </c>
      <c r="DJ648">
        <v>0</v>
      </c>
      <c r="EG648" t="s">
        <v>281</v>
      </c>
      <c r="EH648">
        <v>1</v>
      </c>
      <c r="EJ648">
        <v>0</v>
      </c>
      <c r="EK648" s="59" t="s">
        <v>402</v>
      </c>
      <c r="EL648"/>
    </row>
    <row r="649" spans="1:142" x14ac:dyDescent="0.3">
      <c r="A649" t="s">
        <v>134</v>
      </c>
      <c r="B649">
        <v>2022</v>
      </c>
      <c r="C649" t="s">
        <v>135</v>
      </c>
      <c r="D649" t="s">
        <v>250</v>
      </c>
      <c r="E649" t="s">
        <v>175</v>
      </c>
      <c r="F649" t="s">
        <v>137</v>
      </c>
      <c r="G649" t="s">
        <v>138</v>
      </c>
      <c r="H649" s="6">
        <v>8709.4699999999993</v>
      </c>
      <c r="I649">
        <v>9580</v>
      </c>
      <c r="AS649">
        <v>26690494.149999999</v>
      </c>
      <c r="AT649">
        <v>-378707.9</v>
      </c>
      <c r="AU649">
        <v>-157086.69</v>
      </c>
      <c r="AV649">
        <v>3071081.95</v>
      </c>
      <c r="AW649">
        <v>0</v>
      </c>
      <c r="AX649">
        <v>0</v>
      </c>
      <c r="AY649">
        <v>-38764.800000000003</v>
      </c>
      <c r="AZ649">
        <v>-1981</v>
      </c>
      <c r="BA649">
        <v>-3071081.95</v>
      </c>
      <c r="BB649">
        <v>-24828856.98</v>
      </c>
      <c r="BC649">
        <v>4312071.6500000004</v>
      </c>
      <c r="BD649">
        <v>0</v>
      </c>
      <c r="BE649">
        <v>0</v>
      </c>
      <c r="BF649">
        <v>0</v>
      </c>
      <c r="BG649">
        <v>-994.48</v>
      </c>
      <c r="BH649">
        <v>-3000</v>
      </c>
      <c r="BI649">
        <v>0</v>
      </c>
      <c r="BK649">
        <v>0</v>
      </c>
      <c r="BL649">
        <v>-3692766.05</v>
      </c>
      <c r="BM649">
        <v>0</v>
      </c>
      <c r="BN649">
        <v>463221</v>
      </c>
      <c r="BO649">
        <v>0</v>
      </c>
      <c r="BP649">
        <v>-27194.25</v>
      </c>
      <c r="BQ649">
        <v>-323634.52</v>
      </c>
      <c r="BR649">
        <v>20577.95</v>
      </c>
      <c r="BT649">
        <v>-1555502.47</v>
      </c>
      <c r="BU649">
        <v>0</v>
      </c>
      <c r="BV649">
        <v>-588404.65</v>
      </c>
      <c r="BW649">
        <v>-151257.59</v>
      </c>
      <c r="BX649">
        <v>-2050</v>
      </c>
      <c r="BY649">
        <v>-112769.81</v>
      </c>
      <c r="BZ649">
        <v>344418.35</v>
      </c>
      <c r="CA649">
        <v>-15584.31</v>
      </c>
      <c r="CB649">
        <v>0</v>
      </c>
      <c r="CC649">
        <v>-574719.21</v>
      </c>
      <c r="CD649">
        <v>104221.2</v>
      </c>
      <c r="CE649">
        <v>-1037009.16</v>
      </c>
      <c r="CI649">
        <v>11889376.000000002</v>
      </c>
      <c r="CJ649">
        <v>6940413.6025160961</v>
      </c>
      <c r="CK649">
        <v>-3628954.8567539998</v>
      </c>
      <c r="CL649">
        <v>17432766.73</v>
      </c>
      <c r="DA649">
        <v>10225333.630000001</v>
      </c>
      <c r="DJ649">
        <v>3853000</v>
      </c>
      <c r="EH649">
        <v>0</v>
      </c>
      <c r="EJ649">
        <v>0</v>
      </c>
      <c r="EK649" s="59" t="s">
        <v>405</v>
      </c>
      <c r="EL649"/>
    </row>
    <row r="650" spans="1:142" x14ac:dyDescent="0.3">
      <c r="A650" t="s">
        <v>134</v>
      </c>
      <c r="B650">
        <v>2022</v>
      </c>
      <c r="C650" t="s">
        <v>135</v>
      </c>
      <c r="D650" t="s">
        <v>251</v>
      </c>
      <c r="E650" t="s">
        <v>176</v>
      </c>
      <c r="F650" t="s">
        <v>137</v>
      </c>
      <c r="G650" t="s">
        <v>138</v>
      </c>
      <c r="H650" s="6">
        <v>9237.2099999999991</v>
      </c>
      <c r="I650">
        <v>10555</v>
      </c>
      <c r="AS650">
        <v>35080700.600000001</v>
      </c>
      <c r="AT650">
        <v>-273686.34999999998</v>
      </c>
      <c r="AU650">
        <v>0</v>
      </c>
      <c r="AV650">
        <v>5365553.0999999996</v>
      </c>
      <c r="AW650">
        <v>0</v>
      </c>
      <c r="AX650">
        <v>0</v>
      </c>
      <c r="AY650">
        <v>-44337.599999999999</v>
      </c>
      <c r="AZ650">
        <v>-1778</v>
      </c>
      <c r="BA650">
        <v>-5365553.0999999996</v>
      </c>
      <c r="BB650">
        <v>-35878961.270000003</v>
      </c>
      <c r="BC650">
        <v>4912633.72</v>
      </c>
      <c r="BD650">
        <v>0</v>
      </c>
      <c r="BE650">
        <v>0</v>
      </c>
      <c r="BF650">
        <v>0</v>
      </c>
      <c r="BG650">
        <v>0</v>
      </c>
      <c r="BH650">
        <v>-1744092.13</v>
      </c>
      <c r="BI650">
        <v>0</v>
      </c>
      <c r="BK650">
        <v>0</v>
      </c>
      <c r="BL650">
        <v>912702</v>
      </c>
      <c r="BM650">
        <v>0</v>
      </c>
      <c r="BN650">
        <v>-1719176</v>
      </c>
      <c r="BO650">
        <v>0</v>
      </c>
      <c r="BP650">
        <v>-84732.85</v>
      </c>
      <c r="BQ650">
        <v>-141791.75</v>
      </c>
      <c r="BR650">
        <v>622023.64</v>
      </c>
      <c r="BT650">
        <v>0</v>
      </c>
      <c r="BU650">
        <v>0</v>
      </c>
      <c r="BV650">
        <v>-2066283.14</v>
      </c>
      <c r="BW650">
        <v>-125890.56</v>
      </c>
      <c r="BX650">
        <v>-68422.98</v>
      </c>
      <c r="BY650">
        <v>0</v>
      </c>
      <c r="BZ650">
        <v>18540.04</v>
      </c>
      <c r="CA650">
        <v>-44824.74</v>
      </c>
      <c r="CB650">
        <v>-1160429.1499999999</v>
      </c>
      <c r="CC650">
        <v>-2183297.7599999998</v>
      </c>
      <c r="CD650">
        <v>0</v>
      </c>
      <c r="CE650">
        <v>0</v>
      </c>
      <c r="CI650">
        <v>21157114.362250477</v>
      </c>
      <c r="CJ650">
        <v>9205998.6220788676</v>
      </c>
      <c r="CK650">
        <v>-1193721.9481619999</v>
      </c>
      <c r="CL650">
        <v>23813745.289999999</v>
      </c>
      <c r="DA650">
        <v>13044373.859999999</v>
      </c>
      <c r="DJ650">
        <v>7667315.7400000002</v>
      </c>
      <c r="EH650">
        <v>0</v>
      </c>
      <c r="EI650" t="s">
        <v>199</v>
      </c>
      <c r="EJ650">
        <v>1</v>
      </c>
      <c r="EK650" s="59" t="s">
        <v>428</v>
      </c>
      <c r="EL650"/>
    </row>
    <row r="651" spans="1:142" x14ac:dyDescent="0.3">
      <c r="A651" t="s">
        <v>134</v>
      </c>
      <c r="B651">
        <v>2022</v>
      </c>
      <c r="C651" t="s">
        <v>135</v>
      </c>
      <c r="D651" t="s">
        <v>252</v>
      </c>
      <c r="E651" t="s">
        <v>177</v>
      </c>
      <c r="F651" t="s">
        <v>137</v>
      </c>
      <c r="G651" t="s">
        <v>138</v>
      </c>
      <c r="H651" s="6">
        <v>9025.14</v>
      </c>
      <c r="I651">
        <v>25845</v>
      </c>
      <c r="AS651">
        <v>27766707.309999999</v>
      </c>
      <c r="AT651">
        <v>-39596.5</v>
      </c>
      <c r="AU651">
        <v>-134568.14000000001</v>
      </c>
      <c r="AV651">
        <v>3696022.5</v>
      </c>
      <c r="AW651">
        <v>34271.08</v>
      </c>
      <c r="AX651">
        <v>0</v>
      </c>
      <c r="AY651">
        <v>-42960</v>
      </c>
      <c r="AZ651">
        <v>-1626</v>
      </c>
      <c r="BA651">
        <v>-3696022.5</v>
      </c>
      <c r="BB651">
        <v>-35549048.75</v>
      </c>
      <c r="BC651">
        <v>4616333.3499999996</v>
      </c>
      <c r="BD651">
        <v>0</v>
      </c>
      <c r="BE651">
        <v>0</v>
      </c>
      <c r="BF651">
        <v>0</v>
      </c>
      <c r="BG651">
        <v>0</v>
      </c>
      <c r="BH651">
        <v>-740000</v>
      </c>
      <c r="BI651">
        <v>0</v>
      </c>
      <c r="BK651">
        <v>0</v>
      </c>
      <c r="BL651">
        <v>6538966</v>
      </c>
      <c r="BM651">
        <v>0</v>
      </c>
      <c r="BN651">
        <v>-972270</v>
      </c>
      <c r="BO651">
        <v>0</v>
      </c>
      <c r="BP651">
        <v>0</v>
      </c>
      <c r="BQ651">
        <v>-237033.92</v>
      </c>
      <c r="BR651">
        <v>11164.85</v>
      </c>
      <c r="BT651">
        <v>-1328775.3400000001</v>
      </c>
      <c r="BU651">
        <v>0</v>
      </c>
      <c r="BV651">
        <v>-127699.61</v>
      </c>
      <c r="BW651">
        <v>-30722.400000000001</v>
      </c>
      <c r="BX651">
        <v>0</v>
      </c>
      <c r="BY651">
        <v>-67230.05</v>
      </c>
      <c r="BZ651">
        <v>0</v>
      </c>
      <c r="CA651">
        <v>0</v>
      </c>
      <c r="CB651">
        <v>0</v>
      </c>
      <c r="CC651">
        <v>-2930916.84</v>
      </c>
      <c r="CD651">
        <v>0</v>
      </c>
      <c r="CE651">
        <v>0</v>
      </c>
      <c r="CI651">
        <v>16925873.390000001</v>
      </c>
      <c r="CJ651">
        <v>7787478.2216051668</v>
      </c>
      <c r="CK651">
        <v>4862724.8055449994</v>
      </c>
      <c r="CL651">
        <v>20807915.48</v>
      </c>
      <c r="DA651">
        <v>12910248.289999999</v>
      </c>
      <c r="DJ651">
        <v>5790000</v>
      </c>
      <c r="EH651">
        <v>0</v>
      </c>
      <c r="EJ651">
        <v>0</v>
      </c>
      <c r="EK651" s="59" t="s">
        <v>407</v>
      </c>
      <c r="EL651"/>
    </row>
    <row r="652" spans="1:142" x14ac:dyDescent="0.3">
      <c r="A652" t="s">
        <v>134</v>
      </c>
      <c r="B652">
        <v>2022</v>
      </c>
      <c r="C652" t="s">
        <v>135</v>
      </c>
      <c r="D652" t="s">
        <v>253</v>
      </c>
      <c r="E652" t="s">
        <v>178</v>
      </c>
      <c r="F652" t="s">
        <v>137</v>
      </c>
      <c r="G652" t="s">
        <v>138</v>
      </c>
      <c r="H652" s="6">
        <v>5844</v>
      </c>
      <c r="I652">
        <v>9583</v>
      </c>
      <c r="AS652">
        <v>22125727.149999999</v>
      </c>
      <c r="AT652">
        <v>-36829.57</v>
      </c>
      <c r="AU652">
        <v>-104043.81</v>
      </c>
      <c r="AV652">
        <v>3006911.75</v>
      </c>
      <c r="AW652">
        <v>0</v>
      </c>
      <c r="AX652">
        <v>0</v>
      </c>
      <c r="AY652">
        <v>-21139.200000000001</v>
      </c>
      <c r="AZ652">
        <v>-1440</v>
      </c>
      <c r="BA652">
        <v>-3006911.75</v>
      </c>
      <c r="BB652">
        <v>-23643031.449999999</v>
      </c>
      <c r="BC652">
        <v>3464080.9</v>
      </c>
      <c r="BD652">
        <v>0</v>
      </c>
      <c r="BE652">
        <v>0</v>
      </c>
      <c r="BF652">
        <v>0</v>
      </c>
      <c r="BG652">
        <v>-5559.4</v>
      </c>
      <c r="BH652">
        <v>-160000</v>
      </c>
      <c r="BI652">
        <v>0</v>
      </c>
      <c r="BK652">
        <v>0</v>
      </c>
      <c r="BL652">
        <v>-395174</v>
      </c>
      <c r="BM652">
        <v>0</v>
      </c>
      <c r="BN652">
        <v>150000</v>
      </c>
      <c r="BO652">
        <v>-72285.25</v>
      </c>
      <c r="BP652">
        <v>-38471.4</v>
      </c>
      <c r="BQ652">
        <v>-269091.03000000003</v>
      </c>
      <c r="BR652">
        <v>62751.8</v>
      </c>
      <c r="BT652">
        <v>-978744.85</v>
      </c>
      <c r="BU652">
        <v>-505</v>
      </c>
      <c r="BV652">
        <v>-404538.27</v>
      </c>
      <c r="BW652">
        <v>-8545.1</v>
      </c>
      <c r="BX652">
        <v>-186610.95</v>
      </c>
      <c r="BY652">
        <v>-12052.05</v>
      </c>
      <c r="BZ652">
        <v>0</v>
      </c>
      <c r="CA652">
        <v>-7368.33</v>
      </c>
      <c r="CB652">
        <v>0</v>
      </c>
      <c r="CC652">
        <v>207514.44</v>
      </c>
      <c r="CD652">
        <v>0.97</v>
      </c>
      <c r="CE652">
        <v>-0.12</v>
      </c>
      <c r="CI652">
        <v>8265369</v>
      </c>
      <c r="CJ652">
        <v>5970543.3212378146</v>
      </c>
      <c r="CK652">
        <v>-481273.71552700002</v>
      </c>
      <c r="CL652">
        <v>13480336.4</v>
      </c>
      <c r="DA652">
        <v>7834660.9000000004</v>
      </c>
      <c r="DJ652">
        <v>6090000</v>
      </c>
      <c r="EH652">
        <v>0</v>
      </c>
      <c r="EJ652">
        <v>0</v>
      </c>
      <c r="EK652" s="59" t="s">
        <v>394</v>
      </c>
      <c r="EL652"/>
    </row>
    <row r="653" spans="1:142" x14ac:dyDescent="0.3">
      <c r="A653" t="s">
        <v>134</v>
      </c>
      <c r="B653">
        <v>2022</v>
      </c>
      <c r="C653" t="s">
        <v>135</v>
      </c>
      <c r="D653" t="s">
        <v>254</v>
      </c>
      <c r="E653" t="s">
        <v>179</v>
      </c>
      <c r="F653" t="s">
        <v>137</v>
      </c>
      <c r="G653" t="s">
        <v>138</v>
      </c>
      <c r="H653" s="6">
        <v>4453.92</v>
      </c>
      <c r="I653">
        <v>5519</v>
      </c>
      <c r="AS653">
        <v>15163405.550000001</v>
      </c>
      <c r="AT653">
        <v>-114005.3</v>
      </c>
      <c r="AU653">
        <v>-227451.1</v>
      </c>
      <c r="AV653">
        <v>2105576.7000000002</v>
      </c>
      <c r="AW653">
        <v>0</v>
      </c>
      <c r="AX653">
        <v>0</v>
      </c>
      <c r="AY653">
        <v>-27444.99</v>
      </c>
      <c r="AZ653">
        <v>-1074</v>
      </c>
      <c r="BA653">
        <v>-2105576.7000000002</v>
      </c>
      <c r="BB653">
        <v>-16240784.1</v>
      </c>
      <c r="BC653">
        <v>2430759.25</v>
      </c>
      <c r="BD653">
        <v>0</v>
      </c>
      <c r="BE653">
        <v>0</v>
      </c>
      <c r="BF653">
        <v>0</v>
      </c>
      <c r="BG653">
        <v>-4107.6899999999996</v>
      </c>
      <c r="BH653">
        <v>420444</v>
      </c>
      <c r="BI653">
        <v>-28170</v>
      </c>
      <c r="BK653">
        <v>0</v>
      </c>
      <c r="BL653">
        <v>1246928</v>
      </c>
      <c r="BM653">
        <v>0</v>
      </c>
      <c r="BN653">
        <v>112660</v>
      </c>
      <c r="BO653">
        <v>0</v>
      </c>
      <c r="BP653">
        <v>0</v>
      </c>
      <c r="BQ653">
        <v>-126593.76</v>
      </c>
      <c r="BR653">
        <v>178752.2</v>
      </c>
      <c r="BT653">
        <v>-602511.35</v>
      </c>
      <c r="BU653">
        <v>0</v>
      </c>
      <c r="BV653">
        <v>-392592.24</v>
      </c>
      <c r="BW653">
        <v>-74545.27</v>
      </c>
      <c r="BX653">
        <v>0</v>
      </c>
      <c r="BY653">
        <v>-35340.050000000003</v>
      </c>
      <c r="BZ653">
        <v>36868.61</v>
      </c>
      <c r="CA653">
        <v>0</v>
      </c>
      <c r="CB653">
        <v>0</v>
      </c>
      <c r="CC653">
        <v>-1497244.93</v>
      </c>
      <c r="CD653">
        <v>0</v>
      </c>
      <c r="CE653">
        <v>0</v>
      </c>
      <c r="CI653">
        <v>11798833.200000005</v>
      </c>
      <c r="CJ653">
        <v>6222910.3931083437</v>
      </c>
      <c r="CK653">
        <v>884461.12313700002</v>
      </c>
      <c r="CL653">
        <v>14282947.560000002</v>
      </c>
      <c r="DA653">
        <v>11404884.789999999</v>
      </c>
      <c r="DJ653">
        <v>2594744</v>
      </c>
      <c r="EG653" t="s">
        <v>288</v>
      </c>
      <c r="EH653">
        <v>1</v>
      </c>
      <c r="EJ653">
        <v>0</v>
      </c>
      <c r="EK653" s="59" t="s">
        <v>391</v>
      </c>
      <c r="EL653"/>
    </row>
    <row r="654" spans="1:142" x14ac:dyDescent="0.3">
      <c r="A654" t="s">
        <v>134</v>
      </c>
      <c r="B654">
        <v>2022</v>
      </c>
      <c r="C654" t="s">
        <v>135</v>
      </c>
      <c r="D654" t="s">
        <v>255</v>
      </c>
      <c r="E654" t="s">
        <v>180</v>
      </c>
      <c r="F654" t="s">
        <v>137</v>
      </c>
      <c r="G654" t="s">
        <v>138</v>
      </c>
      <c r="H654" s="6">
        <v>4729.38</v>
      </c>
      <c r="I654">
        <v>6549</v>
      </c>
      <c r="AS654">
        <v>16697441.9</v>
      </c>
      <c r="AT654">
        <v>-68295.199999999997</v>
      </c>
      <c r="AU654">
        <v>-250461.65</v>
      </c>
      <c r="AV654">
        <v>2840605.15</v>
      </c>
      <c r="AW654">
        <v>0</v>
      </c>
      <c r="AX654">
        <v>0</v>
      </c>
      <c r="AY654">
        <v>-22699.200000000001</v>
      </c>
      <c r="AZ654">
        <v>-1058</v>
      </c>
      <c r="BA654">
        <v>-2840605.15</v>
      </c>
      <c r="BB654">
        <v>-17620042.800000001</v>
      </c>
      <c r="BC654">
        <v>2546894.86</v>
      </c>
      <c r="BD654">
        <v>0</v>
      </c>
      <c r="BE654">
        <v>0</v>
      </c>
      <c r="BF654">
        <v>0</v>
      </c>
      <c r="BG654">
        <v>-1552.67</v>
      </c>
      <c r="BH654">
        <v>-421759.58</v>
      </c>
      <c r="BI654">
        <v>0</v>
      </c>
      <c r="BK654">
        <v>0</v>
      </c>
      <c r="BL654">
        <v>469440</v>
      </c>
      <c r="BM654">
        <v>0</v>
      </c>
      <c r="BN654">
        <v>-644783</v>
      </c>
      <c r="BO654">
        <v>0</v>
      </c>
      <c r="BP654">
        <v>-72660.399999999994</v>
      </c>
      <c r="BQ654">
        <v>-80280.44</v>
      </c>
      <c r="BR654">
        <v>128910.6</v>
      </c>
      <c r="BT654">
        <v>-39301.599999999999</v>
      </c>
      <c r="BU654">
        <v>0</v>
      </c>
      <c r="BV654">
        <v>-1048419.74</v>
      </c>
      <c r="BW654">
        <v>-16877</v>
      </c>
      <c r="BX654">
        <v>0</v>
      </c>
      <c r="BY654">
        <v>0</v>
      </c>
      <c r="BZ654">
        <v>118526.82</v>
      </c>
      <c r="CA654">
        <v>-37981.25</v>
      </c>
      <c r="CB654">
        <v>-1445223.65</v>
      </c>
      <c r="CC654">
        <v>-570852.82999999996</v>
      </c>
      <c r="CD654">
        <v>0</v>
      </c>
      <c r="CE654">
        <v>0</v>
      </c>
      <c r="CI654">
        <v>7956559.998856619</v>
      </c>
      <c r="CJ654">
        <v>3835014.965625478</v>
      </c>
      <c r="CK654">
        <v>-324803.76329999999</v>
      </c>
      <c r="CL654">
        <v>5983237.0300000003</v>
      </c>
      <c r="DA654">
        <v>5575299.0700000003</v>
      </c>
      <c r="DJ654">
        <v>3770776.59</v>
      </c>
      <c r="EH654">
        <v>0</v>
      </c>
      <c r="EJ654">
        <v>0</v>
      </c>
      <c r="EK654" s="59" t="s">
        <v>416</v>
      </c>
      <c r="EL654"/>
    </row>
    <row r="655" spans="1:142" x14ac:dyDescent="0.3">
      <c r="A655" t="s">
        <v>134</v>
      </c>
      <c r="B655">
        <v>2022</v>
      </c>
      <c r="C655" t="s">
        <v>135</v>
      </c>
      <c r="D655" t="s">
        <v>256</v>
      </c>
      <c r="E655" t="s">
        <v>181</v>
      </c>
      <c r="F655" t="s">
        <v>137</v>
      </c>
      <c r="G655" t="s">
        <v>138</v>
      </c>
      <c r="H655" s="6">
        <v>4149.41</v>
      </c>
      <c r="I655">
        <v>4280</v>
      </c>
      <c r="AS655">
        <v>13427151.1</v>
      </c>
      <c r="AT655">
        <v>-1058.2</v>
      </c>
      <c r="AU655">
        <v>-119123.22</v>
      </c>
      <c r="AV655">
        <v>1046184.55</v>
      </c>
      <c r="AW655">
        <v>0</v>
      </c>
      <c r="AX655">
        <v>0</v>
      </c>
      <c r="AY655">
        <v>-18816</v>
      </c>
      <c r="AZ655">
        <v>-1049</v>
      </c>
      <c r="BA655">
        <v>-1046184.55</v>
      </c>
      <c r="BB655">
        <v>-12278953.050000001</v>
      </c>
      <c r="BC655">
        <v>2005170.6</v>
      </c>
      <c r="BD655">
        <v>0</v>
      </c>
      <c r="BE655">
        <v>0</v>
      </c>
      <c r="BF655">
        <v>0</v>
      </c>
      <c r="BG655">
        <v>-159.51</v>
      </c>
      <c r="BH655">
        <v>320564</v>
      </c>
      <c r="BI655">
        <v>0</v>
      </c>
      <c r="BK655">
        <v>0</v>
      </c>
      <c r="BL655">
        <v>-1100638</v>
      </c>
      <c r="BM655">
        <v>0</v>
      </c>
      <c r="BN655">
        <v>-64328</v>
      </c>
      <c r="BO655">
        <v>0</v>
      </c>
      <c r="BP655">
        <v>-56109.9</v>
      </c>
      <c r="BQ655">
        <v>-121539.95</v>
      </c>
      <c r="BR655">
        <v>7554.65</v>
      </c>
      <c r="BT655">
        <v>-568088</v>
      </c>
      <c r="BU655">
        <v>0</v>
      </c>
      <c r="BV655">
        <v>-343733</v>
      </c>
      <c r="BW655">
        <v>-10299.9</v>
      </c>
      <c r="BX655">
        <v>0</v>
      </c>
      <c r="BY655">
        <v>0</v>
      </c>
      <c r="BZ655">
        <v>3428.1</v>
      </c>
      <c r="CA655">
        <v>-12103.3</v>
      </c>
      <c r="CB655">
        <v>0</v>
      </c>
      <c r="CC655">
        <v>-1175462</v>
      </c>
      <c r="CD655">
        <v>135207.79999999999</v>
      </c>
      <c r="CE655">
        <v>-5520.7</v>
      </c>
      <c r="CI655">
        <v>13677624.729999997</v>
      </c>
      <c r="CJ655">
        <v>3888979.4592939639</v>
      </c>
      <c r="CK655">
        <v>-846826.26060000004</v>
      </c>
      <c r="CL655">
        <v>14319326.75</v>
      </c>
      <c r="DA655">
        <v>12765442.75</v>
      </c>
      <c r="DJ655">
        <v>2553184</v>
      </c>
      <c r="EG655" t="s">
        <v>283</v>
      </c>
      <c r="EH655">
        <v>1</v>
      </c>
      <c r="EJ655">
        <v>0</v>
      </c>
      <c r="EK655" s="59" t="s">
        <v>414</v>
      </c>
      <c r="EL655"/>
    </row>
    <row r="656" spans="1:142" x14ac:dyDescent="0.3">
      <c r="A656" t="s">
        <v>134</v>
      </c>
      <c r="B656">
        <v>2022</v>
      </c>
      <c r="C656" t="s">
        <v>135</v>
      </c>
      <c r="D656" t="s">
        <v>257</v>
      </c>
      <c r="E656" t="s">
        <v>182</v>
      </c>
      <c r="F656" t="s">
        <v>137</v>
      </c>
      <c r="G656" t="s">
        <v>138</v>
      </c>
      <c r="H656" s="6">
        <v>3449.43</v>
      </c>
      <c r="I656">
        <v>3429</v>
      </c>
      <c r="AS656">
        <v>10583780.35</v>
      </c>
      <c r="AT656">
        <v>0</v>
      </c>
      <c r="AU656">
        <v>-42335.1</v>
      </c>
      <c r="AV656">
        <v>1383157.25</v>
      </c>
      <c r="AW656">
        <v>0</v>
      </c>
      <c r="AX656">
        <v>0</v>
      </c>
      <c r="AY656">
        <v>-17217.599999999999</v>
      </c>
      <c r="AZ656">
        <v>-876</v>
      </c>
      <c r="BA656">
        <v>-1383157.25</v>
      </c>
      <c r="BB656">
        <v>-11841811.449999999</v>
      </c>
      <c r="BC656">
        <v>1798464.9</v>
      </c>
      <c r="BD656">
        <v>0</v>
      </c>
      <c r="BE656">
        <v>0</v>
      </c>
      <c r="BF656">
        <v>0</v>
      </c>
      <c r="BG656">
        <v>0</v>
      </c>
      <c r="BH656">
        <v>-121000</v>
      </c>
      <c r="BI656">
        <v>0</v>
      </c>
      <c r="BK656">
        <v>0</v>
      </c>
      <c r="BL656">
        <v>-1028144</v>
      </c>
      <c r="BM656">
        <v>0</v>
      </c>
      <c r="BN656">
        <v>365000</v>
      </c>
      <c r="BO656">
        <v>-38705.300000000003</v>
      </c>
      <c r="BP656">
        <v>0</v>
      </c>
      <c r="BQ656">
        <v>-119729.84</v>
      </c>
      <c r="BR656">
        <v>171983.4</v>
      </c>
      <c r="BT656">
        <v>-270305.05</v>
      </c>
      <c r="BU656">
        <v>0</v>
      </c>
      <c r="BV656">
        <v>-341723.59</v>
      </c>
      <c r="BW656">
        <v>-3592.75</v>
      </c>
      <c r="BX656">
        <v>0</v>
      </c>
      <c r="BY656">
        <v>-3946.4</v>
      </c>
      <c r="BZ656">
        <v>208760.8</v>
      </c>
      <c r="CA656">
        <v>-606.63</v>
      </c>
      <c r="CB656">
        <v>0</v>
      </c>
      <c r="CC656">
        <v>-1563012.91</v>
      </c>
      <c r="CD656">
        <v>0</v>
      </c>
      <c r="CE656">
        <v>0</v>
      </c>
      <c r="CI656">
        <v>12543716.110000003</v>
      </c>
      <c r="CJ656">
        <v>4456366.3348201914</v>
      </c>
      <c r="CK656">
        <v>-734479.97649999999</v>
      </c>
      <c r="CL656">
        <v>12668643.85</v>
      </c>
      <c r="DA656">
        <v>9043349.8599999994</v>
      </c>
      <c r="DJ656">
        <v>2035000</v>
      </c>
      <c r="EH656">
        <v>0</v>
      </c>
      <c r="EJ656">
        <v>0</v>
      </c>
      <c r="EK656" s="59" t="s">
        <v>409</v>
      </c>
      <c r="EL656"/>
    </row>
    <row r="657" spans="1:142" x14ac:dyDescent="0.3">
      <c r="A657" t="s">
        <v>134</v>
      </c>
      <c r="B657">
        <v>2022</v>
      </c>
      <c r="C657" t="s">
        <v>135</v>
      </c>
      <c r="D657" t="s">
        <v>258</v>
      </c>
      <c r="E657" t="s">
        <v>183</v>
      </c>
      <c r="F657" t="s">
        <v>137</v>
      </c>
      <c r="G657" t="s">
        <v>138</v>
      </c>
      <c r="H657" s="6">
        <v>3512.77</v>
      </c>
      <c r="I657">
        <v>3885</v>
      </c>
      <c r="AS657">
        <v>11552563.449999999</v>
      </c>
      <c r="AT657">
        <v>-32152.95</v>
      </c>
      <c r="AU657">
        <v>-67004.850000000006</v>
      </c>
      <c r="AV657">
        <v>1649547.75</v>
      </c>
      <c r="AW657">
        <v>0</v>
      </c>
      <c r="AX657">
        <v>0</v>
      </c>
      <c r="AY657">
        <v>-17952</v>
      </c>
      <c r="AZ657">
        <v>-859</v>
      </c>
      <c r="BA657">
        <v>-1649547.75</v>
      </c>
      <c r="BB657">
        <v>-12953504</v>
      </c>
      <c r="BC657">
        <v>1930881.45</v>
      </c>
      <c r="BD657">
        <v>0</v>
      </c>
      <c r="BE657">
        <v>0</v>
      </c>
      <c r="BF657">
        <v>0</v>
      </c>
      <c r="BG657">
        <v>-3463.4</v>
      </c>
      <c r="BH657">
        <v>0</v>
      </c>
      <c r="BI657">
        <v>0</v>
      </c>
      <c r="BK657">
        <v>0</v>
      </c>
      <c r="BL657">
        <v>723312</v>
      </c>
      <c r="BM657">
        <v>0</v>
      </c>
      <c r="BN657">
        <v>141000</v>
      </c>
      <c r="BO657">
        <v>-20896</v>
      </c>
      <c r="BP657">
        <v>0</v>
      </c>
      <c r="BQ657">
        <v>-132571.41</v>
      </c>
      <c r="BR657">
        <v>0</v>
      </c>
      <c r="BT657">
        <v>-475727.47</v>
      </c>
      <c r="BU657">
        <v>0</v>
      </c>
      <c r="BV657">
        <v>-231533.7</v>
      </c>
      <c r="BW657">
        <v>-24120.84</v>
      </c>
      <c r="BX657">
        <v>0</v>
      </c>
      <c r="BY657">
        <v>0</v>
      </c>
      <c r="BZ657">
        <v>41807.67</v>
      </c>
      <c r="CA657">
        <v>-9849.91</v>
      </c>
      <c r="CB657">
        <v>0</v>
      </c>
      <c r="CC657">
        <v>-938626.42</v>
      </c>
      <c r="CD657">
        <v>0</v>
      </c>
      <c r="CE657">
        <v>0</v>
      </c>
      <c r="CI657">
        <v>7798380.0000000019</v>
      </c>
      <c r="CJ657">
        <v>4133920.4014095343</v>
      </c>
      <c r="CK657">
        <v>636810.87469999993</v>
      </c>
      <c r="CL657">
        <v>9874776.3800000027</v>
      </c>
      <c r="DA657">
        <v>7558384.1699999999</v>
      </c>
      <c r="DJ657">
        <v>2200000</v>
      </c>
      <c r="EH657">
        <v>0</v>
      </c>
      <c r="EJ657">
        <v>0</v>
      </c>
      <c r="EK657" s="59" t="s">
        <v>411</v>
      </c>
      <c r="EL657"/>
    </row>
    <row r="658" spans="1:142" x14ac:dyDescent="0.3">
      <c r="A658" t="s">
        <v>134</v>
      </c>
      <c r="B658">
        <v>2022</v>
      </c>
      <c r="C658" t="s">
        <v>135</v>
      </c>
      <c r="D658" t="s">
        <v>259</v>
      </c>
      <c r="E658" t="s">
        <v>184</v>
      </c>
      <c r="F658" t="s">
        <v>137</v>
      </c>
      <c r="G658" t="s">
        <v>138</v>
      </c>
      <c r="H658" s="6">
        <v>3061.79</v>
      </c>
      <c r="I658">
        <v>2859</v>
      </c>
      <c r="AS658">
        <v>12806094.449999999</v>
      </c>
      <c r="AT658">
        <v>-74373.179999999993</v>
      </c>
      <c r="AU658">
        <v>-203514.14</v>
      </c>
      <c r="AV658">
        <v>1555327.45</v>
      </c>
      <c r="AW658">
        <v>0</v>
      </c>
      <c r="AX658">
        <v>0</v>
      </c>
      <c r="AY658">
        <v>-14497.6</v>
      </c>
      <c r="AZ658">
        <v>-824</v>
      </c>
      <c r="BA658">
        <v>-1555327.45</v>
      </c>
      <c r="BB658">
        <v>-17683581.449999999</v>
      </c>
      <c r="BC658">
        <v>2093440</v>
      </c>
      <c r="BD658">
        <v>0</v>
      </c>
      <c r="BE658">
        <v>0</v>
      </c>
      <c r="BF658">
        <v>0</v>
      </c>
      <c r="BG658">
        <v>-5252.22</v>
      </c>
      <c r="BH658">
        <v>500000</v>
      </c>
      <c r="BI658">
        <v>0</v>
      </c>
      <c r="BK658">
        <v>0</v>
      </c>
      <c r="BL658">
        <v>4367886.9000000004</v>
      </c>
      <c r="BM658">
        <v>0</v>
      </c>
      <c r="BN658">
        <v>81470</v>
      </c>
      <c r="BO658">
        <v>-72984.800000000003</v>
      </c>
      <c r="BP658">
        <v>-14804.65</v>
      </c>
      <c r="BQ658">
        <v>-169243.79</v>
      </c>
      <c r="BR658">
        <v>86180.6</v>
      </c>
      <c r="BT658">
        <v>-937670.72</v>
      </c>
      <c r="BU658">
        <v>0</v>
      </c>
      <c r="BV658">
        <v>-426966.53</v>
      </c>
      <c r="BW658">
        <v>-37740.01</v>
      </c>
      <c r="BX658">
        <v>0</v>
      </c>
      <c r="BY658">
        <v>-13250.38</v>
      </c>
      <c r="BZ658">
        <v>96505.11</v>
      </c>
      <c r="CA658">
        <v>-7467.72</v>
      </c>
      <c r="CB658">
        <v>0</v>
      </c>
      <c r="CC658">
        <v>-735747.14</v>
      </c>
      <c r="CD658">
        <v>0</v>
      </c>
      <c r="CE658">
        <v>0</v>
      </c>
      <c r="CI658">
        <v>10131044.91</v>
      </c>
      <c r="CJ658">
        <v>5610117.497806211</v>
      </c>
      <c r="CK658">
        <v>4362236.3797200006</v>
      </c>
      <c r="CL658">
        <v>9297182.2500000019</v>
      </c>
      <c r="DA658">
        <v>9304264.0899999999</v>
      </c>
      <c r="DJ658">
        <v>3150000</v>
      </c>
      <c r="EH658">
        <v>0</v>
      </c>
      <c r="EJ658">
        <v>0</v>
      </c>
      <c r="EK658" s="59" t="s">
        <v>420</v>
      </c>
      <c r="EL658"/>
    </row>
    <row r="659" spans="1:142" x14ac:dyDescent="0.3">
      <c r="A659" t="s">
        <v>134</v>
      </c>
      <c r="B659">
        <v>2022</v>
      </c>
      <c r="C659" t="s">
        <v>135</v>
      </c>
      <c r="D659" t="s">
        <v>260</v>
      </c>
      <c r="E659" t="s">
        <v>185</v>
      </c>
      <c r="F659" t="s">
        <v>137</v>
      </c>
      <c r="G659" t="s">
        <v>138</v>
      </c>
      <c r="H659" s="6">
        <v>2558.63</v>
      </c>
      <c r="I659">
        <v>2561</v>
      </c>
      <c r="AS659">
        <v>8383942.1500000004</v>
      </c>
      <c r="AT659">
        <v>2140.67</v>
      </c>
      <c r="AU659">
        <v>-36889.35</v>
      </c>
      <c r="AV659">
        <v>1148702.1000000001</v>
      </c>
      <c r="AW659">
        <v>0</v>
      </c>
      <c r="AX659">
        <v>0</v>
      </c>
      <c r="AY659">
        <v>-13065.6</v>
      </c>
      <c r="AZ659">
        <v>-635</v>
      </c>
      <c r="BA659">
        <v>-1148702.1000000001</v>
      </c>
      <c r="BB659">
        <v>-10040323.4</v>
      </c>
      <c r="BC659">
        <v>1315827.95</v>
      </c>
      <c r="BD659">
        <v>0</v>
      </c>
      <c r="BE659">
        <v>0</v>
      </c>
      <c r="BF659">
        <v>0</v>
      </c>
      <c r="BG659">
        <v>-1.56</v>
      </c>
      <c r="BH659">
        <v>-95000</v>
      </c>
      <c r="BI659">
        <v>0</v>
      </c>
      <c r="BK659">
        <v>0</v>
      </c>
      <c r="BL659">
        <v>1083757</v>
      </c>
      <c r="BM659">
        <v>0</v>
      </c>
      <c r="BN659">
        <v>-200000</v>
      </c>
      <c r="BO659">
        <v>-11792.95</v>
      </c>
      <c r="BP659">
        <v>0</v>
      </c>
      <c r="BQ659">
        <v>-81821.94</v>
      </c>
      <c r="BR659">
        <v>5740.65</v>
      </c>
      <c r="BT659">
        <v>-190672.7</v>
      </c>
      <c r="BU659">
        <v>0</v>
      </c>
      <c r="BV659">
        <v>-284598.7</v>
      </c>
      <c r="BW659">
        <v>-1951.2</v>
      </c>
      <c r="BX659">
        <v>0</v>
      </c>
      <c r="BY659">
        <v>0</v>
      </c>
      <c r="BZ659">
        <v>83642.05</v>
      </c>
      <c r="CA659">
        <v>-54157.55</v>
      </c>
      <c r="CB659">
        <v>0</v>
      </c>
      <c r="CC659">
        <v>-910109.95</v>
      </c>
      <c r="CD659">
        <v>0</v>
      </c>
      <c r="CE659">
        <v>0</v>
      </c>
      <c r="CI659">
        <v>7217538.2000000002</v>
      </c>
      <c r="CJ659">
        <v>3369707.5300809471</v>
      </c>
      <c r="CK659">
        <v>609505.12620000006</v>
      </c>
      <c r="CL659">
        <v>6976628.8799999999</v>
      </c>
      <c r="DA659">
        <v>5519720.04</v>
      </c>
      <c r="DJ659">
        <v>1335000</v>
      </c>
      <c r="EH659">
        <v>0</v>
      </c>
      <c r="EJ659">
        <v>0</v>
      </c>
      <c r="EK659" s="59" t="s">
        <v>406</v>
      </c>
      <c r="EL659"/>
    </row>
    <row r="660" spans="1:142" x14ac:dyDescent="0.3">
      <c r="A660" t="s">
        <v>134</v>
      </c>
      <c r="B660">
        <v>2022</v>
      </c>
      <c r="C660" t="s">
        <v>135</v>
      </c>
      <c r="D660" t="s">
        <v>261</v>
      </c>
      <c r="E660" t="s">
        <v>186</v>
      </c>
      <c r="F660" t="s">
        <v>137</v>
      </c>
      <c r="G660" t="s">
        <v>138</v>
      </c>
      <c r="H660" s="6">
        <v>962.48</v>
      </c>
      <c r="I660">
        <v>1369</v>
      </c>
      <c r="AS660">
        <v>3442029</v>
      </c>
      <c r="AT660">
        <v>-70000</v>
      </c>
      <c r="AU660">
        <v>-320109</v>
      </c>
      <c r="AV660">
        <v>459139</v>
      </c>
      <c r="AW660">
        <v>0</v>
      </c>
      <c r="AX660">
        <v>0</v>
      </c>
      <c r="AY660">
        <v>-4469</v>
      </c>
      <c r="AZ660">
        <v>-244</v>
      </c>
      <c r="BA660">
        <v>-459138</v>
      </c>
      <c r="BB660">
        <v>-3622569</v>
      </c>
      <c r="BC660">
        <v>516008</v>
      </c>
      <c r="BD660">
        <v>0</v>
      </c>
      <c r="BE660">
        <v>0</v>
      </c>
      <c r="BF660">
        <v>0</v>
      </c>
      <c r="BG660">
        <v>-15267</v>
      </c>
      <c r="BH660">
        <v>133000</v>
      </c>
      <c r="BI660">
        <v>0</v>
      </c>
      <c r="BK660">
        <v>0</v>
      </c>
      <c r="BL660">
        <v>181817</v>
      </c>
      <c r="BM660">
        <v>0</v>
      </c>
      <c r="BN660">
        <v>94000</v>
      </c>
      <c r="BO660">
        <v>-40725</v>
      </c>
      <c r="BP660">
        <v>0</v>
      </c>
      <c r="BQ660">
        <v>-43888</v>
      </c>
      <c r="BR660">
        <v>146115</v>
      </c>
      <c r="BT660">
        <v>-136642</v>
      </c>
      <c r="BU660">
        <v>0</v>
      </c>
      <c r="BV660">
        <v>-258693</v>
      </c>
      <c r="BW660">
        <v>0</v>
      </c>
      <c r="BX660">
        <v>0</v>
      </c>
      <c r="BY660">
        <v>0</v>
      </c>
      <c r="BZ660">
        <v>2335</v>
      </c>
      <c r="CA660">
        <v>-12248</v>
      </c>
      <c r="CB660">
        <v>0</v>
      </c>
      <c r="CC660">
        <v>-64319</v>
      </c>
      <c r="CD660">
        <v>36711</v>
      </c>
      <c r="CE660">
        <v>0</v>
      </c>
      <c r="CI660">
        <v>2799590.3800000004</v>
      </c>
      <c r="CJ660">
        <v>1086326.803456163</v>
      </c>
      <c r="CK660">
        <v>244145.33398</v>
      </c>
      <c r="CL660">
        <v>2617583</v>
      </c>
      <c r="DA660">
        <v>2197304</v>
      </c>
      <c r="DJ660">
        <v>452000</v>
      </c>
      <c r="EG660" t="s">
        <v>294</v>
      </c>
      <c r="EH660">
        <v>1</v>
      </c>
      <c r="EJ660">
        <v>0</v>
      </c>
      <c r="EK660" s="59" t="s">
        <v>422</v>
      </c>
      <c r="EL660"/>
    </row>
    <row r="661" spans="1:142" x14ac:dyDescent="0.3">
      <c r="A661" t="s">
        <v>134</v>
      </c>
      <c r="B661">
        <v>2022</v>
      </c>
      <c r="C661" t="s">
        <v>135</v>
      </c>
      <c r="D661" t="s">
        <v>262</v>
      </c>
      <c r="E661" t="s">
        <v>187</v>
      </c>
      <c r="F661" t="s">
        <v>137</v>
      </c>
      <c r="G661" t="s">
        <v>138</v>
      </c>
      <c r="H661" s="6">
        <v>425.14</v>
      </c>
      <c r="I661">
        <v>333</v>
      </c>
      <c r="AS661">
        <v>2150101.7000000002</v>
      </c>
      <c r="AT661">
        <v>-42714.6</v>
      </c>
      <c r="AU661">
        <v>-34186.6</v>
      </c>
      <c r="AV661">
        <v>1012357.3</v>
      </c>
      <c r="AW661">
        <v>0</v>
      </c>
      <c r="AX661">
        <v>0</v>
      </c>
      <c r="AY661">
        <v>-12706.35</v>
      </c>
      <c r="AZ661">
        <v>-125</v>
      </c>
      <c r="BA661">
        <v>-1012357.3</v>
      </c>
      <c r="BB661">
        <v>-4665999.8</v>
      </c>
      <c r="BC661">
        <v>343337.9</v>
      </c>
      <c r="BD661">
        <v>0</v>
      </c>
      <c r="BE661">
        <v>0</v>
      </c>
      <c r="BF661">
        <v>0</v>
      </c>
      <c r="BG661">
        <v>0</v>
      </c>
      <c r="BH661">
        <v>297654</v>
      </c>
      <c r="BI661">
        <v>0</v>
      </c>
      <c r="BK661">
        <v>0</v>
      </c>
      <c r="BL661">
        <v>3634378</v>
      </c>
      <c r="BM661">
        <v>0</v>
      </c>
      <c r="BN661">
        <v>-360439</v>
      </c>
      <c r="BO661">
        <v>0</v>
      </c>
      <c r="BP661">
        <v>0</v>
      </c>
      <c r="BQ661">
        <v>-4393.2299999999996</v>
      </c>
      <c r="BR661">
        <v>0</v>
      </c>
      <c r="BT661">
        <v>0</v>
      </c>
      <c r="BU661">
        <v>0</v>
      </c>
      <c r="BV661">
        <v>-403609.77</v>
      </c>
      <c r="BW661">
        <v>0</v>
      </c>
      <c r="BX661">
        <v>0</v>
      </c>
      <c r="BY661">
        <v>0</v>
      </c>
      <c r="BZ661">
        <v>7285.36</v>
      </c>
      <c r="CA661">
        <v>-3518.03</v>
      </c>
      <c r="CB661">
        <v>0</v>
      </c>
      <c r="CC661">
        <v>-2363396.8199999998</v>
      </c>
      <c r="CD661">
        <v>0</v>
      </c>
      <c r="CE661">
        <v>0</v>
      </c>
      <c r="CI661">
        <v>24448356.52</v>
      </c>
      <c r="CJ661">
        <v>6116774.8069849806</v>
      </c>
      <c r="CK661">
        <v>3044059.9991720007</v>
      </c>
      <c r="CL661">
        <v>22240544.09</v>
      </c>
      <c r="DA661">
        <v>22990024.43</v>
      </c>
      <c r="DJ661">
        <v>775039</v>
      </c>
      <c r="EG661" t="s">
        <v>288</v>
      </c>
      <c r="EH661">
        <v>1</v>
      </c>
      <c r="EJ661">
        <v>0</v>
      </c>
      <c r="EK661" s="59" t="s">
        <v>417</v>
      </c>
      <c r="EL661"/>
    </row>
    <row r="662" spans="1:142" x14ac:dyDescent="0.3">
      <c r="A662" t="s">
        <v>134</v>
      </c>
      <c r="B662">
        <v>2022</v>
      </c>
      <c r="C662" t="s">
        <v>135</v>
      </c>
      <c r="D662" t="s">
        <v>263</v>
      </c>
      <c r="E662" t="s">
        <v>188</v>
      </c>
      <c r="F662" t="s">
        <v>137</v>
      </c>
      <c r="G662" t="s">
        <v>138</v>
      </c>
      <c r="H662" s="6">
        <v>0</v>
      </c>
      <c r="I662">
        <v>0</v>
      </c>
      <c r="AS662">
        <v>0</v>
      </c>
      <c r="AT662">
        <v>0</v>
      </c>
      <c r="AU662">
        <v>0</v>
      </c>
      <c r="AV662">
        <v>0</v>
      </c>
      <c r="AW662">
        <v>0</v>
      </c>
      <c r="AX662">
        <v>0</v>
      </c>
      <c r="AY662">
        <v>0</v>
      </c>
      <c r="AZ662">
        <v>0</v>
      </c>
      <c r="BA662">
        <v>0</v>
      </c>
      <c r="BB662">
        <v>0</v>
      </c>
      <c r="BC662">
        <v>0</v>
      </c>
      <c r="BD662">
        <v>0</v>
      </c>
      <c r="BE662">
        <v>0</v>
      </c>
      <c r="BF662">
        <v>0</v>
      </c>
      <c r="BG662">
        <v>0</v>
      </c>
      <c r="BH662">
        <v>0</v>
      </c>
      <c r="BI662">
        <v>0</v>
      </c>
      <c r="BK662">
        <v>0</v>
      </c>
      <c r="BL662">
        <v>0</v>
      </c>
      <c r="BM662">
        <v>0</v>
      </c>
      <c r="BN662">
        <v>0</v>
      </c>
      <c r="BO662">
        <v>0</v>
      </c>
      <c r="BP662">
        <v>0</v>
      </c>
      <c r="BQ662">
        <v>0</v>
      </c>
      <c r="BR662">
        <v>0</v>
      </c>
      <c r="BT662">
        <v>0</v>
      </c>
      <c r="BU662">
        <v>0</v>
      </c>
      <c r="BV662">
        <v>0</v>
      </c>
      <c r="BW662">
        <v>0</v>
      </c>
      <c r="BX662">
        <v>0</v>
      </c>
      <c r="BY662">
        <v>0</v>
      </c>
      <c r="BZ662">
        <v>0</v>
      </c>
      <c r="CA662">
        <v>0</v>
      </c>
      <c r="CB662">
        <v>0</v>
      </c>
      <c r="CC662">
        <v>0</v>
      </c>
      <c r="CD662">
        <v>0</v>
      </c>
      <c r="CE662">
        <v>0</v>
      </c>
      <c r="CI662">
        <v>0</v>
      </c>
      <c r="CJ662">
        <v>0</v>
      </c>
      <c r="CK662">
        <v>0</v>
      </c>
      <c r="CL662">
        <v>0</v>
      </c>
      <c r="DA662">
        <v>0</v>
      </c>
      <c r="DJ662">
        <v>0</v>
      </c>
      <c r="EG662" t="s">
        <v>285</v>
      </c>
      <c r="EH662">
        <v>1</v>
      </c>
      <c r="EJ662">
        <v>0</v>
      </c>
      <c r="EK662" s="59" t="s">
        <v>423</v>
      </c>
      <c r="EL662"/>
    </row>
    <row r="663" spans="1:142" x14ac:dyDescent="0.3">
      <c r="A663" t="s">
        <v>134</v>
      </c>
      <c r="B663">
        <v>2022</v>
      </c>
      <c r="C663" t="s">
        <v>135</v>
      </c>
      <c r="D663" t="s">
        <v>264</v>
      </c>
      <c r="E663" t="s">
        <v>189</v>
      </c>
      <c r="F663" t="s">
        <v>137</v>
      </c>
      <c r="G663" t="s">
        <v>138</v>
      </c>
      <c r="H663" s="6">
        <v>0</v>
      </c>
      <c r="I663">
        <v>0</v>
      </c>
      <c r="AS663">
        <v>0</v>
      </c>
      <c r="AT663">
        <v>0</v>
      </c>
      <c r="AU663">
        <v>0</v>
      </c>
      <c r="AV663">
        <v>0</v>
      </c>
      <c r="AW663">
        <v>0</v>
      </c>
      <c r="AX663">
        <v>0</v>
      </c>
      <c r="AY663">
        <v>0</v>
      </c>
      <c r="AZ663">
        <v>0</v>
      </c>
      <c r="BA663">
        <v>0</v>
      </c>
      <c r="BB663">
        <v>0</v>
      </c>
      <c r="BC663">
        <v>0</v>
      </c>
      <c r="BD663">
        <v>0</v>
      </c>
      <c r="BE663">
        <v>0</v>
      </c>
      <c r="BF663">
        <v>0</v>
      </c>
      <c r="BG663">
        <v>0</v>
      </c>
      <c r="BH663">
        <v>0</v>
      </c>
      <c r="BI663">
        <v>0</v>
      </c>
      <c r="BK663">
        <v>0</v>
      </c>
      <c r="BL663">
        <v>0</v>
      </c>
      <c r="BM663">
        <v>0</v>
      </c>
      <c r="BN663">
        <v>0</v>
      </c>
      <c r="BO663">
        <v>0</v>
      </c>
      <c r="BP663">
        <v>0</v>
      </c>
      <c r="BQ663">
        <v>0</v>
      </c>
      <c r="BR663">
        <v>0</v>
      </c>
      <c r="BT663">
        <v>0</v>
      </c>
      <c r="BU663">
        <v>0</v>
      </c>
      <c r="BV663">
        <v>0</v>
      </c>
      <c r="BW663">
        <v>0</v>
      </c>
      <c r="BX663">
        <v>0</v>
      </c>
      <c r="BY663">
        <v>0</v>
      </c>
      <c r="BZ663">
        <v>0</v>
      </c>
      <c r="CA663">
        <v>0</v>
      </c>
      <c r="CB663">
        <v>0</v>
      </c>
      <c r="CC663">
        <v>0</v>
      </c>
      <c r="CD663">
        <v>0</v>
      </c>
      <c r="CE663">
        <v>0</v>
      </c>
      <c r="CI663">
        <v>0</v>
      </c>
      <c r="CJ663">
        <v>0</v>
      </c>
      <c r="CK663">
        <v>0</v>
      </c>
      <c r="CL663">
        <v>0</v>
      </c>
      <c r="DA663">
        <v>0</v>
      </c>
      <c r="DJ663">
        <v>0</v>
      </c>
      <c r="EG663" t="s">
        <v>281</v>
      </c>
      <c r="EH663">
        <v>1</v>
      </c>
      <c r="EJ663">
        <v>0</v>
      </c>
      <c r="EK663" s="59" t="s">
        <v>418</v>
      </c>
      <c r="EL663"/>
    </row>
    <row r="664" spans="1:142" x14ac:dyDescent="0.3">
      <c r="A664" t="s">
        <v>134</v>
      </c>
      <c r="B664">
        <v>2022</v>
      </c>
      <c r="C664" t="s">
        <v>135</v>
      </c>
      <c r="D664" t="s">
        <v>265</v>
      </c>
      <c r="E664" t="s">
        <v>190</v>
      </c>
      <c r="F664" t="s">
        <v>137</v>
      </c>
      <c r="G664" t="s">
        <v>138</v>
      </c>
      <c r="H664" s="6">
        <v>0</v>
      </c>
      <c r="I664">
        <v>0</v>
      </c>
      <c r="AS664">
        <v>0</v>
      </c>
      <c r="AT664">
        <v>0</v>
      </c>
      <c r="AU664">
        <v>0</v>
      </c>
      <c r="AV664">
        <v>0</v>
      </c>
      <c r="AW664">
        <v>0</v>
      </c>
      <c r="AX664">
        <v>0</v>
      </c>
      <c r="AY664">
        <v>0</v>
      </c>
      <c r="AZ664">
        <v>0</v>
      </c>
      <c r="BA664">
        <v>0</v>
      </c>
      <c r="BB664">
        <v>0</v>
      </c>
      <c r="BC664">
        <v>0</v>
      </c>
      <c r="BD664">
        <v>0</v>
      </c>
      <c r="BE664">
        <v>0</v>
      </c>
      <c r="BF664">
        <v>0</v>
      </c>
      <c r="BG664">
        <v>0</v>
      </c>
      <c r="BH664">
        <v>0</v>
      </c>
      <c r="BI664">
        <v>0</v>
      </c>
      <c r="BK664">
        <v>0</v>
      </c>
      <c r="BL664">
        <v>0</v>
      </c>
      <c r="BM664">
        <v>0</v>
      </c>
      <c r="BN664">
        <v>0</v>
      </c>
      <c r="BO664">
        <v>0</v>
      </c>
      <c r="BP664">
        <v>0</v>
      </c>
      <c r="BQ664">
        <v>0</v>
      </c>
      <c r="BR664">
        <v>0</v>
      </c>
      <c r="BT664">
        <v>0</v>
      </c>
      <c r="BU664">
        <v>0</v>
      </c>
      <c r="BV664">
        <v>0</v>
      </c>
      <c r="BW664">
        <v>0</v>
      </c>
      <c r="BX664">
        <v>0</v>
      </c>
      <c r="BY664">
        <v>0</v>
      </c>
      <c r="BZ664">
        <v>0</v>
      </c>
      <c r="CA664">
        <v>0</v>
      </c>
      <c r="CB664">
        <v>0</v>
      </c>
      <c r="CC664">
        <v>0</v>
      </c>
      <c r="CD664">
        <v>0</v>
      </c>
      <c r="CE664">
        <v>0</v>
      </c>
      <c r="CI664">
        <v>0</v>
      </c>
      <c r="CJ664">
        <v>0</v>
      </c>
      <c r="CK664">
        <v>0</v>
      </c>
      <c r="CL664">
        <v>0</v>
      </c>
      <c r="DA664">
        <v>0</v>
      </c>
      <c r="DJ664">
        <v>0</v>
      </c>
      <c r="EG664" t="s">
        <v>278</v>
      </c>
      <c r="EH664">
        <v>1</v>
      </c>
      <c r="EJ664">
        <v>0</v>
      </c>
      <c r="EK664" s="59" t="s">
        <v>437</v>
      </c>
      <c r="EL664"/>
    </row>
    <row r="665" spans="1:142" x14ac:dyDescent="0.3">
      <c r="A665" t="s">
        <v>134</v>
      </c>
      <c r="B665">
        <v>2022</v>
      </c>
      <c r="C665" t="s">
        <v>135</v>
      </c>
      <c r="D665" t="s">
        <v>266</v>
      </c>
      <c r="E665" t="s">
        <v>191</v>
      </c>
      <c r="F665" t="s">
        <v>137</v>
      </c>
      <c r="G665" t="s">
        <v>138</v>
      </c>
      <c r="H665" s="6">
        <v>0</v>
      </c>
      <c r="I665">
        <v>0</v>
      </c>
      <c r="AS665">
        <v>0</v>
      </c>
      <c r="AT665">
        <v>0</v>
      </c>
      <c r="AU665">
        <v>0</v>
      </c>
      <c r="AV665">
        <v>0</v>
      </c>
      <c r="AW665">
        <v>0</v>
      </c>
      <c r="AX665">
        <v>0</v>
      </c>
      <c r="AY665">
        <v>0</v>
      </c>
      <c r="AZ665">
        <v>0</v>
      </c>
      <c r="BA665">
        <v>0</v>
      </c>
      <c r="BB665">
        <v>0</v>
      </c>
      <c r="BC665">
        <v>0</v>
      </c>
      <c r="BD665">
        <v>0</v>
      </c>
      <c r="BE665">
        <v>0</v>
      </c>
      <c r="BF665">
        <v>0</v>
      </c>
      <c r="BG665">
        <v>0</v>
      </c>
      <c r="BH665">
        <v>0</v>
      </c>
      <c r="BI665">
        <v>0</v>
      </c>
      <c r="BK665">
        <v>0</v>
      </c>
      <c r="BL665">
        <v>0</v>
      </c>
      <c r="BM665">
        <v>0</v>
      </c>
      <c r="BN665">
        <v>0</v>
      </c>
      <c r="BO665">
        <v>0</v>
      </c>
      <c r="BP665">
        <v>0</v>
      </c>
      <c r="BQ665">
        <v>0</v>
      </c>
      <c r="BR665">
        <v>0</v>
      </c>
      <c r="BT665">
        <v>0</v>
      </c>
      <c r="BU665">
        <v>0</v>
      </c>
      <c r="BV665">
        <v>0</v>
      </c>
      <c r="BW665">
        <v>0</v>
      </c>
      <c r="BX665">
        <v>0</v>
      </c>
      <c r="BY665">
        <v>0</v>
      </c>
      <c r="BZ665">
        <v>0</v>
      </c>
      <c r="CA665">
        <v>0</v>
      </c>
      <c r="CB665">
        <v>0</v>
      </c>
      <c r="CC665">
        <v>0</v>
      </c>
      <c r="CD665">
        <v>0</v>
      </c>
      <c r="CE665">
        <v>0</v>
      </c>
      <c r="CI665">
        <v>0</v>
      </c>
      <c r="CJ665">
        <v>0</v>
      </c>
      <c r="CK665">
        <v>0</v>
      </c>
      <c r="CL665">
        <v>0</v>
      </c>
      <c r="DA665">
        <v>0</v>
      </c>
      <c r="DJ665">
        <v>0</v>
      </c>
      <c r="EG665" t="s">
        <v>278</v>
      </c>
      <c r="EH665">
        <v>1</v>
      </c>
      <c r="EJ665">
        <v>0</v>
      </c>
      <c r="EK665" s="59" t="s">
        <v>436</v>
      </c>
      <c r="EL665"/>
    </row>
    <row r="666" spans="1:142" x14ac:dyDescent="0.3">
      <c r="A666" t="s">
        <v>134</v>
      </c>
      <c r="B666">
        <v>2022</v>
      </c>
      <c r="C666" t="s">
        <v>135</v>
      </c>
      <c r="D666" t="s">
        <v>267</v>
      </c>
      <c r="E666" t="s">
        <v>192</v>
      </c>
      <c r="F666" t="s">
        <v>137</v>
      </c>
      <c r="G666" t="s">
        <v>138</v>
      </c>
      <c r="H666" s="6">
        <v>0</v>
      </c>
      <c r="I666">
        <v>0</v>
      </c>
      <c r="AS666">
        <v>0</v>
      </c>
      <c r="AT666">
        <v>0</v>
      </c>
      <c r="AU666">
        <v>0</v>
      </c>
      <c r="AV666">
        <v>0</v>
      </c>
      <c r="AW666">
        <v>0</v>
      </c>
      <c r="AX666">
        <v>0</v>
      </c>
      <c r="AY666">
        <v>0</v>
      </c>
      <c r="AZ666">
        <v>0</v>
      </c>
      <c r="BA666">
        <v>0</v>
      </c>
      <c r="BB666">
        <v>0</v>
      </c>
      <c r="BC666">
        <v>0</v>
      </c>
      <c r="BD666">
        <v>0</v>
      </c>
      <c r="BE666">
        <v>0</v>
      </c>
      <c r="BF666">
        <v>0</v>
      </c>
      <c r="BG666">
        <v>0</v>
      </c>
      <c r="BH666">
        <v>0</v>
      </c>
      <c r="BI666">
        <v>0</v>
      </c>
      <c r="BK666">
        <v>0</v>
      </c>
      <c r="BL666">
        <v>0</v>
      </c>
      <c r="BM666">
        <v>0</v>
      </c>
      <c r="BN666">
        <v>0</v>
      </c>
      <c r="BO666">
        <v>0</v>
      </c>
      <c r="BP666">
        <v>0</v>
      </c>
      <c r="BQ666">
        <v>0</v>
      </c>
      <c r="BR666">
        <v>0</v>
      </c>
      <c r="BT666">
        <v>0</v>
      </c>
      <c r="BU666">
        <v>0</v>
      </c>
      <c r="BV666">
        <v>0</v>
      </c>
      <c r="BW666">
        <v>0</v>
      </c>
      <c r="BX666">
        <v>0</v>
      </c>
      <c r="BY666">
        <v>0</v>
      </c>
      <c r="BZ666">
        <v>0</v>
      </c>
      <c r="CA666">
        <v>0</v>
      </c>
      <c r="CB666">
        <v>0</v>
      </c>
      <c r="CC666">
        <v>0</v>
      </c>
      <c r="CD666">
        <v>0</v>
      </c>
      <c r="CE666">
        <v>0</v>
      </c>
      <c r="CI666">
        <v>0</v>
      </c>
      <c r="CJ666">
        <v>0</v>
      </c>
      <c r="CK666">
        <v>0</v>
      </c>
      <c r="CL666">
        <v>0</v>
      </c>
      <c r="DA666">
        <v>0</v>
      </c>
      <c r="DJ666">
        <v>0</v>
      </c>
      <c r="EG666" t="s">
        <v>280</v>
      </c>
      <c r="EH666">
        <v>1</v>
      </c>
      <c r="EJ666">
        <v>0</v>
      </c>
      <c r="EK666" s="59" t="s">
        <v>415</v>
      </c>
      <c r="EL666"/>
    </row>
    <row r="667" spans="1:142" x14ac:dyDescent="0.3">
      <c r="A667" t="s">
        <v>134</v>
      </c>
      <c r="B667">
        <v>2022</v>
      </c>
      <c r="C667" t="s">
        <v>135</v>
      </c>
      <c r="D667" t="s">
        <v>268</v>
      </c>
      <c r="E667" t="s">
        <v>193</v>
      </c>
      <c r="F667" t="s">
        <v>137</v>
      </c>
      <c r="G667" t="s">
        <v>138</v>
      </c>
      <c r="H667" s="6">
        <v>0</v>
      </c>
      <c r="I667">
        <v>0</v>
      </c>
      <c r="AS667">
        <v>0</v>
      </c>
      <c r="AT667">
        <v>0</v>
      </c>
      <c r="AU667">
        <v>0</v>
      </c>
      <c r="AV667">
        <v>0</v>
      </c>
      <c r="AW667">
        <v>0</v>
      </c>
      <c r="AX667">
        <v>0</v>
      </c>
      <c r="AY667">
        <v>0</v>
      </c>
      <c r="AZ667">
        <v>0</v>
      </c>
      <c r="BA667">
        <v>0</v>
      </c>
      <c r="BB667">
        <v>0</v>
      </c>
      <c r="BC667">
        <v>0</v>
      </c>
      <c r="BD667">
        <v>0</v>
      </c>
      <c r="BE667">
        <v>0</v>
      </c>
      <c r="BF667">
        <v>0</v>
      </c>
      <c r="BG667">
        <v>0</v>
      </c>
      <c r="BH667">
        <v>0</v>
      </c>
      <c r="BI667">
        <v>0</v>
      </c>
      <c r="BK667">
        <v>0</v>
      </c>
      <c r="BL667">
        <v>0</v>
      </c>
      <c r="BM667">
        <v>0</v>
      </c>
      <c r="BN667">
        <v>0</v>
      </c>
      <c r="BO667">
        <v>0</v>
      </c>
      <c r="BP667">
        <v>0</v>
      </c>
      <c r="BQ667">
        <v>0</v>
      </c>
      <c r="BR667">
        <v>0</v>
      </c>
      <c r="BT667">
        <v>0</v>
      </c>
      <c r="BU667">
        <v>0</v>
      </c>
      <c r="BV667">
        <v>0</v>
      </c>
      <c r="BW667">
        <v>0</v>
      </c>
      <c r="BX667">
        <v>0</v>
      </c>
      <c r="BY667">
        <v>0</v>
      </c>
      <c r="BZ667">
        <v>0</v>
      </c>
      <c r="CA667">
        <v>0</v>
      </c>
      <c r="CB667">
        <v>0</v>
      </c>
      <c r="CC667">
        <v>0</v>
      </c>
      <c r="CD667">
        <v>0</v>
      </c>
      <c r="CE667">
        <v>0</v>
      </c>
      <c r="CI667">
        <v>0</v>
      </c>
      <c r="CJ667">
        <v>0</v>
      </c>
      <c r="CK667">
        <v>0</v>
      </c>
      <c r="CL667">
        <v>0</v>
      </c>
      <c r="DA667">
        <v>0</v>
      </c>
      <c r="DJ667">
        <v>0</v>
      </c>
      <c r="EG667" t="s">
        <v>281</v>
      </c>
      <c r="EH667">
        <v>1</v>
      </c>
      <c r="EJ667">
        <v>0</v>
      </c>
      <c r="EK667" s="59" t="s">
        <v>421</v>
      </c>
      <c r="EL667"/>
    </row>
    <row r="668" spans="1:142" x14ac:dyDescent="0.3">
      <c r="A668" t="s">
        <v>134</v>
      </c>
      <c r="B668">
        <v>2022</v>
      </c>
      <c r="C668" t="s">
        <v>135</v>
      </c>
      <c r="D668" t="s">
        <v>269</v>
      </c>
      <c r="E668" t="s">
        <v>194</v>
      </c>
      <c r="F668" t="s">
        <v>137</v>
      </c>
      <c r="G668" t="s">
        <v>138</v>
      </c>
      <c r="H668" s="6">
        <v>0</v>
      </c>
      <c r="I668">
        <v>0</v>
      </c>
      <c r="AS668">
        <v>0</v>
      </c>
      <c r="AT668">
        <v>0</v>
      </c>
      <c r="AU668">
        <v>0</v>
      </c>
      <c r="AV668">
        <v>0</v>
      </c>
      <c r="AW668">
        <v>0</v>
      </c>
      <c r="AX668">
        <v>0</v>
      </c>
      <c r="AY668">
        <v>0</v>
      </c>
      <c r="AZ668">
        <v>0</v>
      </c>
      <c r="BA668">
        <v>0</v>
      </c>
      <c r="BB668">
        <v>0</v>
      </c>
      <c r="BC668">
        <v>0</v>
      </c>
      <c r="BD668">
        <v>0</v>
      </c>
      <c r="BE668">
        <v>0</v>
      </c>
      <c r="BF668">
        <v>0</v>
      </c>
      <c r="BG668">
        <v>0</v>
      </c>
      <c r="BH668">
        <v>0</v>
      </c>
      <c r="BI668">
        <v>0</v>
      </c>
      <c r="BK668">
        <v>0</v>
      </c>
      <c r="BL668">
        <v>0</v>
      </c>
      <c r="BM668">
        <v>0</v>
      </c>
      <c r="BN668">
        <v>0</v>
      </c>
      <c r="BO668">
        <v>0</v>
      </c>
      <c r="BP668">
        <v>0</v>
      </c>
      <c r="BQ668">
        <v>0</v>
      </c>
      <c r="BR668">
        <v>0</v>
      </c>
      <c r="BT668">
        <v>0</v>
      </c>
      <c r="BU668">
        <v>0</v>
      </c>
      <c r="BV668">
        <v>0</v>
      </c>
      <c r="BW668">
        <v>0</v>
      </c>
      <c r="BX668">
        <v>0</v>
      </c>
      <c r="BY668">
        <v>0</v>
      </c>
      <c r="BZ668">
        <v>0</v>
      </c>
      <c r="CA668">
        <v>0</v>
      </c>
      <c r="CB668">
        <v>0</v>
      </c>
      <c r="CC668">
        <v>0</v>
      </c>
      <c r="CD668">
        <v>0</v>
      </c>
      <c r="CE668">
        <v>0</v>
      </c>
      <c r="CI668">
        <v>0</v>
      </c>
      <c r="CJ668">
        <v>0</v>
      </c>
      <c r="CK668">
        <v>0</v>
      </c>
      <c r="CL668">
        <v>0</v>
      </c>
      <c r="DA668">
        <v>0</v>
      </c>
      <c r="DJ668">
        <v>0</v>
      </c>
      <c r="EG668" t="s">
        <v>278</v>
      </c>
      <c r="EH668">
        <v>1</v>
      </c>
      <c r="EJ668">
        <v>0</v>
      </c>
      <c r="EK668" s="59" t="s">
        <v>446</v>
      </c>
      <c r="EL668"/>
    </row>
    <row r="669" spans="1:142" x14ac:dyDescent="0.3">
      <c r="A669" t="s">
        <v>134</v>
      </c>
      <c r="B669">
        <v>2022</v>
      </c>
      <c r="C669" t="s">
        <v>135</v>
      </c>
      <c r="D669" t="s">
        <v>270</v>
      </c>
      <c r="E669" t="s">
        <v>195</v>
      </c>
      <c r="F669" t="s">
        <v>137</v>
      </c>
      <c r="G669" t="s">
        <v>138</v>
      </c>
      <c r="H669" s="6">
        <v>0</v>
      </c>
      <c r="I669">
        <v>0</v>
      </c>
      <c r="AS669">
        <v>0</v>
      </c>
      <c r="AT669">
        <v>0</v>
      </c>
      <c r="AU669">
        <v>0</v>
      </c>
      <c r="AV669">
        <v>0</v>
      </c>
      <c r="AW669">
        <v>0</v>
      </c>
      <c r="AX669">
        <v>0</v>
      </c>
      <c r="AY669">
        <v>0</v>
      </c>
      <c r="AZ669">
        <v>0</v>
      </c>
      <c r="BA669">
        <v>0</v>
      </c>
      <c r="BB669">
        <v>0</v>
      </c>
      <c r="BC669">
        <v>0</v>
      </c>
      <c r="BD669">
        <v>0</v>
      </c>
      <c r="BE669">
        <v>0</v>
      </c>
      <c r="BF669">
        <v>0</v>
      </c>
      <c r="BG669">
        <v>0</v>
      </c>
      <c r="BH669">
        <v>0</v>
      </c>
      <c r="BI669">
        <v>0</v>
      </c>
      <c r="BK669">
        <v>0</v>
      </c>
      <c r="BL669">
        <v>0</v>
      </c>
      <c r="BM669">
        <v>0</v>
      </c>
      <c r="BN669">
        <v>0</v>
      </c>
      <c r="BO669">
        <v>0</v>
      </c>
      <c r="BP669">
        <v>0</v>
      </c>
      <c r="BQ669">
        <v>0</v>
      </c>
      <c r="BR669">
        <v>0</v>
      </c>
      <c r="BT669">
        <v>0</v>
      </c>
      <c r="BU669">
        <v>0</v>
      </c>
      <c r="BV669">
        <v>0</v>
      </c>
      <c r="BW669">
        <v>0</v>
      </c>
      <c r="BX669">
        <v>0</v>
      </c>
      <c r="BY669">
        <v>0</v>
      </c>
      <c r="BZ669">
        <v>0</v>
      </c>
      <c r="CA669">
        <v>0</v>
      </c>
      <c r="CB669">
        <v>0</v>
      </c>
      <c r="CC669">
        <v>0</v>
      </c>
      <c r="CD669">
        <v>0</v>
      </c>
      <c r="CE669">
        <v>0</v>
      </c>
      <c r="CI669">
        <v>0</v>
      </c>
      <c r="CJ669">
        <v>0</v>
      </c>
      <c r="CK669">
        <v>0</v>
      </c>
      <c r="CL669">
        <v>0</v>
      </c>
      <c r="DA669">
        <v>0</v>
      </c>
      <c r="DJ669">
        <v>0</v>
      </c>
      <c r="EG669" t="s">
        <v>283</v>
      </c>
      <c r="EH669">
        <v>1</v>
      </c>
      <c r="EJ669">
        <v>0</v>
      </c>
      <c r="EK669" s="59" t="s">
        <v>413</v>
      </c>
      <c r="EL669"/>
    </row>
    <row r="670" spans="1:142" x14ac:dyDescent="0.3">
      <c r="A670" t="s">
        <v>134</v>
      </c>
      <c r="B670">
        <v>2022</v>
      </c>
      <c r="C670" t="s">
        <v>135</v>
      </c>
      <c r="D670" t="s">
        <v>271</v>
      </c>
      <c r="E670" t="s">
        <v>196</v>
      </c>
      <c r="F670" t="s">
        <v>137</v>
      </c>
      <c r="G670" t="s">
        <v>138</v>
      </c>
      <c r="H670" s="6">
        <v>0</v>
      </c>
      <c r="I670">
        <v>0</v>
      </c>
      <c r="AS670">
        <v>0</v>
      </c>
      <c r="AT670">
        <v>0</v>
      </c>
      <c r="AU670">
        <v>0</v>
      </c>
      <c r="AV670">
        <v>0</v>
      </c>
      <c r="AW670">
        <v>0</v>
      </c>
      <c r="AX670">
        <v>0</v>
      </c>
      <c r="AY670">
        <v>0</v>
      </c>
      <c r="AZ670">
        <v>0</v>
      </c>
      <c r="BA670">
        <v>0</v>
      </c>
      <c r="BB670">
        <v>0</v>
      </c>
      <c r="BC670">
        <v>0</v>
      </c>
      <c r="BD670">
        <v>0</v>
      </c>
      <c r="BE670">
        <v>0</v>
      </c>
      <c r="BF670">
        <v>0</v>
      </c>
      <c r="BG670">
        <v>0</v>
      </c>
      <c r="BH670">
        <v>0</v>
      </c>
      <c r="BI670">
        <v>0</v>
      </c>
      <c r="BK670">
        <v>0</v>
      </c>
      <c r="BL670">
        <v>0</v>
      </c>
      <c r="BM670">
        <v>0</v>
      </c>
      <c r="BN670">
        <v>0</v>
      </c>
      <c r="BO670">
        <v>0</v>
      </c>
      <c r="BP670">
        <v>0</v>
      </c>
      <c r="BQ670">
        <v>0</v>
      </c>
      <c r="BR670">
        <v>0</v>
      </c>
      <c r="BT670">
        <v>0</v>
      </c>
      <c r="BU670">
        <v>0</v>
      </c>
      <c r="BV670">
        <v>0</v>
      </c>
      <c r="BW670">
        <v>0</v>
      </c>
      <c r="BX670">
        <v>0</v>
      </c>
      <c r="BY670">
        <v>0</v>
      </c>
      <c r="BZ670">
        <v>0</v>
      </c>
      <c r="CA670">
        <v>0</v>
      </c>
      <c r="CB670">
        <v>0</v>
      </c>
      <c r="CC670">
        <v>0</v>
      </c>
      <c r="CD670">
        <v>0</v>
      </c>
      <c r="CE670">
        <v>0</v>
      </c>
      <c r="CI670">
        <v>0</v>
      </c>
      <c r="CJ670">
        <v>0</v>
      </c>
      <c r="CK670">
        <v>0</v>
      </c>
      <c r="CL670">
        <v>0</v>
      </c>
      <c r="DA670">
        <v>0</v>
      </c>
      <c r="DJ670">
        <v>0</v>
      </c>
      <c r="EG670" t="s">
        <v>279</v>
      </c>
      <c r="EH670">
        <v>1</v>
      </c>
      <c r="EJ670">
        <v>0</v>
      </c>
      <c r="EK670" s="59" t="s">
        <v>444</v>
      </c>
      <c r="EL670"/>
    </row>
    <row r="671" spans="1:142" x14ac:dyDescent="0.3">
      <c r="A671" t="s">
        <v>134</v>
      </c>
      <c r="B671">
        <v>2022</v>
      </c>
      <c r="C671" t="s">
        <v>135</v>
      </c>
      <c r="D671" t="s">
        <v>272</v>
      </c>
      <c r="E671" t="s">
        <v>197</v>
      </c>
      <c r="F671" t="s">
        <v>137</v>
      </c>
      <c r="G671" t="s">
        <v>138</v>
      </c>
      <c r="H671" s="6">
        <v>0</v>
      </c>
      <c r="I671">
        <v>0</v>
      </c>
      <c r="AS671">
        <v>0</v>
      </c>
      <c r="AT671">
        <v>0</v>
      </c>
      <c r="AU671">
        <v>0</v>
      </c>
      <c r="AV671">
        <v>0</v>
      </c>
      <c r="AW671">
        <v>0</v>
      </c>
      <c r="AX671">
        <v>0</v>
      </c>
      <c r="AY671">
        <v>0</v>
      </c>
      <c r="AZ671">
        <v>0</v>
      </c>
      <c r="BA671">
        <v>0</v>
      </c>
      <c r="BB671">
        <v>0</v>
      </c>
      <c r="BC671">
        <v>0</v>
      </c>
      <c r="BD671">
        <v>0</v>
      </c>
      <c r="BE671">
        <v>0</v>
      </c>
      <c r="BF671">
        <v>0</v>
      </c>
      <c r="BG671">
        <v>0</v>
      </c>
      <c r="BH671">
        <v>0</v>
      </c>
      <c r="BI671">
        <v>0</v>
      </c>
      <c r="BK671">
        <v>0</v>
      </c>
      <c r="BL671">
        <v>0</v>
      </c>
      <c r="BM671">
        <v>0</v>
      </c>
      <c r="BN671">
        <v>0</v>
      </c>
      <c r="BO671">
        <v>0</v>
      </c>
      <c r="BP671">
        <v>0</v>
      </c>
      <c r="BQ671">
        <v>0</v>
      </c>
      <c r="BR671">
        <v>0</v>
      </c>
      <c r="BT671">
        <v>0</v>
      </c>
      <c r="BU671">
        <v>0</v>
      </c>
      <c r="BV671">
        <v>0</v>
      </c>
      <c r="BW671">
        <v>0</v>
      </c>
      <c r="BX671">
        <v>0</v>
      </c>
      <c r="BY671">
        <v>0</v>
      </c>
      <c r="BZ671">
        <v>0</v>
      </c>
      <c r="CA671">
        <v>0</v>
      </c>
      <c r="CB671">
        <v>0</v>
      </c>
      <c r="CC671">
        <v>0</v>
      </c>
      <c r="CD671">
        <v>0</v>
      </c>
      <c r="CE671">
        <v>0</v>
      </c>
      <c r="CI671">
        <v>0</v>
      </c>
      <c r="CJ671">
        <v>0</v>
      </c>
      <c r="CK671">
        <v>0</v>
      </c>
      <c r="CL671">
        <v>0</v>
      </c>
      <c r="DA671">
        <v>0</v>
      </c>
      <c r="DJ671">
        <v>0</v>
      </c>
      <c r="EG671" t="s">
        <v>279</v>
      </c>
      <c r="EH671">
        <v>1</v>
      </c>
      <c r="EJ671">
        <v>0</v>
      </c>
      <c r="EK671" s="59" t="s">
        <v>443</v>
      </c>
      <c r="EL671"/>
    </row>
    <row r="672" spans="1:142" x14ac:dyDescent="0.3">
      <c r="A672" t="s">
        <v>134</v>
      </c>
      <c r="B672">
        <v>2022</v>
      </c>
      <c r="C672" t="s">
        <v>135</v>
      </c>
      <c r="D672" t="s">
        <v>273</v>
      </c>
      <c r="E672" t="s">
        <v>198</v>
      </c>
      <c r="F672" t="s">
        <v>137</v>
      </c>
      <c r="G672" t="s">
        <v>138</v>
      </c>
      <c r="H672" s="6">
        <v>0</v>
      </c>
      <c r="I672">
        <v>0</v>
      </c>
      <c r="AS672">
        <v>0</v>
      </c>
      <c r="AT672">
        <v>0</v>
      </c>
      <c r="AU672">
        <v>0</v>
      </c>
      <c r="AV672">
        <v>0</v>
      </c>
      <c r="AW672">
        <v>0</v>
      </c>
      <c r="AX672">
        <v>0</v>
      </c>
      <c r="AY672">
        <v>0</v>
      </c>
      <c r="AZ672">
        <v>0</v>
      </c>
      <c r="BA672">
        <v>0</v>
      </c>
      <c r="BB672">
        <v>0</v>
      </c>
      <c r="BC672">
        <v>0</v>
      </c>
      <c r="BD672">
        <v>0</v>
      </c>
      <c r="BE672">
        <v>0</v>
      </c>
      <c r="BF672">
        <v>0</v>
      </c>
      <c r="BG672">
        <v>0</v>
      </c>
      <c r="BH672">
        <v>0</v>
      </c>
      <c r="BI672">
        <v>0</v>
      </c>
      <c r="BK672">
        <v>0</v>
      </c>
      <c r="BL672">
        <v>0</v>
      </c>
      <c r="BM672">
        <v>0</v>
      </c>
      <c r="BN672">
        <v>0</v>
      </c>
      <c r="BO672">
        <v>0</v>
      </c>
      <c r="BP672">
        <v>0</v>
      </c>
      <c r="BQ672">
        <v>0</v>
      </c>
      <c r="BR672">
        <v>0</v>
      </c>
      <c r="BT672">
        <v>0</v>
      </c>
      <c r="BU672">
        <v>0</v>
      </c>
      <c r="BV672">
        <v>0</v>
      </c>
      <c r="BW672">
        <v>0</v>
      </c>
      <c r="BX672">
        <v>0</v>
      </c>
      <c r="BY672">
        <v>0</v>
      </c>
      <c r="BZ672">
        <v>0</v>
      </c>
      <c r="CA672">
        <v>0</v>
      </c>
      <c r="CB672">
        <v>0</v>
      </c>
      <c r="CC672">
        <v>0</v>
      </c>
      <c r="CD672">
        <v>0</v>
      </c>
      <c r="CE672">
        <v>0</v>
      </c>
      <c r="CI672">
        <v>0</v>
      </c>
      <c r="CJ672">
        <v>0</v>
      </c>
      <c r="CK672">
        <v>0</v>
      </c>
      <c r="CL672">
        <v>0</v>
      </c>
      <c r="DA672">
        <v>0</v>
      </c>
      <c r="DJ672">
        <v>0</v>
      </c>
      <c r="EG672" t="s">
        <v>278</v>
      </c>
      <c r="EH672">
        <v>1</v>
      </c>
      <c r="EJ672">
        <v>0</v>
      </c>
      <c r="EK672" s="59" t="s">
        <v>445</v>
      </c>
      <c r="EL672"/>
    </row>
    <row r="673" spans="1:142" x14ac:dyDescent="0.3">
      <c r="A673" t="s">
        <v>134</v>
      </c>
      <c r="B673">
        <v>2023</v>
      </c>
      <c r="C673" t="s">
        <v>135</v>
      </c>
      <c r="D673" t="s">
        <v>213</v>
      </c>
      <c r="E673" t="s">
        <v>136</v>
      </c>
      <c r="F673" t="s">
        <v>137</v>
      </c>
      <c r="G673" t="s">
        <v>138</v>
      </c>
      <c r="H673" s="6">
        <v>804063.84</v>
      </c>
      <c r="I673">
        <v>685462</v>
      </c>
      <c r="AS673">
        <v>3281828427.3499999</v>
      </c>
      <c r="AT673">
        <v>-24003941.399999999</v>
      </c>
      <c r="AU673">
        <v>0</v>
      </c>
      <c r="AV673">
        <v>490660262.05000001</v>
      </c>
      <c r="AW673">
        <v>0</v>
      </c>
      <c r="AX673">
        <v>0</v>
      </c>
      <c r="AY673">
        <v>-3841444.27</v>
      </c>
      <c r="AZ673">
        <v>-269786</v>
      </c>
      <c r="BA673">
        <v>-490660262.05000001</v>
      </c>
      <c r="BB673">
        <v>-3097839902.3099999</v>
      </c>
      <c r="BC673">
        <v>467465928.35000002</v>
      </c>
      <c r="BD673">
        <v>0</v>
      </c>
      <c r="BE673">
        <v>0</v>
      </c>
      <c r="BF673">
        <v>0</v>
      </c>
      <c r="BG673">
        <v>-3164697.73</v>
      </c>
      <c r="BH673">
        <v>97599351</v>
      </c>
      <c r="BI673">
        <v>0</v>
      </c>
      <c r="BK673">
        <v>0</v>
      </c>
      <c r="BL673">
        <v>-867707551</v>
      </c>
      <c r="BM673">
        <v>0</v>
      </c>
      <c r="BN673">
        <v>130898737</v>
      </c>
      <c r="BO673">
        <v>-400310</v>
      </c>
      <c r="BP673">
        <v>-308305.75</v>
      </c>
      <c r="BQ673">
        <v>-6237106.6399999997</v>
      </c>
      <c r="BR673">
        <v>0</v>
      </c>
      <c r="BT673">
        <v>0</v>
      </c>
      <c r="BU673">
        <v>0</v>
      </c>
      <c r="BV673">
        <v>-169673203.81999999</v>
      </c>
      <c r="BW673">
        <v>-3492327.3</v>
      </c>
      <c r="BX673">
        <v>-1765672.81</v>
      </c>
      <c r="BY673">
        <v>0</v>
      </c>
      <c r="BZ673">
        <v>441115.22</v>
      </c>
      <c r="CA673">
        <v>-1321815.8500000001</v>
      </c>
      <c r="CB673">
        <v>0</v>
      </c>
      <c r="CC673">
        <v>65256192.039999999</v>
      </c>
      <c r="CD673">
        <v>0</v>
      </c>
      <c r="CE673">
        <v>0</v>
      </c>
      <c r="CI673">
        <v>758667184.16999996</v>
      </c>
      <c r="CJ673">
        <v>581446087.81284082</v>
      </c>
      <c r="CK673">
        <v>-909753863.90326011</v>
      </c>
      <c r="CL673">
        <v>1169417282.1600001</v>
      </c>
      <c r="DA673">
        <v>231726175.69</v>
      </c>
      <c r="DJ673">
        <v>612684036</v>
      </c>
      <c r="EH673">
        <v>0</v>
      </c>
      <c r="EJ673">
        <v>0</v>
      </c>
      <c r="EK673" s="59" t="s">
        <v>432</v>
      </c>
      <c r="EL673"/>
    </row>
    <row r="674" spans="1:142" x14ac:dyDescent="0.3">
      <c r="A674" t="s">
        <v>134</v>
      </c>
      <c r="B674">
        <v>2023</v>
      </c>
      <c r="C674" t="s">
        <v>135</v>
      </c>
      <c r="D674" t="s">
        <v>214</v>
      </c>
      <c r="E674" t="s">
        <v>139</v>
      </c>
      <c r="F674" t="s">
        <v>137</v>
      </c>
      <c r="G674" t="s">
        <v>138</v>
      </c>
      <c r="H674" s="6">
        <v>1305102.8400000001</v>
      </c>
      <c r="I674">
        <v>1286077</v>
      </c>
      <c r="AS674">
        <v>5426705080.8000002</v>
      </c>
      <c r="AT674">
        <v>23005847.469999999</v>
      </c>
      <c r="AU674">
        <v>0</v>
      </c>
      <c r="AV674">
        <v>918399433.59000003</v>
      </c>
      <c r="AW674">
        <v>0</v>
      </c>
      <c r="AX674">
        <v>0</v>
      </c>
      <c r="AY674">
        <v>-7372319.6500000004</v>
      </c>
      <c r="AZ674">
        <v>-458847</v>
      </c>
      <c r="BA674">
        <v>-918399433.54999995</v>
      </c>
      <c r="BB674">
        <v>-6486202674.9399996</v>
      </c>
      <c r="BC674">
        <v>809291591</v>
      </c>
      <c r="BD674">
        <v>0</v>
      </c>
      <c r="BE674">
        <v>0</v>
      </c>
      <c r="BF674">
        <v>0</v>
      </c>
      <c r="BG674">
        <v>-1962082.56</v>
      </c>
      <c r="BH674">
        <v>-40090221.850000001</v>
      </c>
      <c r="BI674">
        <v>0</v>
      </c>
      <c r="BK674">
        <v>0</v>
      </c>
      <c r="BL674">
        <v>108472048</v>
      </c>
      <c r="BM674">
        <v>0</v>
      </c>
      <c r="BN674">
        <v>240069634</v>
      </c>
      <c r="BO674">
        <v>-28962622.32</v>
      </c>
      <c r="BP674">
        <v>-718324.83</v>
      </c>
      <c r="BQ674">
        <v>-21594914.23</v>
      </c>
      <c r="BR674">
        <v>0</v>
      </c>
      <c r="BT674">
        <v>-368353037.75</v>
      </c>
      <c r="BU674">
        <v>-1820242.17</v>
      </c>
      <c r="BV674">
        <v>151323260.62</v>
      </c>
      <c r="BW674">
        <v>-11368038.82</v>
      </c>
      <c r="BX674">
        <v>-1667190.93</v>
      </c>
      <c r="BY674">
        <v>-527191.43999999994</v>
      </c>
      <c r="BZ674">
        <v>9521557.1899999995</v>
      </c>
      <c r="CA674">
        <v>-9198732</v>
      </c>
      <c r="CB674">
        <v>0</v>
      </c>
      <c r="CC674">
        <v>130475753.22</v>
      </c>
      <c r="CD674">
        <v>948754</v>
      </c>
      <c r="CE674">
        <v>-40530.25</v>
      </c>
      <c r="CI674">
        <v>2085500490</v>
      </c>
      <c r="CJ674">
        <v>1320511424.3871574</v>
      </c>
      <c r="CK674">
        <v>164333398.25229999</v>
      </c>
      <c r="CL674">
        <v>2458828432.0900006</v>
      </c>
      <c r="DA674">
        <v>512746147.75999999</v>
      </c>
      <c r="DJ674">
        <v>856924679.20000005</v>
      </c>
      <c r="EG674" t="s">
        <v>278</v>
      </c>
      <c r="EH674">
        <v>1</v>
      </c>
      <c r="EJ674">
        <v>0</v>
      </c>
      <c r="EK674" s="59" t="s">
        <v>435</v>
      </c>
      <c r="EL674"/>
    </row>
    <row r="675" spans="1:142" x14ac:dyDescent="0.3">
      <c r="A675" t="s">
        <v>134</v>
      </c>
      <c r="B675">
        <v>2023</v>
      </c>
      <c r="C675" t="s">
        <v>135</v>
      </c>
      <c r="D675" t="s">
        <v>215</v>
      </c>
      <c r="E675" t="s">
        <v>140</v>
      </c>
      <c r="F675" t="s">
        <v>137</v>
      </c>
      <c r="G675" t="s">
        <v>138</v>
      </c>
      <c r="H675" s="6">
        <v>1501294</v>
      </c>
      <c r="I675">
        <v>1526671</v>
      </c>
      <c r="AS675">
        <v>5658348949.8000002</v>
      </c>
      <c r="AT675">
        <v>-19300968.960000001</v>
      </c>
      <c r="AU675">
        <v>0</v>
      </c>
      <c r="AV675">
        <v>963994643.35000002</v>
      </c>
      <c r="AW675">
        <v>37280</v>
      </c>
      <c r="AX675">
        <v>0</v>
      </c>
      <c r="AY675">
        <v>-7235699.2000000002</v>
      </c>
      <c r="AZ675">
        <v>-500865</v>
      </c>
      <c r="BA675">
        <v>-964031923.35000002</v>
      </c>
      <c r="BB675">
        <v>-6383854404.1499996</v>
      </c>
      <c r="BC675">
        <v>869028017.54999995</v>
      </c>
      <c r="BD675">
        <v>0</v>
      </c>
      <c r="BE675">
        <v>0</v>
      </c>
      <c r="BF675">
        <v>0</v>
      </c>
      <c r="BG675">
        <v>-713323.31</v>
      </c>
      <c r="BH675">
        <v>-359000000</v>
      </c>
      <c r="BI675">
        <v>0</v>
      </c>
      <c r="BK675">
        <v>0</v>
      </c>
      <c r="BL675">
        <v>-60186379</v>
      </c>
      <c r="BM675">
        <v>0</v>
      </c>
      <c r="BN675">
        <v>142776574</v>
      </c>
      <c r="BO675">
        <v>-25311045.449999999</v>
      </c>
      <c r="BP675">
        <v>-5331973.5599999996</v>
      </c>
      <c r="BQ675">
        <v>56206572.009999998</v>
      </c>
      <c r="BR675">
        <v>0</v>
      </c>
      <c r="BT675">
        <v>-344710224.63</v>
      </c>
      <c r="BU675">
        <v>-5456597.6900000004</v>
      </c>
      <c r="BV675">
        <v>133506001.27</v>
      </c>
      <c r="BW675">
        <v>-10177553.689999999</v>
      </c>
      <c r="BX675">
        <v>-760489.95</v>
      </c>
      <c r="BY675">
        <v>-4173833.93</v>
      </c>
      <c r="BZ675">
        <v>4175662.37</v>
      </c>
      <c r="CA675">
        <v>-2639823.02</v>
      </c>
      <c r="CB675">
        <v>0</v>
      </c>
      <c r="CC675">
        <v>88772029.659999996</v>
      </c>
      <c r="CD675">
        <v>656596.25</v>
      </c>
      <c r="CE675">
        <v>0</v>
      </c>
      <c r="CI675">
        <v>1279174494.5999999</v>
      </c>
      <c r="CJ675">
        <v>602466864.97101581</v>
      </c>
      <c r="CK675">
        <v>369583878.8326</v>
      </c>
      <c r="CL675">
        <v>2130638181.74</v>
      </c>
      <c r="DA675">
        <v>747477570.82000005</v>
      </c>
      <c r="DJ675">
        <v>1430300000</v>
      </c>
      <c r="EG675" t="s">
        <v>287</v>
      </c>
      <c r="EH675">
        <v>1</v>
      </c>
      <c r="EJ675">
        <v>0</v>
      </c>
      <c r="EK675" s="59" t="s">
        <v>387</v>
      </c>
      <c r="EL675"/>
    </row>
    <row r="676" spans="1:142" x14ac:dyDescent="0.3">
      <c r="A676" t="s">
        <v>134</v>
      </c>
      <c r="B676">
        <v>2023</v>
      </c>
      <c r="C676" t="s">
        <v>135</v>
      </c>
      <c r="D676" t="s">
        <v>216</v>
      </c>
      <c r="E676" t="s">
        <v>141</v>
      </c>
      <c r="F676" t="s">
        <v>137</v>
      </c>
      <c r="G676" t="s">
        <v>138</v>
      </c>
      <c r="H676" s="6">
        <v>727810</v>
      </c>
      <c r="I676">
        <v>815946</v>
      </c>
      <c r="AS676">
        <v>2975870039.8699999</v>
      </c>
      <c r="AT676">
        <v>-5914362.3799999999</v>
      </c>
      <c r="AU676">
        <v>0</v>
      </c>
      <c r="AV676">
        <v>362079012.30000001</v>
      </c>
      <c r="AW676">
        <v>0</v>
      </c>
      <c r="AX676">
        <v>0</v>
      </c>
      <c r="AY676">
        <v>-3690838.8</v>
      </c>
      <c r="AZ676">
        <v>-237944</v>
      </c>
      <c r="BA676">
        <v>-362079012.30000001</v>
      </c>
      <c r="BB676">
        <v>-3211726409.2600002</v>
      </c>
      <c r="BC676">
        <v>463645648.30000001</v>
      </c>
      <c r="BD676">
        <v>0</v>
      </c>
      <c r="BE676">
        <v>0</v>
      </c>
      <c r="BF676">
        <v>0</v>
      </c>
      <c r="BG676">
        <v>-1417633.31</v>
      </c>
      <c r="BH676">
        <v>-6191075.9500000002</v>
      </c>
      <c r="BI676">
        <v>0</v>
      </c>
      <c r="BK676">
        <v>0</v>
      </c>
      <c r="BL676">
        <v>-145751320</v>
      </c>
      <c r="BM676">
        <v>0</v>
      </c>
      <c r="BN676">
        <v>-19087774.57</v>
      </c>
      <c r="BO676">
        <v>-19485337.82</v>
      </c>
      <c r="BP676">
        <v>-11148524.949999999</v>
      </c>
      <c r="BQ676">
        <v>-2468116.4300000002</v>
      </c>
      <c r="BR676">
        <v>0</v>
      </c>
      <c r="BT676">
        <v>-74669627.75</v>
      </c>
      <c r="BU676">
        <v>-1004813.98</v>
      </c>
      <c r="BV676">
        <v>-62376345.670000002</v>
      </c>
      <c r="BW676">
        <v>-7418806.6100000003</v>
      </c>
      <c r="BX676">
        <v>-1290813.6599999999</v>
      </c>
      <c r="BY676">
        <v>-2331726.9500000002</v>
      </c>
      <c r="BZ676">
        <v>1507143.19</v>
      </c>
      <c r="CA676">
        <v>-477813.37</v>
      </c>
      <c r="CB676">
        <v>0</v>
      </c>
      <c r="CC676">
        <v>31202622.719999999</v>
      </c>
      <c r="CD676">
        <v>174210.75</v>
      </c>
      <c r="CE676">
        <v>0</v>
      </c>
      <c r="CI676">
        <v>738299785.94999957</v>
      </c>
      <c r="CJ676">
        <v>544872893.21038222</v>
      </c>
      <c r="CK676">
        <v>-147410211.42134002</v>
      </c>
      <c r="CL676">
        <v>1095838810.75</v>
      </c>
      <c r="DA676">
        <v>373873515.19</v>
      </c>
      <c r="DJ676">
        <v>418063699.75</v>
      </c>
      <c r="EG676" t="s">
        <v>290</v>
      </c>
      <c r="EH676">
        <v>1</v>
      </c>
      <c r="EJ676">
        <v>0</v>
      </c>
      <c r="EK676" s="59" t="s">
        <v>424</v>
      </c>
      <c r="EL676"/>
    </row>
    <row r="677" spans="1:142" x14ac:dyDescent="0.3">
      <c r="A677" t="s">
        <v>134</v>
      </c>
      <c r="B677">
        <v>2023</v>
      </c>
      <c r="C677" t="s">
        <v>135</v>
      </c>
      <c r="D677" t="s">
        <v>217</v>
      </c>
      <c r="E677" t="s">
        <v>142</v>
      </c>
      <c r="F677" t="s">
        <v>137</v>
      </c>
      <c r="G677" t="s">
        <v>138</v>
      </c>
      <c r="H677" s="6">
        <v>600591</v>
      </c>
      <c r="I677">
        <v>670697</v>
      </c>
      <c r="AS677">
        <v>2191636651.4000001</v>
      </c>
      <c r="AT677">
        <v>-3421843.86</v>
      </c>
      <c r="AU677">
        <v>0</v>
      </c>
      <c r="AV677">
        <v>358090762.73000002</v>
      </c>
      <c r="AW677">
        <v>0</v>
      </c>
      <c r="AX677">
        <v>0</v>
      </c>
      <c r="AY677">
        <v>-2884293.28</v>
      </c>
      <c r="AZ677">
        <v>-185856</v>
      </c>
      <c r="BA677">
        <v>-358106652.73000002</v>
      </c>
      <c r="BB677">
        <v>-2647192550.0799999</v>
      </c>
      <c r="BC677">
        <v>342985746.55000001</v>
      </c>
      <c r="BD677">
        <v>0</v>
      </c>
      <c r="BE677">
        <v>0</v>
      </c>
      <c r="BF677">
        <v>0</v>
      </c>
      <c r="BG677">
        <v>-1297335.67</v>
      </c>
      <c r="BH677">
        <v>-45729819</v>
      </c>
      <c r="BI677">
        <v>0</v>
      </c>
      <c r="BK677">
        <v>0</v>
      </c>
      <c r="BL677">
        <v>171382417</v>
      </c>
      <c r="BM677">
        <v>0</v>
      </c>
      <c r="BN677">
        <v>4059477</v>
      </c>
      <c r="BO677">
        <v>-9066144.9499999993</v>
      </c>
      <c r="BP677">
        <v>-1458224.74</v>
      </c>
      <c r="BQ677">
        <v>4207869.3600000003</v>
      </c>
      <c r="BR677">
        <v>0</v>
      </c>
      <c r="BT677">
        <v>-69847769.549999997</v>
      </c>
      <c r="BU677">
        <v>0</v>
      </c>
      <c r="BV677">
        <v>-23955600.469999999</v>
      </c>
      <c r="BW677">
        <v>-6575513.7999999998</v>
      </c>
      <c r="BX677">
        <v>-1466236.02</v>
      </c>
      <c r="BY677">
        <v>0</v>
      </c>
      <c r="BZ677">
        <v>3059446.33</v>
      </c>
      <c r="CA677">
        <v>-45721.79</v>
      </c>
      <c r="CB677">
        <v>0</v>
      </c>
      <c r="CC677">
        <v>50498864.100000001</v>
      </c>
      <c r="CD677">
        <v>0</v>
      </c>
      <c r="CE677">
        <v>0</v>
      </c>
      <c r="CI677">
        <v>990679140.92999995</v>
      </c>
      <c r="CJ677">
        <v>560799814.95434427</v>
      </c>
      <c r="CK677">
        <v>160441894.50480002</v>
      </c>
      <c r="CL677">
        <v>1118345481.9299998</v>
      </c>
      <c r="DA677">
        <v>823254482.62</v>
      </c>
      <c r="DJ677">
        <v>418387194</v>
      </c>
      <c r="EH677">
        <v>0</v>
      </c>
      <c r="EJ677">
        <v>0</v>
      </c>
      <c r="EK677" s="59" t="s">
        <v>395</v>
      </c>
      <c r="EL677"/>
    </row>
    <row r="678" spans="1:142" x14ac:dyDescent="0.3">
      <c r="A678" t="s">
        <v>134</v>
      </c>
      <c r="B678">
        <v>2023</v>
      </c>
      <c r="C678" t="s">
        <v>135</v>
      </c>
      <c r="D678" t="s">
        <v>218</v>
      </c>
      <c r="E678" t="s">
        <v>143</v>
      </c>
      <c r="F678" t="s">
        <v>137</v>
      </c>
      <c r="G678" t="s">
        <v>138</v>
      </c>
      <c r="H678" s="6">
        <v>594893.94999999995</v>
      </c>
      <c r="I678">
        <v>632436</v>
      </c>
      <c r="AS678">
        <v>2397008948.5999999</v>
      </c>
      <c r="AT678">
        <v>-8257338.2300000004</v>
      </c>
      <c r="AU678">
        <v>0</v>
      </c>
      <c r="AV678">
        <v>316625393.85000002</v>
      </c>
      <c r="AW678">
        <v>4962798.1500000004</v>
      </c>
      <c r="AX678">
        <v>0</v>
      </c>
      <c r="AY678">
        <v>-2915740.8</v>
      </c>
      <c r="AZ678">
        <v>-185446</v>
      </c>
      <c r="BA678">
        <v>-321588192</v>
      </c>
      <c r="BB678">
        <v>-2834864041.1500001</v>
      </c>
      <c r="BC678">
        <v>382987932.25999999</v>
      </c>
      <c r="BD678">
        <v>0</v>
      </c>
      <c r="BE678">
        <v>0</v>
      </c>
      <c r="BF678">
        <v>0</v>
      </c>
      <c r="BG678">
        <v>-1039588.87</v>
      </c>
      <c r="BH678">
        <v>-83799671</v>
      </c>
      <c r="BI678">
        <v>0</v>
      </c>
      <c r="BK678">
        <v>0</v>
      </c>
      <c r="BL678">
        <v>112921294.05</v>
      </c>
      <c r="BM678">
        <v>0</v>
      </c>
      <c r="BN678">
        <v>4773542</v>
      </c>
      <c r="BO678">
        <v>-6121977.96</v>
      </c>
      <c r="BP678">
        <v>-7803815.04</v>
      </c>
      <c r="BQ678">
        <v>30983133.5</v>
      </c>
      <c r="BR678">
        <v>0</v>
      </c>
      <c r="BT678">
        <v>-64811431.210000001</v>
      </c>
      <c r="BU678">
        <v>-180162.5</v>
      </c>
      <c r="BV678">
        <v>-49638988.600000001</v>
      </c>
      <c r="BW678">
        <v>-5479526.4500000002</v>
      </c>
      <c r="BX678">
        <v>-4289847.58</v>
      </c>
      <c r="BY678">
        <v>-9277960.3699999992</v>
      </c>
      <c r="BZ678">
        <v>2789823.09</v>
      </c>
      <c r="CA678">
        <v>-1309092.3799999999</v>
      </c>
      <c r="CB678">
        <v>0</v>
      </c>
      <c r="CC678">
        <v>34352160.649999999</v>
      </c>
      <c r="CD678">
        <v>37710</v>
      </c>
      <c r="CE678">
        <v>-2883.9</v>
      </c>
      <c r="CI678">
        <v>720343071.13795078</v>
      </c>
      <c r="CJ678">
        <v>449226303.63904142</v>
      </c>
      <c r="CK678">
        <v>111569316.0148</v>
      </c>
      <c r="CL678">
        <v>946092900.96000004</v>
      </c>
      <c r="DA678">
        <v>386484002.44999999</v>
      </c>
      <c r="DJ678">
        <v>444829983</v>
      </c>
      <c r="EG678" t="s">
        <v>280</v>
      </c>
      <c r="EH678">
        <v>1</v>
      </c>
      <c r="EJ678">
        <v>0</v>
      </c>
      <c r="EK678" s="59" t="s">
        <v>429</v>
      </c>
      <c r="EL678"/>
    </row>
    <row r="679" spans="1:142" x14ac:dyDescent="0.3">
      <c r="A679" t="s">
        <v>134</v>
      </c>
      <c r="B679">
        <v>2023</v>
      </c>
      <c r="C679" t="s">
        <v>135</v>
      </c>
      <c r="D679" t="s">
        <v>219</v>
      </c>
      <c r="E679" t="s">
        <v>144</v>
      </c>
      <c r="F679" t="s">
        <v>137</v>
      </c>
      <c r="G679" t="s">
        <v>138</v>
      </c>
      <c r="H679" s="6">
        <v>493959.92</v>
      </c>
      <c r="I679">
        <v>506192</v>
      </c>
      <c r="AS679">
        <v>1914883688.9200001</v>
      </c>
      <c r="AT679">
        <v>-22980163.600000001</v>
      </c>
      <c r="AU679">
        <v>0</v>
      </c>
      <c r="AV679">
        <v>316824529.98000002</v>
      </c>
      <c r="AW679">
        <v>18233202.359999999</v>
      </c>
      <c r="AX679">
        <v>0</v>
      </c>
      <c r="AY679">
        <v>-2391392.5499999998</v>
      </c>
      <c r="AZ679">
        <v>-150926</v>
      </c>
      <c r="BA679">
        <v>-316824529.98000002</v>
      </c>
      <c r="BB679">
        <v>-2503991254.48</v>
      </c>
      <c r="BC679">
        <v>281621187.69999999</v>
      </c>
      <c r="BD679">
        <v>0</v>
      </c>
      <c r="BE679">
        <v>0</v>
      </c>
      <c r="BF679">
        <v>0</v>
      </c>
      <c r="BG679">
        <v>-3934773.25</v>
      </c>
      <c r="BH679">
        <v>-29940000</v>
      </c>
      <c r="BI679">
        <v>0</v>
      </c>
      <c r="BK679">
        <v>0</v>
      </c>
      <c r="BL679">
        <v>367041700</v>
      </c>
      <c r="BM679">
        <v>0</v>
      </c>
      <c r="BN679">
        <v>-19986647</v>
      </c>
      <c r="BO679">
        <v>0</v>
      </c>
      <c r="BP679">
        <v>-1974762.68</v>
      </c>
      <c r="BQ679">
        <v>19297530.199999999</v>
      </c>
      <c r="BR679">
        <v>0</v>
      </c>
      <c r="BT679">
        <v>-58590773.82</v>
      </c>
      <c r="BU679">
        <v>-1153524.42</v>
      </c>
      <c r="BV679">
        <v>-33982985.189999998</v>
      </c>
      <c r="BW679">
        <v>-4263987.3499999996</v>
      </c>
      <c r="BX679">
        <v>-1438224.54</v>
      </c>
      <c r="BY679">
        <v>-330004.89</v>
      </c>
      <c r="BZ679">
        <v>5682561.6699999999</v>
      </c>
      <c r="CA679">
        <v>-710242.21</v>
      </c>
      <c r="CB679">
        <v>27345.32</v>
      </c>
      <c r="CC679">
        <v>74061458.430000007</v>
      </c>
      <c r="CD679">
        <v>0</v>
      </c>
      <c r="CE679">
        <v>0</v>
      </c>
      <c r="CI679">
        <v>1262679360.04</v>
      </c>
      <c r="CJ679">
        <v>564458016.92496383</v>
      </c>
      <c r="CK679">
        <v>358162783.10387808</v>
      </c>
      <c r="CL679">
        <v>1395926969.8699999</v>
      </c>
      <c r="DA679">
        <v>1010043033</v>
      </c>
      <c r="DJ679">
        <v>434990000</v>
      </c>
      <c r="EH679">
        <v>0</v>
      </c>
      <c r="EI679" t="s">
        <v>202</v>
      </c>
      <c r="EJ679">
        <v>1</v>
      </c>
      <c r="EK679" s="59" t="s">
        <v>433</v>
      </c>
      <c r="EL679"/>
    </row>
    <row r="680" spans="1:142" x14ac:dyDescent="0.3">
      <c r="A680" t="s">
        <v>134</v>
      </c>
      <c r="B680">
        <v>2023</v>
      </c>
      <c r="C680" t="s">
        <v>135</v>
      </c>
      <c r="D680" t="s">
        <v>220</v>
      </c>
      <c r="E680" t="s">
        <v>145</v>
      </c>
      <c r="F680" t="s">
        <v>137</v>
      </c>
      <c r="G680" t="s">
        <v>138</v>
      </c>
      <c r="H680" s="6">
        <v>0</v>
      </c>
      <c r="I680">
        <v>0</v>
      </c>
      <c r="AS680">
        <v>0</v>
      </c>
      <c r="AT680">
        <v>0</v>
      </c>
      <c r="AU680">
        <v>0</v>
      </c>
      <c r="AV680">
        <v>0</v>
      </c>
      <c r="AW680">
        <v>0</v>
      </c>
      <c r="AX680">
        <v>0</v>
      </c>
      <c r="AY680">
        <v>0</v>
      </c>
      <c r="AZ680">
        <v>0</v>
      </c>
      <c r="BA680">
        <v>0</v>
      </c>
      <c r="BB680">
        <v>0</v>
      </c>
      <c r="BC680">
        <v>0</v>
      </c>
      <c r="BD680">
        <v>0</v>
      </c>
      <c r="BE680">
        <v>0</v>
      </c>
      <c r="BF680">
        <v>0</v>
      </c>
      <c r="BG680">
        <v>0</v>
      </c>
      <c r="BH680">
        <v>0</v>
      </c>
      <c r="BI680">
        <v>0</v>
      </c>
      <c r="BK680">
        <v>0</v>
      </c>
      <c r="BL680">
        <v>0</v>
      </c>
      <c r="BM680">
        <v>0</v>
      </c>
      <c r="BN680">
        <v>0</v>
      </c>
      <c r="BO680">
        <v>0</v>
      </c>
      <c r="BP680">
        <v>0</v>
      </c>
      <c r="BQ680">
        <v>0</v>
      </c>
      <c r="BR680">
        <v>0</v>
      </c>
      <c r="BT680">
        <v>0</v>
      </c>
      <c r="BU680">
        <v>0</v>
      </c>
      <c r="BV680">
        <v>0</v>
      </c>
      <c r="BW680">
        <v>0</v>
      </c>
      <c r="BX680">
        <v>0</v>
      </c>
      <c r="BY680">
        <v>0</v>
      </c>
      <c r="BZ680">
        <v>0</v>
      </c>
      <c r="CA680">
        <v>0</v>
      </c>
      <c r="CB680">
        <v>0</v>
      </c>
      <c r="CC680">
        <v>0</v>
      </c>
      <c r="CD680">
        <v>0</v>
      </c>
      <c r="CE680">
        <v>0</v>
      </c>
      <c r="CI680">
        <v>0</v>
      </c>
      <c r="CJ680">
        <v>0</v>
      </c>
      <c r="CK680">
        <v>0</v>
      </c>
      <c r="CL680">
        <v>0</v>
      </c>
      <c r="DA680">
        <v>0</v>
      </c>
      <c r="DJ680">
        <v>0</v>
      </c>
      <c r="EG680" t="s">
        <v>278</v>
      </c>
      <c r="EH680">
        <v>1</v>
      </c>
      <c r="EJ680">
        <v>0</v>
      </c>
      <c r="EK680" s="59" t="s">
        <v>412</v>
      </c>
      <c r="EL680"/>
    </row>
    <row r="681" spans="1:142" x14ac:dyDescent="0.3">
      <c r="A681" t="s">
        <v>134</v>
      </c>
      <c r="B681">
        <v>2023</v>
      </c>
      <c r="C681" t="s">
        <v>135</v>
      </c>
      <c r="D681" t="s">
        <v>221</v>
      </c>
      <c r="E681" t="s">
        <v>146</v>
      </c>
      <c r="F681" t="s">
        <v>137</v>
      </c>
      <c r="G681" t="s">
        <v>138</v>
      </c>
      <c r="H681" s="6">
        <v>556871</v>
      </c>
      <c r="I681">
        <v>544310</v>
      </c>
      <c r="AS681">
        <v>2150459706</v>
      </c>
      <c r="AT681">
        <v>-10986260</v>
      </c>
      <c r="AU681">
        <v>0</v>
      </c>
      <c r="AV681">
        <v>234563096</v>
      </c>
      <c r="AW681">
        <v>643570</v>
      </c>
      <c r="AX681">
        <v>0</v>
      </c>
      <c r="AY681">
        <v>-1464149</v>
      </c>
      <c r="AZ681">
        <v>-117906</v>
      </c>
      <c r="BA681">
        <v>-234563096</v>
      </c>
      <c r="BB681">
        <v>-2348267160</v>
      </c>
      <c r="BC681">
        <v>327925815</v>
      </c>
      <c r="BD681">
        <v>0</v>
      </c>
      <c r="BE681">
        <v>0</v>
      </c>
      <c r="BF681">
        <v>0</v>
      </c>
      <c r="BG681">
        <v>-332187</v>
      </c>
      <c r="BH681">
        <v>-84900000</v>
      </c>
      <c r="BI681">
        <v>0</v>
      </c>
      <c r="BK681">
        <v>0</v>
      </c>
      <c r="BL681">
        <v>249851951</v>
      </c>
      <c r="BM681">
        <v>0</v>
      </c>
      <c r="BN681">
        <v>-236771335</v>
      </c>
      <c r="BO681">
        <v>-1226873</v>
      </c>
      <c r="BP681">
        <v>-3063405</v>
      </c>
      <c r="BQ681">
        <v>14863999</v>
      </c>
      <c r="BR681">
        <v>0</v>
      </c>
      <c r="BT681">
        <v>-52020047</v>
      </c>
      <c r="BU681">
        <v>-1237120</v>
      </c>
      <c r="BV681">
        <v>-39178140</v>
      </c>
      <c r="BW681">
        <v>-3152977</v>
      </c>
      <c r="BX681">
        <v>-3103333</v>
      </c>
      <c r="BY681">
        <v>-3515462</v>
      </c>
      <c r="BZ681">
        <v>8613951</v>
      </c>
      <c r="CA681">
        <v>-1100163</v>
      </c>
      <c r="CB681">
        <v>0</v>
      </c>
      <c r="CC681">
        <v>26792340</v>
      </c>
      <c r="CD681">
        <v>26925</v>
      </c>
      <c r="CE681">
        <v>-103726</v>
      </c>
      <c r="CI681">
        <v>503713804.72000009</v>
      </c>
      <c r="CJ681">
        <v>336642152.99635339</v>
      </c>
      <c r="CK681">
        <v>230646451.39184001</v>
      </c>
      <c r="CL681">
        <v>734164884</v>
      </c>
      <c r="DA681">
        <v>338556415</v>
      </c>
      <c r="DJ681">
        <v>483100000</v>
      </c>
      <c r="EG681" t="s">
        <v>279</v>
      </c>
      <c r="EH681">
        <v>1</v>
      </c>
      <c r="EJ681">
        <v>0</v>
      </c>
      <c r="EK681" s="59" t="s">
        <v>399</v>
      </c>
      <c r="EL681"/>
    </row>
    <row r="682" spans="1:142" x14ac:dyDescent="0.3">
      <c r="A682" t="s">
        <v>134</v>
      </c>
      <c r="B682">
        <v>2023</v>
      </c>
      <c r="C682" t="s">
        <v>135</v>
      </c>
      <c r="D682" t="s">
        <v>222</v>
      </c>
      <c r="E682" t="s">
        <v>147</v>
      </c>
      <c r="F682" t="s">
        <v>137</v>
      </c>
      <c r="G682" t="s">
        <v>138</v>
      </c>
      <c r="H682" s="6">
        <v>0</v>
      </c>
      <c r="I682">
        <v>0</v>
      </c>
      <c r="AS682">
        <v>0</v>
      </c>
      <c r="AT682">
        <v>0</v>
      </c>
      <c r="AU682">
        <v>0</v>
      </c>
      <c r="AV682">
        <v>0</v>
      </c>
      <c r="AW682">
        <v>0</v>
      </c>
      <c r="AX682">
        <v>0</v>
      </c>
      <c r="AY682">
        <v>0</v>
      </c>
      <c r="AZ682">
        <v>0</v>
      </c>
      <c r="BA682">
        <v>0</v>
      </c>
      <c r="BB682">
        <v>0</v>
      </c>
      <c r="BC682">
        <v>0</v>
      </c>
      <c r="BD682">
        <v>0</v>
      </c>
      <c r="BE682">
        <v>0</v>
      </c>
      <c r="BF682">
        <v>0</v>
      </c>
      <c r="BG682">
        <v>0</v>
      </c>
      <c r="BH682">
        <v>0</v>
      </c>
      <c r="BI682">
        <v>0</v>
      </c>
      <c r="BK682">
        <v>0</v>
      </c>
      <c r="BL682">
        <v>0</v>
      </c>
      <c r="BM682">
        <v>0</v>
      </c>
      <c r="BN682">
        <v>0</v>
      </c>
      <c r="BO682">
        <v>0</v>
      </c>
      <c r="BP682">
        <v>0</v>
      </c>
      <c r="BQ682">
        <v>0</v>
      </c>
      <c r="BR682">
        <v>0</v>
      </c>
      <c r="BT682">
        <v>0</v>
      </c>
      <c r="BU682">
        <v>0</v>
      </c>
      <c r="BV682">
        <v>0</v>
      </c>
      <c r="BW682">
        <v>0</v>
      </c>
      <c r="BX682">
        <v>0</v>
      </c>
      <c r="BY682">
        <v>0</v>
      </c>
      <c r="BZ682">
        <v>0</v>
      </c>
      <c r="CA682">
        <v>0</v>
      </c>
      <c r="CB682">
        <v>0</v>
      </c>
      <c r="CC682">
        <v>0</v>
      </c>
      <c r="CD682">
        <v>0</v>
      </c>
      <c r="CE682">
        <v>0</v>
      </c>
      <c r="CI682">
        <v>405817018.39999962</v>
      </c>
      <c r="CJ682">
        <v>356961788.00161153</v>
      </c>
      <c r="CK682">
        <v>0</v>
      </c>
      <c r="CL682">
        <v>0</v>
      </c>
      <c r="DA682">
        <v>0</v>
      </c>
      <c r="DJ682">
        <v>0</v>
      </c>
      <c r="EG682" t="s">
        <v>287</v>
      </c>
      <c r="EH682">
        <v>1</v>
      </c>
      <c r="EJ682">
        <v>0</v>
      </c>
      <c r="EK682" s="59" t="s">
        <v>439</v>
      </c>
      <c r="EL682"/>
    </row>
    <row r="683" spans="1:142" x14ac:dyDescent="0.3">
      <c r="A683" t="s">
        <v>134</v>
      </c>
      <c r="B683">
        <v>2023</v>
      </c>
      <c r="C683" t="s">
        <v>135</v>
      </c>
      <c r="D683" t="s">
        <v>223</v>
      </c>
      <c r="E683" t="s">
        <v>148</v>
      </c>
      <c r="F683" t="s">
        <v>137</v>
      </c>
      <c r="G683" t="s">
        <v>138</v>
      </c>
      <c r="H683" s="6">
        <v>296990.58</v>
      </c>
      <c r="I683">
        <v>335285</v>
      </c>
      <c r="AS683">
        <v>1375758117.95</v>
      </c>
      <c r="AT683">
        <v>-18680025.84</v>
      </c>
      <c r="AU683">
        <v>0</v>
      </c>
      <c r="AV683">
        <v>322283169.25</v>
      </c>
      <c r="AW683">
        <v>0</v>
      </c>
      <c r="AX683">
        <v>0</v>
      </c>
      <c r="AY683">
        <v>-1425555.33</v>
      </c>
      <c r="AZ683">
        <v>-101590</v>
      </c>
      <c r="BA683">
        <v>-322283169.25</v>
      </c>
      <c r="BB683">
        <v>-1674339295.1900001</v>
      </c>
      <c r="BC683">
        <v>206224131.38</v>
      </c>
      <c r="BD683">
        <v>0</v>
      </c>
      <c r="BE683">
        <v>0</v>
      </c>
      <c r="BF683">
        <v>0</v>
      </c>
      <c r="BG683">
        <v>0</v>
      </c>
      <c r="BH683">
        <v>14998955.369999999</v>
      </c>
      <c r="BI683">
        <v>0</v>
      </c>
      <c r="BK683">
        <v>0</v>
      </c>
      <c r="BL683">
        <v>98965027</v>
      </c>
      <c r="BM683">
        <v>0</v>
      </c>
      <c r="BN683">
        <v>10906554</v>
      </c>
      <c r="BO683">
        <v>-789468.11</v>
      </c>
      <c r="BP683">
        <v>-4018149.71</v>
      </c>
      <c r="BQ683">
        <v>-2132455.48</v>
      </c>
      <c r="BR683">
        <v>0</v>
      </c>
      <c r="BT683">
        <v>0</v>
      </c>
      <c r="BU683">
        <v>0</v>
      </c>
      <c r="BV683">
        <v>-59106615.609999999</v>
      </c>
      <c r="BW683">
        <v>-5175554.26</v>
      </c>
      <c r="BX683">
        <v>-4021192.63</v>
      </c>
      <c r="BY683">
        <v>0</v>
      </c>
      <c r="BZ683">
        <v>1776395.38</v>
      </c>
      <c r="CA683">
        <v>-630765.35</v>
      </c>
      <c r="CB683">
        <v>0</v>
      </c>
      <c r="CC683">
        <v>19521010.039999999</v>
      </c>
      <c r="CD683">
        <v>69896.17</v>
      </c>
      <c r="CE683">
        <v>0</v>
      </c>
      <c r="CI683">
        <v>394068655.339064</v>
      </c>
      <c r="CJ683">
        <v>306792520.46021163</v>
      </c>
      <c r="CK683">
        <v>102410744.015279</v>
      </c>
      <c r="CL683">
        <v>414605967.58999997</v>
      </c>
      <c r="DA683">
        <v>140387996.36000001</v>
      </c>
      <c r="DJ683">
        <v>316864936.38999999</v>
      </c>
      <c r="EH683">
        <v>0</v>
      </c>
      <c r="EI683" t="s">
        <v>199</v>
      </c>
      <c r="EJ683">
        <v>1</v>
      </c>
      <c r="EK683" s="59" t="s">
        <v>427</v>
      </c>
      <c r="EL683"/>
    </row>
    <row r="684" spans="1:142" x14ac:dyDescent="0.3">
      <c r="A684" t="s">
        <v>134</v>
      </c>
      <c r="B684">
        <v>2023</v>
      </c>
      <c r="C684" t="s">
        <v>135</v>
      </c>
      <c r="D684" t="s">
        <v>224</v>
      </c>
      <c r="E684" t="s">
        <v>149</v>
      </c>
      <c r="F684" t="s">
        <v>137</v>
      </c>
      <c r="G684" t="s">
        <v>138</v>
      </c>
      <c r="H684" s="6">
        <v>202217.08</v>
      </c>
      <c r="I684">
        <v>202249</v>
      </c>
      <c r="AS684">
        <v>851659346.14999998</v>
      </c>
      <c r="AT684">
        <v>-11171704.220000001</v>
      </c>
      <c r="AU684">
        <v>0</v>
      </c>
      <c r="AV684">
        <v>189328970.90000001</v>
      </c>
      <c r="AW684">
        <v>0</v>
      </c>
      <c r="AX684">
        <v>0</v>
      </c>
      <c r="AY684">
        <v>-970641.66</v>
      </c>
      <c r="AZ684">
        <v>-59203</v>
      </c>
      <c r="BA684">
        <v>-189328970.90000001</v>
      </c>
      <c r="BB684">
        <v>-1065586929.01</v>
      </c>
      <c r="BC684">
        <v>128049931.59</v>
      </c>
      <c r="BD684">
        <v>0</v>
      </c>
      <c r="BE684">
        <v>0</v>
      </c>
      <c r="BF684">
        <v>0</v>
      </c>
      <c r="BG684">
        <v>0</v>
      </c>
      <c r="BH684">
        <v>2883670.22</v>
      </c>
      <c r="BI684">
        <v>0</v>
      </c>
      <c r="BK684">
        <v>0</v>
      </c>
      <c r="BL684">
        <v>105350746</v>
      </c>
      <c r="BM684">
        <v>0</v>
      </c>
      <c r="BN684">
        <v>-20985802</v>
      </c>
      <c r="BO684">
        <v>-854341.4</v>
      </c>
      <c r="BP684">
        <v>-2573540.62</v>
      </c>
      <c r="BQ684">
        <v>-1353766.61</v>
      </c>
      <c r="BR684">
        <v>0</v>
      </c>
      <c r="BT684">
        <v>0</v>
      </c>
      <c r="BU684">
        <v>0</v>
      </c>
      <c r="BV684">
        <v>-37487015.310000002</v>
      </c>
      <c r="BW684">
        <v>-3401329.33</v>
      </c>
      <c r="BX684">
        <v>-3014109.75</v>
      </c>
      <c r="BY684">
        <v>0</v>
      </c>
      <c r="BZ684">
        <v>1107890.1599999999</v>
      </c>
      <c r="CA684">
        <v>-340554.44</v>
      </c>
      <c r="CB684">
        <v>0</v>
      </c>
      <c r="CC684">
        <v>10499896.619999999</v>
      </c>
      <c r="CD684">
        <v>27766.35</v>
      </c>
      <c r="CE684">
        <v>0</v>
      </c>
      <c r="CI684">
        <v>233268451.78562057</v>
      </c>
      <c r="CJ684">
        <v>183619276.34034976</v>
      </c>
      <c r="CK684">
        <v>95954424.587613001</v>
      </c>
      <c r="CL684">
        <v>223152856.94</v>
      </c>
      <c r="DA684">
        <v>50699319.25</v>
      </c>
      <c r="DJ684">
        <v>200612470.62</v>
      </c>
      <c r="EH684">
        <v>0</v>
      </c>
      <c r="EI684" t="s">
        <v>199</v>
      </c>
      <c r="EJ684">
        <v>1</v>
      </c>
      <c r="EK684" s="59" t="s">
        <v>431</v>
      </c>
      <c r="EL684"/>
    </row>
    <row r="685" spans="1:142" x14ac:dyDescent="0.3">
      <c r="A685" t="s">
        <v>134</v>
      </c>
      <c r="B685">
        <v>2023</v>
      </c>
      <c r="C685" t="s">
        <v>135</v>
      </c>
      <c r="D685" t="s">
        <v>225</v>
      </c>
      <c r="E685" t="s">
        <v>150</v>
      </c>
      <c r="F685" t="s">
        <v>137</v>
      </c>
      <c r="G685" t="s">
        <v>138</v>
      </c>
      <c r="H685" s="6">
        <v>151750</v>
      </c>
      <c r="I685">
        <v>150603</v>
      </c>
      <c r="AS685">
        <v>641138465.01999998</v>
      </c>
      <c r="AT685">
        <v>-2214802.16</v>
      </c>
      <c r="AU685">
        <v>0</v>
      </c>
      <c r="AV685">
        <v>89109164.900000006</v>
      </c>
      <c r="AW685">
        <v>0</v>
      </c>
      <c r="AX685">
        <v>0</v>
      </c>
      <c r="AY685">
        <v>-822220.80000000005</v>
      </c>
      <c r="AZ685">
        <v>-60308</v>
      </c>
      <c r="BA685">
        <v>-89109164.900000006</v>
      </c>
      <c r="BB685">
        <v>-747140000.25</v>
      </c>
      <c r="BC685">
        <v>101384712.59999999</v>
      </c>
      <c r="BD685">
        <v>0</v>
      </c>
      <c r="BE685">
        <v>0</v>
      </c>
      <c r="BF685">
        <v>0</v>
      </c>
      <c r="BG685">
        <v>-155691.34</v>
      </c>
      <c r="BH685">
        <v>200000</v>
      </c>
      <c r="BI685">
        <v>0</v>
      </c>
      <c r="BK685">
        <v>0</v>
      </c>
      <c r="BL685">
        <v>-77105163</v>
      </c>
      <c r="BM685">
        <v>0</v>
      </c>
      <c r="BN685">
        <v>85881940</v>
      </c>
      <c r="BO685">
        <v>-5367676.47</v>
      </c>
      <c r="BP685">
        <v>-961891.75</v>
      </c>
      <c r="BQ685">
        <v>-538445.73</v>
      </c>
      <c r="BR685">
        <v>0</v>
      </c>
      <c r="BT685">
        <v>-19135457.399999999</v>
      </c>
      <c r="BU685">
        <v>0</v>
      </c>
      <c r="BV685">
        <v>-14014020.300000001</v>
      </c>
      <c r="BW685">
        <v>-3153483.96</v>
      </c>
      <c r="BX685">
        <v>-415450.2</v>
      </c>
      <c r="BY685">
        <v>-1724339.24</v>
      </c>
      <c r="BZ685">
        <v>1255748.08</v>
      </c>
      <c r="CA685">
        <v>-2075615.24</v>
      </c>
      <c r="CB685">
        <v>0</v>
      </c>
      <c r="CC685">
        <v>11603286.050000001</v>
      </c>
      <c r="CD685">
        <v>0</v>
      </c>
      <c r="CE685">
        <v>0</v>
      </c>
      <c r="CI685">
        <v>247704023.68499991</v>
      </c>
      <c r="CJ685">
        <v>154550992.02952904</v>
      </c>
      <c r="CK685">
        <v>-62316822.957392998</v>
      </c>
      <c r="CL685">
        <v>232244666.97999999</v>
      </c>
      <c r="DA685">
        <v>111895340.18000001</v>
      </c>
      <c r="DJ685">
        <v>124800000</v>
      </c>
      <c r="EH685">
        <v>0</v>
      </c>
      <c r="EJ685">
        <v>0</v>
      </c>
      <c r="EK685" s="59" t="s">
        <v>396</v>
      </c>
      <c r="EL685"/>
    </row>
    <row r="686" spans="1:142" x14ac:dyDescent="0.3">
      <c r="A686" t="s">
        <v>134</v>
      </c>
      <c r="B686">
        <v>2023</v>
      </c>
      <c r="C686" t="s">
        <v>135</v>
      </c>
      <c r="D686" t="s">
        <v>226</v>
      </c>
      <c r="E686" t="s">
        <v>151</v>
      </c>
      <c r="F686" t="s">
        <v>137</v>
      </c>
      <c r="G686" t="s">
        <v>138</v>
      </c>
      <c r="H686" s="6">
        <v>156324.97</v>
      </c>
      <c r="I686">
        <v>179654</v>
      </c>
      <c r="AS686">
        <v>685016870.04999995</v>
      </c>
      <c r="AT686">
        <v>-9385092.0399999991</v>
      </c>
      <c r="AU686">
        <v>0</v>
      </c>
      <c r="AV686">
        <v>158354731.09999999</v>
      </c>
      <c r="AW686">
        <v>0</v>
      </c>
      <c r="AX686">
        <v>0</v>
      </c>
      <c r="AY686">
        <v>-750361.61</v>
      </c>
      <c r="AZ686">
        <v>-55040</v>
      </c>
      <c r="BA686">
        <v>-158354731.09999999</v>
      </c>
      <c r="BB686">
        <v>-839368658.58000004</v>
      </c>
      <c r="BC686">
        <v>103698819.55</v>
      </c>
      <c r="BD686">
        <v>0</v>
      </c>
      <c r="BE686">
        <v>0</v>
      </c>
      <c r="BF686">
        <v>0</v>
      </c>
      <c r="BG686">
        <v>0</v>
      </c>
      <c r="BH686">
        <v>18921139.100000001</v>
      </c>
      <c r="BI686">
        <v>0</v>
      </c>
      <c r="BK686">
        <v>0</v>
      </c>
      <c r="BL686">
        <v>36152426</v>
      </c>
      <c r="BM686">
        <v>0</v>
      </c>
      <c r="BN686">
        <v>16746810</v>
      </c>
      <c r="BO686">
        <v>-1165921.24</v>
      </c>
      <c r="BP686">
        <v>-1396651.65</v>
      </c>
      <c r="BQ686">
        <v>-1059667.3899999999</v>
      </c>
      <c r="BR686">
        <v>0</v>
      </c>
      <c r="BT686">
        <v>0</v>
      </c>
      <c r="BU686">
        <v>0</v>
      </c>
      <c r="BV686">
        <v>-28370454.829999998</v>
      </c>
      <c r="BW686">
        <v>-2763814.84</v>
      </c>
      <c r="BX686">
        <v>-2355403.5</v>
      </c>
      <c r="BY686">
        <v>0</v>
      </c>
      <c r="BZ686">
        <v>1080086.75</v>
      </c>
      <c r="CA686">
        <v>-298210.52</v>
      </c>
      <c r="CB686">
        <v>0</v>
      </c>
      <c r="CC686">
        <v>9096115.2799999993</v>
      </c>
      <c r="CD686">
        <v>29692.75</v>
      </c>
      <c r="CE686">
        <v>0</v>
      </c>
      <c r="CI686">
        <v>202520880.50577396</v>
      </c>
      <c r="CJ686">
        <v>159928175.89320314</v>
      </c>
      <c r="CK686">
        <v>32467973.741409998</v>
      </c>
      <c r="CL686">
        <v>194862795.81</v>
      </c>
      <c r="DA686">
        <v>80677559.870000005</v>
      </c>
      <c r="DJ686">
        <v>151736921.06999999</v>
      </c>
      <c r="EH686">
        <v>0</v>
      </c>
      <c r="EI686" t="s">
        <v>199</v>
      </c>
      <c r="EJ686">
        <v>1</v>
      </c>
      <c r="EK686" s="59" t="s">
        <v>397</v>
      </c>
      <c r="EL686"/>
    </row>
    <row r="687" spans="1:142" x14ac:dyDescent="0.3">
      <c r="A687" t="s">
        <v>134</v>
      </c>
      <c r="B687">
        <v>2023</v>
      </c>
      <c r="C687" t="s">
        <v>135</v>
      </c>
      <c r="D687" t="s">
        <v>227</v>
      </c>
      <c r="E687" t="s">
        <v>152</v>
      </c>
      <c r="F687" t="s">
        <v>137</v>
      </c>
      <c r="G687" t="s">
        <v>138</v>
      </c>
      <c r="H687" s="6">
        <v>0</v>
      </c>
      <c r="I687">
        <v>0</v>
      </c>
      <c r="AS687">
        <v>0</v>
      </c>
      <c r="AT687">
        <v>0</v>
      </c>
      <c r="AU687">
        <v>0</v>
      </c>
      <c r="AV687">
        <v>0</v>
      </c>
      <c r="AW687">
        <v>0</v>
      </c>
      <c r="AX687">
        <v>0</v>
      </c>
      <c r="AY687">
        <v>0</v>
      </c>
      <c r="AZ687">
        <v>0</v>
      </c>
      <c r="BA687">
        <v>0</v>
      </c>
      <c r="BB687">
        <v>0</v>
      </c>
      <c r="BC687">
        <v>0</v>
      </c>
      <c r="BD687">
        <v>0</v>
      </c>
      <c r="BE687">
        <v>0</v>
      </c>
      <c r="BF687">
        <v>0</v>
      </c>
      <c r="BG687">
        <v>0</v>
      </c>
      <c r="BH687">
        <v>0</v>
      </c>
      <c r="BI687">
        <v>0</v>
      </c>
      <c r="BK687">
        <v>0</v>
      </c>
      <c r="BL687">
        <v>0</v>
      </c>
      <c r="BM687">
        <v>0</v>
      </c>
      <c r="BN687">
        <v>0</v>
      </c>
      <c r="BO687">
        <v>0</v>
      </c>
      <c r="BP687">
        <v>0</v>
      </c>
      <c r="BQ687">
        <v>0</v>
      </c>
      <c r="BR687">
        <v>0</v>
      </c>
      <c r="BT687">
        <v>0</v>
      </c>
      <c r="BU687">
        <v>0</v>
      </c>
      <c r="BV687">
        <v>0</v>
      </c>
      <c r="BW687">
        <v>0</v>
      </c>
      <c r="BX687">
        <v>0</v>
      </c>
      <c r="BY687">
        <v>0</v>
      </c>
      <c r="BZ687">
        <v>0</v>
      </c>
      <c r="CA687">
        <v>0</v>
      </c>
      <c r="CB687">
        <v>0</v>
      </c>
      <c r="CC687">
        <v>0</v>
      </c>
      <c r="CD687">
        <v>0</v>
      </c>
      <c r="CE687">
        <v>0</v>
      </c>
      <c r="CI687">
        <v>0</v>
      </c>
      <c r="CJ687">
        <v>0</v>
      </c>
      <c r="CK687">
        <v>0</v>
      </c>
      <c r="CL687">
        <v>0</v>
      </c>
      <c r="DA687">
        <v>0</v>
      </c>
      <c r="DJ687">
        <v>0</v>
      </c>
      <c r="EG687" t="s">
        <v>287</v>
      </c>
      <c r="EH687">
        <v>1</v>
      </c>
      <c r="EJ687">
        <v>0</v>
      </c>
      <c r="EK687" s="59" t="s">
        <v>430</v>
      </c>
      <c r="EL687"/>
    </row>
    <row r="688" spans="1:142" x14ac:dyDescent="0.3">
      <c r="A688" t="s">
        <v>134</v>
      </c>
      <c r="B688">
        <v>2023</v>
      </c>
      <c r="C688" t="s">
        <v>135</v>
      </c>
      <c r="D688" t="s">
        <v>228</v>
      </c>
      <c r="E688" t="s">
        <v>153</v>
      </c>
      <c r="F688" t="s">
        <v>137</v>
      </c>
      <c r="G688" t="s">
        <v>138</v>
      </c>
      <c r="H688" s="6">
        <v>197491.84</v>
      </c>
      <c r="I688">
        <v>166364</v>
      </c>
      <c r="AS688">
        <v>859631862.35000002</v>
      </c>
      <c r="AT688">
        <v>-9530850.9299999997</v>
      </c>
      <c r="AU688">
        <v>0</v>
      </c>
      <c r="AV688">
        <v>172953470.55000001</v>
      </c>
      <c r="AW688">
        <v>0</v>
      </c>
      <c r="AX688">
        <v>0</v>
      </c>
      <c r="AY688">
        <v>-947960.26</v>
      </c>
      <c r="AZ688">
        <v>-44168</v>
      </c>
      <c r="BA688">
        <v>-172953470.55000001</v>
      </c>
      <c r="BB688">
        <v>-929921305.77999997</v>
      </c>
      <c r="BC688">
        <v>124977049.70999999</v>
      </c>
      <c r="BD688">
        <v>0</v>
      </c>
      <c r="BE688">
        <v>0</v>
      </c>
      <c r="BF688">
        <v>0</v>
      </c>
      <c r="BG688">
        <v>0</v>
      </c>
      <c r="BH688">
        <v>-35092371.049999997</v>
      </c>
      <c r="BI688">
        <v>0</v>
      </c>
      <c r="BK688">
        <v>0</v>
      </c>
      <c r="BL688">
        <v>32387954</v>
      </c>
      <c r="BM688">
        <v>0</v>
      </c>
      <c r="BN688">
        <v>-61196612</v>
      </c>
      <c r="BO688">
        <v>-733092.77</v>
      </c>
      <c r="BP688">
        <v>-2394723.2200000002</v>
      </c>
      <c r="BQ688">
        <v>-1052784.72</v>
      </c>
      <c r="BR688">
        <v>0</v>
      </c>
      <c r="BT688">
        <v>0</v>
      </c>
      <c r="BU688">
        <v>0</v>
      </c>
      <c r="BV688">
        <v>-37278713.100000001</v>
      </c>
      <c r="BW688">
        <v>-3334264.5</v>
      </c>
      <c r="BX688">
        <v>-5326059.95</v>
      </c>
      <c r="BY688">
        <v>0</v>
      </c>
      <c r="BZ688">
        <v>819606.48</v>
      </c>
      <c r="CA688">
        <v>-652081.92000000004</v>
      </c>
      <c r="CB688">
        <v>0</v>
      </c>
      <c r="CC688">
        <v>9249752.0299999993</v>
      </c>
      <c r="CD688">
        <v>22459.200000000001</v>
      </c>
      <c r="CE688">
        <v>0</v>
      </c>
      <c r="CI688">
        <v>160311588.2934472</v>
      </c>
      <c r="CJ688">
        <v>136985465.67005202</v>
      </c>
      <c r="CK688">
        <v>25640776.942031998</v>
      </c>
      <c r="CL688">
        <v>182675138.08000001</v>
      </c>
      <c r="DA688">
        <v>41681482.789999999</v>
      </c>
      <c r="DJ688">
        <v>179916588.13999999</v>
      </c>
      <c r="EH688">
        <v>0</v>
      </c>
      <c r="EI688" t="s">
        <v>199</v>
      </c>
      <c r="EJ688">
        <v>1</v>
      </c>
      <c r="EK688" s="59" t="s">
        <v>404</v>
      </c>
      <c r="EL688"/>
    </row>
    <row r="689" spans="1:142" x14ac:dyDescent="0.3">
      <c r="A689" t="s">
        <v>134</v>
      </c>
      <c r="B689">
        <v>2023</v>
      </c>
      <c r="C689" t="s">
        <v>135</v>
      </c>
      <c r="D689" t="s">
        <v>229</v>
      </c>
      <c r="E689" t="s">
        <v>154</v>
      </c>
      <c r="F689" t="s">
        <v>137</v>
      </c>
      <c r="G689" t="s">
        <v>138</v>
      </c>
      <c r="H689" s="6">
        <v>174602</v>
      </c>
      <c r="I689">
        <v>175978</v>
      </c>
      <c r="AS689">
        <v>612003758.60000002</v>
      </c>
      <c r="AT689">
        <v>-1599884.3</v>
      </c>
      <c r="AU689">
        <v>0</v>
      </c>
      <c r="AV689">
        <v>99516281.599999994</v>
      </c>
      <c r="AW689">
        <v>0</v>
      </c>
      <c r="AX689">
        <v>0</v>
      </c>
      <c r="AY689">
        <v>-700846.16</v>
      </c>
      <c r="AZ689">
        <v>-57338</v>
      </c>
      <c r="BA689">
        <v>-99516281.599999994</v>
      </c>
      <c r="BB689">
        <v>-670224858.5</v>
      </c>
      <c r="BC689">
        <v>93706576.950000003</v>
      </c>
      <c r="BD689">
        <v>0</v>
      </c>
      <c r="BE689">
        <v>0</v>
      </c>
      <c r="BF689">
        <v>0</v>
      </c>
      <c r="BG689">
        <v>-870153.2</v>
      </c>
      <c r="BH689">
        <v>-21109000</v>
      </c>
      <c r="BI689">
        <v>0</v>
      </c>
      <c r="BK689">
        <v>0</v>
      </c>
      <c r="BL689">
        <v>-16970348</v>
      </c>
      <c r="BM689">
        <v>0</v>
      </c>
      <c r="BN689">
        <v>-7596656</v>
      </c>
      <c r="BO689">
        <v>-6593409.2000000002</v>
      </c>
      <c r="BP689">
        <v>-440748.85</v>
      </c>
      <c r="BQ689">
        <v>-1103852.06</v>
      </c>
      <c r="BR689">
        <v>0</v>
      </c>
      <c r="BT689">
        <v>-23558505.100000001</v>
      </c>
      <c r="BU689">
        <v>-439396.6</v>
      </c>
      <c r="BV689">
        <v>-9631280.6500000004</v>
      </c>
      <c r="BW689">
        <v>-1972773.14</v>
      </c>
      <c r="BX689">
        <v>-1352259.71</v>
      </c>
      <c r="BY689">
        <v>-978696.33</v>
      </c>
      <c r="BZ689">
        <v>3394504.17</v>
      </c>
      <c r="CA689">
        <v>-441870.52</v>
      </c>
      <c r="CB689">
        <v>0</v>
      </c>
      <c r="CC689">
        <v>12202305.939999999</v>
      </c>
      <c r="CD689">
        <v>310599.25</v>
      </c>
      <c r="CE689">
        <v>0</v>
      </c>
      <c r="CI689">
        <v>288983951.00000006</v>
      </c>
      <c r="CJ689">
        <v>159791007.03168213</v>
      </c>
      <c r="CK689">
        <v>-18507448.896780007</v>
      </c>
      <c r="CL689">
        <v>322073134.39999998</v>
      </c>
      <c r="DA689">
        <v>113272015.29000001</v>
      </c>
      <c r="DJ689">
        <v>120585000</v>
      </c>
      <c r="EG689" t="s">
        <v>281</v>
      </c>
      <c r="EH689">
        <v>1</v>
      </c>
      <c r="EJ689">
        <v>0</v>
      </c>
      <c r="EK689" s="59" t="s">
        <v>400</v>
      </c>
      <c r="EL689"/>
    </row>
    <row r="690" spans="1:142" x14ac:dyDescent="0.3">
      <c r="A690" t="s">
        <v>134</v>
      </c>
      <c r="B690">
        <v>2023</v>
      </c>
      <c r="C690" t="s">
        <v>135</v>
      </c>
      <c r="D690" t="s">
        <v>230</v>
      </c>
      <c r="E690" t="s">
        <v>155</v>
      </c>
      <c r="F690" t="s">
        <v>137</v>
      </c>
      <c r="G690" t="s">
        <v>138</v>
      </c>
      <c r="H690" s="6">
        <v>177466.31</v>
      </c>
      <c r="I690">
        <v>211134</v>
      </c>
      <c r="AS690">
        <v>721979412.46000004</v>
      </c>
      <c r="AT690">
        <v>24429.64</v>
      </c>
      <c r="AU690">
        <v>0</v>
      </c>
      <c r="AV690">
        <v>122015243.29000001</v>
      </c>
      <c r="AW690">
        <v>0</v>
      </c>
      <c r="AX690">
        <v>0</v>
      </c>
      <c r="AY690">
        <v>-851834.22</v>
      </c>
      <c r="AZ690">
        <v>-48174</v>
      </c>
      <c r="BA690">
        <v>-122015243.29000001</v>
      </c>
      <c r="BB690">
        <v>-803443706.36000001</v>
      </c>
      <c r="BC690">
        <v>103157970.90000001</v>
      </c>
      <c r="BD690">
        <v>0</v>
      </c>
      <c r="BE690">
        <v>0</v>
      </c>
      <c r="BF690">
        <v>0</v>
      </c>
      <c r="BG690">
        <v>-2178440.92</v>
      </c>
      <c r="BH690">
        <v>-12664738.75</v>
      </c>
      <c r="BI690">
        <v>90</v>
      </c>
      <c r="BK690">
        <v>0</v>
      </c>
      <c r="BL690">
        <v>42091404</v>
      </c>
      <c r="BM690">
        <v>0</v>
      </c>
      <c r="BN690">
        <v>-56977640.450000003</v>
      </c>
      <c r="BO690">
        <v>0</v>
      </c>
      <c r="BP690">
        <v>0</v>
      </c>
      <c r="BQ690">
        <v>-2012795.03</v>
      </c>
      <c r="BR690">
        <v>0</v>
      </c>
      <c r="BT690">
        <v>0</v>
      </c>
      <c r="BU690">
        <v>0</v>
      </c>
      <c r="BV690">
        <v>-41531565.210000001</v>
      </c>
      <c r="BW690">
        <v>-1202171.82</v>
      </c>
      <c r="BX690">
        <v>-961557.22</v>
      </c>
      <c r="BY690">
        <v>0</v>
      </c>
      <c r="BZ690">
        <v>354012.23</v>
      </c>
      <c r="CA690">
        <v>-4610.24</v>
      </c>
      <c r="CB690">
        <v>71276.58</v>
      </c>
      <c r="CC690">
        <v>12999657.18</v>
      </c>
      <c r="CD690">
        <v>526.58000000000004</v>
      </c>
      <c r="CE690">
        <v>0</v>
      </c>
      <c r="CI690">
        <v>339091069.92000002</v>
      </c>
      <c r="CJ690">
        <v>160909512.62990066</v>
      </c>
      <c r="CK690">
        <v>34701304.841411009</v>
      </c>
      <c r="CL690">
        <v>377740662.81999999</v>
      </c>
      <c r="DA690">
        <v>108666376.7</v>
      </c>
      <c r="DJ690">
        <v>122511978.73999999</v>
      </c>
      <c r="EG690" t="s">
        <v>282</v>
      </c>
      <c r="EH690">
        <v>1</v>
      </c>
      <c r="EJ690">
        <v>0</v>
      </c>
      <c r="EK690" s="59" t="s">
        <v>401</v>
      </c>
      <c r="EL690"/>
    </row>
    <row r="691" spans="1:142" x14ac:dyDescent="0.3">
      <c r="A691" t="s">
        <v>134</v>
      </c>
      <c r="B691">
        <v>2023</v>
      </c>
      <c r="C691" t="s">
        <v>135</v>
      </c>
      <c r="D691" t="s">
        <v>231</v>
      </c>
      <c r="E691" t="s">
        <v>156</v>
      </c>
      <c r="F691" t="s">
        <v>137</v>
      </c>
      <c r="G691" t="s">
        <v>138</v>
      </c>
      <c r="H691" s="6">
        <v>136928.06</v>
      </c>
      <c r="I691">
        <v>147565</v>
      </c>
      <c r="AS691">
        <v>469903675.10000002</v>
      </c>
      <c r="AT691">
        <v>-5627253.7999999998</v>
      </c>
      <c r="AU691">
        <v>0</v>
      </c>
      <c r="AV691">
        <v>71780683.099999994</v>
      </c>
      <c r="AW691">
        <v>-182581.79</v>
      </c>
      <c r="AX691">
        <v>0</v>
      </c>
      <c r="AY691">
        <v>-620656</v>
      </c>
      <c r="AZ691">
        <v>-41787</v>
      </c>
      <c r="BA691">
        <v>-71780683.099999994</v>
      </c>
      <c r="BB691">
        <v>-478677634.88999999</v>
      </c>
      <c r="BC691">
        <v>69128426.549999997</v>
      </c>
      <c r="BD691">
        <v>0</v>
      </c>
      <c r="BE691">
        <v>0</v>
      </c>
      <c r="BF691">
        <v>0</v>
      </c>
      <c r="BG691">
        <v>0</v>
      </c>
      <c r="BH691">
        <v>-6504995</v>
      </c>
      <c r="BI691">
        <v>0</v>
      </c>
      <c r="BK691">
        <v>0</v>
      </c>
      <c r="BL691">
        <v>-40564695</v>
      </c>
      <c r="BM691">
        <v>0</v>
      </c>
      <c r="BN691">
        <v>7632950</v>
      </c>
      <c r="BO691">
        <v>0</v>
      </c>
      <c r="BP691">
        <v>-536725.75</v>
      </c>
      <c r="BQ691">
        <v>-3555703.47</v>
      </c>
      <c r="BR691">
        <v>0</v>
      </c>
      <c r="BT691">
        <v>-10792551.050000001</v>
      </c>
      <c r="BU691">
        <v>0</v>
      </c>
      <c r="BV691">
        <v>-2489879.19</v>
      </c>
      <c r="BW691">
        <v>-719047.9</v>
      </c>
      <c r="BX691">
        <v>-6697345.7999999998</v>
      </c>
      <c r="BY691">
        <v>-316595.27</v>
      </c>
      <c r="BZ691">
        <v>422765.86</v>
      </c>
      <c r="CA691">
        <v>-179729.36</v>
      </c>
      <c r="CB691">
        <v>0</v>
      </c>
      <c r="CC691">
        <v>9010420.1500000004</v>
      </c>
      <c r="CD691">
        <v>0</v>
      </c>
      <c r="CE691">
        <v>0</v>
      </c>
      <c r="CI691">
        <v>260108010.17399991</v>
      </c>
      <c r="CJ691">
        <v>161165847.11224279</v>
      </c>
      <c r="CK691">
        <v>-41737864.681123003</v>
      </c>
      <c r="CL691">
        <v>459733655.89999998</v>
      </c>
      <c r="DA691">
        <v>194426090.61000001</v>
      </c>
      <c r="DJ691">
        <v>101129813</v>
      </c>
      <c r="EH691">
        <v>0</v>
      </c>
      <c r="EJ691">
        <v>0</v>
      </c>
      <c r="EK691" s="59" t="s">
        <v>434</v>
      </c>
      <c r="EL691"/>
    </row>
    <row r="692" spans="1:142" x14ac:dyDescent="0.3">
      <c r="A692" t="s">
        <v>134</v>
      </c>
      <c r="B692">
        <v>2023</v>
      </c>
      <c r="C692" t="s">
        <v>135</v>
      </c>
      <c r="D692" t="s">
        <v>232</v>
      </c>
      <c r="E692" t="s">
        <v>157</v>
      </c>
      <c r="F692" t="s">
        <v>137</v>
      </c>
      <c r="G692" t="s">
        <v>138</v>
      </c>
      <c r="H692" s="6">
        <v>136588.42000000001</v>
      </c>
      <c r="I692">
        <v>164857</v>
      </c>
      <c r="AS692">
        <v>504500599.85000002</v>
      </c>
      <c r="AT692">
        <v>-5156824.8499999996</v>
      </c>
      <c r="AU692">
        <v>0</v>
      </c>
      <c r="AV692">
        <v>93048525.150000006</v>
      </c>
      <c r="AW692">
        <v>0</v>
      </c>
      <c r="AX692">
        <v>0</v>
      </c>
      <c r="AY692">
        <v>-655622.40000000002</v>
      </c>
      <c r="AZ692">
        <v>-26566</v>
      </c>
      <c r="BA692">
        <v>-93048525.150000006</v>
      </c>
      <c r="BB692">
        <v>-526471773.13999999</v>
      </c>
      <c r="BC692">
        <v>73803059.930000007</v>
      </c>
      <c r="BD692">
        <v>0</v>
      </c>
      <c r="BE692">
        <v>0</v>
      </c>
      <c r="BF692">
        <v>0</v>
      </c>
      <c r="BG692">
        <v>0</v>
      </c>
      <c r="BH692">
        <v>-20060052.289999999</v>
      </c>
      <c r="BI692">
        <v>0</v>
      </c>
      <c r="BK692">
        <v>0</v>
      </c>
      <c r="BL692">
        <v>-11933483</v>
      </c>
      <c r="BM692">
        <v>0</v>
      </c>
      <c r="BN692">
        <v>-38740979</v>
      </c>
      <c r="BO692">
        <v>0</v>
      </c>
      <c r="BP692">
        <v>-336997.62</v>
      </c>
      <c r="BQ692">
        <v>-752456.68</v>
      </c>
      <c r="BR692">
        <v>0</v>
      </c>
      <c r="BT692">
        <v>0</v>
      </c>
      <c r="BU692">
        <v>0</v>
      </c>
      <c r="BV692">
        <v>-25150635.550000001</v>
      </c>
      <c r="BW692">
        <v>-2261211.16</v>
      </c>
      <c r="BX692">
        <v>-5017791.63</v>
      </c>
      <c r="BY692">
        <v>0</v>
      </c>
      <c r="BZ692">
        <v>440178.82</v>
      </c>
      <c r="CA692">
        <v>-590309.01</v>
      </c>
      <c r="CB692">
        <v>-178435.77</v>
      </c>
      <c r="CC692">
        <v>11349524.039999999</v>
      </c>
      <c r="CD692">
        <v>0</v>
      </c>
      <c r="CE692">
        <v>0</v>
      </c>
      <c r="CI692">
        <v>183741460.72237855</v>
      </c>
      <c r="CJ692">
        <v>92005742.209982678</v>
      </c>
      <c r="CK692">
        <v>-20936676.771209992</v>
      </c>
      <c r="CL692">
        <v>204498189.40000001</v>
      </c>
      <c r="DA692">
        <v>84626744.430000007</v>
      </c>
      <c r="DJ692">
        <v>105370498.33</v>
      </c>
      <c r="EH692">
        <v>0</v>
      </c>
      <c r="EI692" t="s">
        <v>199</v>
      </c>
      <c r="EJ692">
        <v>1</v>
      </c>
      <c r="EK692" s="59" t="s">
        <v>390</v>
      </c>
      <c r="EL692"/>
    </row>
    <row r="693" spans="1:142" x14ac:dyDescent="0.3">
      <c r="A693" t="s">
        <v>134</v>
      </c>
      <c r="B693">
        <v>2023</v>
      </c>
      <c r="C693" t="s">
        <v>135</v>
      </c>
      <c r="D693" t="s">
        <v>233</v>
      </c>
      <c r="E693" t="s">
        <v>158</v>
      </c>
      <c r="F693" t="s">
        <v>137</v>
      </c>
      <c r="G693" t="s">
        <v>138</v>
      </c>
      <c r="H693" s="6">
        <v>0</v>
      </c>
      <c r="I693">
        <v>0</v>
      </c>
      <c r="AS693">
        <v>0</v>
      </c>
      <c r="AT693">
        <v>0</v>
      </c>
      <c r="AU693">
        <v>0</v>
      </c>
      <c r="AV693">
        <v>0</v>
      </c>
      <c r="AW693">
        <v>0</v>
      </c>
      <c r="AX693">
        <v>0</v>
      </c>
      <c r="AY693">
        <v>0</v>
      </c>
      <c r="AZ693">
        <v>0</v>
      </c>
      <c r="BA693">
        <v>0</v>
      </c>
      <c r="BB693">
        <v>0</v>
      </c>
      <c r="BC693">
        <v>0</v>
      </c>
      <c r="BD693">
        <v>0</v>
      </c>
      <c r="BE693">
        <v>0</v>
      </c>
      <c r="BF693">
        <v>0</v>
      </c>
      <c r="BG693">
        <v>0</v>
      </c>
      <c r="BH693">
        <v>0</v>
      </c>
      <c r="BI693">
        <v>0</v>
      </c>
      <c r="BK693">
        <v>0</v>
      </c>
      <c r="BL693">
        <v>0</v>
      </c>
      <c r="BM693">
        <v>0</v>
      </c>
      <c r="BN693">
        <v>0</v>
      </c>
      <c r="BO693">
        <v>0</v>
      </c>
      <c r="BP693">
        <v>0</v>
      </c>
      <c r="BQ693">
        <v>0</v>
      </c>
      <c r="BR693">
        <v>0</v>
      </c>
      <c r="BT693">
        <v>0</v>
      </c>
      <c r="BU693">
        <v>0</v>
      </c>
      <c r="BV693">
        <v>0</v>
      </c>
      <c r="BW693">
        <v>0</v>
      </c>
      <c r="BX693">
        <v>0</v>
      </c>
      <c r="BY693">
        <v>0</v>
      </c>
      <c r="BZ693">
        <v>0</v>
      </c>
      <c r="CA693">
        <v>0</v>
      </c>
      <c r="CB693">
        <v>0</v>
      </c>
      <c r="CC693">
        <v>0</v>
      </c>
      <c r="CD693">
        <v>0</v>
      </c>
      <c r="CE693">
        <v>0</v>
      </c>
      <c r="CI693">
        <v>0</v>
      </c>
      <c r="CJ693">
        <v>0</v>
      </c>
      <c r="CK693">
        <v>0</v>
      </c>
      <c r="CL693">
        <v>0</v>
      </c>
      <c r="DA693">
        <v>0</v>
      </c>
      <c r="DJ693">
        <v>0</v>
      </c>
      <c r="EG693" t="s">
        <v>287</v>
      </c>
      <c r="EH693">
        <v>1</v>
      </c>
      <c r="EJ693">
        <v>0</v>
      </c>
      <c r="EK693" s="59" t="s">
        <v>442</v>
      </c>
      <c r="EL693"/>
    </row>
    <row r="694" spans="1:142" x14ac:dyDescent="0.3">
      <c r="A694" t="s">
        <v>134</v>
      </c>
      <c r="B694">
        <v>2023</v>
      </c>
      <c r="C694" t="s">
        <v>135</v>
      </c>
      <c r="D694" t="s">
        <v>234</v>
      </c>
      <c r="E694" t="s">
        <v>159</v>
      </c>
      <c r="F694" t="s">
        <v>137</v>
      </c>
      <c r="G694" t="s">
        <v>138</v>
      </c>
      <c r="H694" s="6">
        <v>96136.5</v>
      </c>
      <c r="I694">
        <v>120100</v>
      </c>
      <c r="AS694">
        <v>368516389.5</v>
      </c>
      <c r="AT694">
        <v>118185.76</v>
      </c>
      <c r="AU694">
        <v>0</v>
      </c>
      <c r="AV694">
        <v>55681082.049999997</v>
      </c>
      <c r="AW694">
        <v>5895216.0999999996</v>
      </c>
      <c r="AX694">
        <v>0</v>
      </c>
      <c r="AY694">
        <v>-461496</v>
      </c>
      <c r="AZ694">
        <v>-27555</v>
      </c>
      <c r="BA694">
        <v>-61576298.149999999</v>
      </c>
      <c r="BB694">
        <v>-449214811.30000001</v>
      </c>
      <c r="BC694">
        <v>61466815</v>
      </c>
      <c r="BD694">
        <v>0</v>
      </c>
      <c r="BE694">
        <v>0</v>
      </c>
      <c r="BF694">
        <v>0</v>
      </c>
      <c r="BG694">
        <v>-17276.099999999999</v>
      </c>
      <c r="BH694">
        <v>1728739.8</v>
      </c>
      <c r="BI694">
        <v>0</v>
      </c>
      <c r="BK694">
        <v>0</v>
      </c>
      <c r="BL694">
        <v>27434569</v>
      </c>
      <c r="BM694">
        <v>0</v>
      </c>
      <c r="BN694">
        <v>-19548000</v>
      </c>
      <c r="BO694">
        <v>-1125234.5</v>
      </c>
      <c r="BP694">
        <v>-1723157.2</v>
      </c>
      <c r="BQ694">
        <v>-729449.56</v>
      </c>
      <c r="BR694">
        <v>0</v>
      </c>
      <c r="BT694">
        <v>-10709645.810000001</v>
      </c>
      <c r="BU694">
        <v>-447615.2</v>
      </c>
      <c r="BV694">
        <v>-5877183.1500000004</v>
      </c>
      <c r="BW694">
        <v>0</v>
      </c>
      <c r="BX694">
        <v>-121362.67</v>
      </c>
      <c r="BY694">
        <v>-711935.95</v>
      </c>
      <c r="BZ694">
        <v>381699.69</v>
      </c>
      <c r="CA694">
        <v>-254640.24</v>
      </c>
      <c r="CB694">
        <v>0</v>
      </c>
      <c r="CC694">
        <v>5055875.5599999996</v>
      </c>
      <c r="CD694">
        <v>0</v>
      </c>
      <c r="CE694">
        <v>0</v>
      </c>
      <c r="CI694">
        <v>108634728.66999996</v>
      </c>
      <c r="CJ694">
        <v>89474858.382174075</v>
      </c>
      <c r="CK694">
        <v>26325149.566472001</v>
      </c>
      <c r="CL694">
        <v>132935465.59</v>
      </c>
      <c r="DA694">
        <v>54920258.630000003</v>
      </c>
      <c r="DJ694">
        <v>59730896.600000001</v>
      </c>
      <c r="EH694">
        <v>0</v>
      </c>
      <c r="EJ694">
        <v>0</v>
      </c>
      <c r="EK694" s="59" t="s">
        <v>408</v>
      </c>
      <c r="EL694"/>
    </row>
    <row r="695" spans="1:142" x14ac:dyDescent="0.3">
      <c r="A695" t="s">
        <v>134</v>
      </c>
      <c r="B695">
        <v>2023</v>
      </c>
      <c r="C695" t="s">
        <v>135</v>
      </c>
      <c r="D695" t="s">
        <v>235</v>
      </c>
      <c r="E695" t="s">
        <v>160</v>
      </c>
      <c r="F695" t="s">
        <v>137</v>
      </c>
      <c r="G695" t="s">
        <v>138</v>
      </c>
      <c r="H695" s="6">
        <v>141958</v>
      </c>
      <c r="I695">
        <v>0</v>
      </c>
      <c r="AS695">
        <v>502425795.55000001</v>
      </c>
      <c r="AT695">
        <v>-1545058.87</v>
      </c>
      <c r="AU695">
        <v>0</v>
      </c>
      <c r="AV695">
        <v>50659065.850000001</v>
      </c>
      <c r="AW695">
        <v>0</v>
      </c>
      <c r="AX695">
        <v>0</v>
      </c>
      <c r="AY695">
        <v>-431397</v>
      </c>
      <c r="AZ695">
        <v>-27380</v>
      </c>
      <c r="BA695">
        <v>-50659065.850000001</v>
      </c>
      <c r="BB695">
        <v>-457716385.75</v>
      </c>
      <c r="BC695">
        <v>79258554.349999994</v>
      </c>
      <c r="BD695">
        <v>0</v>
      </c>
      <c r="BE695">
        <v>0</v>
      </c>
      <c r="BF695">
        <v>0</v>
      </c>
      <c r="BG695">
        <v>-157989.29999999999</v>
      </c>
      <c r="BH695">
        <v>-21719329.050000001</v>
      </c>
      <c r="BI695">
        <v>0</v>
      </c>
      <c r="BK695">
        <v>0</v>
      </c>
      <c r="BL695">
        <v>-33505245</v>
      </c>
      <c r="BM695">
        <v>0</v>
      </c>
      <c r="BN695">
        <v>-89818969.359999999</v>
      </c>
      <c r="BO695">
        <v>-2268236.2999999998</v>
      </c>
      <c r="BP695">
        <v>-2959673.3</v>
      </c>
      <c r="BQ695">
        <v>-268857.81</v>
      </c>
      <c r="BR695">
        <v>0</v>
      </c>
      <c r="BT695">
        <v>-12191269.050000001</v>
      </c>
      <c r="BU695">
        <v>27050.63</v>
      </c>
      <c r="BV695">
        <v>-9804006.1899999995</v>
      </c>
      <c r="BW695">
        <v>-1441235.2</v>
      </c>
      <c r="BX695">
        <v>24698.51</v>
      </c>
      <c r="BY695">
        <v>-381734.5</v>
      </c>
      <c r="BZ695">
        <v>211149.67</v>
      </c>
      <c r="CA695">
        <v>0</v>
      </c>
      <c r="CB695">
        <v>0</v>
      </c>
      <c r="CC695">
        <v>4532974.2300000004</v>
      </c>
      <c r="CD695">
        <v>0</v>
      </c>
      <c r="CE695">
        <v>0</v>
      </c>
      <c r="CI695">
        <v>94664660.649999961</v>
      </c>
      <c r="CJ695">
        <v>70589686.794253364</v>
      </c>
      <c r="CK695">
        <v>-29338809.965482008</v>
      </c>
      <c r="CL695">
        <v>142245321.54000002</v>
      </c>
      <c r="DA695">
        <v>-39720023.109999999</v>
      </c>
      <c r="DJ695">
        <v>62834280.100000001</v>
      </c>
      <c r="EG695" t="s">
        <v>290</v>
      </c>
      <c r="EH695">
        <v>1</v>
      </c>
      <c r="EJ695">
        <v>0</v>
      </c>
      <c r="EK695" s="59" t="s">
        <v>392</v>
      </c>
      <c r="EL695"/>
    </row>
    <row r="696" spans="1:142" x14ac:dyDescent="0.3">
      <c r="A696" t="s">
        <v>134</v>
      </c>
      <c r="B696">
        <v>2023</v>
      </c>
      <c r="C696" t="s">
        <v>135</v>
      </c>
      <c r="D696" t="s">
        <v>236</v>
      </c>
      <c r="E696" t="s">
        <v>161</v>
      </c>
      <c r="F696" t="s">
        <v>137</v>
      </c>
      <c r="G696" t="s">
        <v>138</v>
      </c>
      <c r="H696" s="6">
        <v>75827.039999999994</v>
      </c>
      <c r="I696">
        <v>88866</v>
      </c>
      <c r="AS696">
        <v>333399926.22000003</v>
      </c>
      <c r="AT696">
        <v>-6488905.2400000002</v>
      </c>
      <c r="AU696">
        <v>-66179629</v>
      </c>
      <c r="AV696">
        <v>63111848.200000003</v>
      </c>
      <c r="AW696">
        <v>4377818.6500000004</v>
      </c>
      <c r="AX696">
        <v>0</v>
      </c>
      <c r="AY696">
        <v>-367830.61</v>
      </c>
      <c r="AZ696">
        <v>-22865</v>
      </c>
      <c r="BA696">
        <v>-63111848.200000003</v>
      </c>
      <c r="BB696">
        <v>-282219582.68000001</v>
      </c>
      <c r="BC696">
        <v>47515957.850000001</v>
      </c>
      <c r="BD696">
        <v>0</v>
      </c>
      <c r="BE696">
        <v>0</v>
      </c>
      <c r="BF696">
        <v>0</v>
      </c>
      <c r="BG696">
        <v>-1060599.94</v>
      </c>
      <c r="BH696">
        <v>-6320000</v>
      </c>
      <c r="BI696">
        <v>0</v>
      </c>
      <c r="BK696">
        <v>0</v>
      </c>
      <c r="BL696">
        <v>-67226567</v>
      </c>
      <c r="BM696">
        <v>0</v>
      </c>
      <c r="BN696">
        <v>-11621261</v>
      </c>
      <c r="BO696">
        <v>0</v>
      </c>
      <c r="BP696">
        <v>-1023969.2</v>
      </c>
      <c r="BQ696">
        <v>1786040.18</v>
      </c>
      <c r="BR696">
        <v>65839872</v>
      </c>
      <c r="BT696">
        <v>-8323561.04</v>
      </c>
      <c r="BU696">
        <v>-556735.93999999994</v>
      </c>
      <c r="BV696">
        <v>-4922302.72</v>
      </c>
      <c r="BW696">
        <v>-605753.37</v>
      </c>
      <c r="BX696">
        <v>-694143.34</v>
      </c>
      <c r="BY696">
        <v>-46881.37</v>
      </c>
      <c r="BZ696">
        <v>1183096.28</v>
      </c>
      <c r="CA696">
        <v>-10189.11</v>
      </c>
      <c r="CB696">
        <v>5146.1000000000004</v>
      </c>
      <c r="CC696">
        <v>7773542.5499999998</v>
      </c>
      <c r="CD696">
        <v>0</v>
      </c>
      <c r="CE696">
        <v>0</v>
      </c>
      <c r="CI696">
        <v>87655788.589999989</v>
      </c>
      <c r="CJ696">
        <v>68983712.373233348</v>
      </c>
      <c r="CK696">
        <v>-68841070.881530017</v>
      </c>
      <c r="CL696">
        <v>127602980.84999999</v>
      </c>
      <c r="DA696">
        <v>69610594.920000002</v>
      </c>
      <c r="DJ696">
        <v>51310000</v>
      </c>
      <c r="EH696">
        <v>0</v>
      </c>
      <c r="EI696" t="s">
        <v>202</v>
      </c>
      <c r="EJ696">
        <v>1</v>
      </c>
      <c r="EK696" s="59" t="s">
        <v>438</v>
      </c>
      <c r="EL696"/>
    </row>
    <row r="697" spans="1:142" x14ac:dyDescent="0.3">
      <c r="A697" t="s">
        <v>134</v>
      </c>
      <c r="B697">
        <v>2023</v>
      </c>
      <c r="C697" t="s">
        <v>135</v>
      </c>
      <c r="D697" t="s">
        <v>237</v>
      </c>
      <c r="E697" t="s">
        <v>162</v>
      </c>
      <c r="F697" t="s">
        <v>137</v>
      </c>
      <c r="G697" t="s">
        <v>138</v>
      </c>
      <c r="H697" s="6">
        <v>59774</v>
      </c>
      <c r="I697">
        <v>48694</v>
      </c>
      <c r="AS697">
        <v>269507682.60000002</v>
      </c>
      <c r="AT697">
        <v>-3975403.68</v>
      </c>
      <c r="AU697">
        <v>0</v>
      </c>
      <c r="AV697">
        <v>44393827.600000001</v>
      </c>
      <c r="AW697">
        <v>2819995.51</v>
      </c>
      <c r="AX697">
        <v>0</v>
      </c>
      <c r="AY697">
        <v>-288744.2</v>
      </c>
      <c r="AZ697">
        <v>-19642</v>
      </c>
      <c r="BA697">
        <v>-44393827.600000001</v>
      </c>
      <c r="BB697">
        <v>-243874325.69</v>
      </c>
      <c r="BC697">
        <v>38959923.549999997</v>
      </c>
      <c r="BD697">
        <v>0</v>
      </c>
      <c r="BE697">
        <v>0</v>
      </c>
      <c r="BF697">
        <v>0</v>
      </c>
      <c r="BG697">
        <v>-563527.5</v>
      </c>
      <c r="BH697">
        <v>-5210000</v>
      </c>
      <c r="BI697">
        <v>0</v>
      </c>
      <c r="BK697">
        <v>0</v>
      </c>
      <c r="BL697">
        <v>-49558220</v>
      </c>
      <c r="BM697">
        <v>0</v>
      </c>
      <c r="BN697">
        <v>-6416718</v>
      </c>
      <c r="BO697">
        <v>0</v>
      </c>
      <c r="BP697">
        <v>-888663.85</v>
      </c>
      <c r="BQ697">
        <v>1390931.25</v>
      </c>
      <c r="BR697">
        <v>0</v>
      </c>
      <c r="BT697">
        <v>-6920227.6399999997</v>
      </c>
      <c r="BU697">
        <v>-164393.03</v>
      </c>
      <c r="BV697">
        <v>-4053759.18</v>
      </c>
      <c r="BW697">
        <v>-503624.74</v>
      </c>
      <c r="BX697">
        <v>-204966.69</v>
      </c>
      <c r="BY697">
        <v>-38977.279999999999</v>
      </c>
      <c r="BZ697">
        <v>1126489.45</v>
      </c>
      <c r="CA697">
        <v>-30798.82</v>
      </c>
      <c r="CB697">
        <v>5154.1499999999996</v>
      </c>
      <c r="CC697">
        <v>5492447.3899999997</v>
      </c>
      <c r="CD697">
        <v>0</v>
      </c>
      <c r="CE697">
        <v>0</v>
      </c>
      <c r="CI697">
        <v>87450402.049999967</v>
      </c>
      <c r="CJ697">
        <v>54782135.47045888</v>
      </c>
      <c r="CK697">
        <v>-47102633.562090002</v>
      </c>
      <c r="CL697">
        <v>89344571.550000012</v>
      </c>
      <c r="DA697">
        <v>57519380.479999997</v>
      </c>
      <c r="DJ697">
        <v>43460000</v>
      </c>
      <c r="EH697">
        <v>0</v>
      </c>
      <c r="EI697" t="s">
        <v>202</v>
      </c>
      <c r="EJ697">
        <v>1</v>
      </c>
      <c r="EK697" s="59" t="s">
        <v>440</v>
      </c>
      <c r="EL697"/>
    </row>
    <row r="698" spans="1:142" x14ac:dyDescent="0.3">
      <c r="A698" t="s">
        <v>134</v>
      </c>
      <c r="B698">
        <v>2023</v>
      </c>
      <c r="C698" t="s">
        <v>135</v>
      </c>
      <c r="D698" t="s">
        <v>238</v>
      </c>
      <c r="E698" t="s">
        <v>163</v>
      </c>
      <c r="F698" t="s">
        <v>137</v>
      </c>
      <c r="G698" t="s">
        <v>138</v>
      </c>
      <c r="H698" s="6">
        <v>0</v>
      </c>
      <c r="I698">
        <v>0</v>
      </c>
      <c r="AS698">
        <v>0</v>
      </c>
      <c r="AT698">
        <v>0</v>
      </c>
      <c r="AU698">
        <v>0</v>
      </c>
      <c r="AV698">
        <v>0</v>
      </c>
      <c r="AW698">
        <v>0</v>
      </c>
      <c r="AX698">
        <v>0</v>
      </c>
      <c r="AY698">
        <v>0</v>
      </c>
      <c r="AZ698">
        <v>0</v>
      </c>
      <c r="BA698">
        <v>0</v>
      </c>
      <c r="BB698">
        <v>0</v>
      </c>
      <c r="BC698">
        <v>0</v>
      </c>
      <c r="BD698">
        <v>0</v>
      </c>
      <c r="BE698">
        <v>0</v>
      </c>
      <c r="BF698">
        <v>0</v>
      </c>
      <c r="BG698">
        <v>0</v>
      </c>
      <c r="BH698">
        <v>0</v>
      </c>
      <c r="BI698">
        <v>0</v>
      </c>
      <c r="BK698">
        <v>0</v>
      </c>
      <c r="BL698">
        <v>0</v>
      </c>
      <c r="BM698">
        <v>0</v>
      </c>
      <c r="BN698">
        <v>0</v>
      </c>
      <c r="BO698">
        <v>0</v>
      </c>
      <c r="BP698">
        <v>0</v>
      </c>
      <c r="BQ698">
        <v>0</v>
      </c>
      <c r="BR698">
        <v>0</v>
      </c>
      <c r="BT698">
        <v>0</v>
      </c>
      <c r="BU698">
        <v>0</v>
      </c>
      <c r="BV698">
        <v>0</v>
      </c>
      <c r="BW698">
        <v>0</v>
      </c>
      <c r="BX698">
        <v>0</v>
      </c>
      <c r="BY698">
        <v>0</v>
      </c>
      <c r="BZ698">
        <v>0</v>
      </c>
      <c r="CA698">
        <v>0</v>
      </c>
      <c r="CB698">
        <v>0</v>
      </c>
      <c r="CC698">
        <v>0</v>
      </c>
      <c r="CD698">
        <v>0</v>
      </c>
      <c r="CE698">
        <v>0</v>
      </c>
      <c r="CI698">
        <v>0</v>
      </c>
      <c r="CJ698">
        <v>0</v>
      </c>
      <c r="CK698">
        <v>0</v>
      </c>
      <c r="CL698">
        <v>0</v>
      </c>
      <c r="DA698">
        <v>0</v>
      </c>
      <c r="DJ698">
        <v>0</v>
      </c>
      <c r="EG698" t="s">
        <v>280</v>
      </c>
      <c r="EH698">
        <v>1</v>
      </c>
      <c r="EJ698">
        <v>0</v>
      </c>
      <c r="EK698" s="59" t="s">
        <v>441</v>
      </c>
      <c r="EL698"/>
    </row>
    <row r="699" spans="1:142" x14ac:dyDescent="0.3">
      <c r="A699" t="s">
        <v>134</v>
      </c>
      <c r="B699">
        <v>2023</v>
      </c>
      <c r="C699" t="s">
        <v>135</v>
      </c>
      <c r="D699" t="s">
        <v>239</v>
      </c>
      <c r="E699" t="s">
        <v>164</v>
      </c>
      <c r="F699" t="s">
        <v>137</v>
      </c>
      <c r="G699" t="s">
        <v>138</v>
      </c>
      <c r="H699" s="6">
        <v>70243</v>
      </c>
      <c r="I699">
        <v>88864</v>
      </c>
      <c r="AS699">
        <v>239595632.40000001</v>
      </c>
      <c r="AT699">
        <v>-197832.86</v>
      </c>
      <c r="AU699">
        <v>-1026876.24</v>
      </c>
      <c r="AV699">
        <v>27977421.949999999</v>
      </c>
      <c r="AW699">
        <v>0</v>
      </c>
      <c r="AX699">
        <v>0</v>
      </c>
      <c r="AY699">
        <v>-414846.85</v>
      </c>
      <c r="AZ699">
        <v>-12387</v>
      </c>
      <c r="BA699">
        <v>-27977421.949999999</v>
      </c>
      <c r="BB699">
        <v>-267365753.09999999</v>
      </c>
      <c r="BC699">
        <v>43850092.950000003</v>
      </c>
      <c r="BD699">
        <v>0</v>
      </c>
      <c r="BE699">
        <v>0</v>
      </c>
      <c r="BF699">
        <v>0</v>
      </c>
      <c r="BG699">
        <v>-123743.25</v>
      </c>
      <c r="BH699">
        <v>-12836000</v>
      </c>
      <c r="BI699">
        <v>0</v>
      </c>
      <c r="BK699">
        <v>0</v>
      </c>
      <c r="BL699">
        <v>16033132.220000001</v>
      </c>
      <c r="BM699">
        <v>0</v>
      </c>
      <c r="BN699">
        <v>-37941370.210000001</v>
      </c>
      <c r="BO699">
        <v>-627124.28</v>
      </c>
      <c r="BP699">
        <v>-226398.45</v>
      </c>
      <c r="BQ699">
        <v>-410401.58</v>
      </c>
      <c r="BR699">
        <v>1202131.7</v>
      </c>
      <c r="BT699">
        <v>-4581149.3600000003</v>
      </c>
      <c r="BU699">
        <v>0</v>
      </c>
      <c r="BV699">
        <v>-6304718.3099999996</v>
      </c>
      <c r="BW699">
        <v>-510369.06</v>
      </c>
      <c r="BX699">
        <v>-63357.7</v>
      </c>
      <c r="BY699">
        <v>-413804.92</v>
      </c>
      <c r="BZ699">
        <v>248791.08</v>
      </c>
      <c r="CA699">
        <v>0</v>
      </c>
      <c r="CB699">
        <v>0</v>
      </c>
      <c r="CC699">
        <v>6516555.3099999996</v>
      </c>
      <c r="CD699">
        <v>0</v>
      </c>
      <c r="CE699">
        <v>0</v>
      </c>
      <c r="CI699">
        <v>109823468</v>
      </c>
      <c r="CJ699">
        <v>63744542.960314207</v>
      </c>
      <c r="CK699">
        <v>14476437.454949001</v>
      </c>
      <c r="CL699">
        <v>134233209</v>
      </c>
      <c r="DA699">
        <v>47282738.630000003</v>
      </c>
      <c r="DJ699">
        <v>38139000</v>
      </c>
      <c r="EH699">
        <v>0</v>
      </c>
      <c r="EJ699">
        <v>0</v>
      </c>
      <c r="EK699" s="59" t="s">
        <v>388</v>
      </c>
      <c r="EL699"/>
    </row>
    <row r="700" spans="1:142" x14ac:dyDescent="0.3">
      <c r="A700" t="s">
        <v>134</v>
      </c>
      <c r="B700">
        <v>2023</v>
      </c>
      <c r="C700" t="s">
        <v>135</v>
      </c>
      <c r="D700" t="s">
        <v>240</v>
      </c>
      <c r="E700" t="s">
        <v>165</v>
      </c>
      <c r="F700" t="s">
        <v>137</v>
      </c>
      <c r="G700" t="s">
        <v>138</v>
      </c>
      <c r="H700" s="6">
        <v>37733.440000000002</v>
      </c>
      <c r="I700">
        <v>41440</v>
      </c>
      <c r="AS700">
        <v>131283618.79000001</v>
      </c>
      <c r="AT700">
        <v>-363218.41</v>
      </c>
      <c r="AU700">
        <v>-393978</v>
      </c>
      <c r="AV700">
        <v>14361218.300000001</v>
      </c>
      <c r="AW700">
        <v>0</v>
      </c>
      <c r="AX700">
        <v>0</v>
      </c>
      <c r="AY700">
        <v>0</v>
      </c>
      <c r="AZ700">
        <v>-12018</v>
      </c>
      <c r="BA700">
        <v>-14361218.300000001</v>
      </c>
      <c r="BB700">
        <v>-148573289.34999999</v>
      </c>
      <c r="BC700">
        <v>20776544.649999999</v>
      </c>
      <c r="BD700">
        <v>0</v>
      </c>
      <c r="BE700">
        <v>0</v>
      </c>
      <c r="BF700">
        <v>0</v>
      </c>
      <c r="BG700">
        <v>-41876.14</v>
      </c>
      <c r="BH700">
        <v>-2374579.56</v>
      </c>
      <c r="BI700">
        <v>0</v>
      </c>
      <c r="BK700">
        <v>0</v>
      </c>
      <c r="BL700">
        <v>-2714907</v>
      </c>
      <c r="BM700">
        <v>0</v>
      </c>
      <c r="BN700">
        <v>417877.49</v>
      </c>
      <c r="BO700">
        <v>0</v>
      </c>
      <c r="BP700">
        <v>-305004.40999999997</v>
      </c>
      <c r="BQ700">
        <v>-818584.53</v>
      </c>
      <c r="BR700">
        <v>82598.7</v>
      </c>
      <c r="BT700">
        <v>-2891971.53</v>
      </c>
      <c r="BU700">
        <v>-15515.65</v>
      </c>
      <c r="BV700">
        <v>-1689719.18</v>
      </c>
      <c r="BW700">
        <v>-145501.23000000001</v>
      </c>
      <c r="BX700">
        <v>-299610.21999999997</v>
      </c>
      <c r="BY700">
        <v>-81902.19</v>
      </c>
      <c r="BZ700">
        <v>52064.59</v>
      </c>
      <c r="CA700">
        <v>-62140.09</v>
      </c>
      <c r="CB700">
        <v>0</v>
      </c>
      <c r="CC700">
        <v>5128473.79</v>
      </c>
      <c r="CD700">
        <v>0</v>
      </c>
      <c r="CE700">
        <v>0</v>
      </c>
      <c r="CI700">
        <v>76001024.315455347</v>
      </c>
      <c r="CJ700">
        <v>38416722.682465546</v>
      </c>
      <c r="CK700">
        <v>-2250325.7587000001</v>
      </c>
      <c r="CL700">
        <v>108969771.62</v>
      </c>
      <c r="DA700">
        <v>54859664.299999997</v>
      </c>
      <c r="DJ700">
        <v>35870173.439999998</v>
      </c>
      <c r="EG700" t="s">
        <v>285</v>
      </c>
      <c r="EH700">
        <v>1</v>
      </c>
      <c r="EJ700">
        <v>0</v>
      </c>
      <c r="EK700" s="59" t="s">
        <v>447</v>
      </c>
      <c r="EL700"/>
    </row>
    <row r="701" spans="1:142" x14ac:dyDescent="0.3">
      <c r="A701" t="s">
        <v>134</v>
      </c>
      <c r="B701">
        <v>2023</v>
      </c>
      <c r="C701" t="s">
        <v>135</v>
      </c>
      <c r="D701" t="s">
        <v>241</v>
      </c>
      <c r="E701" t="s">
        <v>166</v>
      </c>
      <c r="F701" t="s">
        <v>137</v>
      </c>
      <c r="G701" t="s">
        <v>138</v>
      </c>
      <c r="H701" s="6">
        <v>23233.27</v>
      </c>
      <c r="I701">
        <v>25617</v>
      </c>
      <c r="AS701">
        <v>82536823.400000006</v>
      </c>
      <c r="AT701">
        <v>33873.800000000003</v>
      </c>
      <c r="AU701">
        <v>-965622.3</v>
      </c>
      <c r="AV701">
        <v>11684540.800000001</v>
      </c>
      <c r="AW701">
        <v>0</v>
      </c>
      <c r="AX701">
        <v>0</v>
      </c>
      <c r="AY701">
        <v>-84772.800000000003</v>
      </c>
      <c r="AZ701">
        <v>-6042</v>
      </c>
      <c r="BA701">
        <v>-11684540.800000001</v>
      </c>
      <c r="BB701">
        <v>-101663270.75</v>
      </c>
      <c r="BC701">
        <v>13252085.75</v>
      </c>
      <c r="BD701">
        <v>0</v>
      </c>
      <c r="BE701">
        <v>0</v>
      </c>
      <c r="BF701">
        <v>0</v>
      </c>
      <c r="BG701">
        <v>-9395.57</v>
      </c>
      <c r="BH701">
        <v>-2710000</v>
      </c>
      <c r="BI701">
        <v>0</v>
      </c>
      <c r="BK701">
        <v>0</v>
      </c>
      <c r="BL701">
        <v>8335245</v>
      </c>
      <c r="BM701">
        <v>0</v>
      </c>
      <c r="BN701">
        <v>-1663710</v>
      </c>
      <c r="BO701">
        <v>-201838.15</v>
      </c>
      <c r="BP701">
        <v>-199940.2</v>
      </c>
      <c r="BQ701">
        <v>712953.28</v>
      </c>
      <c r="BR701">
        <v>945532.75</v>
      </c>
      <c r="BT701">
        <v>-1131976.7</v>
      </c>
      <c r="BU701">
        <v>0</v>
      </c>
      <c r="BV701">
        <v>-917666.25</v>
      </c>
      <c r="BW701">
        <v>-12121.65</v>
      </c>
      <c r="BX701">
        <v>-649.9</v>
      </c>
      <c r="BY701">
        <v>-882279.1</v>
      </c>
      <c r="BZ701">
        <v>36895.019999999997</v>
      </c>
      <c r="CA701">
        <v>-38000</v>
      </c>
      <c r="CB701">
        <v>0</v>
      </c>
      <c r="CC701">
        <v>2011130.39</v>
      </c>
      <c r="CD701">
        <v>0</v>
      </c>
      <c r="CE701">
        <v>0</v>
      </c>
      <c r="CI701">
        <v>51683407</v>
      </c>
      <c r="CJ701">
        <v>22139104.291585468</v>
      </c>
      <c r="CK701">
        <v>8122928.6232599998</v>
      </c>
      <c r="CL701">
        <v>70478807.569999993</v>
      </c>
      <c r="DA701">
        <v>40954341.170000002</v>
      </c>
      <c r="DJ701">
        <v>18460000</v>
      </c>
      <c r="EH701">
        <v>0</v>
      </c>
      <c r="EJ701">
        <v>0</v>
      </c>
      <c r="EK701" s="59" t="s">
        <v>398</v>
      </c>
      <c r="EL701"/>
    </row>
    <row r="702" spans="1:142" x14ac:dyDescent="0.3">
      <c r="A702" t="s">
        <v>134</v>
      </c>
      <c r="B702">
        <v>2023</v>
      </c>
      <c r="C702" t="s">
        <v>135</v>
      </c>
      <c r="D702" t="s">
        <v>242</v>
      </c>
      <c r="E702" t="s">
        <v>167</v>
      </c>
      <c r="F702" t="s">
        <v>137</v>
      </c>
      <c r="G702" t="s">
        <v>138</v>
      </c>
      <c r="H702" s="6">
        <v>18858.189999999999</v>
      </c>
      <c r="I702">
        <v>31613</v>
      </c>
      <c r="AS702">
        <v>69127326.549999997</v>
      </c>
      <c r="AT702">
        <v>-134557.04999999999</v>
      </c>
      <c r="AU702">
        <v>-677447.8</v>
      </c>
      <c r="AV702">
        <v>9256246.4499999993</v>
      </c>
      <c r="AW702">
        <v>0</v>
      </c>
      <c r="AX702">
        <v>0</v>
      </c>
      <c r="AY702">
        <v>-81628.800000000003</v>
      </c>
      <c r="AZ702">
        <v>-5634</v>
      </c>
      <c r="BA702">
        <v>-9256246.4499999993</v>
      </c>
      <c r="BB702">
        <v>-81074733.299999997</v>
      </c>
      <c r="BC702">
        <v>11028797.1</v>
      </c>
      <c r="BD702">
        <v>0</v>
      </c>
      <c r="BE702">
        <v>0</v>
      </c>
      <c r="BF702">
        <v>0</v>
      </c>
      <c r="BG702">
        <v>-10308.33</v>
      </c>
      <c r="BH702">
        <v>600000</v>
      </c>
      <c r="BI702">
        <v>0</v>
      </c>
      <c r="BK702">
        <v>0</v>
      </c>
      <c r="BL702">
        <v>-1194423</v>
      </c>
      <c r="BM702">
        <v>0</v>
      </c>
      <c r="BN702">
        <v>-439307</v>
      </c>
      <c r="BO702">
        <v>-381121.35</v>
      </c>
      <c r="BP702">
        <v>-97471.9</v>
      </c>
      <c r="BQ702">
        <v>-203205.19</v>
      </c>
      <c r="BR702">
        <v>920775.75</v>
      </c>
      <c r="BT702">
        <v>-1657265</v>
      </c>
      <c r="BU702">
        <v>-4900</v>
      </c>
      <c r="BV702">
        <v>-634403.16</v>
      </c>
      <c r="BW702">
        <v>-45871.76</v>
      </c>
      <c r="BX702">
        <v>-4600</v>
      </c>
      <c r="BY702">
        <v>-96650.8</v>
      </c>
      <c r="BZ702">
        <v>171833.12</v>
      </c>
      <c r="CA702">
        <v>-44256.14</v>
      </c>
      <c r="CB702">
        <v>0</v>
      </c>
      <c r="CC702">
        <v>1853468.28</v>
      </c>
      <c r="CD702">
        <v>0</v>
      </c>
      <c r="CE702">
        <v>0</v>
      </c>
      <c r="CI702">
        <v>40749964.109999999</v>
      </c>
      <c r="CJ702">
        <v>13854306.883553509</v>
      </c>
      <c r="CK702">
        <v>-834710.71443099994</v>
      </c>
      <c r="CL702">
        <v>51522037.469999999</v>
      </c>
      <c r="DA702">
        <v>34183175.460000001</v>
      </c>
      <c r="DJ702">
        <v>11023142</v>
      </c>
      <c r="EH702">
        <v>0</v>
      </c>
      <c r="EJ702">
        <v>0</v>
      </c>
      <c r="EK702" s="59" t="s">
        <v>393</v>
      </c>
      <c r="EL702"/>
    </row>
    <row r="703" spans="1:142" x14ac:dyDescent="0.3">
      <c r="A703" t="s">
        <v>134</v>
      </c>
      <c r="B703">
        <v>2023</v>
      </c>
      <c r="C703" t="s">
        <v>135</v>
      </c>
      <c r="D703" t="s">
        <v>243</v>
      </c>
      <c r="E703" t="s">
        <v>168</v>
      </c>
      <c r="F703" t="s">
        <v>137</v>
      </c>
      <c r="G703" t="s">
        <v>138</v>
      </c>
      <c r="H703" s="6">
        <v>13531</v>
      </c>
      <c r="I703">
        <v>13444</v>
      </c>
      <c r="AS703">
        <v>52974069.149999999</v>
      </c>
      <c r="AT703">
        <v>-367386.91</v>
      </c>
      <c r="AU703">
        <v>-620045.31000000006</v>
      </c>
      <c r="AV703">
        <v>5826252.9000000004</v>
      </c>
      <c r="AW703">
        <v>0</v>
      </c>
      <c r="AX703">
        <v>0</v>
      </c>
      <c r="AY703">
        <v>-41822.400000000001</v>
      </c>
      <c r="AZ703">
        <v>30577</v>
      </c>
      <c r="BA703">
        <v>-5826252.9000000004</v>
      </c>
      <c r="BB703">
        <v>-71063436.25</v>
      </c>
      <c r="BC703">
        <v>8652786.1500000004</v>
      </c>
      <c r="BD703">
        <v>0</v>
      </c>
      <c r="BE703">
        <v>0</v>
      </c>
      <c r="BF703">
        <v>0</v>
      </c>
      <c r="BG703">
        <v>-1748.99</v>
      </c>
      <c r="BH703">
        <v>700000</v>
      </c>
      <c r="BI703">
        <v>0</v>
      </c>
      <c r="BK703">
        <v>0</v>
      </c>
      <c r="BL703">
        <v>9207459</v>
      </c>
      <c r="BM703">
        <v>0</v>
      </c>
      <c r="BN703">
        <v>1105029.56</v>
      </c>
      <c r="BO703">
        <v>-160555.25</v>
      </c>
      <c r="BP703">
        <v>-198903.99</v>
      </c>
      <c r="BQ703">
        <v>-220320.73</v>
      </c>
      <c r="BR703">
        <v>620097.94999999995</v>
      </c>
      <c r="BT703">
        <v>-1889592.94</v>
      </c>
      <c r="BU703">
        <v>0</v>
      </c>
      <c r="BV703">
        <v>-1060386.04</v>
      </c>
      <c r="BW703">
        <v>-31563.5</v>
      </c>
      <c r="BX703">
        <v>0</v>
      </c>
      <c r="BY703">
        <v>-912326.1</v>
      </c>
      <c r="BZ703">
        <v>48104.36</v>
      </c>
      <c r="CA703">
        <v>-32065.49</v>
      </c>
      <c r="CB703">
        <v>0</v>
      </c>
      <c r="CC703">
        <v>2251045.81</v>
      </c>
      <c r="CD703">
        <v>17.100000000000001</v>
      </c>
      <c r="CE703">
        <v>0</v>
      </c>
      <c r="CI703">
        <v>32756998.040000007</v>
      </c>
      <c r="CJ703">
        <v>18909380.927122016</v>
      </c>
      <c r="CK703">
        <v>6578758.0491300002</v>
      </c>
      <c r="CL703">
        <v>41169915.32</v>
      </c>
      <c r="DA703">
        <v>19427901.379999999</v>
      </c>
      <c r="DJ703">
        <v>14100000</v>
      </c>
      <c r="EH703">
        <v>0</v>
      </c>
      <c r="EJ703">
        <v>0</v>
      </c>
      <c r="EK703" s="59" t="s">
        <v>410</v>
      </c>
      <c r="EL703"/>
    </row>
    <row r="704" spans="1:142" x14ac:dyDescent="0.3">
      <c r="A704" t="s">
        <v>134</v>
      </c>
      <c r="B704">
        <v>2023</v>
      </c>
      <c r="C704" t="s">
        <v>135</v>
      </c>
      <c r="D704" t="s">
        <v>244</v>
      </c>
      <c r="E704" t="s">
        <v>169</v>
      </c>
      <c r="F704" t="s">
        <v>137</v>
      </c>
      <c r="G704" t="s">
        <v>138</v>
      </c>
      <c r="H704" s="6">
        <v>12935.85</v>
      </c>
      <c r="I704">
        <v>0</v>
      </c>
      <c r="AS704">
        <v>45500873.329999998</v>
      </c>
      <c r="AT704">
        <v>-63345.93</v>
      </c>
      <c r="AU704">
        <v>0</v>
      </c>
      <c r="AV704">
        <v>7778760.21</v>
      </c>
      <c r="AW704">
        <v>0</v>
      </c>
      <c r="AX704">
        <v>0</v>
      </c>
      <c r="AY704">
        <v>-62083.43</v>
      </c>
      <c r="AZ704">
        <v>-3116</v>
      </c>
      <c r="BA704">
        <v>-7778760.21</v>
      </c>
      <c r="BB704">
        <v>-50682838.560000002</v>
      </c>
      <c r="BC704">
        <v>6863207.25</v>
      </c>
      <c r="BD704">
        <v>0</v>
      </c>
      <c r="BE704">
        <v>0</v>
      </c>
      <c r="BF704">
        <v>0</v>
      </c>
      <c r="BG704">
        <v>-217024.6</v>
      </c>
      <c r="BH704">
        <v>770509</v>
      </c>
      <c r="BI704">
        <v>0</v>
      </c>
      <c r="BK704">
        <v>0</v>
      </c>
      <c r="BL704">
        <v>-187952</v>
      </c>
      <c r="BM704">
        <v>0</v>
      </c>
      <c r="BN704">
        <v>-166539.01999999999</v>
      </c>
      <c r="BO704">
        <v>0</v>
      </c>
      <c r="BP704">
        <v>0</v>
      </c>
      <c r="BQ704">
        <v>-127622.44</v>
      </c>
      <c r="BR704">
        <v>0</v>
      </c>
      <c r="BT704">
        <v>0</v>
      </c>
      <c r="BU704">
        <v>0</v>
      </c>
      <c r="BV704">
        <v>-2956533.41</v>
      </c>
      <c r="BW704">
        <v>0</v>
      </c>
      <c r="BX704">
        <v>0</v>
      </c>
      <c r="BY704">
        <v>0</v>
      </c>
      <c r="BZ704">
        <v>0</v>
      </c>
      <c r="CA704">
        <v>0</v>
      </c>
      <c r="CB704">
        <v>0</v>
      </c>
      <c r="CC704">
        <v>1128407.75</v>
      </c>
      <c r="CD704">
        <v>45.1</v>
      </c>
      <c r="CE704">
        <v>0</v>
      </c>
      <c r="CI704">
        <v>21150543</v>
      </c>
      <c r="CJ704">
        <v>11920712.825023796</v>
      </c>
      <c r="CK704">
        <v>-46780.734249999659</v>
      </c>
      <c r="CL704">
        <v>21290202.579999998</v>
      </c>
      <c r="DA704">
        <v>14794915.130000001</v>
      </c>
      <c r="DJ704">
        <v>9049193</v>
      </c>
      <c r="EG704" t="s">
        <v>282</v>
      </c>
      <c r="EH704">
        <v>1</v>
      </c>
      <c r="EJ704">
        <v>0</v>
      </c>
      <c r="EK704" s="59" t="s">
        <v>403</v>
      </c>
      <c r="EL704"/>
    </row>
    <row r="705" spans="1:142" x14ac:dyDescent="0.3">
      <c r="A705" t="s">
        <v>134</v>
      </c>
      <c r="B705">
        <v>2023</v>
      </c>
      <c r="C705" t="s">
        <v>135</v>
      </c>
      <c r="D705" t="s">
        <v>245</v>
      </c>
      <c r="E705" t="s">
        <v>170</v>
      </c>
      <c r="F705" t="s">
        <v>137</v>
      </c>
      <c r="G705" t="s">
        <v>138</v>
      </c>
      <c r="H705" s="6">
        <v>13977</v>
      </c>
      <c r="I705">
        <v>13001</v>
      </c>
      <c r="AS705">
        <v>60981985.899999999</v>
      </c>
      <c r="AT705">
        <v>-802835.67</v>
      </c>
      <c r="AU705">
        <v>-18224233</v>
      </c>
      <c r="AV705">
        <v>8891825.1999999993</v>
      </c>
      <c r="AW705">
        <v>452889</v>
      </c>
      <c r="AX705">
        <v>0</v>
      </c>
      <c r="AY705">
        <v>-67974.8</v>
      </c>
      <c r="AZ705">
        <v>-5620</v>
      </c>
      <c r="BA705">
        <v>-8891825.1999999993</v>
      </c>
      <c r="BB705">
        <v>-69806111.030000001</v>
      </c>
      <c r="BC705">
        <v>9055859.8000000007</v>
      </c>
      <c r="BD705">
        <v>0</v>
      </c>
      <c r="BE705">
        <v>0</v>
      </c>
      <c r="BF705">
        <v>0</v>
      </c>
      <c r="BG705">
        <v>-86143.32</v>
      </c>
      <c r="BH705">
        <v>-810000</v>
      </c>
      <c r="BI705">
        <v>0</v>
      </c>
      <c r="BK705">
        <v>0</v>
      </c>
      <c r="BL705">
        <v>-4399352</v>
      </c>
      <c r="BM705">
        <v>0</v>
      </c>
      <c r="BN705">
        <v>6336614</v>
      </c>
      <c r="BO705">
        <v>0</v>
      </c>
      <c r="BP705">
        <v>-11333.2</v>
      </c>
      <c r="BQ705">
        <v>378989.38</v>
      </c>
      <c r="BR705">
        <v>18026060</v>
      </c>
      <c r="BT705">
        <v>-1744164.42</v>
      </c>
      <c r="BU705">
        <v>-54075.54</v>
      </c>
      <c r="BV705">
        <v>-1058666.1000000001</v>
      </c>
      <c r="BW705">
        <v>-126932.87</v>
      </c>
      <c r="BX705">
        <v>-67421.87</v>
      </c>
      <c r="BY705">
        <v>-9823.77</v>
      </c>
      <c r="BZ705">
        <v>321706.05</v>
      </c>
      <c r="CA705">
        <v>-41631.71</v>
      </c>
      <c r="CB705">
        <v>0</v>
      </c>
      <c r="CC705">
        <v>1408580.71</v>
      </c>
      <c r="CD705">
        <v>0</v>
      </c>
      <c r="CE705">
        <v>0</v>
      </c>
      <c r="CI705">
        <v>22179093.480000004</v>
      </c>
      <c r="CJ705">
        <v>17480748.106608924</v>
      </c>
      <c r="CK705">
        <v>692032.77165000094</v>
      </c>
      <c r="CL705">
        <v>25198154.539999999</v>
      </c>
      <c r="DA705">
        <v>18853963.390000001</v>
      </c>
      <c r="DJ705">
        <v>13670000</v>
      </c>
      <c r="EH705">
        <v>0</v>
      </c>
      <c r="EI705" t="s">
        <v>202</v>
      </c>
      <c r="EJ705">
        <v>1</v>
      </c>
      <c r="EK705" s="59" t="s">
        <v>425</v>
      </c>
      <c r="EL705"/>
    </row>
    <row r="706" spans="1:142" x14ac:dyDescent="0.3">
      <c r="A706" t="s">
        <v>134</v>
      </c>
      <c r="B706">
        <v>2023</v>
      </c>
      <c r="C706" t="s">
        <v>135</v>
      </c>
      <c r="D706" t="s">
        <v>246</v>
      </c>
      <c r="E706" t="s">
        <v>171</v>
      </c>
      <c r="F706" t="s">
        <v>137</v>
      </c>
      <c r="G706" t="s">
        <v>138</v>
      </c>
      <c r="H706" s="6">
        <v>15972.46</v>
      </c>
      <c r="I706">
        <v>0</v>
      </c>
      <c r="AS706">
        <v>71699562.799999997</v>
      </c>
      <c r="AT706">
        <v>41920.6</v>
      </c>
      <c r="AU706">
        <v>0</v>
      </c>
      <c r="AV706">
        <v>14251447.66</v>
      </c>
      <c r="AW706">
        <v>0</v>
      </c>
      <c r="AX706">
        <v>0</v>
      </c>
      <c r="AY706">
        <v>-76633.240000000005</v>
      </c>
      <c r="AZ706">
        <v>-4487</v>
      </c>
      <c r="BA706">
        <v>-14251447.66</v>
      </c>
      <c r="BB706">
        <v>-70347828.290000007</v>
      </c>
      <c r="BC706">
        <v>9883247.0999999996</v>
      </c>
      <c r="BD706">
        <v>0</v>
      </c>
      <c r="BE706">
        <v>0</v>
      </c>
      <c r="BF706">
        <v>0</v>
      </c>
      <c r="BG706">
        <v>-239205.93</v>
      </c>
      <c r="BH706">
        <v>-348513.74</v>
      </c>
      <c r="BI706">
        <v>0</v>
      </c>
      <c r="BK706">
        <v>0</v>
      </c>
      <c r="BL706">
        <v>-11412929</v>
      </c>
      <c r="BM706">
        <v>0</v>
      </c>
      <c r="BN706">
        <v>1001154.6</v>
      </c>
      <c r="BO706">
        <v>0</v>
      </c>
      <c r="BP706">
        <v>0</v>
      </c>
      <c r="BQ706">
        <v>-255682.61</v>
      </c>
      <c r="BR706">
        <v>0</v>
      </c>
      <c r="BT706">
        <v>0</v>
      </c>
      <c r="BU706">
        <v>0</v>
      </c>
      <c r="BV706">
        <v>-4435844.93</v>
      </c>
      <c r="BW706">
        <v>0</v>
      </c>
      <c r="BX706">
        <v>0</v>
      </c>
      <c r="BY706">
        <v>0</v>
      </c>
      <c r="BZ706">
        <v>0</v>
      </c>
      <c r="CA706">
        <v>0</v>
      </c>
      <c r="CB706">
        <v>25951.31</v>
      </c>
      <c r="CC706">
        <v>688088.01</v>
      </c>
      <c r="CD706">
        <v>54.92</v>
      </c>
      <c r="CE706">
        <v>0</v>
      </c>
      <c r="CI706">
        <v>49489738.099999987</v>
      </c>
      <c r="CJ706">
        <v>22181391.461218655</v>
      </c>
      <c r="CK706">
        <v>-9819261.7825840022</v>
      </c>
      <c r="CL706">
        <v>49670453.180000007</v>
      </c>
      <c r="DA706">
        <v>-4933412.05</v>
      </c>
      <c r="DJ706">
        <v>12499243.74</v>
      </c>
      <c r="EG706" t="s">
        <v>282</v>
      </c>
      <c r="EH706">
        <v>1</v>
      </c>
      <c r="EJ706">
        <v>0</v>
      </c>
      <c r="EK706" s="59" t="s">
        <v>389</v>
      </c>
      <c r="EL706"/>
    </row>
    <row r="707" spans="1:142" x14ac:dyDescent="0.3">
      <c r="A707" t="s">
        <v>134</v>
      </c>
      <c r="B707">
        <v>2023</v>
      </c>
      <c r="C707" t="s">
        <v>135</v>
      </c>
      <c r="D707" t="s">
        <v>247</v>
      </c>
      <c r="E707" t="s">
        <v>172</v>
      </c>
      <c r="F707" t="s">
        <v>137</v>
      </c>
      <c r="G707" t="s">
        <v>138</v>
      </c>
      <c r="H707" s="6">
        <v>13125</v>
      </c>
      <c r="I707">
        <v>21129</v>
      </c>
      <c r="AS707">
        <v>47265970</v>
      </c>
      <c r="AT707">
        <v>-36125</v>
      </c>
      <c r="AU707">
        <v>-265895</v>
      </c>
      <c r="AV707">
        <v>4051143</v>
      </c>
      <c r="AW707">
        <v>0</v>
      </c>
      <c r="AX707">
        <v>0</v>
      </c>
      <c r="AY707">
        <v>-53885</v>
      </c>
      <c r="AZ707">
        <v>-3188</v>
      </c>
      <c r="BA707">
        <v>-4051143</v>
      </c>
      <c r="BB707">
        <v>-54507903</v>
      </c>
      <c r="BC707">
        <v>8773040</v>
      </c>
      <c r="BD707">
        <v>0</v>
      </c>
      <c r="BE707">
        <v>0</v>
      </c>
      <c r="BF707">
        <v>0</v>
      </c>
      <c r="BG707">
        <v>-53450</v>
      </c>
      <c r="BH707">
        <v>-2650000</v>
      </c>
      <c r="BI707">
        <v>0</v>
      </c>
      <c r="BK707">
        <v>0</v>
      </c>
      <c r="BL707">
        <v>96113</v>
      </c>
      <c r="BM707">
        <v>0</v>
      </c>
      <c r="BN707">
        <v>1054804</v>
      </c>
      <c r="BO707">
        <v>-183733</v>
      </c>
      <c r="BP707">
        <v>0</v>
      </c>
      <c r="BQ707">
        <v>-429470</v>
      </c>
      <c r="BR707">
        <v>52367</v>
      </c>
      <c r="BT707">
        <v>-1598505</v>
      </c>
      <c r="BU707">
        <v>0</v>
      </c>
      <c r="BV707">
        <v>-880236</v>
      </c>
      <c r="BW707">
        <v>-8853</v>
      </c>
      <c r="BX707">
        <v>0</v>
      </c>
      <c r="BY707">
        <v>0</v>
      </c>
      <c r="BZ707">
        <v>41115</v>
      </c>
      <c r="CA707">
        <v>-21194</v>
      </c>
      <c r="CB707">
        <v>0</v>
      </c>
      <c r="CC707">
        <v>1863417</v>
      </c>
      <c r="CD707">
        <v>0</v>
      </c>
      <c r="CE707">
        <v>0</v>
      </c>
      <c r="CI707">
        <v>30635826</v>
      </c>
      <c r="CJ707">
        <v>10650948.357027758</v>
      </c>
      <c r="CK707">
        <v>-114542.57518999996</v>
      </c>
      <c r="CL707">
        <v>42089781</v>
      </c>
      <c r="DA707">
        <v>28404746</v>
      </c>
      <c r="DJ707">
        <v>11040000</v>
      </c>
      <c r="EH707">
        <v>0</v>
      </c>
      <c r="EJ707">
        <v>0</v>
      </c>
      <c r="EK707" s="59" t="s">
        <v>419</v>
      </c>
      <c r="EL707"/>
    </row>
    <row r="708" spans="1:142" x14ac:dyDescent="0.3">
      <c r="A708" t="s">
        <v>134</v>
      </c>
      <c r="B708">
        <v>2023</v>
      </c>
      <c r="C708" t="s">
        <v>135</v>
      </c>
      <c r="D708" t="s">
        <v>248</v>
      </c>
      <c r="E708" t="s">
        <v>173</v>
      </c>
      <c r="F708" t="s">
        <v>137</v>
      </c>
      <c r="G708" t="s">
        <v>138</v>
      </c>
      <c r="H708" s="6">
        <v>10357.030000000001</v>
      </c>
      <c r="I708">
        <v>12163</v>
      </c>
      <c r="AS708">
        <v>36280095</v>
      </c>
      <c r="AT708">
        <v>-124635</v>
      </c>
      <c r="AU708">
        <v>-555085</v>
      </c>
      <c r="AV708">
        <v>3479060</v>
      </c>
      <c r="AW708">
        <v>0</v>
      </c>
      <c r="AX708">
        <v>0</v>
      </c>
      <c r="AY708">
        <v>-51163</v>
      </c>
      <c r="AZ708">
        <v>-3009</v>
      </c>
      <c r="BA708">
        <v>-3479060</v>
      </c>
      <c r="BB708">
        <v>-40378643</v>
      </c>
      <c r="BC708">
        <v>6049598</v>
      </c>
      <c r="BD708">
        <v>0</v>
      </c>
      <c r="BE708">
        <v>0</v>
      </c>
      <c r="BF708">
        <v>0</v>
      </c>
      <c r="BG708">
        <v>0</v>
      </c>
      <c r="BH708">
        <v>-455000</v>
      </c>
      <c r="BI708">
        <v>0</v>
      </c>
      <c r="BK708">
        <v>0</v>
      </c>
      <c r="BL708">
        <v>389914</v>
      </c>
      <c r="BM708">
        <v>0</v>
      </c>
      <c r="BN708">
        <v>-609043</v>
      </c>
      <c r="BO708">
        <v>0</v>
      </c>
      <c r="BP708">
        <v>0</v>
      </c>
      <c r="BQ708">
        <v>-469448</v>
      </c>
      <c r="BR708">
        <v>576971</v>
      </c>
      <c r="BT708">
        <v>-1142676</v>
      </c>
      <c r="BU708">
        <v>0</v>
      </c>
      <c r="BV708">
        <v>-887177</v>
      </c>
      <c r="BW708">
        <v>-159553</v>
      </c>
      <c r="BX708">
        <v>-85878</v>
      </c>
      <c r="BY708">
        <v>-46067</v>
      </c>
      <c r="BZ708">
        <v>57621</v>
      </c>
      <c r="CA708">
        <v>-11494</v>
      </c>
      <c r="CB708">
        <v>0</v>
      </c>
      <c r="CC708">
        <v>894862</v>
      </c>
      <c r="CD708">
        <v>0</v>
      </c>
      <c r="CE708">
        <v>0</v>
      </c>
      <c r="CI708">
        <v>13782976.480000004</v>
      </c>
      <c r="CJ708">
        <v>7275598.8374339491</v>
      </c>
      <c r="CK708">
        <v>274615.14650000015</v>
      </c>
      <c r="CL708">
        <v>17689657</v>
      </c>
      <c r="DA708">
        <v>9164016</v>
      </c>
      <c r="DJ708">
        <v>5075000</v>
      </c>
      <c r="EG708" t="s">
        <v>294</v>
      </c>
      <c r="EH708">
        <v>1</v>
      </c>
      <c r="EJ708">
        <v>0</v>
      </c>
      <c r="EK708" s="59" t="s">
        <v>426</v>
      </c>
      <c r="EL708"/>
    </row>
    <row r="709" spans="1:142" x14ac:dyDescent="0.3">
      <c r="A709" t="s">
        <v>134</v>
      </c>
      <c r="B709">
        <v>2023</v>
      </c>
      <c r="C709" t="s">
        <v>135</v>
      </c>
      <c r="D709" t="s">
        <v>249</v>
      </c>
      <c r="E709" t="s">
        <v>174</v>
      </c>
      <c r="F709" t="s">
        <v>137</v>
      </c>
      <c r="G709" t="s">
        <v>138</v>
      </c>
      <c r="H709" s="6">
        <v>0</v>
      </c>
      <c r="I709">
        <v>0</v>
      </c>
      <c r="AS709">
        <v>0</v>
      </c>
      <c r="AT709">
        <v>0</v>
      </c>
      <c r="AU709">
        <v>0</v>
      </c>
      <c r="AV709">
        <v>0</v>
      </c>
      <c r="AW709">
        <v>0</v>
      </c>
      <c r="AX709">
        <v>0</v>
      </c>
      <c r="AY709">
        <v>0</v>
      </c>
      <c r="AZ709">
        <v>0</v>
      </c>
      <c r="BA709">
        <v>0</v>
      </c>
      <c r="BB709">
        <v>0</v>
      </c>
      <c r="BC709">
        <v>0</v>
      </c>
      <c r="BD709">
        <v>0</v>
      </c>
      <c r="BE709">
        <v>0</v>
      </c>
      <c r="BF709">
        <v>0</v>
      </c>
      <c r="BG709">
        <v>0</v>
      </c>
      <c r="BH709">
        <v>0</v>
      </c>
      <c r="BI709">
        <v>0</v>
      </c>
      <c r="BK709">
        <v>0</v>
      </c>
      <c r="BL709">
        <v>0</v>
      </c>
      <c r="BM709">
        <v>0</v>
      </c>
      <c r="BN709">
        <v>0</v>
      </c>
      <c r="BO709">
        <v>0</v>
      </c>
      <c r="BP709">
        <v>0</v>
      </c>
      <c r="BQ709">
        <v>0</v>
      </c>
      <c r="BR709">
        <v>0</v>
      </c>
      <c r="BT709">
        <v>0</v>
      </c>
      <c r="BU709">
        <v>0</v>
      </c>
      <c r="BV709">
        <v>0</v>
      </c>
      <c r="BW709">
        <v>0</v>
      </c>
      <c r="BX709">
        <v>0</v>
      </c>
      <c r="BY709">
        <v>0</v>
      </c>
      <c r="BZ709">
        <v>0</v>
      </c>
      <c r="CA709">
        <v>0</v>
      </c>
      <c r="CB709">
        <v>0</v>
      </c>
      <c r="CC709">
        <v>0</v>
      </c>
      <c r="CD709">
        <v>0</v>
      </c>
      <c r="CE709">
        <v>0</v>
      </c>
      <c r="CI709">
        <v>0</v>
      </c>
      <c r="CJ709">
        <v>0</v>
      </c>
      <c r="CK709">
        <v>0</v>
      </c>
      <c r="CL709">
        <v>0</v>
      </c>
      <c r="DA709">
        <v>0</v>
      </c>
      <c r="DJ709">
        <v>0</v>
      </c>
      <c r="EG709" t="s">
        <v>281</v>
      </c>
      <c r="EH709">
        <v>1</v>
      </c>
      <c r="EJ709">
        <v>0</v>
      </c>
      <c r="EK709" s="59" t="s">
        <v>402</v>
      </c>
      <c r="EL709"/>
    </row>
    <row r="710" spans="1:142" x14ac:dyDescent="0.3">
      <c r="A710" t="s">
        <v>134</v>
      </c>
      <c r="B710">
        <v>2023</v>
      </c>
      <c r="C710" t="s">
        <v>135</v>
      </c>
      <c r="D710" t="s">
        <v>250</v>
      </c>
      <c r="E710" t="s">
        <v>175</v>
      </c>
      <c r="F710" t="s">
        <v>137</v>
      </c>
      <c r="G710" t="s">
        <v>138</v>
      </c>
      <c r="H710" s="6">
        <v>9548.9</v>
      </c>
      <c r="I710">
        <v>9798</v>
      </c>
      <c r="AS710">
        <v>29807981</v>
      </c>
      <c r="AT710">
        <v>47556.58</v>
      </c>
      <c r="AU710">
        <v>-196200.1</v>
      </c>
      <c r="AV710">
        <v>3581848.75</v>
      </c>
      <c r="AW710">
        <v>0</v>
      </c>
      <c r="AX710">
        <v>0</v>
      </c>
      <c r="AY710">
        <v>-41160</v>
      </c>
      <c r="AZ710">
        <v>-2802</v>
      </c>
      <c r="BA710">
        <v>-3581848.75</v>
      </c>
      <c r="BB710">
        <v>-29938513.41</v>
      </c>
      <c r="BC710">
        <v>4972487</v>
      </c>
      <c r="BD710">
        <v>0</v>
      </c>
      <c r="BE710">
        <v>0</v>
      </c>
      <c r="BF710">
        <v>0</v>
      </c>
      <c r="BG710">
        <v>-16455.580000000002</v>
      </c>
      <c r="BH710">
        <v>-2052000</v>
      </c>
      <c r="BI710">
        <v>0</v>
      </c>
      <c r="BK710">
        <v>0</v>
      </c>
      <c r="BL710">
        <v>-3729984</v>
      </c>
      <c r="BM710">
        <v>0</v>
      </c>
      <c r="BN710">
        <v>-363221</v>
      </c>
      <c r="BO710">
        <v>0</v>
      </c>
      <c r="BP710">
        <v>-58028.7</v>
      </c>
      <c r="BQ710">
        <v>-222204.47</v>
      </c>
      <c r="BR710">
        <v>67323.850000000006</v>
      </c>
      <c r="BT710">
        <v>-1746067.71</v>
      </c>
      <c r="BU710">
        <v>0</v>
      </c>
      <c r="BV710">
        <v>-703372.62</v>
      </c>
      <c r="BW710">
        <v>-154957.43</v>
      </c>
      <c r="BX710">
        <v>-1350</v>
      </c>
      <c r="BY710">
        <v>-91325.71</v>
      </c>
      <c r="BZ710">
        <v>159932.70000000001</v>
      </c>
      <c r="CA710">
        <v>-15609.34</v>
      </c>
      <c r="CB710">
        <v>0</v>
      </c>
      <c r="CC710">
        <v>378023.82</v>
      </c>
      <c r="CD710">
        <v>41342.04</v>
      </c>
      <c r="CE710">
        <v>-26774.76</v>
      </c>
      <c r="CI710">
        <v>11889376.000000002</v>
      </c>
      <c r="CJ710">
        <v>6940413.6025160961</v>
      </c>
      <c r="CK710">
        <v>-3628954.8567539998</v>
      </c>
      <c r="CL710">
        <v>15874569.34</v>
      </c>
      <c r="DA710">
        <v>6339953.8399999999</v>
      </c>
      <c r="DJ710">
        <v>5905000</v>
      </c>
      <c r="EH710">
        <v>0</v>
      </c>
      <c r="EJ710">
        <v>0</v>
      </c>
      <c r="EK710" s="59" t="s">
        <v>405</v>
      </c>
      <c r="EL710"/>
    </row>
    <row r="711" spans="1:142" x14ac:dyDescent="0.3">
      <c r="A711" t="s">
        <v>134</v>
      </c>
      <c r="B711">
        <v>2023</v>
      </c>
      <c r="C711" t="s">
        <v>135</v>
      </c>
      <c r="D711" t="s">
        <v>251</v>
      </c>
      <c r="E711" t="s">
        <v>176</v>
      </c>
      <c r="F711" t="s">
        <v>137</v>
      </c>
      <c r="G711" t="s">
        <v>138</v>
      </c>
      <c r="H711" s="6">
        <v>10341.24</v>
      </c>
      <c r="I711">
        <v>11399</v>
      </c>
      <c r="AS711">
        <v>40313965.100000001</v>
      </c>
      <c r="AT711">
        <v>-393863.33</v>
      </c>
      <c r="AU711">
        <v>0</v>
      </c>
      <c r="AV711">
        <v>6514845</v>
      </c>
      <c r="AW711">
        <v>0</v>
      </c>
      <c r="AX711">
        <v>0</v>
      </c>
      <c r="AY711">
        <v>-49636.800000000003</v>
      </c>
      <c r="AZ711">
        <v>-3561</v>
      </c>
      <c r="BA711">
        <v>-6514845</v>
      </c>
      <c r="BB711">
        <v>-43695462.43</v>
      </c>
      <c r="BC711">
        <v>5963927.8099999996</v>
      </c>
      <c r="BD711">
        <v>0</v>
      </c>
      <c r="BE711">
        <v>0</v>
      </c>
      <c r="BF711">
        <v>0</v>
      </c>
      <c r="BG711">
        <v>0</v>
      </c>
      <c r="BH711">
        <v>-964674.4</v>
      </c>
      <c r="BI711">
        <v>0</v>
      </c>
      <c r="BK711">
        <v>0</v>
      </c>
      <c r="BL711">
        <v>-1021085</v>
      </c>
      <c r="BM711">
        <v>0</v>
      </c>
      <c r="BN711">
        <v>-133547</v>
      </c>
      <c r="BO711">
        <v>0</v>
      </c>
      <c r="BP711">
        <v>-151573</v>
      </c>
      <c r="BQ711">
        <v>-56906.94</v>
      </c>
      <c r="BR711">
        <v>0</v>
      </c>
      <c r="BT711">
        <v>0</v>
      </c>
      <c r="BU711">
        <v>0</v>
      </c>
      <c r="BV711">
        <v>-2005580.64</v>
      </c>
      <c r="BW711">
        <v>-142953.25</v>
      </c>
      <c r="BX711">
        <v>-23415.88</v>
      </c>
      <c r="BY711">
        <v>0</v>
      </c>
      <c r="BZ711">
        <v>6667.61</v>
      </c>
      <c r="CA711">
        <v>-26141.7</v>
      </c>
      <c r="CB711">
        <v>0</v>
      </c>
      <c r="CC711">
        <v>1030283.31</v>
      </c>
      <c r="CD711">
        <v>10249.299999999999</v>
      </c>
      <c r="CE711">
        <v>0</v>
      </c>
      <c r="CI711">
        <v>21157114.362250477</v>
      </c>
      <c r="CJ711">
        <v>9205998.6220788676</v>
      </c>
      <c r="CK711">
        <v>-1193721.9481619999</v>
      </c>
      <c r="CL711">
        <v>24785979.390000001</v>
      </c>
      <c r="DA711">
        <v>11701065.32</v>
      </c>
      <c r="DJ711">
        <v>8631990.1400000006</v>
      </c>
      <c r="EH711">
        <v>0</v>
      </c>
      <c r="EI711" t="s">
        <v>199</v>
      </c>
      <c r="EJ711">
        <v>1</v>
      </c>
      <c r="EK711" s="59" t="s">
        <v>428</v>
      </c>
      <c r="EL711"/>
    </row>
    <row r="712" spans="1:142" x14ac:dyDescent="0.3">
      <c r="A712" t="s">
        <v>134</v>
      </c>
      <c r="B712">
        <v>2023</v>
      </c>
      <c r="C712" t="s">
        <v>135</v>
      </c>
      <c r="D712" t="s">
        <v>252</v>
      </c>
      <c r="E712" t="s">
        <v>177</v>
      </c>
      <c r="F712" t="s">
        <v>137</v>
      </c>
      <c r="G712" t="s">
        <v>138</v>
      </c>
      <c r="H712" s="6">
        <v>26157.53</v>
      </c>
      <c r="I712">
        <v>13428</v>
      </c>
      <c r="AS712">
        <v>70824169.299999997</v>
      </c>
      <c r="AT712">
        <v>-136729.42000000001</v>
      </c>
      <c r="AU712">
        <v>-415846.33</v>
      </c>
      <c r="AV712">
        <v>7595073.2999999998</v>
      </c>
      <c r="AW712">
        <v>29260.22</v>
      </c>
      <c r="AX712">
        <v>0</v>
      </c>
      <c r="AY712">
        <v>-124641.60000000001</v>
      </c>
      <c r="AZ712">
        <v>-3683</v>
      </c>
      <c r="BA712">
        <v>-7595073.2999999998</v>
      </c>
      <c r="BB712">
        <v>-64380615.25</v>
      </c>
      <c r="BC712">
        <v>11987093.65</v>
      </c>
      <c r="BD712">
        <v>0</v>
      </c>
      <c r="BE712">
        <v>0</v>
      </c>
      <c r="BF712">
        <v>0</v>
      </c>
      <c r="BG712">
        <v>0</v>
      </c>
      <c r="BH712">
        <v>-7390000</v>
      </c>
      <c r="BI712">
        <v>0</v>
      </c>
      <c r="BK712">
        <v>0</v>
      </c>
      <c r="BL712">
        <v>4612891</v>
      </c>
      <c r="BM712">
        <v>0</v>
      </c>
      <c r="BN712">
        <v>-23611177</v>
      </c>
      <c r="BO712">
        <v>0</v>
      </c>
      <c r="BP712">
        <v>0</v>
      </c>
      <c r="BQ712">
        <v>-478458.52</v>
      </c>
      <c r="BR712">
        <v>135080.5</v>
      </c>
      <c r="BT712">
        <v>-1787411.91</v>
      </c>
      <c r="BU712">
        <v>0</v>
      </c>
      <c r="BV712">
        <v>-773960.69</v>
      </c>
      <c r="BW712">
        <v>-9725.4</v>
      </c>
      <c r="BX712">
        <v>0</v>
      </c>
      <c r="BY712">
        <v>-75821.27</v>
      </c>
      <c r="BZ712">
        <v>0</v>
      </c>
      <c r="CA712">
        <v>0</v>
      </c>
      <c r="CB712">
        <v>0</v>
      </c>
      <c r="CC712">
        <v>874139.69</v>
      </c>
      <c r="CD712">
        <v>0</v>
      </c>
      <c r="CE712">
        <v>0</v>
      </c>
      <c r="CI712">
        <v>16925873.390000001</v>
      </c>
      <c r="CJ712">
        <v>7787478.2216051668</v>
      </c>
      <c r="CK712">
        <v>4862724.8055449994</v>
      </c>
      <c r="CL712">
        <v>24919070.369999997</v>
      </c>
      <c r="DA712">
        <v>2184812.2599999998</v>
      </c>
      <c r="DJ712">
        <v>13180000</v>
      </c>
      <c r="EH712">
        <v>0</v>
      </c>
      <c r="EJ712">
        <v>0</v>
      </c>
      <c r="EK712" s="59" t="s">
        <v>407</v>
      </c>
      <c r="EL712"/>
    </row>
    <row r="713" spans="1:142" x14ac:dyDescent="0.3">
      <c r="A713" t="s">
        <v>134</v>
      </c>
      <c r="B713">
        <v>2023</v>
      </c>
      <c r="C713" t="s">
        <v>135</v>
      </c>
      <c r="D713" t="s">
        <v>253</v>
      </c>
      <c r="E713" t="s">
        <v>178</v>
      </c>
      <c r="F713" t="s">
        <v>137</v>
      </c>
      <c r="G713" t="s">
        <v>138</v>
      </c>
      <c r="H713" s="6">
        <v>9576.8700000000008</v>
      </c>
      <c r="I713">
        <v>11441</v>
      </c>
      <c r="AS713">
        <v>31469806.699999999</v>
      </c>
      <c r="AT713">
        <v>-66597.320000000007</v>
      </c>
      <c r="AU713">
        <v>1174.0999999999999</v>
      </c>
      <c r="AV713">
        <v>4033248.05</v>
      </c>
      <c r="AW713">
        <v>0</v>
      </c>
      <c r="AX713">
        <v>0</v>
      </c>
      <c r="AY713">
        <v>-24206.400000000001</v>
      </c>
      <c r="AZ713">
        <v>-1916</v>
      </c>
      <c r="BA713">
        <v>-4033248.05</v>
      </c>
      <c r="BB713">
        <v>-31560887.949999999</v>
      </c>
      <c r="BC713">
        <v>5214963.8</v>
      </c>
      <c r="BD713">
        <v>0</v>
      </c>
      <c r="BE713">
        <v>0</v>
      </c>
      <c r="BF713">
        <v>0</v>
      </c>
      <c r="BG713">
        <v>-6295.79</v>
      </c>
      <c r="BH713">
        <v>290000</v>
      </c>
      <c r="BI713">
        <v>0</v>
      </c>
      <c r="BK713">
        <v>0</v>
      </c>
      <c r="BL713">
        <v>-199976</v>
      </c>
      <c r="BM713">
        <v>0</v>
      </c>
      <c r="BN713">
        <v>-3350000</v>
      </c>
      <c r="BO713">
        <v>-81777.850000000006</v>
      </c>
      <c r="BP713">
        <v>-38165.699999999997</v>
      </c>
      <c r="BQ713">
        <v>-226011.11</v>
      </c>
      <c r="BR713">
        <v>0</v>
      </c>
      <c r="BT713">
        <v>-1085078.8999999999</v>
      </c>
      <c r="BU713">
        <v>-245</v>
      </c>
      <c r="BV713">
        <v>-572805.31999999995</v>
      </c>
      <c r="BW713">
        <v>-10000</v>
      </c>
      <c r="BX713">
        <v>0</v>
      </c>
      <c r="BY713">
        <v>-2086.6999999999998</v>
      </c>
      <c r="BZ713">
        <v>201167.61</v>
      </c>
      <c r="CA713">
        <v>-4728.05</v>
      </c>
      <c r="CB713">
        <v>0</v>
      </c>
      <c r="CC713">
        <v>786164.56</v>
      </c>
      <c r="CD713">
        <v>0</v>
      </c>
      <c r="CE713">
        <v>0</v>
      </c>
      <c r="CI713">
        <v>8265369</v>
      </c>
      <c r="CJ713">
        <v>5970543.3212378146</v>
      </c>
      <c r="CK713">
        <v>-481273.71552700002</v>
      </c>
      <c r="CL713">
        <v>24966366.300000001</v>
      </c>
      <c r="DA713">
        <v>8567159.0800000001</v>
      </c>
      <c r="DJ713">
        <v>5800000</v>
      </c>
      <c r="EH713">
        <v>0</v>
      </c>
      <c r="EJ713">
        <v>0</v>
      </c>
      <c r="EK713" s="59" t="s">
        <v>394</v>
      </c>
      <c r="EL713"/>
    </row>
    <row r="714" spans="1:142" x14ac:dyDescent="0.3">
      <c r="A714" t="s">
        <v>134</v>
      </c>
      <c r="B714">
        <v>2023</v>
      </c>
      <c r="C714" t="s">
        <v>135</v>
      </c>
      <c r="D714" t="s">
        <v>254</v>
      </c>
      <c r="E714" t="s">
        <v>179</v>
      </c>
      <c r="F714" t="s">
        <v>137</v>
      </c>
      <c r="G714" t="s">
        <v>138</v>
      </c>
      <c r="H714" s="6">
        <v>5541.13</v>
      </c>
      <c r="I714">
        <v>8430</v>
      </c>
      <c r="AS714">
        <v>18539410.649999999</v>
      </c>
      <c r="AT714">
        <v>-134003.60999999999</v>
      </c>
      <c r="AU714">
        <v>-302192.40000000002</v>
      </c>
      <c r="AV714">
        <v>2520927.2000000002</v>
      </c>
      <c r="AW714">
        <v>0</v>
      </c>
      <c r="AX714">
        <v>0</v>
      </c>
      <c r="AY714">
        <v>-26120.94</v>
      </c>
      <c r="AZ714">
        <v>-1394</v>
      </c>
      <c r="BA714">
        <v>-2520927.2000000002</v>
      </c>
      <c r="BB714">
        <v>-19987439.75</v>
      </c>
      <c r="BC714">
        <v>3084183.8</v>
      </c>
      <c r="BD714">
        <v>0</v>
      </c>
      <c r="BE714">
        <v>0</v>
      </c>
      <c r="BF714">
        <v>0</v>
      </c>
      <c r="BG714">
        <v>-7788.87</v>
      </c>
      <c r="BH714">
        <v>-900306</v>
      </c>
      <c r="BI714">
        <v>0</v>
      </c>
      <c r="BK714">
        <v>0</v>
      </c>
      <c r="BL714">
        <v>1106043</v>
      </c>
      <c r="BM714">
        <v>0</v>
      </c>
      <c r="BN714">
        <v>-865000</v>
      </c>
      <c r="BO714">
        <v>0</v>
      </c>
      <c r="BP714">
        <v>0</v>
      </c>
      <c r="BQ714">
        <v>-78579.34</v>
      </c>
      <c r="BR714">
        <v>162938.85</v>
      </c>
      <c r="BT714">
        <v>-703326.65</v>
      </c>
      <c r="BU714">
        <v>0</v>
      </c>
      <c r="BV714">
        <v>-509638.36</v>
      </c>
      <c r="BW714">
        <v>-92808.97</v>
      </c>
      <c r="BX714">
        <v>0</v>
      </c>
      <c r="BY714">
        <v>-21969.45</v>
      </c>
      <c r="BZ714">
        <v>124678.11</v>
      </c>
      <c r="CA714">
        <v>0</v>
      </c>
      <c r="CB714">
        <v>0</v>
      </c>
      <c r="CC714">
        <v>631887.48</v>
      </c>
      <c r="CD714">
        <v>0</v>
      </c>
      <c r="CE714">
        <v>0</v>
      </c>
      <c r="CI714">
        <v>11798833.200000005</v>
      </c>
      <c r="CJ714">
        <v>6222910.3931083437</v>
      </c>
      <c r="CK714">
        <v>884461.12313700002</v>
      </c>
      <c r="CL714">
        <v>14537964.560000001</v>
      </c>
      <c r="DA714">
        <v>11423457.99</v>
      </c>
      <c r="DJ714">
        <v>3495050</v>
      </c>
      <c r="EG714" t="s">
        <v>288</v>
      </c>
      <c r="EH714">
        <v>1</v>
      </c>
      <c r="EJ714">
        <v>0</v>
      </c>
      <c r="EK714" s="59" t="s">
        <v>391</v>
      </c>
      <c r="EL714"/>
    </row>
    <row r="715" spans="1:142" x14ac:dyDescent="0.3">
      <c r="A715" t="s">
        <v>134</v>
      </c>
      <c r="B715">
        <v>2023</v>
      </c>
      <c r="C715" t="s">
        <v>135</v>
      </c>
      <c r="D715" t="s">
        <v>255</v>
      </c>
      <c r="E715" t="s">
        <v>180</v>
      </c>
      <c r="F715" t="s">
        <v>137</v>
      </c>
      <c r="G715" t="s">
        <v>138</v>
      </c>
      <c r="H715" s="6">
        <v>6518.51</v>
      </c>
      <c r="I715">
        <v>6101</v>
      </c>
      <c r="AS715">
        <v>23028403.899999999</v>
      </c>
      <c r="AT715">
        <v>-65315.199999999997</v>
      </c>
      <c r="AU715">
        <v>-345426.05</v>
      </c>
      <c r="AV715">
        <v>3734751.75</v>
      </c>
      <c r="AW715">
        <v>0</v>
      </c>
      <c r="AX715">
        <v>0</v>
      </c>
      <c r="AY715">
        <v>-31291.200000000001</v>
      </c>
      <c r="AZ715">
        <v>-1606</v>
      </c>
      <c r="BA715">
        <v>-3734751.75</v>
      </c>
      <c r="BB715">
        <v>-23317536.329999998</v>
      </c>
      <c r="BC715">
        <v>3545493.49</v>
      </c>
      <c r="BD715">
        <v>0</v>
      </c>
      <c r="BE715">
        <v>0</v>
      </c>
      <c r="BF715">
        <v>0</v>
      </c>
      <c r="BG715">
        <v>-665.98</v>
      </c>
      <c r="BH715">
        <v>-518541.7</v>
      </c>
      <c r="BI715">
        <v>0</v>
      </c>
      <c r="BK715">
        <v>0</v>
      </c>
      <c r="BL715">
        <v>-482643</v>
      </c>
      <c r="BM715">
        <v>0</v>
      </c>
      <c r="BN715">
        <v>-2311433</v>
      </c>
      <c r="BO715">
        <v>0</v>
      </c>
      <c r="BP715">
        <v>-141808</v>
      </c>
      <c r="BQ715">
        <v>-31805.47</v>
      </c>
      <c r="BR715">
        <v>322103.76</v>
      </c>
      <c r="BT715">
        <v>-41443.949999999997</v>
      </c>
      <c r="BU715">
        <v>0</v>
      </c>
      <c r="BV715">
        <v>-1439210.77</v>
      </c>
      <c r="BW715">
        <v>-27117.25</v>
      </c>
      <c r="BX715">
        <v>0</v>
      </c>
      <c r="BY715">
        <v>0</v>
      </c>
      <c r="BZ715">
        <v>211117.45</v>
      </c>
      <c r="CA715">
        <v>-43864.5</v>
      </c>
      <c r="CB715">
        <v>0</v>
      </c>
      <c r="CC715">
        <v>283075.58</v>
      </c>
      <c r="CD715">
        <v>9423.15</v>
      </c>
      <c r="CE715">
        <v>0</v>
      </c>
      <c r="CI715">
        <v>7956559.998856619</v>
      </c>
      <c r="CJ715">
        <v>3835014.965625478</v>
      </c>
      <c r="CK715">
        <v>-324803.76329999999</v>
      </c>
      <c r="CL715">
        <v>6338130.4500000002</v>
      </c>
      <c r="DA715">
        <v>4175207.75</v>
      </c>
      <c r="DJ715">
        <v>4289318.29</v>
      </c>
      <c r="EH715">
        <v>0</v>
      </c>
      <c r="EJ715">
        <v>0</v>
      </c>
      <c r="EK715" s="59" t="s">
        <v>416</v>
      </c>
      <c r="EL715"/>
    </row>
    <row r="716" spans="1:142" x14ac:dyDescent="0.3">
      <c r="A716" t="s">
        <v>134</v>
      </c>
      <c r="B716">
        <v>2023</v>
      </c>
      <c r="C716" t="s">
        <v>135</v>
      </c>
      <c r="D716" t="s">
        <v>256</v>
      </c>
      <c r="E716" t="s">
        <v>181</v>
      </c>
      <c r="F716" t="s">
        <v>137</v>
      </c>
      <c r="G716" t="s">
        <v>138</v>
      </c>
      <c r="H716" s="6">
        <v>4271.18</v>
      </c>
      <c r="I716">
        <v>4905</v>
      </c>
      <c r="AS716">
        <v>13530243.35</v>
      </c>
      <c r="AT716">
        <v>-1417.39</v>
      </c>
      <c r="AU716">
        <v>-120593.12</v>
      </c>
      <c r="AV716">
        <v>1171452.1000000001</v>
      </c>
      <c r="AW716">
        <v>0</v>
      </c>
      <c r="AX716">
        <v>0</v>
      </c>
      <c r="AY716">
        <v>-16459.2</v>
      </c>
      <c r="AZ716">
        <v>-1267</v>
      </c>
      <c r="BA716">
        <v>-1171452.1000000001</v>
      </c>
      <c r="BB716">
        <v>-12983911.4</v>
      </c>
      <c r="BC716">
        <v>2087046.75</v>
      </c>
      <c r="BD716">
        <v>0</v>
      </c>
      <c r="BE716">
        <v>0</v>
      </c>
      <c r="BF716">
        <v>0</v>
      </c>
      <c r="BG716">
        <v>-544.12</v>
      </c>
      <c r="BH716">
        <v>115574</v>
      </c>
      <c r="BI716">
        <v>0</v>
      </c>
      <c r="BK716">
        <v>0</v>
      </c>
      <c r="BL716">
        <v>-506212</v>
      </c>
      <c r="BM716">
        <v>0</v>
      </c>
      <c r="BN716">
        <v>-440614</v>
      </c>
      <c r="BO716">
        <v>0</v>
      </c>
      <c r="BP716">
        <v>-64037.45</v>
      </c>
      <c r="BQ716">
        <v>-82294.5</v>
      </c>
      <c r="BR716">
        <v>10119.200000000001</v>
      </c>
      <c r="BT716">
        <v>-590780</v>
      </c>
      <c r="BU716">
        <v>0</v>
      </c>
      <c r="BV716">
        <v>-207294</v>
      </c>
      <c r="BW716">
        <v>-3661.8</v>
      </c>
      <c r="BX716">
        <v>0</v>
      </c>
      <c r="BY716">
        <v>-5944</v>
      </c>
      <c r="BZ716">
        <v>4985.3999999999996</v>
      </c>
      <c r="CA716">
        <v>-10518.9</v>
      </c>
      <c r="CB716">
        <v>0</v>
      </c>
      <c r="CC716">
        <v>447556.2</v>
      </c>
      <c r="CD716">
        <v>93402.1</v>
      </c>
      <c r="CE716">
        <v>-2769</v>
      </c>
      <c r="CI716">
        <v>13677624.729999997</v>
      </c>
      <c r="CJ716">
        <v>3888979.4592939639</v>
      </c>
      <c r="CK716">
        <v>-846826.26060000004</v>
      </c>
      <c r="CL716">
        <v>14755642.050000001</v>
      </c>
      <c r="DA716">
        <v>14016052.27</v>
      </c>
      <c r="DJ716">
        <v>2437610</v>
      </c>
      <c r="EG716" t="s">
        <v>283</v>
      </c>
      <c r="EH716">
        <v>1</v>
      </c>
      <c r="EJ716">
        <v>0</v>
      </c>
      <c r="EK716" s="59" t="s">
        <v>414</v>
      </c>
      <c r="EL716"/>
    </row>
    <row r="717" spans="1:142" x14ac:dyDescent="0.3">
      <c r="A717" t="s">
        <v>134</v>
      </c>
      <c r="B717">
        <v>2023</v>
      </c>
      <c r="C717" t="s">
        <v>135</v>
      </c>
      <c r="D717" t="s">
        <v>257</v>
      </c>
      <c r="E717" t="s">
        <v>182</v>
      </c>
      <c r="F717" t="s">
        <v>137</v>
      </c>
      <c r="G717" t="s">
        <v>138</v>
      </c>
      <c r="H717" s="6">
        <v>3418.5</v>
      </c>
      <c r="I717">
        <v>3596</v>
      </c>
      <c r="AS717">
        <v>10742092.050000001</v>
      </c>
      <c r="AT717">
        <v>0</v>
      </c>
      <c r="AU717">
        <v>-42968.35</v>
      </c>
      <c r="AV717">
        <v>1477194.45</v>
      </c>
      <c r="AW717">
        <v>0</v>
      </c>
      <c r="AX717">
        <v>0</v>
      </c>
      <c r="AY717">
        <v>-16934.400000000001</v>
      </c>
      <c r="AZ717">
        <v>-1044</v>
      </c>
      <c r="BA717">
        <v>-1477194.45</v>
      </c>
      <c r="BB717">
        <v>-12985590.800000001</v>
      </c>
      <c r="BC717">
        <v>1920094</v>
      </c>
      <c r="BD717">
        <v>0</v>
      </c>
      <c r="BE717">
        <v>0</v>
      </c>
      <c r="BF717">
        <v>0</v>
      </c>
      <c r="BG717">
        <v>0</v>
      </c>
      <c r="BH717">
        <v>-385000</v>
      </c>
      <c r="BI717">
        <v>0</v>
      </c>
      <c r="BK717">
        <v>0</v>
      </c>
      <c r="BL717">
        <v>-519317</v>
      </c>
      <c r="BM717">
        <v>0</v>
      </c>
      <c r="BN717">
        <v>-385000</v>
      </c>
      <c r="BO717">
        <v>-38756.85</v>
      </c>
      <c r="BP717">
        <v>0</v>
      </c>
      <c r="BQ717">
        <v>-71331.94</v>
      </c>
      <c r="BR717">
        <v>367426.15</v>
      </c>
      <c r="BT717">
        <v>-281876.65000000002</v>
      </c>
      <c r="BU717">
        <v>0</v>
      </c>
      <c r="BV717">
        <v>-307076.38</v>
      </c>
      <c r="BW717">
        <v>-1749.75</v>
      </c>
      <c r="BX717">
        <v>0</v>
      </c>
      <c r="BY717">
        <v>-3946.35</v>
      </c>
      <c r="BZ717">
        <v>199125.94</v>
      </c>
      <c r="CA717">
        <v>-575.1</v>
      </c>
      <c r="CB717">
        <v>0</v>
      </c>
      <c r="CC717">
        <v>579100.89</v>
      </c>
      <c r="CD717">
        <v>0</v>
      </c>
      <c r="CE717">
        <v>0</v>
      </c>
      <c r="CI717">
        <v>12543716.110000003</v>
      </c>
      <c r="CJ717">
        <v>4456366.3348201914</v>
      </c>
      <c r="CK717">
        <v>-734479.97649999999</v>
      </c>
      <c r="CL717">
        <v>11928728.17</v>
      </c>
      <c r="DA717">
        <v>7810021.6200000001</v>
      </c>
      <c r="DJ717">
        <v>2420000</v>
      </c>
      <c r="EH717">
        <v>0</v>
      </c>
      <c r="EJ717">
        <v>0</v>
      </c>
      <c r="EK717" s="59" t="s">
        <v>409</v>
      </c>
      <c r="EL717"/>
    </row>
    <row r="718" spans="1:142" x14ac:dyDescent="0.3">
      <c r="A718" t="s">
        <v>134</v>
      </c>
      <c r="B718">
        <v>2023</v>
      </c>
      <c r="C718" t="s">
        <v>135</v>
      </c>
      <c r="D718" t="s">
        <v>258</v>
      </c>
      <c r="E718" t="s">
        <v>183</v>
      </c>
      <c r="F718" t="s">
        <v>137</v>
      </c>
      <c r="G718" t="s">
        <v>138</v>
      </c>
      <c r="H718" s="6">
        <v>3918.13</v>
      </c>
      <c r="I718">
        <v>4101</v>
      </c>
      <c r="AS718">
        <v>12945167.449999999</v>
      </c>
      <c r="AT718">
        <v>-24612.52</v>
      </c>
      <c r="AU718">
        <v>-75081.95</v>
      </c>
      <c r="AV718">
        <v>1916402.2</v>
      </c>
      <c r="AW718">
        <v>0</v>
      </c>
      <c r="AX718">
        <v>0</v>
      </c>
      <c r="AY718">
        <v>-18004.8</v>
      </c>
      <c r="AZ718">
        <v>-1093</v>
      </c>
      <c r="BA718">
        <v>-1916402.2</v>
      </c>
      <c r="BB718">
        <v>-14878981.25</v>
      </c>
      <c r="BC718">
        <v>2261966.5</v>
      </c>
      <c r="BD718">
        <v>0</v>
      </c>
      <c r="BE718">
        <v>0</v>
      </c>
      <c r="BF718">
        <v>0</v>
      </c>
      <c r="BG718">
        <v>-722.95</v>
      </c>
      <c r="BH718">
        <v>-670000</v>
      </c>
      <c r="BI718">
        <v>0</v>
      </c>
      <c r="BK718">
        <v>0</v>
      </c>
      <c r="BL718">
        <v>973278</v>
      </c>
      <c r="BM718">
        <v>0</v>
      </c>
      <c r="BN718">
        <v>-1190000</v>
      </c>
      <c r="BO718">
        <v>-29049.1</v>
      </c>
      <c r="BP718">
        <v>0</v>
      </c>
      <c r="BQ718">
        <v>-73550.03</v>
      </c>
      <c r="BR718">
        <v>0</v>
      </c>
      <c r="BT718">
        <v>-492953.39</v>
      </c>
      <c r="BU718">
        <v>0</v>
      </c>
      <c r="BV718">
        <v>-233717.86</v>
      </c>
      <c r="BW718">
        <v>-22266.02</v>
      </c>
      <c r="BX718">
        <v>0</v>
      </c>
      <c r="BY718">
        <v>0</v>
      </c>
      <c r="BZ718">
        <v>8280.2099999999991</v>
      </c>
      <c r="CA718">
        <v>8565.24</v>
      </c>
      <c r="CB718">
        <v>0</v>
      </c>
      <c r="CC718">
        <v>313611.09999999998</v>
      </c>
      <c r="CD718">
        <v>0</v>
      </c>
      <c r="CE718">
        <v>0</v>
      </c>
      <c r="CI718">
        <v>7798380.0000000019</v>
      </c>
      <c r="CJ718">
        <v>4133920.4014095343</v>
      </c>
      <c r="CK718">
        <v>636810.87469999993</v>
      </c>
      <c r="CL718">
        <v>10156611.050000001</v>
      </c>
      <c r="DA718">
        <v>6359220</v>
      </c>
      <c r="DJ718">
        <v>2870000</v>
      </c>
      <c r="EH718">
        <v>0</v>
      </c>
      <c r="EJ718">
        <v>0</v>
      </c>
      <c r="EK718" s="59" t="s">
        <v>411</v>
      </c>
      <c r="EL718"/>
    </row>
    <row r="719" spans="1:142" x14ac:dyDescent="0.3">
      <c r="A719" t="s">
        <v>134</v>
      </c>
      <c r="B719">
        <v>2023</v>
      </c>
      <c r="C719" t="s">
        <v>135</v>
      </c>
      <c r="D719" t="s">
        <v>259</v>
      </c>
      <c r="E719" t="s">
        <v>184</v>
      </c>
      <c r="F719" t="s">
        <v>137</v>
      </c>
      <c r="G719" t="s">
        <v>138</v>
      </c>
      <c r="H719" s="6">
        <v>2832.13</v>
      </c>
      <c r="I719">
        <v>2829</v>
      </c>
      <c r="AS719">
        <v>11938017.949999999</v>
      </c>
      <c r="AT719">
        <v>-65325.1</v>
      </c>
      <c r="AU719">
        <v>-166926.89000000001</v>
      </c>
      <c r="AV719">
        <v>1484974.15</v>
      </c>
      <c r="AW719">
        <v>0</v>
      </c>
      <c r="AX719">
        <v>0</v>
      </c>
      <c r="AY719">
        <v>-13569.6</v>
      </c>
      <c r="AZ719">
        <v>-872</v>
      </c>
      <c r="BA719">
        <v>-1484974.15</v>
      </c>
      <c r="BB719">
        <v>-17716697.449999999</v>
      </c>
      <c r="BC719">
        <v>1985937.4</v>
      </c>
      <c r="BD719">
        <v>0</v>
      </c>
      <c r="BE719">
        <v>0</v>
      </c>
      <c r="BF719">
        <v>0</v>
      </c>
      <c r="BG719">
        <v>-2572.09</v>
      </c>
      <c r="BH719">
        <v>300000</v>
      </c>
      <c r="BI719">
        <v>0</v>
      </c>
      <c r="BK719">
        <v>0</v>
      </c>
      <c r="BL719">
        <v>4245899.5999999996</v>
      </c>
      <c r="BM719">
        <v>0</v>
      </c>
      <c r="BN719">
        <v>307054</v>
      </c>
      <c r="BO719">
        <v>-87520.05</v>
      </c>
      <c r="BP719">
        <v>-12605.25</v>
      </c>
      <c r="BQ719">
        <v>-135926.97</v>
      </c>
      <c r="BR719">
        <v>13914.9</v>
      </c>
      <c r="BT719">
        <v>-980711.43</v>
      </c>
      <c r="BU719">
        <v>0</v>
      </c>
      <c r="BV719">
        <v>-397370.2</v>
      </c>
      <c r="BW719">
        <v>-37771.68</v>
      </c>
      <c r="BX719">
        <v>0</v>
      </c>
      <c r="BY719">
        <v>-3443.06</v>
      </c>
      <c r="BZ719">
        <v>157798.79999999999</v>
      </c>
      <c r="CA719">
        <v>-9327.9599999999991</v>
      </c>
      <c r="CB719">
        <v>0</v>
      </c>
      <c r="CC719">
        <v>294209.44</v>
      </c>
      <c r="CD719">
        <v>0</v>
      </c>
      <c r="CE719">
        <v>0</v>
      </c>
      <c r="CI719">
        <v>10131044.91</v>
      </c>
      <c r="CJ719">
        <v>5610117.497806211</v>
      </c>
      <c r="CK719">
        <v>4362236.3797200006</v>
      </c>
      <c r="CL719">
        <v>9540716.9399999995</v>
      </c>
      <c r="DA719">
        <v>8916456.9000000004</v>
      </c>
      <c r="DJ719">
        <v>2850000</v>
      </c>
      <c r="EH719">
        <v>0</v>
      </c>
      <c r="EJ719">
        <v>0</v>
      </c>
      <c r="EK719" s="59" t="s">
        <v>420</v>
      </c>
      <c r="EL719"/>
    </row>
    <row r="720" spans="1:142" x14ac:dyDescent="0.3">
      <c r="A720" t="s">
        <v>134</v>
      </c>
      <c r="B720">
        <v>2023</v>
      </c>
      <c r="C720" t="s">
        <v>135</v>
      </c>
      <c r="D720" t="s">
        <v>260</v>
      </c>
      <c r="E720" t="s">
        <v>185</v>
      </c>
      <c r="F720" t="s">
        <v>137</v>
      </c>
      <c r="G720" t="s">
        <v>138</v>
      </c>
      <c r="H720" s="6">
        <v>2570.16</v>
      </c>
      <c r="I720">
        <v>2574</v>
      </c>
      <c r="AS720">
        <v>8433804.0500000007</v>
      </c>
      <c r="AT720">
        <v>2996.76</v>
      </c>
      <c r="AU720">
        <v>-37108.75</v>
      </c>
      <c r="AV720">
        <v>1238911.75</v>
      </c>
      <c r="AW720">
        <v>0</v>
      </c>
      <c r="AX720">
        <v>0</v>
      </c>
      <c r="AY720">
        <v>-12715.2</v>
      </c>
      <c r="AZ720">
        <v>-789</v>
      </c>
      <c r="BA720">
        <v>-1238911.75</v>
      </c>
      <c r="BB720">
        <v>-11163326.050000001</v>
      </c>
      <c r="BC720">
        <v>1411920.1</v>
      </c>
      <c r="BD720">
        <v>0</v>
      </c>
      <c r="BE720">
        <v>0</v>
      </c>
      <c r="BF720">
        <v>0</v>
      </c>
      <c r="BG720">
        <v>-31.5</v>
      </c>
      <c r="BH720">
        <v>-405000</v>
      </c>
      <c r="BI720">
        <v>0</v>
      </c>
      <c r="BK720">
        <v>0</v>
      </c>
      <c r="BL720">
        <v>582993</v>
      </c>
      <c r="BM720">
        <v>0</v>
      </c>
      <c r="BN720">
        <v>194000</v>
      </c>
      <c r="BO720">
        <v>-12354.9</v>
      </c>
      <c r="BP720">
        <v>0</v>
      </c>
      <c r="BQ720">
        <v>-51515.74</v>
      </c>
      <c r="BR720">
        <v>0</v>
      </c>
      <c r="BT720">
        <v>-197380.25</v>
      </c>
      <c r="BU720">
        <v>0</v>
      </c>
      <c r="BV720">
        <v>-249196.91</v>
      </c>
      <c r="BW720">
        <v>-614.85</v>
      </c>
      <c r="BX720">
        <v>0</v>
      </c>
      <c r="BY720">
        <v>0</v>
      </c>
      <c r="BZ720">
        <v>77813.899999999994</v>
      </c>
      <c r="CA720">
        <v>-35100.85</v>
      </c>
      <c r="CB720">
        <v>0</v>
      </c>
      <c r="CC720">
        <v>317208.95</v>
      </c>
      <c r="CD720">
        <v>0</v>
      </c>
      <c r="CE720">
        <v>0</v>
      </c>
      <c r="CI720">
        <v>7217538.2000000002</v>
      </c>
      <c r="CJ720">
        <v>3369707.5300809471</v>
      </c>
      <c r="CK720">
        <v>609505.12620000006</v>
      </c>
      <c r="CL720">
        <v>6444685.4100000001</v>
      </c>
      <c r="DA720">
        <v>4375323.1500000004</v>
      </c>
      <c r="DJ720">
        <v>1740000</v>
      </c>
      <c r="EH720">
        <v>0</v>
      </c>
      <c r="EJ720">
        <v>0</v>
      </c>
      <c r="EK720" s="59" t="s">
        <v>406</v>
      </c>
      <c r="EL720"/>
    </row>
    <row r="721" spans="1:142" x14ac:dyDescent="0.3">
      <c r="A721" t="s">
        <v>134</v>
      </c>
      <c r="B721">
        <v>2023</v>
      </c>
      <c r="C721" t="s">
        <v>135</v>
      </c>
      <c r="D721" t="s">
        <v>261</v>
      </c>
      <c r="E721" t="s">
        <v>186</v>
      </c>
      <c r="F721" t="s">
        <v>137</v>
      </c>
      <c r="G721" t="s">
        <v>138</v>
      </c>
      <c r="H721" s="6">
        <v>1390.07</v>
      </c>
      <c r="I721">
        <v>0</v>
      </c>
      <c r="AS721">
        <v>4923531</v>
      </c>
      <c r="AT721">
        <v>3824</v>
      </c>
      <c r="AU721">
        <v>-457887</v>
      </c>
      <c r="AV721">
        <v>599510</v>
      </c>
      <c r="AW721">
        <v>0</v>
      </c>
      <c r="AX721">
        <v>0</v>
      </c>
      <c r="AY721">
        <v>-4286</v>
      </c>
      <c r="AZ721">
        <v>-294</v>
      </c>
      <c r="BA721">
        <v>-599510</v>
      </c>
      <c r="BB721">
        <v>-5354837</v>
      </c>
      <c r="BC721">
        <v>767674</v>
      </c>
      <c r="BD721">
        <v>0</v>
      </c>
      <c r="BE721">
        <v>0</v>
      </c>
      <c r="BF721">
        <v>0</v>
      </c>
      <c r="BG721">
        <v>-2089</v>
      </c>
      <c r="BH721">
        <v>-193000</v>
      </c>
      <c r="BI721">
        <v>0</v>
      </c>
      <c r="BK721">
        <v>0</v>
      </c>
      <c r="BL721">
        <v>282637</v>
      </c>
      <c r="BM721">
        <v>0</v>
      </c>
      <c r="BN721">
        <v>-225000</v>
      </c>
      <c r="BO721">
        <v>-80304</v>
      </c>
      <c r="BP721">
        <v>0</v>
      </c>
      <c r="BQ721">
        <v>-20482</v>
      </c>
      <c r="BR721">
        <v>225106</v>
      </c>
      <c r="BT721">
        <v>-157757</v>
      </c>
      <c r="BU721">
        <v>0</v>
      </c>
      <c r="BV721">
        <v>-215916</v>
      </c>
      <c r="BW721">
        <v>-200</v>
      </c>
      <c r="BX721">
        <v>-400</v>
      </c>
      <c r="BY721">
        <v>-2</v>
      </c>
      <c r="BZ721">
        <v>29694</v>
      </c>
      <c r="CA721">
        <v>-21753</v>
      </c>
      <c r="CB721">
        <v>0</v>
      </c>
      <c r="CC721">
        <v>35216</v>
      </c>
      <c r="CD721">
        <v>120192</v>
      </c>
      <c r="CE721">
        <v>-20790</v>
      </c>
      <c r="CI721">
        <v>2799590.3800000004</v>
      </c>
      <c r="CJ721">
        <v>1086326.803456163</v>
      </c>
      <c r="CK721">
        <v>244145.33398</v>
      </c>
      <c r="CL721">
        <v>2650260</v>
      </c>
      <c r="DA721">
        <v>1830181</v>
      </c>
      <c r="DJ721">
        <v>645000</v>
      </c>
      <c r="EG721" t="s">
        <v>294</v>
      </c>
      <c r="EH721">
        <v>1</v>
      </c>
      <c r="EJ721">
        <v>0</v>
      </c>
      <c r="EK721" s="59" t="s">
        <v>422</v>
      </c>
      <c r="EL721"/>
    </row>
    <row r="722" spans="1:142" x14ac:dyDescent="0.3">
      <c r="A722" t="s">
        <v>134</v>
      </c>
      <c r="B722">
        <v>2023</v>
      </c>
      <c r="C722" t="s">
        <v>135</v>
      </c>
      <c r="D722" t="s">
        <v>262</v>
      </c>
      <c r="E722" t="s">
        <v>187</v>
      </c>
      <c r="F722" t="s">
        <v>137</v>
      </c>
      <c r="G722" t="s">
        <v>138</v>
      </c>
      <c r="H722" s="6">
        <v>323.88</v>
      </c>
      <c r="I722">
        <v>0</v>
      </c>
      <c r="AS722">
        <v>1559194.65</v>
      </c>
      <c r="AT722">
        <v>-30960.15</v>
      </c>
      <c r="AU722">
        <v>-24791.200000000001</v>
      </c>
      <c r="AV722">
        <v>900347.15</v>
      </c>
      <c r="AW722">
        <v>0</v>
      </c>
      <c r="AX722">
        <v>0</v>
      </c>
      <c r="AY722">
        <v>363.85</v>
      </c>
      <c r="AZ722">
        <v>-111</v>
      </c>
      <c r="BA722">
        <v>-900347.15</v>
      </c>
      <c r="BB722">
        <v>-3574493.7</v>
      </c>
      <c r="BC722">
        <v>260031.65</v>
      </c>
      <c r="BD722">
        <v>0</v>
      </c>
      <c r="BE722">
        <v>0</v>
      </c>
      <c r="BF722">
        <v>0</v>
      </c>
      <c r="BG722">
        <v>0</v>
      </c>
      <c r="BH722">
        <v>326357</v>
      </c>
      <c r="BI722">
        <v>0</v>
      </c>
      <c r="BK722">
        <v>0</v>
      </c>
      <c r="BL722">
        <v>2929616</v>
      </c>
      <c r="BM722">
        <v>0</v>
      </c>
      <c r="BN722">
        <v>-682178</v>
      </c>
      <c r="BO722">
        <v>0</v>
      </c>
      <c r="BP722">
        <v>0</v>
      </c>
      <c r="BQ722">
        <v>-3851.35</v>
      </c>
      <c r="BR722">
        <v>0</v>
      </c>
      <c r="BT722">
        <v>0</v>
      </c>
      <c r="BU722">
        <v>0</v>
      </c>
      <c r="BV722">
        <v>-524488.18999999994</v>
      </c>
      <c r="BW722">
        <v>0</v>
      </c>
      <c r="BX722">
        <v>0</v>
      </c>
      <c r="BY722">
        <v>0</v>
      </c>
      <c r="BZ722">
        <v>7408.76</v>
      </c>
      <c r="CA722">
        <v>0</v>
      </c>
      <c r="CB722">
        <v>0</v>
      </c>
      <c r="CC722">
        <v>887135.64</v>
      </c>
      <c r="CD722">
        <v>0</v>
      </c>
      <c r="CE722">
        <v>0</v>
      </c>
      <c r="CI722">
        <v>24448356.52</v>
      </c>
      <c r="CJ722">
        <v>6116774.8069849806</v>
      </c>
      <c r="CK722">
        <v>3044059.9991720007</v>
      </c>
      <c r="CL722">
        <v>23235400.149999999</v>
      </c>
      <c r="DA722">
        <v>24119258.539999999</v>
      </c>
      <c r="DJ722">
        <v>448682</v>
      </c>
      <c r="EG722" t="s">
        <v>288</v>
      </c>
      <c r="EH722">
        <v>1</v>
      </c>
      <c r="EJ722">
        <v>0</v>
      </c>
      <c r="EK722" s="59" t="s">
        <v>417</v>
      </c>
      <c r="EL722"/>
    </row>
    <row r="723" spans="1:142" x14ac:dyDescent="0.3">
      <c r="A723" t="s">
        <v>134</v>
      </c>
      <c r="B723">
        <v>2023</v>
      </c>
      <c r="C723" t="s">
        <v>135</v>
      </c>
      <c r="D723" t="s">
        <v>263</v>
      </c>
      <c r="E723" t="s">
        <v>188</v>
      </c>
      <c r="F723" t="s">
        <v>137</v>
      </c>
      <c r="G723" t="s">
        <v>138</v>
      </c>
      <c r="H723" s="6">
        <v>0</v>
      </c>
      <c r="I723">
        <v>0</v>
      </c>
      <c r="AS723">
        <v>0</v>
      </c>
      <c r="AT723">
        <v>0</v>
      </c>
      <c r="AU723">
        <v>0</v>
      </c>
      <c r="AV723">
        <v>0</v>
      </c>
      <c r="AW723">
        <v>0</v>
      </c>
      <c r="AX723">
        <v>0</v>
      </c>
      <c r="AY723">
        <v>0</v>
      </c>
      <c r="AZ723">
        <v>0</v>
      </c>
      <c r="BA723">
        <v>0</v>
      </c>
      <c r="BB723">
        <v>0</v>
      </c>
      <c r="BC723">
        <v>0</v>
      </c>
      <c r="BD723">
        <v>0</v>
      </c>
      <c r="BE723">
        <v>0</v>
      </c>
      <c r="BF723">
        <v>0</v>
      </c>
      <c r="BG723">
        <v>0</v>
      </c>
      <c r="BH723">
        <v>0</v>
      </c>
      <c r="BI723">
        <v>0</v>
      </c>
      <c r="BK723">
        <v>0</v>
      </c>
      <c r="BL723">
        <v>0</v>
      </c>
      <c r="BM723">
        <v>0</v>
      </c>
      <c r="BN723">
        <v>0</v>
      </c>
      <c r="BO723">
        <v>0</v>
      </c>
      <c r="BP723">
        <v>0</v>
      </c>
      <c r="BQ723">
        <v>0</v>
      </c>
      <c r="BR723">
        <v>0</v>
      </c>
      <c r="BT723">
        <v>0</v>
      </c>
      <c r="BU723">
        <v>0</v>
      </c>
      <c r="BV723">
        <v>0</v>
      </c>
      <c r="BW723">
        <v>0</v>
      </c>
      <c r="BX723">
        <v>0</v>
      </c>
      <c r="BY723">
        <v>0</v>
      </c>
      <c r="BZ723">
        <v>0</v>
      </c>
      <c r="CA723">
        <v>0</v>
      </c>
      <c r="CB723">
        <v>0</v>
      </c>
      <c r="CC723">
        <v>0</v>
      </c>
      <c r="CD723">
        <v>0</v>
      </c>
      <c r="CE723">
        <v>0</v>
      </c>
      <c r="CI723">
        <v>0</v>
      </c>
      <c r="CJ723">
        <v>0</v>
      </c>
      <c r="CK723">
        <v>0</v>
      </c>
      <c r="CL723">
        <v>0</v>
      </c>
      <c r="DA723">
        <v>0</v>
      </c>
      <c r="DJ723">
        <v>0</v>
      </c>
      <c r="EG723" t="s">
        <v>285</v>
      </c>
      <c r="EH723">
        <v>1</v>
      </c>
      <c r="EJ723">
        <v>0</v>
      </c>
      <c r="EK723" s="59" t="s">
        <v>423</v>
      </c>
      <c r="EL723"/>
    </row>
    <row r="724" spans="1:142" x14ac:dyDescent="0.3">
      <c r="A724" t="s">
        <v>134</v>
      </c>
      <c r="B724">
        <v>2023</v>
      </c>
      <c r="C724" t="s">
        <v>135</v>
      </c>
      <c r="D724" t="s">
        <v>264</v>
      </c>
      <c r="E724" t="s">
        <v>189</v>
      </c>
      <c r="F724" t="s">
        <v>137</v>
      </c>
      <c r="G724" t="s">
        <v>138</v>
      </c>
      <c r="H724" s="6">
        <v>0</v>
      </c>
      <c r="I724">
        <v>0</v>
      </c>
      <c r="AS724">
        <v>0</v>
      </c>
      <c r="AT724">
        <v>0</v>
      </c>
      <c r="AU724">
        <v>0</v>
      </c>
      <c r="AV724">
        <v>0</v>
      </c>
      <c r="AW724">
        <v>0</v>
      </c>
      <c r="AX724">
        <v>0</v>
      </c>
      <c r="AY724">
        <v>0</v>
      </c>
      <c r="AZ724">
        <v>0</v>
      </c>
      <c r="BA724">
        <v>0</v>
      </c>
      <c r="BB724">
        <v>0</v>
      </c>
      <c r="BC724">
        <v>0</v>
      </c>
      <c r="BD724">
        <v>0</v>
      </c>
      <c r="BE724">
        <v>0</v>
      </c>
      <c r="BF724">
        <v>0</v>
      </c>
      <c r="BG724">
        <v>0</v>
      </c>
      <c r="BH724">
        <v>0</v>
      </c>
      <c r="BI724">
        <v>0</v>
      </c>
      <c r="BK724">
        <v>0</v>
      </c>
      <c r="BL724">
        <v>0</v>
      </c>
      <c r="BM724">
        <v>0</v>
      </c>
      <c r="BN724">
        <v>0</v>
      </c>
      <c r="BO724">
        <v>0</v>
      </c>
      <c r="BP724">
        <v>0</v>
      </c>
      <c r="BQ724">
        <v>0</v>
      </c>
      <c r="BR724">
        <v>0</v>
      </c>
      <c r="BT724">
        <v>0</v>
      </c>
      <c r="BU724">
        <v>0</v>
      </c>
      <c r="BV724">
        <v>0</v>
      </c>
      <c r="BW724">
        <v>0</v>
      </c>
      <c r="BX724">
        <v>0</v>
      </c>
      <c r="BY724">
        <v>0</v>
      </c>
      <c r="BZ724">
        <v>0</v>
      </c>
      <c r="CA724">
        <v>0</v>
      </c>
      <c r="CB724">
        <v>0</v>
      </c>
      <c r="CC724">
        <v>0</v>
      </c>
      <c r="CD724">
        <v>0</v>
      </c>
      <c r="CE724">
        <v>0</v>
      </c>
      <c r="CI724">
        <v>0</v>
      </c>
      <c r="CJ724">
        <v>0</v>
      </c>
      <c r="CK724">
        <v>0</v>
      </c>
      <c r="CL724">
        <v>0</v>
      </c>
      <c r="DA724">
        <v>0</v>
      </c>
      <c r="DJ724">
        <v>0</v>
      </c>
      <c r="EG724" t="s">
        <v>281</v>
      </c>
      <c r="EH724">
        <v>1</v>
      </c>
      <c r="EJ724">
        <v>0</v>
      </c>
      <c r="EK724" s="59" t="s">
        <v>418</v>
      </c>
      <c r="EL724"/>
    </row>
    <row r="725" spans="1:142" x14ac:dyDescent="0.3">
      <c r="A725" t="s">
        <v>134</v>
      </c>
      <c r="B725">
        <v>2023</v>
      </c>
      <c r="C725" t="s">
        <v>135</v>
      </c>
      <c r="D725" t="s">
        <v>265</v>
      </c>
      <c r="E725" t="s">
        <v>190</v>
      </c>
      <c r="F725" t="s">
        <v>137</v>
      </c>
      <c r="G725" t="s">
        <v>138</v>
      </c>
      <c r="H725" s="6">
        <v>0</v>
      </c>
      <c r="I725">
        <v>0</v>
      </c>
      <c r="AS725">
        <v>0</v>
      </c>
      <c r="AT725">
        <v>0</v>
      </c>
      <c r="AU725">
        <v>0</v>
      </c>
      <c r="AV725">
        <v>0</v>
      </c>
      <c r="AW725">
        <v>0</v>
      </c>
      <c r="AX725">
        <v>0</v>
      </c>
      <c r="AY725">
        <v>0</v>
      </c>
      <c r="AZ725">
        <v>0</v>
      </c>
      <c r="BA725">
        <v>0</v>
      </c>
      <c r="BB725">
        <v>0</v>
      </c>
      <c r="BC725">
        <v>0</v>
      </c>
      <c r="BD725">
        <v>0</v>
      </c>
      <c r="BE725">
        <v>0</v>
      </c>
      <c r="BF725">
        <v>0</v>
      </c>
      <c r="BG725">
        <v>0</v>
      </c>
      <c r="BH725">
        <v>0</v>
      </c>
      <c r="BI725">
        <v>0</v>
      </c>
      <c r="BK725">
        <v>0</v>
      </c>
      <c r="BL725">
        <v>0</v>
      </c>
      <c r="BM725">
        <v>0</v>
      </c>
      <c r="BN725">
        <v>0</v>
      </c>
      <c r="BO725">
        <v>0</v>
      </c>
      <c r="BP725">
        <v>0</v>
      </c>
      <c r="BQ725">
        <v>0</v>
      </c>
      <c r="BR725">
        <v>0</v>
      </c>
      <c r="BT725">
        <v>0</v>
      </c>
      <c r="BU725">
        <v>0</v>
      </c>
      <c r="BV725">
        <v>0</v>
      </c>
      <c r="BW725">
        <v>0</v>
      </c>
      <c r="BX725">
        <v>0</v>
      </c>
      <c r="BY725">
        <v>0</v>
      </c>
      <c r="BZ725">
        <v>0</v>
      </c>
      <c r="CA725">
        <v>0</v>
      </c>
      <c r="CB725">
        <v>0</v>
      </c>
      <c r="CC725">
        <v>0</v>
      </c>
      <c r="CD725">
        <v>0</v>
      </c>
      <c r="CE725">
        <v>0</v>
      </c>
      <c r="CI725">
        <v>0</v>
      </c>
      <c r="CJ725">
        <v>0</v>
      </c>
      <c r="CK725">
        <v>0</v>
      </c>
      <c r="CL725">
        <v>0</v>
      </c>
      <c r="DA725">
        <v>0</v>
      </c>
      <c r="DJ725">
        <v>0</v>
      </c>
      <c r="EG725" t="s">
        <v>278</v>
      </c>
      <c r="EH725">
        <v>1</v>
      </c>
      <c r="EJ725">
        <v>0</v>
      </c>
      <c r="EK725" s="59" t="s">
        <v>437</v>
      </c>
      <c r="EL725"/>
    </row>
    <row r="726" spans="1:142" x14ac:dyDescent="0.3">
      <c r="A726" t="s">
        <v>134</v>
      </c>
      <c r="B726">
        <v>2023</v>
      </c>
      <c r="C726" t="s">
        <v>135</v>
      </c>
      <c r="D726" t="s">
        <v>266</v>
      </c>
      <c r="E726" t="s">
        <v>191</v>
      </c>
      <c r="F726" t="s">
        <v>137</v>
      </c>
      <c r="G726" t="s">
        <v>138</v>
      </c>
      <c r="H726" s="6">
        <v>0</v>
      </c>
      <c r="I726">
        <v>0</v>
      </c>
      <c r="AS726">
        <v>0</v>
      </c>
      <c r="AT726">
        <v>0</v>
      </c>
      <c r="AU726">
        <v>0</v>
      </c>
      <c r="AV726">
        <v>0</v>
      </c>
      <c r="AW726">
        <v>0</v>
      </c>
      <c r="AX726">
        <v>0</v>
      </c>
      <c r="AY726">
        <v>0</v>
      </c>
      <c r="AZ726">
        <v>0</v>
      </c>
      <c r="BA726">
        <v>0</v>
      </c>
      <c r="BB726">
        <v>0</v>
      </c>
      <c r="BC726">
        <v>0</v>
      </c>
      <c r="BD726">
        <v>0</v>
      </c>
      <c r="BE726">
        <v>0</v>
      </c>
      <c r="BF726">
        <v>0</v>
      </c>
      <c r="BG726">
        <v>0</v>
      </c>
      <c r="BH726">
        <v>0</v>
      </c>
      <c r="BI726">
        <v>0</v>
      </c>
      <c r="BK726">
        <v>0</v>
      </c>
      <c r="BL726">
        <v>0</v>
      </c>
      <c r="BM726">
        <v>0</v>
      </c>
      <c r="BN726">
        <v>0</v>
      </c>
      <c r="BO726">
        <v>0</v>
      </c>
      <c r="BP726">
        <v>0</v>
      </c>
      <c r="BQ726">
        <v>0</v>
      </c>
      <c r="BR726">
        <v>0</v>
      </c>
      <c r="BT726">
        <v>0</v>
      </c>
      <c r="BU726">
        <v>0</v>
      </c>
      <c r="BV726">
        <v>0</v>
      </c>
      <c r="BW726">
        <v>0</v>
      </c>
      <c r="BX726">
        <v>0</v>
      </c>
      <c r="BY726">
        <v>0</v>
      </c>
      <c r="BZ726">
        <v>0</v>
      </c>
      <c r="CA726">
        <v>0</v>
      </c>
      <c r="CB726">
        <v>0</v>
      </c>
      <c r="CC726">
        <v>0</v>
      </c>
      <c r="CD726">
        <v>0</v>
      </c>
      <c r="CE726">
        <v>0</v>
      </c>
      <c r="CI726">
        <v>0</v>
      </c>
      <c r="CJ726">
        <v>0</v>
      </c>
      <c r="CK726">
        <v>0</v>
      </c>
      <c r="CL726">
        <v>0</v>
      </c>
      <c r="DA726">
        <v>0</v>
      </c>
      <c r="DJ726">
        <v>0</v>
      </c>
      <c r="EG726" t="s">
        <v>278</v>
      </c>
      <c r="EH726">
        <v>1</v>
      </c>
      <c r="EJ726">
        <v>0</v>
      </c>
      <c r="EK726" s="59" t="s">
        <v>436</v>
      </c>
      <c r="EL726"/>
    </row>
    <row r="727" spans="1:142" x14ac:dyDescent="0.3">
      <c r="A727" t="s">
        <v>134</v>
      </c>
      <c r="B727">
        <v>2023</v>
      </c>
      <c r="C727" t="s">
        <v>135</v>
      </c>
      <c r="D727" t="s">
        <v>267</v>
      </c>
      <c r="E727" t="s">
        <v>192</v>
      </c>
      <c r="F727" t="s">
        <v>137</v>
      </c>
      <c r="G727" t="s">
        <v>138</v>
      </c>
      <c r="H727" s="6">
        <v>0</v>
      </c>
      <c r="I727">
        <v>0</v>
      </c>
      <c r="AS727">
        <v>0</v>
      </c>
      <c r="AT727">
        <v>0</v>
      </c>
      <c r="AU727">
        <v>0</v>
      </c>
      <c r="AV727">
        <v>0</v>
      </c>
      <c r="AW727">
        <v>0</v>
      </c>
      <c r="AX727">
        <v>0</v>
      </c>
      <c r="AY727">
        <v>0</v>
      </c>
      <c r="AZ727">
        <v>0</v>
      </c>
      <c r="BA727">
        <v>0</v>
      </c>
      <c r="BB727">
        <v>0</v>
      </c>
      <c r="BC727">
        <v>0</v>
      </c>
      <c r="BD727">
        <v>0</v>
      </c>
      <c r="BE727">
        <v>0</v>
      </c>
      <c r="BF727">
        <v>0</v>
      </c>
      <c r="BG727">
        <v>0</v>
      </c>
      <c r="BH727">
        <v>0</v>
      </c>
      <c r="BI727">
        <v>0</v>
      </c>
      <c r="BK727">
        <v>0</v>
      </c>
      <c r="BL727">
        <v>0</v>
      </c>
      <c r="BM727">
        <v>0</v>
      </c>
      <c r="BN727">
        <v>0</v>
      </c>
      <c r="BO727">
        <v>0</v>
      </c>
      <c r="BP727">
        <v>0</v>
      </c>
      <c r="BQ727">
        <v>0</v>
      </c>
      <c r="BR727">
        <v>0</v>
      </c>
      <c r="BT727">
        <v>0</v>
      </c>
      <c r="BU727">
        <v>0</v>
      </c>
      <c r="BV727">
        <v>0</v>
      </c>
      <c r="BW727">
        <v>0</v>
      </c>
      <c r="BX727">
        <v>0</v>
      </c>
      <c r="BY727">
        <v>0</v>
      </c>
      <c r="BZ727">
        <v>0</v>
      </c>
      <c r="CA727">
        <v>0</v>
      </c>
      <c r="CB727">
        <v>0</v>
      </c>
      <c r="CC727">
        <v>0</v>
      </c>
      <c r="CD727">
        <v>0</v>
      </c>
      <c r="CE727">
        <v>0</v>
      </c>
      <c r="CI727">
        <v>0</v>
      </c>
      <c r="CJ727">
        <v>0</v>
      </c>
      <c r="CK727">
        <v>0</v>
      </c>
      <c r="CL727">
        <v>0</v>
      </c>
      <c r="DA727">
        <v>0</v>
      </c>
      <c r="DJ727">
        <v>0</v>
      </c>
      <c r="EG727" t="s">
        <v>280</v>
      </c>
      <c r="EH727">
        <v>1</v>
      </c>
      <c r="EJ727">
        <v>0</v>
      </c>
      <c r="EK727" s="59" t="s">
        <v>415</v>
      </c>
      <c r="EL727"/>
    </row>
    <row r="728" spans="1:142" x14ac:dyDescent="0.3">
      <c r="A728" t="s">
        <v>134</v>
      </c>
      <c r="B728">
        <v>2023</v>
      </c>
      <c r="C728" t="s">
        <v>135</v>
      </c>
      <c r="D728" t="s">
        <v>268</v>
      </c>
      <c r="E728" t="s">
        <v>193</v>
      </c>
      <c r="F728" t="s">
        <v>137</v>
      </c>
      <c r="G728" t="s">
        <v>138</v>
      </c>
      <c r="H728" s="6">
        <v>0</v>
      </c>
      <c r="I728">
        <v>0</v>
      </c>
      <c r="AS728">
        <v>0</v>
      </c>
      <c r="AT728">
        <v>0</v>
      </c>
      <c r="AU728">
        <v>0</v>
      </c>
      <c r="AV728">
        <v>0</v>
      </c>
      <c r="AW728">
        <v>0</v>
      </c>
      <c r="AX728">
        <v>0</v>
      </c>
      <c r="AY728">
        <v>0</v>
      </c>
      <c r="AZ728">
        <v>0</v>
      </c>
      <c r="BA728">
        <v>0</v>
      </c>
      <c r="BB728">
        <v>0</v>
      </c>
      <c r="BC728">
        <v>0</v>
      </c>
      <c r="BD728">
        <v>0</v>
      </c>
      <c r="BE728">
        <v>0</v>
      </c>
      <c r="BF728">
        <v>0</v>
      </c>
      <c r="BG728">
        <v>0</v>
      </c>
      <c r="BH728">
        <v>0</v>
      </c>
      <c r="BI728">
        <v>0</v>
      </c>
      <c r="BK728">
        <v>0</v>
      </c>
      <c r="BL728">
        <v>0</v>
      </c>
      <c r="BM728">
        <v>0</v>
      </c>
      <c r="BN728">
        <v>0</v>
      </c>
      <c r="BO728">
        <v>0</v>
      </c>
      <c r="BP728">
        <v>0</v>
      </c>
      <c r="BQ728">
        <v>0</v>
      </c>
      <c r="BR728">
        <v>0</v>
      </c>
      <c r="BT728">
        <v>0</v>
      </c>
      <c r="BU728">
        <v>0</v>
      </c>
      <c r="BV728">
        <v>0</v>
      </c>
      <c r="BW728">
        <v>0</v>
      </c>
      <c r="BX728">
        <v>0</v>
      </c>
      <c r="BY728">
        <v>0</v>
      </c>
      <c r="BZ728">
        <v>0</v>
      </c>
      <c r="CA728">
        <v>0</v>
      </c>
      <c r="CB728">
        <v>0</v>
      </c>
      <c r="CC728">
        <v>0</v>
      </c>
      <c r="CD728">
        <v>0</v>
      </c>
      <c r="CE728">
        <v>0</v>
      </c>
      <c r="CI728">
        <v>0</v>
      </c>
      <c r="CJ728">
        <v>0</v>
      </c>
      <c r="CK728">
        <v>0</v>
      </c>
      <c r="CL728">
        <v>0</v>
      </c>
      <c r="DA728">
        <v>0</v>
      </c>
      <c r="DJ728">
        <v>0</v>
      </c>
      <c r="EG728" t="s">
        <v>281</v>
      </c>
      <c r="EH728">
        <v>1</v>
      </c>
      <c r="EJ728">
        <v>0</v>
      </c>
      <c r="EK728" s="59" t="s">
        <v>421</v>
      </c>
      <c r="EL728"/>
    </row>
    <row r="729" spans="1:142" x14ac:dyDescent="0.3">
      <c r="A729" t="s">
        <v>134</v>
      </c>
      <c r="B729">
        <v>2023</v>
      </c>
      <c r="C729" t="s">
        <v>135</v>
      </c>
      <c r="D729" t="s">
        <v>269</v>
      </c>
      <c r="E729" t="s">
        <v>194</v>
      </c>
      <c r="F729" t="s">
        <v>137</v>
      </c>
      <c r="G729" t="s">
        <v>138</v>
      </c>
      <c r="H729" s="6">
        <v>0</v>
      </c>
      <c r="I729">
        <v>0</v>
      </c>
      <c r="AS729">
        <v>0</v>
      </c>
      <c r="AT729">
        <v>0</v>
      </c>
      <c r="AU729">
        <v>0</v>
      </c>
      <c r="AV729">
        <v>0</v>
      </c>
      <c r="AW729">
        <v>0</v>
      </c>
      <c r="AX729">
        <v>0</v>
      </c>
      <c r="AY729">
        <v>0</v>
      </c>
      <c r="AZ729">
        <v>0</v>
      </c>
      <c r="BA729">
        <v>0</v>
      </c>
      <c r="BB729">
        <v>0</v>
      </c>
      <c r="BC729">
        <v>0</v>
      </c>
      <c r="BD729">
        <v>0</v>
      </c>
      <c r="BE729">
        <v>0</v>
      </c>
      <c r="BF729">
        <v>0</v>
      </c>
      <c r="BG729">
        <v>0</v>
      </c>
      <c r="BH729">
        <v>0</v>
      </c>
      <c r="BI729">
        <v>0</v>
      </c>
      <c r="BK729">
        <v>0</v>
      </c>
      <c r="BL729">
        <v>0</v>
      </c>
      <c r="BM729">
        <v>0</v>
      </c>
      <c r="BN729">
        <v>0</v>
      </c>
      <c r="BO729">
        <v>0</v>
      </c>
      <c r="BP729">
        <v>0</v>
      </c>
      <c r="BQ729">
        <v>0</v>
      </c>
      <c r="BR729">
        <v>0</v>
      </c>
      <c r="BT729">
        <v>0</v>
      </c>
      <c r="BU729">
        <v>0</v>
      </c>
      <c r="BV729">
        <v>0</v>
      </c>
      <c r="BW729">
        <v>0</v>
      </c>
      <c r="BX729">
        <v>0</v>
      </c>
      <c r="BY729">
        <v>0</v>
      </c>
      <c r="BZ729">
        <v>0</v>
      </c>
      <c r="CA729">
        <v>0</v>
      </c>
      <c r="CB729">
        <v>0</v>
      </c>
      <c r="CC729">
        <v>0</v>
      </c>
      <c r="CD729">
        <v>0</v>
      </c>
      <c r="CE729">
        <v>0</v>
      </c>
      <c r="CI729">
        <v>0</v>
      </c>
      <c r="CJ729">
        <v>0</v>
      </c>
      <c r="CK729">
        <v>0</v>
      </c>
      <c r="CL729">
        <v>0</v>
      </c>
      <c r="DA729">
        <v>0</v>
      </c>
      <c r="DJ729">
        <v>0</v>
      </c>
      <c r="EG729" t="s">
        <v>278</v>
      </c>
      <c r="EH729">
        <v>1</v>
      </c>
      <c r="EJ729">
        <v>0</v>
      </c>
      <c r="EK729" s="59" t="s">
        <v>446</v>
      </c>
      <c r="EL729"/>
    </row>
    <row r="730" spans="1:142" x14ac:dyDescent="0.3">
      <c r="A730" t="s">
        <v>134</v>
      </c>
      <c r="B730">
        <v>2023</v>
      </c>
      <c r="C730" t="s">
        <v>135</v>
      </c>
      <c r="D730" t="s">
        <v>270</v>
      </c>
      <c r="E730" t="s">
        <v>195</v>
      </c>
      <c r="F730" t="s">
        <v>137</v>
      </c>
      <c r="G730" t="s">
        <v>138</v>
      </c>
      <c r="H730" s="6">
        <v>0</v>
      </c>
      <c r="I730">
        <v>0</v>
      </c>
      <c r="AS730">
        <v>0</v>
      </c>
      <c r="AT730">
        <v>0</v>
      </c>
      <c r="AU730">
        <v>0</v>
      </c>
      <c r="AV730">
        <v>0</v>
      </c>
      <c r="AW730">
        <v>0</v>
      </c>
      <c r="AX730">
        <v>0</v>
      </c>
      <c r="AY730">
        <v>0</v>
      </c>
      <c r="AZ730">
        <v>0</v>
      </c>
      <c r="BA730">
        <v>0</v>
      </c>
      <c r="BB730">
        <v>0</v>
      </c>
      <c r="BC730">
        <v>0</v>
      </c>
      <c r="BD730">
        <v>0</v>
      </c>
      <c r="BE730">
        <v>0</v>
      </c>
      <c r="BF730">
        <v>0</v>
      </c>
      <c r="BG730">
        <v>0</v>
      </c>
      <c r="BH730">
        <v>0</v>
      </c>
      <c r="BI730">
        <v>0</v>
      </c>
      <c r="BK730">
        <v>0</v>
      </c>
      <c r="BL730">
        <v>0</v>
      </c>
      <c r="BM730">
        <v>0</v>
      </c>
      <c r="BN730">
        <v>0</v>
      </c>
      <c r="BO730">
        <v>0</v>
      </c>
      <c r="BP730">
        <v>0</v>
      </c>
      <c r="BQ730">
        <v>0</v>
      </c>
      <c r="BR730">
        <v>0</v>
      </c>
      <c r="BT730">
        <v>0</v>
      </c>
      <c r="BU730">
        <v>0</v>
      </c>
      <c r="BV730">
        <v>0</v>
      </c>
      <c r="BW730">
        <v>0</v>
      </c>
      <c r="BX730">
        <v>0</v>
      </c>
      <c r="BY730">
        <v>0</v>
      </c>
      <c r="BZ730">
        <v>0</v>
      </c>
      <c r="CA730">
        <v>0</v>
      </c>
      <c r="CB730">
        <v>0</v>
      </c>
      <c r="CC730">
        <v>0</v>
      </c>
      <c r="CD730">
        <v>0</v>
      </c>
      <c r="CE730">
        <v>0</v>
      </c>
      <c r="CI730">
        <v>0</v>
      </c>
      <c r="CJ730">
        <v>0</v>
      </c>
      <c r="CK730">
        <v>0</v>
      </c>
      <c r="CL730">
        <v>0</v>
      </c>
      <c r="DA730">
        <v>0</v>
      </c>
      <c r="DJ730">
        <v>0</v>
      </c>
      <c r="EG730" t="s">
        <v>283</v>
      </c>
      <c r="EH730">
        <v>1</v>
      </c>
      <c r="EJ730">
        <v>0</v>
      </c>
      <c r="EK730" s="59" t="s">
        <v>413</v>
      </c>
      <c r="EL730"/>
    </row>
    <row r="731" spans="1:142" x14ac:dyDescent="0.3">
      <c r="A731" t="s">
        <v>134</v>
      </c>
      <c r="B731">
        <v>2023</v>
      </c>
      <c r="C731" t="s">
        <v>135</v>
      </c>
      <c r="D731" t="s">
        <v>271</v>
      </c>
      <c r="E731" t="s">
        <v>196</v>
      </c>
      <c r="F731" t="s">
        <v>137</v>
      </c>
      <c r="G731" t="s">
        <v>138</v>
      </c>
      <c r="H731" s="6">
        <v>0</v>
      </c>
      <c r="I731">
        <v>0</v>
      </c>
      <c r="AS731">
        <v>0</v>
      </c>
      <c r="AT731">
        <v>0</v>
      </c>
      <c r="AU731">
        <v>0</v>
      </c>
      <c r="AV731">
        <v>0</v>
      </c>
      <c r="AW731">
        <v>0</v>
      </c>
      <c r="AX731">
        <v>0</v>
      </c>
      <c r="AY731">
        <v>0</v>
      </c>
      <c r="AZ731">
        <v>0</v>
      </c>
      <c r="BA731">
        <v>0</v>
      </c>
      <c r="BB731">
        <v>0</v>
      </c>
      <c r="BC731">
        <v>0</v>
      </c>
      <c r="BD731">
        <v>0</v>
      </c>
      <c r="BE731">
        <v>0</v>
      </c>
      <c r="BF731">
        <v>0</v>
      </c>
      <c r="BG731">
        <v>0</v>
      </c>
      <c r="BH731">
        <v>0</v>
      </c>
      <c r="BI731">
        <v>0</v>
      </c>
      <c r="BK731">
        <v>0</v>
      </c>
      <c r="BL731">
        <v>0</v>
      </c>
      <c r="BM731">
        <v>0</v>
      </c>
      <c r="BN731">
        <v>0</v>
      </c>
      <c r="BO731">
        <v>0</v>
      </c>
      <c r="BP731">
        <v>0</v>
      </c>
      <c r="BQ731">
        <v>0</v>
      </c>
      <c r="BR731">
        <v>0</v>
      </c>
      <c r="BT731">
        <v>0</v>
      </c>
      <c r="BU731">
        <v>0</v>
      </c>
      <c r="BV731">
        <v>0</v>
      </c>
      <c r="BW731">
        <v>0</v>
      </c>
      <c r="BX731">
        <v>0</v>
      </c>
      <c r="BY731">
        <v>0</v>
      </c>
      <c r="BZ731">
        <v>0</v>
      </c>
      <c r="CA731">
        <v>0</v>
      </c>
      <c r="CB731">
        <v>0</v>
      </c>
      <c r="CC731">
        <v>0</v>
      </c>
      <c r="CD731">
        <v>0</v>
      </c>
      <c r="CE731">
        <v>0</v>
      </c>
      <c r="CI731">
        <v>0</v>
      </c>
      <c r="CJ731">
        <v>0</v>
      </c>
      <c r="CK731">
        <v>0</v>
      </c>
      <c r="CL731">
        <v>0</v>
      </c>
      <c r="DA731">
        <v>0</v>
      </c>
      <c r="DJ731">
        <v>0</v>
      </c>
      <c r="EG731" t="s">
        <v>279</v>
      </c>
      <c r="EH731">
        <v>1</v>
      </c>
      <c r="EJ731">
        <v>0</v>
      </c>
      <c r="EK731" s="59" t="s">
        <v>444</v>
      </c>
      <c r="EL731"/>
    </row>
    <row r="732" spans="1:142" x14ac:dyDescent="0.3">
      <c r="A732" t="s">
        <v>134</v>
      </c>
      <c r="B732">
        <v>2023</v>
      </c>
      <c r="C732" t="s">
        <v>135</v>
      </c>
      <c r="D732" t="s">
        <v>272</v>
      </c>
      <c r="E732" t="s">
        <v>197</v>
      </c>
      <c r="F732" t="s">
        <v>137</v>
      </c>
      <c r="G732" t="s">
        <v>138</v>
      </c>
      <c r="H732" s="6">
        <v>0</v>
      </c>
      <c r="I732">
        <v>0</v>
      </c>
      <c r="AS732">
        <v>0</v>
      </c>
      <c r="AT732">
        <v>0</v>
      </c>
      <c r="AU732">
        <v>0</v>
      </c>
      <c r="AV732">
        <v>0</v>
      </c>
      <c r="AW732">
        <v>0</v>
      </c>
      <c r="AX732">
        <v>0</v>
      </c>
      <c r="AY732">
        <v>0</v>
      </c>
      <c r="AZ732">
        <v>0</v>
      </c>
      <c r="BA732">
        <v>0</v>
      </c>
      <c r="BB732">
        <v>0</v>
      </c>
      <c r="BC732">
        <v>0</v>
      </c>
      <c r="BD732">
        <v>0</v>
      </c>
      <c r="BE732">
        <v>0</v>
      </c>
      <c r="BF732">
        <v>0</v>
      </c>
      <c r="BG732">
        <v>0</v>
      </c>
      <c r="BH732">
        <v>0</v>
      </c>
      <c r="BI732">
        <v>0</v>
      </c>
      <c r="BK732">
        <v>0</v>
      </c>
      <c r="BL732">
        <v>0</v>
      </c>
      <c r="BM732">
        <v>0</v>
      </c>
      <c r="BN732">
        <v>0</v>
      </c>
      <c r="BO732">
        <v>0</v>
      </c>
      <c r="BP732">
        <v>0</v>
      </c>
      <c r="BQ732">
        <v>0</v>
      </c>
      <c r="BR732">
        <v>0</v>
      </c>
      <c r="BT732">
        <v>0</v>
      </c>
      <c r="BU732">
        <v>0</v>
      </c>
      <c r="BV732">
        <v>0</v>
      </c>
      <c r="BW732">
        <v>0</v>
      </c>
      <c r="BX732">
        <v>0</v>
      </c>
      <c r="BY732">
        <v>0</v>
      </c>
      <c r="BZ732">
        <v>0</v>
      </c>
      <c r="CA732">
        <v>0</v>
      </c>
      <c r="CB732">
        <v>0</v>
      </c>
      <c r="CC732">
        <v>0</v>
      </c>
      <c r="CD732">
        <v>0</v>
      </c>
      <c r="CE732">
        <v>0</v>
      </c>
      <c r="CI732">
        <v>0</v>
      </c>
      <c r="CJ732">
        <v>0</v>
      </c>
      <c r="CK732">
        <v>0</v>
      </c>
      <c r="CL732">
        <v>0</v>
      </c>
      <c r="DA732">
        <v>0</v>
      </c>
      <c r="DJ732">
        <v>0</v>
      </c>
      <c r="EG732" t="s">
        <v>279</v>
      </c>
      <c r="EH732">
        <v>1</v>
      </c>
      <c r="EJ732">
        <v>0</v>
      </c>
      <c r="EK732" s="59" t="s">
        <v>443</v>
      </c>
      <c r="EL732"/>
    </row>
    <row r="733" spans="1:142" x14ac:dyDescent="0.3">
      <c r="A733" t="s">
        <v>134</v>
      </c>
      <c r="B733">
        <v>2023</v>
      </c>
      <c r="C733" t="s">
        <v>135</v>
      </c>
      <c r="D733" t="s">
        <v>273</v>
      </c>
      <c r="E733" t="s">
        <v>198</v>
      </c>
      <c r="F733" t="s">
        <v>137</v>
      </c>
      <c r="G733" t="s">
        <v>138</v>
      </c>
      <c r="H733" s="6">
        <v>0</v>
      </c>
      <c r="I733">
        <v>0</v>
      </c>
      <c r="AS733">
        <v>0</v>
      </c>
      <c r="AT733">
        <v>0</v>
      </c>
      <c r="AU733">
        <v>0</v>
      </c>
      <c r="AV733">
        <v>0</v>
      </c>
      <c r="AW733">
        <v>0</v>
      </c>
      <c r="AX733">
        <v>0</v>
      </c>
      <c r="AY733">
        <v>0</v>
      </c>
      <c r="AZ733">
        <v>0</v>
      </c>
      <c r="BA733">
        <v>0</v>
      </c>
      <c r="BB733">
        <v>0</v>
      </c>
      <c r="BC733">
        <v>0</v>
      </c>
      <c r="BD733">
        <v>0</v>
      </c>
      <c r="BE733">
        <v>0</v>
      </c>
      <c r="BF733">
        <v>0</v>
      </c>
      <c r="BG733">
        <v>0</v>
      </c>
      <c r="BH733">
        <v>0</v>
      </c>
      <c r="BI733">
        <v>0</v>
      </c>
      <c r="BK733">
        <v>0</v>
      </c>
      <c r="BL733">
        <v>0</v>
      </c>
      <c r="BM733">
        <v>0</v>
      </c>
      <c r="BN733">
        <v>0</v>
      </c>
      <c r="BO733">
        <v>0</v>
      </c>
      <c r="BP733">
        <v>0</v>
      </c>
      <c r="BQ733">
        <v>0</v>
      </c>
      <c r="BR733">
        <v>0</v>
      </c>
      <c r="BT733">
        <v>0</v>
      </c>
      <c r="BU733">
        <v>0</v>
      </c>
      <c r="BV733">
        <v>0</v>
      </c>
      <c r="BW733">
        <v>0</v>
      </c>
      <c r="BX733">
        <v>0</v>
      </c>
      <c r="BY733">
        <v>0</v>
      </c>
      <c r="BZ733">
        <v>0</v>
      </c>
      <c r="CA733">
        <v>0</v>
      </c>
      <c r="CB733">
        <v>0</v>
      </c>
      <c r="CC733">
        <v>0</v>
      </c>
      <c r="CD733">
        <v>0</v>
      </c>
      <c r="CE733">
        <v>0</v>
      </c>
      <c r="CI733">
        <v>0</v>
      </c>
      <c r="CJ733">
        <v>0</v>
      </c>
      <c r="CK733">
        <v>0</v>
      </c>
      <c r="CL733">
        <v>0</v>
      </c>
      <c r="DA733">
        <v>0</v>
      </c>
      <c r="DJ733">
        <v>0</v>
      </c>
      <c r="EG733" t="s">
        <v>278</v>
      </c>
      <c r="EH733">
        <v>1</v>
      </c>
      <c r="EJ733">
        <v>0</v>
      </c>
      <c r="EK733" s="59" t="s">
        <v>445</v>
      </c>
      <c r="EL733"/>
    </row>
    <row r="734" spans="1:142" x14ac:dyDescent="0.3">
      <c r="B734">
        <v>2012</v>
      </c>
      <c r="D734" t="s">
        <v>201</v>
      </c>
      <c r="E734" t="s">
        <v>199</v>
      </c>
      <c r="G734" t="s">
        <v>138</v>
      </c>
      <c r="H734" s="6">
        <v>1220583</v>
      </c>
      <c r="I734">
        <v>1277615</v>
      </c>
      <c r="J734">
        <v>0</v>
      </c>
      <c r="K734">
        <v>0</v>
      </c>
      <c r="L734">
        <v>0</v>
      </c>
      <c r="M734">
        <v>0</v>
      </c>
      <c r="N734">
        <v>0</v>
      </c>
      <c r="O734">
        <v>0</v>
      </c>
      <c r="P734">
        <v>0</v>
      </c>
      <c r="Q734">
        <v>0</v>
      </c>
      <c r="R734">
        <v>0</v>
      </c>
      <c r="S734">
        <v>0</v>
      </c>
      <c r="T734">
        <v>0</v>
      </c>
      <c r="U734">
        <v>0</v>
      </c>
      <c r="V734">
        <v>0</v>
      </c>
      <c r="W734">
        <v>0</v>
      </c>
      <c r="X734">
        <v>0</v>
      </c>
      <c r="Y734">
        <v>0</v>
      </c>
      <c r="Z734">
        <v>0</v>
      </c>
      <c r="AA734">
        <v>0</v>
      </c>
      <c r="AB734">
        <v>0</v>
      </c>
      <c r="AC734">
        <v>0</v>
      </c>
      <c r="AD734">
        <v>0</v>
      </c>
      <c r="AE734">
        <v>0</v>
      </c>
      <c r="AF734">
        <v>0</v>
      </c>
      <c r="AG734">
        <v>0</v>
      </c>
      <c r="AH734">
        <v>0</v>
      </c>
      <c r="AI734">
        <v>0</v>
      </c>
      <c r="AJ734">
        <v>0</v>
      </c>
      <c r="AK734">
        <v>0</v>
      </c>
      <c r="AL734">
        <v>0</v>
      </c>
      <c r="AM734">
        <v>0</v>
      </c>
      <c r="AN734">
        <v>0</v>
      </c>
      <c r="AO734">
        <v>0</v>
      </c>
      <c r="AP734">
        <v>0</v>
      </c>
      <c r="AQ734">
        <v>0</v>
      </c>
      <c r="AR734">
        <v>0</v>
      </c>
      <c r="AS734">
        <v>3702584777.9499998</v>
      </c>
      <c r="AT734">
        <v>-43497915.609999999</v>
      </c>
      <c r="AU734">
        <v>-7735195.129999999</v>
      </c>
      <c r="AV734">
        <v>603217951.20999992</v>
      </c>
      <c r="AW734">
        <v>0</v>
      </c>
      <c r="AX734">
        <v>0</v>
      </c>
      <c r="AY734">
        <v>-2935184.36</v>
      </c>
      <c r="AZ734">
        <v>0</v>
      </c>
      <c r="BA734">
        <v>-603217868.40999997</v>
      </c>
      <c r="BB734">
        <v>-3677507791.0799994</v>
      </c>
      <c r="BC734">
        <v>372486024.44999993</v>
      </c>
      <c r="BD734">
        <v>183766235.39999998</v>
      </c>
      <c r="BE734">
        <v>18373840.399999999</v>
      </c>
      <c r="BF734">
        <v>0</v>
      </c>
      <c r="BG734">
        <v>-36761.4</v>
      </c>
      <c r="BH734">
        <v>-180258810</v>
      </c>
      <c r="BI734">
        <v>0</v>
      </c>
      <c r="BJ734">
        <v>0</v>
      </c>
      <c r="BK734">
        <v>0</v>
      </c>
      <c r="BL734">
        <v>-358843145.24000001</v>
      </c>
      <c r="BM734">
        <v>152865160.24000001</v>
      </c>
      <c r="BN734">
        <v>-76100274.200000003</v>
      </c>
      <c r="BO734">
        <v>-2538829.69</v>
      </c>
      <c r="BP734">
        <v>-4484294.0999999996</v>
      </c>
      <c r="BQ734">
        <v>-1502885.21</v>
      </c>
      <c r="BR734">
        <v>7415942.6200000001</v>
      </c>
      <c r="BS734">
        <v>0</v>
      </c>
      <c r="BT734">
        <v>-115718664.39000002</v>
      </c>
      <c r="BU734">
        <v>0</v>
      </c>
      <c r="BV734">
        <v>-37082073.32</v>
      </c>
      <c r="BW734">
        <v>-6186716.71</v>
      </c>
      <c r="BX734">
        <v>-5170644.3099999996</v>
      </c>
      <c r="BY734">
        <v>-79570.600000000006</v>
      </c>
      <c r="BZ734">
        <v>19614665.859999999</v>
      </c>
      <c r="CA734">
        <v>-33877.47</v>
      </c>
      <c r="CB734">
        <v>0</v>
      </c>
      <c r="CC734">
        <v>81044970.539999992</v>
      </c>
      <c r="CD734">
        <v>3046213.74</v>
      </c>
      <c r="CE734">
        <v>-15551.65</v>
      </c>
      <c r="CF734">
        <v>0</v>
      </c>
      <c r="CG734">
        <v>0</v>
      </c>
      <c r="CH734">
        <v>0</v>
      </c>
      <c r="CI734">
        <v>0</v>
      </c>
      <c r="CJ734">
        <v>0</v>
      </c>
      <c r="CK734">
        <v>0</v>
      </c>
      <c r="CL734">
        <v>1580940071.1599998</v>
      </c>
      <c r="CM734">
        <v>0</v>
      </c>
      <c r="CN734">
        <v>0</v>
      </c>
      <c r="CO734">
        <v>0</v>
      </c>
      <c r="CP734">
        <v>0</v>
      </c>
      <c r="CQ734">
        <v>0</v>
      </c>
      <c r="CR734">
        <v>0</v>
      </c>
      <c r="CS734">
        <v>0</v>
      </c>
      <c r="CT734">
        <v>0</v>
      </c>
      <c r="CU734">
        <v>0</v>
      </c>
      <c r="CV734">
        <v>0</v>
      </c>
      <c r="CW734">
        <v>0</v>
      </c>
      <c r="CX734">
        <v>0</v>
      </c>
      <c r="CY734">
        <v>0</v>
      </c>
      <c r="CZ734">
        <v>0</v>
      </c>
      <c r="DA734">
        <v>725244473.38</v>
      </c>
      <c r="DB734">
        <v>0</v>
      </c>
      <c r="DC734">
        <v>0</v>
      </c>
      <c r="DD734">
        <v>0</v>
      </c>
      <c r="DE734">
        <v>0</v>
      </c>
      <c r="DF734">
        <v>0</v>
      </c>
      <c r="DG734">
        <v>0</v>
      </c>
      <c r="DH734">
        <v>0</v>
      </c>
      <c r="DI734">
        <v>0</v>
      </c>
      <c r="DJ734">
        <v>905955197</v>
      </c>
      <c r="DK734">
        <v>0</v>
      </c>
      <c r="DL734">
        <v>0</v>
      </c>
      <c r="DM734">
        <v>0</v>
      </c>
      <c r="DN734">
        <v>0</v>
      </c>
      <c r="DO734">
        <v>0</v>
      </c>
      <c r="DP734">
        <v>0</v>
      </c>
      <c r="DQ734">
        <v>0</v>
      </c>
      <c r="DR734">
        <v>0</v>
      </c>
      <c r="DS734">
        <v>0</v>
      </c>
      <c r="DT734">
        <v>0</v>
      </c>
      <c r="DU734">
        <v>0</v>
      </c>
      <c r="DV734">
        <v>0</v>
      </c>
      <c r="DW734">
        <v>0</v>
      </c>
      <c r="DX734">
        <v>0</v>
      </c>
      <c r="DY734">
        <v>0</v>
      </c>
      <c r="DZ734">
        <v>0</v>
      </c>
      <c r="EA734">
        <v>0</v>
      </c>
      <c r="EB734">
        <v>0</v>
      </c>
      <c r="EC734">
        <v>0</v>
      </c>
      <c r="ED734">
        <v>0</v>
      </c>
      <c r="EE734">
        <v>0</v>
      </c>
      <c r="EF734">
        <v>0</v>
      </c>
      <c r="EH734">
        <v>0</v>
      </c>
      <c r="EJ734">
        <v>2</v>
      </c>
      <c r="EK734" s="59" t="s">
        <v>199</v>
      </c>
      <c r="EL734"/>
    </row>
    <row r="735" spans="1:142" x14ac:dyDescent="0.3">
      <c r="B735">
        <v>2013</v>
      </c>
      <c r="D735" t="s">
        <v>201</v>
      </c>
      <c r="E735" t="s">
        <v>199</v>
      </c>
      <c r="G735" t="s">
        <v>138</v>
      </c>
      <c r="H735" s="6">
        <v>1261905</v>
      </c>
      <c r="I735">
        <v>1259762</v>
      </c>
      <c r="J735">
        <v>0</v>
      </c>
      <c r="K735">
        <v>0</v>
      </c>
      <c r="L735">
        <v>0</v>
      </c>
      <c r="M735">
        <v>0</v>
      </c>
      <c r="N735">
        <v>0</v>
      </c>
      <c r="O735">
        <v>0</v>
      </c>
      <c r="P735">
        <v>0</v>
      </c>
      <c r="Q735">
        <v>0</v>
      </c>
      <c r="R735">
        <v>0</v>
      </c>
      <c r="S735">
        <v>0</v>
      </c>
      <c r="T735">
        <v>0</v>
      </c>
      <c r="U735">
        <v>0</v>
      </c>
      <c r="V735">
        <v>0</v>
      </c>
      <c r="W735">
        <v>0</v>
      </c>
      <c r="X735">
        <v>0</v>
      </c>
      <c r="Y735">
        <v>0</v>
      </c>
      <c r="Z735">
        <v>0</v>
      </c>
      <c r="AA735">
        <v>0</v>
      </c>
      <c r="AB735">
        <v>0</v>
      </c>
      <c r="AC735">
        <v>0</v>
      </c>
      <c r="AD735">
        <v>0</v>
      </c>
      <c r="AE735">
        <v>0</v>
      </c>
      <c r="AF735">
        <v>0</v>
      </c>
      <c r="AG735">
        <v>0</v>
      </c>
      <c r="AH735">
        <v>0</v>
      </c>
      <c r="AI735">
        <v>0</v>
      </c>
      <c r="AJ735">
        <v>0</v>
      </c>
      <c r="AK735">
        <v>0</v>
      </c>
      <c r="AL735">
        <v>0</v>
      </c>
      <c r="AM735">
        <v>0</v>
      </c>
      <c r="AN735">
        <v>0</v>
      </c>
      <c r="AO735">
        <v>0</v>
      </c>
      <c r="AP735">
        <v>0</v>
      </c>
      <c r="AQ735">
        <v>0</v>
      </c>
      <c r="AR735">
        <v>0</v>
      </c>
      <c r="AS735">
        <v>3903421659.3499994</v>
      </c>
      <c r="AT735">
        <v>-38632242.579999998</v>
      </c>
      <c r="AU735">
        <v>-8588759.75</v>
      </c>
      <c r="AV735">
        <v>638415967.86000001</v>
      </c>
      <c r="AW735">
        <v>0</v>
      </c>
      <c r="AX735">
        <v>0</v>
      </c>
      <c r="AY735">
        <v>-2997350.79</v>
      </c>
      <c r="AZ735">
        <v>0</v>
      </c>
      <c r="BA735">
        <v>-638415967.86000001</v>
      </c>
      <c r="BB735">
        <v>-4232401065.9200001</v>
      </c>
      <c r="BC735">
        <v>401684600.61000001</v>
      </c>
      <c r="BD735">
        <v>200480619.12</v>
      </c>
      <c r="BE735">
        <v>21892812.52</v>
      </c>
      <c r="BF735">
        <v>0</v>
      </c>
      <c r="BG735">
        <v>-455865.53</v>
      </c>
      <c r="BH735">
        <v>23349627</v>
      </c>
      <c r="BI735">
        <v>0</v>
      </c>
      <c r="BJ735">
        <v>0</v>
      </c>
      <c r="BK735">
        <v>0</v>
      </c>
      <c r="BL735">
        <v>-523605778.54000002</v>
      </c>
      <c r="BM735">
        <v>170736192.07999998</v>
      </c>
      <c r="BN735">
        <v>64080634.450000003</v>
      </c>
      <c r="BO735">
        <v>-4306101.5999999996</v>
      </c>
      <c r="BP735">
        <v>-4533624.42</v>
      </c>
      <c r="BQ735">
        <v>-1729922.9200000002</v>
      </c>
      <c r="BR735">
        <v>9672394.209999999</v>
      </c>
      <c r="BS735">
        <v>0</v>
      </c>
      <c r="BT735">
        <v>-121672894.81</v>
      </c>
      <c r="BU735">
        <v>0</v>
      </c>
      <c r="BV735">
        <v>-38231150.829999998</v>
      </c>
      <c r="BW735">
        <v>-5692066.2199999997</v>
      </c>
      <c r="BX735">
        <v>-3740457.01</v>
      </c>
      <c r="BY735">
        <v>-75616.850000000006</v>
      </c>
      <c r="BZ735">
        <v>13246002.489999998</v>
      </c>
      <c r="CA735">
        <v>-9164.4599999999991</v>
      </c>
      <c r="CB735">
        <v>0</v>
      </c>
      <c r="CC735">
        <v>52109486.029999994</v>
      </c>
      <c r="CD735">
        <v>1177191.1399999999</v>
      </c>
      <c r="CE735">
        <v>0</v>
      </c>
      <c r="CF735">
        <v>0</v>
      </c>
      <c r="CG735">
        <v>0</v>
      </c>
      <c r="CH735">
        <v>0</v>
      </c>
      <c r="CI735">
        <v>0</v>
      </c>
      <c r="CJ735">
        <v>0</v>
      </c>
      <c r="CK735">
        <v>0</v>
      </c>
      <c r="CL735">
        <v>1556159242.29</v>
      </c>
      <c r="CM735">
        <v>0</v>
      </c>
      <c r="CN735">
        <v>0</v>
      </c>
      <c r="CO735">
        <v>0</v>
      </c>
      <c r="CP735">
        <v>0</v>
      </c>
      <c r="CQ735">
        <v>0</v>
      </c>
      <c r="CR735">
        <v>0</v>
      </c>
      <c r="CS735">
        <v>0</v>
      </c>
      <c r="CT735">
        <v>0</v>
      </c>
      <c r="CU735">
        <v>0</v>
      </c>
      <c r="CV735">
        <v>0</v>
      </c>
      <c r="CW735">
        <v>0</v>
      </c>
      <c r="CX735">
        <v>0</v>
      </c>
      <c r="CY735">
        <v>0</v>
      </c>
      <c r="CZ735">
        <v>0</v>
      </c>
      <c r="DA735">
        <v>600413584.25</v>
      </c>
      <c r="DB735">
        <v>0</v>
      </c>
      <c r="DC735">
        <v>0</v>
      </c>
      <c r="DD735">
        <v>0</v>
      </c>
      <c r="DE735">
        <v>0</v>
      </c>
      <c r="DF735">
        <v>0</v>
      </c>
      <c r="DG735">
        <v>0</v>
      </c>
      <c r="DH735">
        <v>0</v>
      </c>
      <c r="DI735">
        <v>0</v>
      </c>
      <c r="DJ735">
        <v>882605570</v>
      </c>
      <c r="DK735">
        <v>0</v>
      </c>
      <c r="DL735">
        <v>0</v>
      </c>
      <c r="DM735">
        <v>0</v>
      </c>
      <c r="DN735">
        <v>0</v>
      </c>
      <c r="DO735">
        <v>0</v>
      </c>
      <c r="DP735">
        <v>0</v>
      </c>
      <c r="DQ735">
        <v>0</v>
      </c>
      <c r="DR735">
        <v>0</v>
      </c>
      <c r="DS735">
        <v>0</v>
      </c>
      <c r="DT735">
        <v>0</v>
      </c>
      <c r="DU735">
        <v>0</v>
      </c>
      <c r="DV735">
        <v>0</v>
      </c>
      <c r="DW735">
        <v>0</v>
      </c>
      <c r="DX735">
        <v>0</v>
      </c>
      <c r="DY735">
        <v>0</v>
      </c>
      <c r="DZ735">
        <v>0</v>
      </c>
      <c r="EA735">
        <v>0</v>
      </c>
      <c r="EB735">
        <v>0</v>
      </c>
      <c r="EC735">
        <v>0</v>
      </c>
      <c r="ED735">
        <v>0</v>
      </c>
      <c r="EE735">
        <v>0</v>
      </c>
      <c r="EF735">
        <v>0</v>
      </c>
      <c r="EH735">
        <v>0</v>
      </c>
      <c r="EJ735">
        <v>2</v>
      </c>
      <c r="EK735" s="59" t="s">
        <v>199</v>
      </c>
      <c r="EL735"/>
    </row>
    <row r="736" spans="1:142" x14ac:dyDescent="0.3">
      <c r="B736">
        <v>2014</v>
      </c>
      <c r="D736" t="s">
        <v>201</v>
      </c>
      <c r="E736" t="s">
        <v>199</v>
      </c>
      <c r="G736" t="s">
        <v>138</v>
      </c>
      <c r="H736" s="6">
        <v>1257773</v>
      </c>
      <c r="I736">
        <v>1225248</v>
      </c>
      <c r="J736">
        <v>0</v>
      </c>
      <c r="K736">
        <v>0</v>
      </c>
      <c r="L736">
        <v>0</v>
      </c>
      <c r="M736">
        <v>0</v>
      </c>
      <c r="N736">
        <v>0</v>
      </c>
      <c r="O736">
        <v>0</v>
      </c>
      <c r="P736">
        <v>0</v>
      </c>
      <c r="Q736">
        <v>0</v>
      </c>
      <c r="R736">
        <v>0</v>
      </c>
      <c r="S736">
        <v>0</v>
      </c>
      <c r="T736">
        <v>0</v>
      </c>
      <c r="U736">
        <v>0</v>
      </c>
      <c r="V736">
        <v>0</v>
      </c>
      <c r="W736">
        <v>0</v>
      </c>
      <c r="X736">
        <v>0</v>
      </c>
      <c r="Y736">
        <v>0</v>
      </c>
      <c r="Z736">
        <v>0</v>
      </c>
      <c r="AA736">
        <v>0</v>
      </c>
      <c r="AB736">
        <v>0</v>
      </c>
      <c r="AC736">
        <v>0</v>
      </c>
      <c r="AD736">
        <v>0</v>
      </c>
      <c r="AE736">
        <v>0</v>
      </c>
      <c r="AF736">
        <v>0</v>
      </c>
      <c r="AG736">
        <v>0</v>
      </c>
      <c r="AH736">
        <v>0</v>
      </c>
      <c r="AI736">
        <v>0</v>
      </c>
      <c r="AJ736">
        <v>0</v>
      </c>
      <c r="AK736">
        <v>0</v>
      </c>
      <c r="AL736">
        <v>0</v>
      </c>
      <c r="AM736">
        <v>0</v>
      </c>
      <c r="AN736">
        <v>0</v>
      </c>
      <c r="AO736">
        <v>0</v>
      </c>
      <c r="AP736">
        <v>0</v>
      </c>
      <c r="AQ736">
        <v>0</v>
      </c>
      <c r="AR736">
        <v>0</v>
      </c>
      <c r="AS736">
        <v>4065216843.1499996</v>
      </c>
      <c r="AT736">
        <v>-39849217.07</v>
      </c>
      <c r="AU736">
        <v>-1135402.95</v>
      </c>
      <c r="AV736">
        <v>715376404.36999989</v>
      </c>
      <c r="AW736">
        <v>0</v>
      </c>
      <c r="AX736">
        <v>0</v>
      </c>
      <c r="AY736">
        <v>-3013050.79</v>
      </c>
      <c r="AZ736">
        <v>0</v>
      </c>
      <c r="BA736">
        <v>-715376404.36999989</v>
      </c>
      <c r="BB736">
        <v>-4295325380.2299995</v>
      </c>
      <c r="BC736">
        <v>402657922.71999997</v>
      </c>
      <c r="BD736">
        <v>203085923.88</v>
      </c>
      <c r="BE736">
        <v>21620375.369999997</v>
      </c>
      <c r="BF736">
        <v>0</v>
      </c>
      <c r="BG736">
        <v>-37525.29</v>
      </c>
      <c r="BH736">
        <v>-20789388</v>
      </c>
      <c r="BI736">
        <v>0</v>
      </c>
      <c r="BJ736">
        <v>0</v>
      </c>
      <c r="BK736">
        <v>-500000</v>
      </c>
      <c r="BL736">
        <v>-232908153.91999999</v>
      </c>
      <c r="BM736">
        <v>92170604.920000002</v>
      </c>
      <c r="BN736">
        <v>-125257311.40000001</v>
      </c>
      <c r="BO736">
        <v>-4641508.3499999996</v>
      </c>
      <c r="BP736">
        <v>-4406389.5299999993</v>
      </c>
      <c r="BQ736">
        <v>-1916022.8</v>
      </c>
      <c r="BR736">
        <v>423228.76</v>
      </c>
      <c r="BS736">
        <v>0</v>
      </c>
      <c r="BT736">
        <v>-126467685.45999998</v>
      </c>
      <c r="BU736">
        <v>0</v>
      </c>
      <c r="BV736">
        <v>-35991158.600000001</v>
      </c>
      <c r="BW736">
        <v>-5645611.1500000004</v>
      </c>
      <c r="BX736">
        <v>-3785343.3099999996</v>
      </c>
      <c r="BY736">
        <v>-73536.850000000006</v>
      </c>
      <c r="BZ736">
        <v>8262329.8300000001</v>
      </c>
      <c r="CA736">
        <v>-13994.47</v>
      </c>
      <c r="CB736">
        <v>0</v>
      </c>
      <c r="CC736">
        <v>77072513.170000002</v>
      </c>
      <c r="CD736">
        <v>561820.73</v>
      </c>
      <c r="CE736">
        <v>-229681.57</v>
      </c>
      <c r="CF736">
        <v>0</v>
      </c>
      <c r="CG736">
        <v>0</v>
      </c>
      <c r="CH736">
        <v>0</v>
      </c>
      <c r="CI736">
        <v>0</v>
      </c>
      <c r="CJ736">
        <v>0</v>
      </c>
      <c r="CK736">
        <v>0</v>
      </c>
      <c r="CL736">
        <v>1425649121.9299998</v>
      </c>
      <c r="CM736">
        <v>0</v>
      </c>
      <c r="CN736">
        <v>0</v>
      </c>
      <c r="CO736">
        <v>0</v>
      </c>
      <c r="CP736">
        <v>0</v>
      </c>
      <c r="CQ736">
        <v>0</v>
      </c>
      <c r="CR736">
        <v>0</v>
      </c>
      <c r="CS736">
        <v>0</v>
      </c>
      <c r="CT736">
        <v>0</v>
      </c>
      <c r="CU736">
        <v>0</v>
      </c>
      <c r="CV736">
        <v>0</v>
      </c>
      <c r="CW736">
        <v>0</v>
      </c>
      <c r="CX736">
        <v>0</v>
      </c>
      <c r="CY736">
        <v>0</v>
      </c>
      <c r="CZ736">
        <v>0</v>
      </c>
      <c r="DA736">
        <v>569498785.03999996</v>
      </c>
      <c r="DB736">
        <v>0</v>
      </c>
      <c r="DC736">
        <v>0</v>
      </c>
      <c r="DD736">
        <v>0</v>
      </c>
      <c r="DE736">
        <v>0</v>
      </c>
      <c r="DF736">
        <v>0</v>
      </c>
      <c r="DG736">
        <v>0</v>
      </c>
      <c r="DH736">
        <v>0</v>
      </c>
      <c r="DI736">
        <v>0</v>
      </c>
      <c r="DJ736">
        <v>903394958</v>
      </c>
      <c r="DK736">
        <v>0</v>
      </c>
      <c r="DL736">
        <v>0</v>
      </c>
      <c r="DM736">
        <v>0</v>
      </c>
      <c r="DN736">
        <v>0</v>
      </c>
      <c r="DO736">
        <v>0</v>
      </c>
      <c r="DP736">
        <v>0</v>
      </c>
      <c r="DQ736">
        <v>0</v>
      </c>
      <c r="DR736">
        <v>0</v>
      </c>
      <c r="DS736">
        <v>0</v>
      </c>
      <c r="DT736">
        <v>0</v>
      </c>
      <c r="DU736">
        <v>0</v>
      </c>
      <c r="DV736">
        <v>0</v>
      </c>
      <c r="DW736">
        <v>0</v>
      </c>
      <c r="DX736">
        <v>0</v>
      </c>
      <c r="DY736">
        <v>0</v>
      </c>
      <c r="DZ736">
        <v>0</v>
      </c>
      <c r="EA736">
        <v>0</v>
      </c>
      <c r="EB736">
        <v>0</v>
      </c>
      <c r="EC736">
        <v>0</v>
      </c>
      <c r="ED736">
        <v>0</v>
      </c>
      <c r="EE736">
        <v>0</v>
      </c>
      <c r="EF736">
        <v>0</v>
      </c>
      <c r="EH736">
        <v>0</v>
      </c>
      <c r="EJ736">
        <v>2</v>
      </c>
      <c r="EK736" s="59" t="s">
        <v>199</v>
      </c>
      <c r="EL736"/>
    </row>
    <row r="737" spans="2:142" x14ac:dyDescent="0.3">
      <c r="B737">
        <v>2015</v>
      </c>
      <c r="D737" t="s">
        <v>201</v>
      </c>
      <c r="E737" t="s">
        <v>199</v>
      </c>
      <c r="G737" t="s">
        <v>138</v>
      </c>
      <c r="H737" s="6">
        <v>1219930</v>
      </c>
      <c r="I737">
        <v>1259221</v>
      </c>
      <c r="J737">
        <v>0</v>
      </c>
      <c r="K737">
        <v>0</v>
      </c>
      <c r="L737">
        <v>0</v>
      </c>
      <c r="M737">
        <v>0</v>
      </c>
      <c r="N737">
        <v>0</v>
      </c>
      <c r="O737">
        <v>0</v>
      </c>
      <c r="P737">
        <v>0</v>
      </c>
      <c r="Q737">
        <v>0</v>
      </c>
      <c r="R737">
        <v>0</v>
      </c>
      <c r="S737">
        <v>0</v>
      </c>
      <c r="T737">
        <v>0</v>
      </c>
      <c r="U737">
        <v>0</v>
      </c>
      <c r="V737">
        <v>0</v>
      </c>
      <c r="W737">
        <v>0</v>
      </c>
      <c r="X737">
        <v>0</v>
      </c>
      <c r="Y737">
        <v>0</v>
      </c>
      <c r="Z737">
        <v>0</v>
      </c>
      <c r="AA737">
        <v>0</v>
      </c>
      <c r="AB737">
        <v>0</v>
      </c>
      <c r="AC737">
        <v>0</v>
      </c>
      <c r="AD737">
        <v>0</v>
      </c>
      <c r="AE737">
        <v>0</v>
      </c>
      <c r="AF737">
        <v>0</v>
      </c>
      <c r="AG737">
        <v>0</v>
      </c>
      <c r="AH737">
        <v>0</v>
      </c>
      <c r="AI737">
        <v>0</v>
      </c>
      <c r="AJ737">
        <v>0</v>
      </c>
      <c r="AK737">
        <v>0</v>
      </c>
      <c r="AL737">
        <v>0</v>
      </c>
      <c r="AM737">
        <v>0</v>
      </c>
      <c r="AN737">
        <v>0</v>
      </c>
      <c r="AO737">
        <v>0</v>
      </c>
      <c r="AP737">
        <v>0</v>
      </c>
      <c r="AQ737">
        <v>0</v>
      </c>
      <c r="AR737">
        <v>0</v>
      </c>
      <c r="AS737">
        <v>4129639186</v>
      </c>
      <c r="AT737">
        <v>-53032148.809999995</v>
      </c>
      <c r="AU737">
        <v>-639488.30000000005</v>
      </c>
      <c r="AV737">
        <v>751056417.25999999</v>
      </c>
      <c r="AW737">
        <v>0</v>
      </c>
      <c r="AX737">
        <v>0</v>
      </c>
      <c r="AY737">
        <v>-2927438.41</v>
      </c>
      <c r="AZ737">
        <v>0</v>
      </c>
      <c r="BA737">
        <v>-751056417.25999999</v>
      </c>
      <c r="BB737">
        <v>-4457811393.9099998</v>
      </c>
      <c r="BC737">
        <v>406041581.18000001</v>
      </c>
      <c r="BD737">
        <v>209923668.60999998</v>
      </c>
      <c r="BE737">
        <v>21611059.840000004</v>
      </c>
      <c r="BF737">
        <v>0</v>
      </c>
      <c r="BG737">
        <v>0</v>
      </c>
      <c r="BH737">
        <v>-50409042</v>
      </c>
      <c r="BI737">
        <v>0</v>
      </c>
      <c r="BJ737">
        <v>0</v>
      </c>
      <c r="BK737">
        <v>-33981000</v>
      </c>
      <c r="BL737">
        <v>-467758076.44999999</v>
      </c>
      <c r="BM737">
        <v>202389932.44999999</v>
      </c>
      <c r="BN737">
        <v>51502402</v>
      </c>
      <c r="BO737">
        <v>-4474286.6500000004</v>
      </c>
      <c r="BP737">
        <v>-4496363.34</v>
      </c>
      <c r="BQ737">
        <v>-2368413.81</v>
      </c>
      <c r="BR737">
        <v>994919.31</v>
      </c>
      <c r="BS737">
        <v>0</v>
      </c>
      <c r="BT737">
        <v>-138313603.22999999</v>
      </c>
      <c r="BU737">
        <v>0</v>
      </c>
      <c r="BV737">
        <v>-28546697.350000001</v>
      </c>
      <c r="BW737">
        <v>-8175988.3800000008</v>
      </c>
      <c r="BX737">
        <v>-4152685.11</v>
      </c>
      <c r="BY737">
        <v>-133793.35</v>
      </c>
      <c r="BZ737">
        <v>12931405.039999999</v>
      </c>
      <c r="CA737">
        <v>-106506.27</v>
      </c>
      <c r="CB737">
        <v>0</v>
      </c>
      <c r="CC737">
        <v>6289281.6000000006</v>
      </c>
      <c r="CD737">
        <v>368054.5</v>
      </c>
      <c r="CE737">
        <v>0</v>
      </c>
      <c r="CF737">
        <v>0</v>
      </c>
      <c r="CG737">
        <v>0</v>
      </c>
      <c r="CH737">
        <v>0</v>
      </c>
      <c r="CI737">
        <v>765842485.93944883</v>
      </c>
      <c r="CJ737">
        <v>611673556.69728339</v>
      </c>
      <c r="CK737">
        <v>0</v>
      </c>
      <c r="CL737">
        <v>1320314972.71</v>
      </c>
      <c r="CM737">
        <v>0</v>
      </c>
      <c r="CN737">
        <v>0</v>
      </c>
      <c r="CO737">
        <v>0</v>
      </c>
      <c r="CP737">
        <v>0</v>
      </c>
      <c r="CQ737">
        <v>0</v>
      </c>
      <c r="CR737">
        <v>0</v>
      </c>
      <c r="CS737">
        <v>0</v>
      </c>
      <c r="CT737">
        <v>0</v>
      </c>
      <c r="CU737">
        <v>0</v>
      </c>
      <c r="CV737">
        <v>0</v>
      </c>
      <c r="CW737">
        <v>0</v>
      </c>
      <c r="CX737">
        <v>0</v>
      </c>
      <c r="CY737">
        <v>0</v>
      </c>
      <c r="CZ737">
        <v>0</v>
      </c>
      <c r="DA737">
        <v>353863350.19999999</v>
      </c>
      <c r="DB737">
        <v>0</v>
      </c>
      <c r="DC737">
        <v>0</v>
      </c>
      <c r="DD737">
        <v>0</v>
      </c>
      <c r="DE737">
        <v>0</v>
      </c>
      <c r="DF737">
        <v>0</v>
      </c>
      <c r="DG737">
        <v>0</v>
      </c>
      <c r="DH737">
        <v>0</v>
      </c>
      <c r="DI737">
        <v>0</v>
      </c>
      <c r="DJ737">
        <v>953804000</v>
      </c>
      <c r="DK737">
        <v>0</v>
      </c>
      <c r="DL737">
        <v>0</v>
      </c>
      <c r="DM737">
        <v>0</v>
      </c>
      <c r="DN737">
        <v>0</v>
      </c>
      <c r="DO737">
        <v>0</v>
      </c>
      <c r="DP737">
        <v>0</v>
      </c>
      <c r="DQ737">
        <v>0</v>
      </c>
      <c r="DR737">
        <v>0</v>
      </c>
      <c r="DS737">
        <v>0</v>
      </c>
      <c r="DT737">
        <v>0</v>
      </c>
      <c r="DU737">
        <v>0</v>
      </c>
      <c r="DV737">
        <v>0</v>
      </c>
      <c r="DW737">
        <v>0</v>
      </c>
      <c r="DX737">
        <v>0</v>
      </c>
      <c r="DY737">
        <v>0</v>
      </c>
      <c r="DZ737">
        <v>0</v>
      </c>
      <c r="EA737">
        <v>0</v>
      </c>
      <c r="EB737">
        <v>0</v>
      </c>
      <c r="EC737">
        <v>0</v>
      </c>
      <c r="ED737">
        <v>0</v>
      </c>
      <c r="EE737">
        <v>0</v>
      </c>
      <c r="EF737">
        <v>0</v>
      </c>
      <c r="EH737">
        <v>0</v>
      </c>
      <c r="EJ737">
        <v>2</v>
      </c>
      <c r="EK737" s="59" t="s">
        <v>199</v>
      </c>
      <c r="EL737"/>
    </row>
    <row r="738" spans="2:142" x14ac:dyDescent="0.3">
      <c r="B738">
        <v>2016</v>
      </c>
      <c r="D738" t="s">
        <v>201</v>
      </c>
      <c r="E738" t="s">
        <v>199</v>
      </c>
      <c r="G738" t="s">
        <v>138</v>
      </c>
      <c r="H738" s="6">
        <v>1259867</v>
      </c>
      <c r="I738">
        <v>1222433</v>
      </c>
      <c r="J738">
        <v>0</v>
      </c>
      <c r="K738">
        <v>0</v>
      </c>
      <c r="L738">
        <v>0</v>
      </c>
      <c r="M738">
        <v>0</v>
      </c>
      <c r="N738">
        <v>0</v>
      </c>
      <c r="O738">
        <v>0</v>
      </c>
      <c r="P738">
        <v>0</v>
      </c>
      <c r="Q738">
        <v>0</v>
      </c>
      <c r="R738">
        <v>0</v>
      </c>
      <c r="S738">
        <v>0</v>
      </c>
      <c r="T738">
        <v>0</v>
      </c>
      <c r="U738">
        <v>0</v>
      </c>
      <c r="V738">
        <v>0</v>
      </c>
      <c r="W738">
        <v>0</v>
      </c>
      <c r="X738">
        <v>0</v>
      </c>
      <c r="Y738">
        <v>0</v>
      </c>
      <c r="Z738">
        <v>0</v>
      </c>
      <c r="AA738">
        <v>0</v>
      </c>
      <c r="AB738">
        <v>0</v>
      </c>
      <c r="AC738">
        <v>0</v>
      </c>
      <c r="AD738">
        <v>0</v>
      </c>
      <c r="AE738">
        <v>0</v>
      </c>
      <c r="AF738">
        <v>0</v>
      </c>
      <c r="AG738">
        <v>0</v>
      </c>
      <c r="AH738">
        <v>0</v>
      </c>
      <c r="AI738">
        <v>0</v>
      </c>
      <c r="AJ738">
        <v>0</v>
      </c>
      <c r="AK738">
        <v>0</v>
      </c>
      <c r="AL738">
        <v>0</v>
      </c>
      <c r="AM738">
        <v>0</v>
      </c>
      <c r="AN738">
        <v>0</v>
      </c>
      <c r="AO738">
        <v>0</v>
      </c>
      <c r="AP738">
        <v>0</v>
      </c>
      <c r="AQ738">
        <v>0</v>
      </c>
      <c r="AR738">
        <v>0</v>
      </c>
      <c r="AS738">
        <v>4441027894.329999</v>
      </c>
      <c r="AT738">
        <v>-54835712.129999995</v>
      </c>
      <c r="AU738">
        <v>-708235.6</v>
      </c>
      <c r="AV738">
        <v>788372521.09000003</v>
      </c>
      <c r="AW738">
        <v>0</v>
      </c>
      <c r="AX738">
        <v>0</v>
      </c>
      <c r="AY738">
        <v>-3057173.3600000003</v>
      </c>
      <c r="AZ738">
        <v>0</v>
      </c>
      <c r="BA738">
        <v>-788372521.09000003</v>
      </c>
      <c r="BB738">
        <v>-4712211187.1499996</v>
      </c>
      <c r="BC738">
        <v>665909879.5200001</v>
      </c>
      <c r="BD738">
        <v>0</v>
      </c>
      <c r="BE738">
        <v>0</v>
      </c>
      <c r="BF738">
        <v>0</v>
      </c>
      <c r="BG738">
        <v>0</v>
      </c>
      <c r="BH738">
        <v>-69016000</v>
      </c>
      <c r="BI738">
        <v>0</v>
      </c>
      <c r="BJ738">
        <v>0</v>
      </c>
      <c r="BK738">
        <v>0</v>
      </c>
      <c r="BL738">
        <v>-185715596</v>
      </c>
      <c r="BM738">
        <v>0</v>
      </c>
      <c r="BN738">
        <v>-30997369</v>
      </c>
      <c r="BO738">
        <v>-3791413.8999999994</v>
      </c>
      <c r="BP738">
        <v>-5359568.8600000003</v>
      </c>
      <c r="BQ738">
        <v>-2647603.7399999998</v>
      </c>
      <c r="BR738">
        <v>836821.93</v>
      </c>
      <c r="BS738">
        <v>0</v>
      </c>
      <c r="BT738">
        <v>-344552.2</v>
      </c>
      <c r="BU738">
        <v>0</v>
      </c>
      <c r="BV738">
        <v>-153378808.18000001</v>
      </c>
      <c r="BW738">
        <v>-9853355.6999999993</v>
      </c>
      <c r="BX738">
        <v>-5462644.7199999997</v>
      </c>
      <c r="BY738">
        <v>-3227</v>
      </c>
      <c r="BZ738">
        <v>598495.80999999994</v>
      </c>
      <c r="CA738">
        <v>-178706.27000000002</v>
      </c>
      <c r="CB738">
        <v>0</v>
      </c>
      <c r="CC738">
        <v>18890469.489999998</v>
      </c>
      <c r="CD738">
        <v>412340.68</v>
      </c>
      <c r="CE738">
        <v>0</v>
      </c>
      <c r="CF738">
        <v>0</v>
      </c>
      <c r="CG738">
        <v>0</v>
      </c>
      <c r="CH738">
        <v>0</v>
      </c>
      <c r="CI738">
        <v>564600000</v>
      </c>
      <c r="CJ738">
        <v>701300000</v>
      </c>
      <c r="CK738">
        <v>0</v>
      </c>
      <c r="CL738">
        <v>1234973748.72</v>
      </c>
      <c r="CM738">
        <v>0</v>
      </c>
      <c r="CN738">
        <v>0</v>
      </c>
      <c r="CO738">
        <v>0</v>
      </c>
      <c r="CP738">
        <v>0</v>
      </c>
      <c r="CQ738">
        <v>0</v>
      </c>
      <c r="CR738">
        <v>0</v>
      </c>
      <c r="CS738">
        <v>0</v>
      </c>
      <c r="CT738">
        <v>0</v>
      </c>
      <c r="CU738">
        <v>0</v>
      </c>
      <c r="CV738">
        <v>0</v>
      </c>
      <c r="CW738">
        <v>0</v>
      </c>
      <c r="CX738">
        <v>0</v>
      </c>
      <c r="CY738">
        <v>0</v>
      </c>
      <c r="CZ738">
        <v>0</v>
      </c>
      <c r="DA738">
        <v>243978098.15000001</v>
      </c>
      <c r="DB738">
        <v>0</v>
      </c>
      <c r="DC738">
        <v>0</v>
      </c>
      <c r="DD738">
        <v>0</v>
      </c>
      <c r="DE738">
        <v>0</v>
      </c>
      <c r="DF738">
        <v>0</v>
      </c>
      <c r="DG738">
        <v>0</v>
      </c>
      <c r="DH738">
        <v>0</v>
      </c>
      <c r="DI738">
        <v>0</v>
      </c>
      <c r="DJ738">
        <v>1022820000</v>
      </c>
      <c r="DK738">
        <v>0</v>
      </c>
      <c r="DL738">
        <v>0</v>
      </c>
      <c r="DM738">
        <v>0</v>
      </c>
      <c r="DN738">
        <v>0</v>
      </c>
      <c r="DO738">
        <v>0</v>
      </c>
      <c r="DP738">
        <v>0</v>
      </c>
      <c r="DQ738">
        <v>0</v>
      </c>
      <c r="DR738">
        <v>0</v>
      </c>
      <c r="DS738">
        <v>0</v>
      </c>
      <c r="DT738">
        <v>0</v>
      </c>
      <c r="DU738">
        <v>0</v>
      </c>
      <c r="DV738">
        <v>0</v>
      </c>
      <c r="DW738">
        <v>0</v>
      </c>
      <c r="DX738">
        <v>0</v>
      </c>
      <c r="DY738">
        <v>0</v>
      </c>
      <c r="DZ738">
        <v>0</v>
      </c>
      <c r="EA738">
        <v>0</v>
      </c>
      <c r="EB738">
        <v>0</v>
      </c>
      <c r="EC738">
        <v>0</v>
      </c>
      <c r="ED738">
        <v>0</v>
      </c>
      <c r="EE738">
        <v>0</v>
      </c>
      <c r="EF738">
        <v>0</v>
      </c>
      <c r="EH738">
        <v>0</v>
      </c>
      <c r="EJ738">
        <v>2</v>
      </c>
      <c r="EK738" s="59" t="s">
        <v>199</v>
      </c>
      <c r="EL738"/>
    </row>
    <row r="739" spans="2:142" x14ac:dyDescent="0.3">
      <c r="B739">
        <v>2017</v>
      </c>
      <c r="D739" t="s">
        <v>201</v>
      </c>
      <c r="E739" t="s">
        <v>199</v>
      </c>
      <c r="G739" t="s">
        <v>138</v>
      </c>
      <c r="H739" s="6">
        <v>1224845</v>
      </c>
      <c r="I739">
        <v>1074834</v>
      </c>
      <c r="J739">
        <v>0</v>
      </c>
      <c r="K739">
        <v>0</v>
      </c>
      <c r="L739">
        <v>0</v>
      </c>
      <c r="M739">
        <v>0</v>
      </c>
      <c r="N739">
        <v>0</v>
      </c>
      <c r="O739">
        <v>0</v>
      </c>
      <c r="P739">
        <v>0</v>
      </c>
      <c r="Q739">
        <v>0</v>
      </c>
      <c r="R739">
        <v>0</v>
      </c>
      <c r="S739">
        <v>0</v>
      </c>
      <c r="T739">
        <v>0</v>
      </c>
      <c r="U739">
        <v>0</v>
      </c>
      <c r="V739">
        <v>0</v>
      </c>
      <c r="W739">
        <v>0</v>
      </c>
      <c r="X739">
        <v>0</v>
      </c>
      <c r="Y739">
        <v>0</v>
      </c>
      <c r="Z739">
        <v>0</v>
      </c>
      <c r="AA739">
        <v>0</v>
      </c>
      <c r="AB739">
        <v>0</v>
      </c>
      <c r="AC739">
        <v>0</v>
      </c>
      <c r="AD739">
        <v>0</v>
      </c>
      <c r="AE739">
        <v>0</v>
      </c>
      <c r="AF739">
        <v>0</v>
      </c>
      <c r="AG739">
        <v>0</v>
      </c>
      <c r="AH739">
        <v>0</v>
      </c>
      <c r="AI739">
        <v>0</v>
      </c>
      <c r="AJ739">
        <v>0</v>
      </c>
      <c r="AK739">
        <v>0</v>
      </c>
      <c r="AL739">
        <v>0</v>
      </c>
      <c r="AM739">
        <v>0</v>
      </c>
      <c r="AN739">
        <v>0</v>
      </c>
      <c r="AO739">
        <v>0</v>
      </c>
      <c r="AP739">
        <v>0</v>
      </c>
      <c r="AQ739">
        <v>0</v>
      </c>
      <c r="AR739">
        <v>0</v>
      </c>
      <c r="AS739">
        <v>4666953459.3999996</v>
      </c>
      <c r="AT739">
        <v>-70386563.599999994</v>
      </c>
      <c r="AU739">
        <v>-843835.35</v>
      </c>
      <c r="AV739">
        <v>832688176.61000001</v>
      </c>
      <c r="AW739">
        <v>0</v>
      </c>
      <c r="AX739">
        <v>0</v>
      </c>
      <c r="AY739">
        <v>-4409442.2699999996</v>
      </c>
      <c r="AZ739">
        <v>0</v>
      </c>
      <c r="BA739">
        <v>-832688176.61000001</v>
      </c>
      <c r="BB739">
        <v>-4890742799.1099997</v>
      </c>
      <c r="BC739">
        <v>676833431.08999991</v>
      </c>
      <c r="BD739">
        <v>0</v>
      </c>
      <c r="BE739">
        <v>0</v>
      </c>
      <c r="BF739">
        <v>0</v>
      </c>
      <c r="BG739">
        <v>0</v>
      </c>
      <c r="BH739">
        <v>-24448000</v>
      </c>
      <c r="BI739">
        <v>0</v>
      </c>
      <c r="BJ739">
        <v>0</v>
      </c>
      <c r="BK739">
        <v>258952</v>
      </c>
      <c r="BL739">
        <v>-210220402</v>
      </c>
      <c r="BM739">
        <v>0</v>
      </c>
      <c r="BN739">
        <v>48411159</v>
      </c>
      <c r="BO739">
        <v>-4158801.14</v>
      </c>
      <c r="BP739">
        <v>-6861545.7100000009</v>
      </c>
      <c r="BQ739">
        <v>-3115489.6799999997</v>
      </c>
      <c r="BR739">
        <v>1227672.1100000001</v>
      </c>
      <c r="BS739">
        <v>0</v>
      </c>
      <c r="BT739">
        <v>-377.15</v>
      </c>
      <c r="BU739">
        <v>0</v>
      </c>
      <c r="BV739">
        <v>-150883598.33000001</v>
      </c>
      <c r="BW739">
        <v>-9886301.5199999996</v>
      </c>
      <c r="BX739">
        <v>-3612144.9399999995</v>
      </c>
      <c r="BY739">
        <v>0</v>
      </c>
      <c r="BZ739">
        <v>4119320.5100000002</v>
      </c>
      <c r="CA739">
        <v>-178058.85</v>
      </c>
      <c r="CB739">
        <v>0</v>
      </c>
      <c r="CC739">
        <v>46627976.129999995</v>
      </c>
      <c r="CD739">
        <v>0</v>
      </c>
      <c r="CE739">
        <v>0</v>
      </c>
      <c r="CF739">
        <v>0</v>
      </c>
      <c r="CG739">
        <v>0</v>
      </c>
      <c r="CH739">
        <v>0</v>
      </c>
      <c r="CI739">
        <v>466903691.11280572</v>
      </c>
      <c r="CJ739">
        <v>609130831.57912397</v>
      </c>
      <c r="CK739">
        <v>0</v>
      </c>
      <c r="CL739">
        <v>1288385149.6700001</v>
      </c>
      <c r="CM739">
        <v>0</v>
      </c>
      <c r="CN739">
        <v>0</v>
      </c>
      <c r="CO739">
        <v>0</v>
      </c>
      <c r="CP739">
        <v>0</v>
      </c>
      <c r="CQ739">
        <v>0</v>
      </c>
      <c r="CR739">
        <v>0</v>
      </c>
      <c r="CS739">
        <v>0</v>
      </c>
      <c r="CT739">
        <v>0</v>
      </c>
      <c r="CU739">
        <v>0</v>
      </c>
      <c r="CV739">
        <v>0</v>
      </c>
      <c r="CW739">
        <v>0</v>
      </c>
      <c r="CX739">
        <v>0</v>
      </c>
      <c r="CY739">
        <v>0</v>
      </c>
      <c r="CZ739">
        <v>0</v>
      </c>
      <c r="DA739">
        <v>308662708.74000001</v>
      </c>
      <c r="DB739">
        <v>0</v>
      </c>
      <c r="DC739">
        <v>0</v>
      </c>
      <c r="DD739">
        <v>0</v>
      </c>
      <c r="DE739">
        <v>0</v>
      </c>
      <c r="DF739">
        <v>0</v>
      </c>
      <c r="DG739">
        <v>0</v>
      </c>
      <c r="DH739">
        <v>0</v>
      </c>
      <c r="DI739">
        <v>0</v>
      </c>
      <c r="DJ739">
        <v>1047268000</v>
      </c>
      <c r="DK739">
        <v>0</v>
      </c>
      <c r="DL739">
        <v>0</v>
      </c>
      <c r="DM739">
        <v>0</v>
      </c>
      <c r="DN739">
        <v>0</v>
      </c>
      <c r="DO739">
        <v>0</v>
      </c>
      <c r="DP739">
        <v>0</v>
      </c>
      <c r="DQ739">
        <v>0</v>
      </c>
      <c r="DR739">
        <v>0</v>
      </c>
      <c r="DS739">
        <v>0</v>
      </c>
      <c r="DT739">
        <v>0</v>
      </c>
      <c r="DU739">
        <v>0</v>
      </c>
      <c r="DV739">
        <v>0</v>
      </c>
      <c r="DW739">
        <v>0</v>
      </c>
      <c r="DX739">
        <v>0</v>
      </c>
      <c r="DY739">
        <v>0</v>
      </c>
      <c r="DZ739">
        <v>0</v>
      </c>
      <c r="EA739">
        <v>0</v>
      </c>
      <c r="EB739">
        <v>0</v>
      </c>
      <c r="EC739">
        <v>0</v>
      </c>
      <c r="ED739">
        <v>0</v>
      </c>
      <c r="EE739">
        <v>0</v>
      </c>
      <c r="EF739">
        <v>0</v>
      </c>
      <c r="EH739">
        <v>0</v>
      </c>
      <c r="EJ739">
        <v>2</v>
      </c>
      <c r="EK739" s="59" t="s">
        <v>199</v>
      </c>
      <c r="EL739"/>
    </row>
    <row r="740" spans="2:142" x14ac:dyDescent="0.3">
      <c r="B740">
        <v>2018</v>
      </c>
      <c r="D740" t="s">
        <v>201</v>
      </c>
      <c r="E740" t="s">
        <v>199</v>
      </c>
      <c r="G740" t="s">
        <v>138</v>
      </c>
      <c r="H740" s="6">
        <v>1057628</v>
      </c>
      <c r="I740">
        <v>978925</v>
      </c>
      <c r="J740">
        <v>0</v>
      </c>
      <c r="K740">
        <v>0</v>
      </c>
      <c r="L740">
        <v>0</v>
      </c>
      <c r="M740">
        <v>0</v>
      </c>
      <c r="N740">
        <v>0</v>
      </c>
      <c r="O740">
        <v>0</v>
      </c>
      <c r="P740">
        <v>0</v>
      </c>
      <c r="Q740">
        <v>0</v>
      </c>
      <c r="R740">
        <v>0</v>
      </c>
      <c r="S740">
        <v>0</v>
      </c>
      <c r="T740">
        <v>0</v>
      </c>
      <c r="U740">
        <v>0</v>
      </c>
      <c r="V740">
        <v>0</v>
      </c>
      <c r="W740">
        <v>0</v>
      </c>
      <c r="X740">
        <v>0</v>
      </c>
      <c r="Y740">
        <v>0</v>
      </c>
      <c r="Z740">
        <v>0</v>
      </c>
      <c r="AA740">
        <v>0</v>
      </c>
      <c r="AB740">
        <v>0</v>
      </c>
      <c r="AC740">
        <v>0</v>
      </c>
      <c r="AD740">
        <v>0</v>
      </c>
      <c r="AE740">
        <v>0</v>
      </c>
      <c r="AF740">
        <v>0</v>
      </c>
      <c r="AG740">
        <v>0</v>
      </c>
      <c r="AH740">
        <v>0</v>
      </c>
      <c r="AI740">
        <v>0</v>
      </c>
      <c r="AJ740">
        <v>0</v>
      </c>
      <c r="AK740">
        <v>0</v>
      </c>
      <c r="AL740">
        <v>0</v>
      </c>
      <c r="AM740">
        <v>0</v>
      </c>
      <c r="AN740">
        <v>0</v>
      </c>
      <c r="AO740">
        <v>0</v>
      </c>
      <c r="AP740">
        <v>0</v>
      </c>
      <c r="AQ740">
        <v>0</v>
      </c>
      <c r="AR740">
        <v>0</v>
      </c>
      <c r="AS740">
        <v>4475067904.6999998</v>
      </c>
      <c r="AT740">
        <v>-83126876.899999991</v>
      </c>
      <c r="AU740">
        <v>-729675.2</v>
      </c>
      <c r="AV740">
        <v>815035631.14999998</v>
      </c>
      <c r="AW740">
        <v>0</v>
      </c>
      <c r="AX740">
        <v>0</v>
      </c>
      <c r="AY740">
        <v>-5076618.57</v>
      </c>
      <c r="AZ740">
        <v>0</v>
      </c>
      <c r="BA740">
        <v>-815035631.14999998</v>
      </c>
      <c r="BB740">
        <v>-4443001568.6100006</v>
      </c>
      <c r="BC740">
        <v>607894081.79000008</v>
      </c>
      <c r="BD740">
        <v>0</v>
      </c>
      <c r="BE740">
        <v>0</v>
      </c>
      <c r="BF740">
        <v>0</v>
      </c>
      <c r="BG740">
        <v>0</v>
      </c>
      <c r="BH740">
        <v>22539000</v>
      </c>
      <c r="BI740">
        <v>0</v>
      </c>
      <c r="BJ740">
        <v>0</v>
      </c>
      <c r="BK740">
        <v>0</v>
      </c>
      <c r="BL740">
        <v>-216716347</v>
      </c>
      <c r="BM740">
        <v>0</v>
      </c>
      <c r="BN740">
        <v>161100260</v>
      </c>
      <c r="BO740">
        <v>-3762198.22</v>
      </c>
      <c r="BP740">
        <v>-5788305.1400000006</v>
      </c>
      <c r="BQ740">
        <v>-5024112.6499999994</v>
      </c>
      <c r="BR740">
        <v>1425877.51</v>
      </c>
      <c r="BS740">
        <v>0</v>
      </c>
      <c r="BT740">
        <v>0</v>
      </c>
      <c r="BU740">
        <v>0</v>
      </c>
      <c r="BV740">
        <v>-159668928.67000002</v>
      </c>
      <c r="BW740">
        <v>-9436527.6099999994</v>
      </c>
      <c r="BX740">
        <v>-2388660.0100000002</v>
      </c>
      <c r="BY740">
        <v>0</v>
      </c>
      <c r="BZ740">
        <v>6647906.8700000001</v>
      </c>
      <c r="CA740">
        <v>-336274.70999999996</v>
      </c>
      <c r="CB740">
        <v>0</v>
      </c>
      <c r="CC740">
        <v>-21404160.27</v>
      </c>
      <c r="CD740">
        <v>0</v>
      </c>
      <c r="CE740">
        <v>0</v>
      </c>
      <c r="CF740">
        <v>0</v>
      </c>
      <c r="CG740">
        <v>0</v>
      </c>
      <c r="CH740">
        <v>0</v>
      </c>
      <c r="CI740">
        <v>552160464.61834645</v>
      </c>
      <c r="CJ740">
        <v>459279558.63030446</v>
      </c>
      <c r="CK740">
        <v>0</v>
      </c>
      <c r="CL740">
        <v>1307082486.48</v>
      </c>
      <c r="CM740">
        <v>0</v>
      </c>
      <c r="CN740">
        <v>0</v>
      </c>
      <c r="CO740">
        <v>0</v>
      </c>
      <c r="CP740">
        <v>0</v>
      </c>
      <c r="CQ740">
        <v>0</v>
      </c>
      <c r="CR740">
        <v>0</v>
      </c>
      <c r="CS740">
        <v>0</v>
      </c>
      <c r="CT740">
        <v>0</v>
      </c>
      <c r="CU740">
        <v>0</v>
      </c>
      <c r="CV740">
        <v>0</v>
      </c>
      <c r="CW740">
        <v>0</v>
      </c>
      <c r="CX740">
        <v>0</v>
      </c>
      <c r="CY740">
        <v>0</v>
      </c>
      <c r="CZ740">
        <v>0</v>
      </c>
      <c r="DA740">
        <v>626782314.54999995</v>
      </c>
      <c r="DB740">
        <v>0</v>
      </c>
      <c r="DC740">
        <v>0</v>
      </c>
      <c r="DD740">
        <v>0</v>
      </c>
      <c r="DE740">
        <v>0</v>
      </c>
      <c r="DF740">
        <v>0</v>
      </c>
      <c r="DG740">
        <v>0</v>
      </c>
      <c r="DH740">
        <v>0</v>
      </c>
      <c r="DI740">
        <v>0</v>
      </c>
      <c r="DJ740">
        <v>1024729000</v>
      </c>
      <c r="DK740">
        <v>0</v>
      </c>
      <c r="DL740">
        <v>0</v>
      </c>
      <c r="DM740">
        <v>0</v>
      </c>
      <c r="DN740">
        <v>0</v>
      </c>
      <c r="DO740">
        <v>0</v>
      </c>
      <c r="DP740">
        <v>0</v>
      </c>
      <c r="DQ740">
        <v>0</v>
      </c>
      <c r="DR740">
        <v>0</v>
      </c>
      <c r="DS740">
        <v>0</v>
      </c>
      <c r="DT740">
        <v>0</v>
      </c>
      <c r="DU740">
        <v>0</v>
      </c>
      <c r="DV740">
        <v>0</v>
      </c>
      <c r="DW740">
        <v>0</v>
      </c>
      <c r="DX740">
        <v>0</v>
      </c>
      <c r="DY740">
        <v>0</v>
      </c>
      <c r="DZ740">
        <v>0</v>
      </c>
      <c r="EA740">
        <v>0</v>
      </c>
      <c r="EB740">
        <v>0</v>
      </c>
      <c r="EC740">
        <v>0</v>
      </c>
      <c r="ED740">
        <v>0</v>
      </c>
      <c r="EE740">
        <v>0</v>
      </c>
      <c r="EF740">
        <v>0</v>
      </c>
      <c r="EH740">
        <v>0</v>
      </c>
      <c r="EJ740">
        <v>2</v>
      </c>
      <c r="EK740" s="59" t="s">
        <v>199</v>
      </c>
      <c r="EL740"/>
    </row>
    <row r="741" spans="2:142" x14ac:dyDescent="0.3">
      <c r="B741">
        <v>2019</v>
      </c>
      <c r="D741" t="s">
        <v>201</v>
      </c>
      <c r="E741" t="s">
        <v>199</v>
      </c>
      <c r="G741" t="s">
        <v>138</v>
      </c>
      <c r="H741" s="6">
        <v>972690</v>
      </c>
      <c r="I741">
        <v>964775</v>
      </c>
      <c r="J741">
        <v>0</v>
      </c>
      <c r="K741">
        <v>0</v>
      </c>
      <c r="L741">
        <v>0</v>
      </c>
      <c r="M741">
        <v>0</v>
      </c>
      <c r="N741">
        <v>0</v>
      </c>
      <c r="O741">
        <v>0</v>
      </c>
      <c r="P741">
        <v>0</v>
      </c>
      <c r="Q741">
        <v>0</v>
      </c>
      <c r="R741">
        <v>0</v>
      </c>
      <c r="S741">
        <v>0</v>
      </c>
      <c r="T741">
        <v>0</v>
      </c>
      <c r="U741">
        <v>0</v>
      </c>
      <c r="V741">
        <v>0</v>
      </c>
      <c r="W741">
        <v>0</v>
      </c>
      <c r="X741">
        <v>0</v>
      </c>
      <c r="Y741">
        <v>0</v>
      </c>
      <c r="Z741">
        <v>0</v>
      </c>
      <c r="AA741">
        <v>0</v>
      </c>
      <c r="AB741">
        <v>0</v>
      </c>
      <c r="AC741">
        <v>0</v>
      </c>
      <c r="AD741">
        <v>0</v>
      </c>
      <c r="AE741">
        <v>0</v>
      </c>
      <c r="AF741">
        <v>0</v>
      </c>
      <c r="AG741">
        <v>0</v>
      </c>
      <c r="AH741">
        <v>0</v>
      </c>
      <c r="AI741">
        <v>0</v>
      </c>
      <c r="AJ741">
        <v>0</v>
      </c>
      <c r="AK741">
        <v>0</v>
      </c>
      <c r="AL741">
        <v>0</v>
      </c>
      <c r="AM741">
        <v>0</v>
      </c>
      <c r="AN741">
        <v>0</v>
      </c>
      <c r="AO741">
        <v>0</v>
      </c>
      <c r="AP741">
        <v>0</v>
      </c>
      <c r="AQ741">
        <v>0</v>
      </c>
      <c r="AR741">
        <v>0</v>
      </c>
      <c r="AS741">
        <v>4196583413</v>
      </c>
      <c r="AT741">
        <v>-65114871.569999993</v>
      </c>
      <c r="AU741">
        <v>-631807.55000000005</v>
      </c>
      <c r="AV741">
        <v>823411500.63000011</v>
      </c>
      <c r="AW741">
        <v>0</v>
      </c>
      <c r="AX741">
        <v>0</v>
      </c>
      <c r="AY741">
        <v>-4668917.74</v>
      </c>
      <c r="AZ741">
        <v>0</v>
      </c>
      <c r="BA741">
        <v>-823411500.63000011</v>
      </c>
      <c r="BB741">
        <v>-4414378048.1700001</v>
      </c>
      <c r="BC741">
        <v>585067929.92000008</v>
      </c>
      <c r="BD741">
        <v>0</v>
      </c>
      <c r="BE741">
        <v>0</v>
      </c>
      <c r="BF741">
        <v>0</v>
      </c>
      <c r="BG741">
        <v>0</v>
      </c>
      <c r="BH741">
        <v>101841886.13</v>
      </c>
      <c r="BI741">
        <v>-100000000</v>
      </c>
      <c r="BJ741">
        <v>0</v>
      </c>
      <c r="BK741">
        <v>0</v>
      </c>
      <c r="BL741">
        <v>22686287</v>
      </c>
      <c r="BM741">
        <v>0</v>
      </c>
      <c r="BN741">
        <v>108636789</v>
      </c>
      <c r="BO741">
        <v>-3468240.8</v>
      </c>
      <c r="BP741">
        <v>-5279474.71</v>
      </c>
      <c r="BQ741">
        <v>-5276152.4399999995</v>
      </c>
      <c r="BR741">
        <v>1267804.1100000001</v>
      </c>
      <c r="BS741">
        <v>0</v>
      </c>
      <c r="BT741">
        <v>0</v>
      </c>
      <c r="BU741">
        <v>0</v>
      </c>
      <c r="BV741">
        <v>-157496859.25999999</v>
      </c>
      <c r="BW741">
        <v>-8975360.0500000007</v>
      </c>
      <c r="BX741">
        <v>-2379281.62</v>
      </c>
      <c r="BY741">
        <v>0</v>
      </c>
      <c r="BZ741">
        <v>10724341.469999999</v>
      </c>
      <c r="CA741">
        <v>-1845975.4600000002</v>
      </c>
      <c r="CB741">
        <v>0</v>
      </c>
      <c r="CC741">
        <v>78390312.61999999</v>
      </c>
      <c r="CD741">
        <v>0</v>
      </c>
      <c r="CE741">
        <v>0</v>
      </c>
      <c r="CF741">
        <v>0</v>
      </c>
      <c r="CG741">
        <v>0</v>
      </c>
      <c r="CH741">
        <v>0</v>
      </c>
      <c r="CI741">
        <v>877115979.43919504</v>
      </c>
      <c r="CJ741">
        <v>491236109.01163507</v>
      </c>
      <c r="CK741">
        <v>103399435.94457415</v>
      </c>
      <c r="CL741">
        <v>1445237422.8499999</v>
      </c>
      <c r="CM741">
        <v>0</v>
      </c>
      <c r="CN741">
        <v>0</v>
      </c>
      <c r="CO741">
        <v>0</v>
      </c>
      <c r="CP741">
        <v>0</v>
      </c>
      <c r="CQ741">
        <v>0</v>
      </c>
      <c r="CR741">
        <v>0</v>
      </c>
      <c r="CS741">
        <v>0</v>
      </c>
      <c r="CT741">
        <v>0</v>
      </c>
      <c r="CU741">
        <v>0</v>
      </c>
      <c r="CV741">
        <v>0</v>
      </c>
      <c r="CW741">
        <v>0</v>
      </c>
      <c r="CX741">
        <v>0</v>
      </c>
      <c r="CY741">
        <v>0</v>
      </c>
      <c r="CZ741">
        <v>0</v>
      </c>
      <c r="DA741">
        <v>962466088.42999995</v>
      </c>
      <c r="DB741">
        <v>0</v>
      </c>
      <c r="DC741">
        <v>0</v>
      </c>
      <c r="DD741">
        <v>0</v>
      </c>
      <c r="DE741">
        <v>0</v>
      </c>
      <c r="DF741">
        <v>0</v>
      </c>
      <c r="DG741">
        <v>0</v>
      </c>
      <c r="DH741">
        <v>0</v>
      </c>
      <c r="DI741">
        <v>0</v>
      </c>
      <c r="DJ741">
        <v>922887113.87000012</v>
      </c>
      <c r="DK741">
        <v>0</v>
      </c>
      <c r="DL741">
        <v>0</v>
      </c>
      <c r="DM741">
        <v>0</v>
      </c>
      <c r="DN741">
        <v>0</v>
      </c>
      <c r="DO741">
        <v>0</v>
      </c>
      <c r="DP741">
        <v>0</v>
      </c>
      <c r="DQ741">
        <v>0</v>
      </c>
      <c r="DR741">
        <v>0</v>
      </c>
      <c r="DS741">
        <v>0</v>
      </c>
      <c r="DT741">
        <v>0</v>
      </c>
      <c r="DU741">
        <v>0</v>
      </c>
      <c r="DV741">
        <v>0</v>
      </c>
      <c r="DW741">
        <v>0</v>
      </c>
      <c r="DX741">
        <v>0</v>
      </c>
      <c r="DY741">
        <v>0</v>
      </c>
      <c r="DZ741">
        <v>0</v>
      </c>
      <c r="EA741">
        <v>0</v>
      </c>
      <c r="EB741">
        <v>0</v>
      </c>
      <c r="EC741">
        <v>0</v>
      </c>
      <c r="ED741">
        <v>0</v>
      </c>
      <c r="EE741">
        <v>0</v>
      </c>
      <c r="EF741">
        <v>0</v>
      </c>
      <c r="EH741">
        <v>0</v>
      </c>
      <c r="EJ741">
        <v>2</v>
      </c>
      <c r="EK741" s="59" t="s">
        <v>199</v>
      </c>
      <c r="EL741"/>
    </row>
    <row r="742" spans="2:142" x14ac:dyDescent="0.3">
      <c r="B742">
        <v>2020</v>
      </c>
      <c r="D742" t="s">
        <v>201</v>
      </c>
      <c r="E742" t="s">
        <v>199</v>
      </c>
      <c r="G742" t="s">
        <v>138</v>
      </c>
      <c r="H742" s="6">
        <v>957852</v>
      </c>
      <c r="I742">
        <v>947825</v>
      </c>
      <c r="J742">
        <v>0</v>
      </c>
      <c r="K742">
        <v>0</v>
      </c>
      <c r="L742">
        <v>0</v>
      </c>
      <c r="M742">
        <v>0</v>
      </c>
      <c r="N742">
        <v>0</v>
      </c>
      <c r="O742">
        <v>0</v>
      </c>
      <c r="P742">
        <v>0</v>
      </c>
      <c r="Q742">
        <v>0</v>
      </c>
      <c r="R742">
        <v>0</v>
      </c>
      <c r="S742">
        <v>0</v>
      </c>
      <c r="T742">
        <v>0</v>
      </c>
      <c r="U742">
        <v>0</v>
      </c>
      <c r="V742">
        <v>0</v>
      </c>
      <c r="W742">
        <v>0</v>
      </c>
      <c r="X742">
        <v>0</v>
      </c>
      <c r="Y742">
        <v>0</v>
      </c>
      <c r="Z742">
        <v>0</v>
      </c>
      <c r="AA742">
        <v>0</v>
      </c>
      <c r="AB742">
        <v>0</v>
      </c>
      <c r="AC742">
        <v>0</v>
      </c>
      <c r="AD742">
        <v>0</v>
      </c>
      <c r="AE742">
        <v>0</v>
      </c>
      <c r="AF742">
        <v>0</v>
      </c>
      <c r="AG742">
        <v>0</v>
      </c>
      <c r="AH742">
        <v>0</v>
      </c>
      <c r="AI742">
        <v>0</v>
      </c>
      <c r="AJ742">
        <v>0</v>
      </c>
      <c r="AK742">
        <v>0</v>
      </c>
      <c r="AL742">
        <v>0</v>
      </c>
      <c r="AM742">
        <v>0</v>
      </c>
      <c r="AN742">
        <v>0</v>
      </c>
      <c r="AO742">
        <v>0</v>
      </c>
      <c r="AP742">
        <v>0</v>
      </c>
      <c r="AQ742">
        <v>0</v>
      </c>
      <c r="AR742">
        <v>0</v>
      </c>
      <c r="AS742">
        <v>4036716553</v>
      </c>
      <c r="AT742">
        <v>-66524136.189999998</v>
      </c>
      <c r="AU742">
        <v>-583359.55000000005</v>
      </c>
      <c r="AV742">
        <v>851598161.0999999</v>
      </c>
      <c r="AW742">
        <v>0</v>
      </c>
      <c r="AX742">
        <v>0</v>
      </c>
      <c r="AY742">
        <v>-4597687.5299999993</v>
      </c>
      <c r="AZ742">
        <v>0</v>
      </c>
      <c r="BA742">
        <v>-851598161.0999999</v>
      </c>
      <c r="BB742">
        <v>-4358173331.4599991</v>
      </c>
      <c r="BC742">
        <v>565716309.72000003</v>
      </c>
      <c r="BD742">
        <v>0</v>
      </c>
      <c r="BE742">
        <v>0</v>
      </c>
      <c r="BF742">
        <v>0</v>
      </c>
      <c r="BG742">
        <v>0</v>
      </c>
      <c r="BH742">
        <v>-54660279.669999994</v>
      </c>
      <c r="BI742">
        <v>-253244.53000000006</v>
      </c>
      <c r="BJ742">
        <v>0</v>
      </c>
      <c r="BK742">
        <v>0</v>
      </c>
      <c r="BL742">
        <v>205305941</v>
      </c>
      <c r="BM742">
        <v>0</v>
      </c>
      <c r="BN742">
        <v>-94291506</v>
      </c>
      <c r="BO742">
        <v>-3369754.1799999997</v>
      </c>
      <c r="BP742">
        <v>-7305074.540000001</v>
      </c>
      <c r="BQ742">
        <v>-8148796.2700000005</v>
      </c>
      <c r="BR742">
        <v>1242924.0900000001</v>
      </c>
      <c r="BS742">
        <v>0</v>
      </c>
      <c r="BT742">
        <v>0</v>
      </c>
      <c r="BU742">
        <v>0</v>
      </c>
      <c r="BV742">
        <v>-194543361.70000005</v>
      </c>
      <c r="BW742">
        <v>-14920416.35</v>
      </c>
      <c r="BX742">
        <v>-3697096.03</v>
      </c>
      <c r="BY742">
        <v>0</v>
      </c>
      <c r="BZ742">
        <v>13312688.98</v>
      </c>
      <c r="CA742">
        <v>-2441458.25</v>
      </c>
      <c r="CB742">
        <v>0</v>
      </c>
      <c r="CC742">
        <v>23923237.040000003</v>
      </c>
      <c r="CD742">
        <v>0</v>
      </c>
      <c r="CE742">
        <v>0</v>
      </c>
      <c r="CF742">
        <v>0</v>
      </c>
      <c r="CG742">
        <v>0</v>
      </c>
      <c r="CH742">
        <v>0</v>
      </c>
      <c r="CI742">
        <v>1225717187.1684244</v>
      </c>
      <c r="CJ742">
        <v>621411040.29341483</v>
      </c>
      <c r="CK742">
        <v>151472173.74435508</v>
      </c>
      <c r="CL742">
        <v>1436911778.0899999</v>
      </c>
      <c r="CM742">
        <v>0</v>
      </c>
      <c r="CN742">
        <v>0</v>
      </c>
      <c r="CO742">
        <v>0</v>
      </c>
      <c r="CP742">
        <v>0</v>
      </c>
      <c r="CQ742">
        <v>0</v>
      </c>
      <c r="CR742">
        <v>0</v>
      </c>
      <c r="CS742">
        <v>0</v>
      </c>
      <c r="CT742">
        <v>0</v>
      </c>
      <c r="CU742">
        <v>0</v>
      </c>
      <c r="CV742">
        <v>0</v>
      </c>
      <c r="CW742">
        <v>0</v>
      </c>
      <c r="CX742">
        <v>0</v>
      </c>
      <c r="CY742">
        <v>0</v>
      </c>
      <c r="CZ742">
        <v>0</v>
      </c>
      <c r="DA742">
        <v>995174240.00999999</v>
      </c>
      <c r="DB742">
        <v>0</v>
      </c>
      <c r="DC742">
        <v>0</v>
      </c>
      <c r="DD742">
        <v>0</v>
      </c>
      <c r="DE742">
        <v>0</v>
      </c>
      <c r="DF742">
        <v>0</v>
      </c>
      <c r="DG742">
        <v>0</v>
      </c>
      <c r="DH742">
        <v>0</v>
      </c>
      <c r="DI742">
        <v>0</v>
      </c>
      <c r="DJ742">
        <v>977547393.53999996</v>
      </c>
      <c r="DK742">
        <v>0</v>
      </c>
      <c r="DL742">
        <v>0</v>
      </c>
      <c r="DM742">
        <v>0</v>
      </c>
      <c r="DN742">
        <v>0</v>
      </c>
      <c r="DO742">
        <v>0</v>
      </c>
      <c r="DP742">
        <v>0</v>
      </c>
      <c r="DQ742">
        <v>0</v>
      </c>
      <c r="DR742">
        <v>0</v>
      </c>
      <c r="DS742">
        <v>0</v>
      </c>
      <c r="DT742">
        <v>0</v>
      </c>
      <c r="DU742">
        <v>0</v>
      </c>
      <c r="DV742">
        <v>0</v>
      </c>
      <c r="DW742">
        <v>0</v>
      </c>
      <c r="DX742">
        <v>0</v>
      </c>
      <c r="DY742">
        <v>0</v>
      </c>
      <c r="DZ742">
        <v>0</v>
      </c>
      <c r="EA742">
        <v>0</v>
      </c>
      <c r="EB742">
        <v>0</v>
      </c>
      <c r="EC742">
        <v>0</v>
      </c>
      <c r="ED742">
        <v>0</v>
      </c>
      <c r="EE742">
        <v>0</v>
      </c>
      <c r="EF742">
        <v>0</v>
      </c>
      <c r="EH742">
        <v>0</v>
      </c>
      <c r="EJ742">
        <v>2</v>
      </c>
      <c r="EK742" s="59" t="s">
        <v>199</v>
      </c>
      <c r="EL742"/>
    </row>
    <row r="743" spans="2:142" x14ac:dyDescent="0.3">
      <c r="B743">
        <v>2021</v>
      </c>
      <c r="D743" t="s">
        <v>201</v>
      </c>
      <c r="E743" t="s">
        <v>199</v>
      </c>
      <c r="G743" t="s">
        <v>138</v>
      </c>
      <c r="H743" s="6">
        <v>937364</v>
      </c>
      <c r="I743">
        <v>932170</v>
      </c>
      <c r="J743">
        <v>0</v>
      </c>
      <c r="K743">
        <v>0</v>
      </c>
      <c r="L743">
        <v>0</v>
      </c>
      <c r="M743">
        <v>0</v>
      </c>
      <c r="N743">
        <v>0</v>
      </c>
      <c r="O743">
        <v>0</v>
      </c>
      <c r="P743">
        <v>0</v>
      </c>
      <c r="Q743">
        <v>0</v>
      </c>
      <c r="R743">
        <v>0</v>
      </c>
      <c r="S743">
        <v>0</v>
      </c>
      <c r="T743">
        <v>0</v>
      </c>
      <c r="U743">
        <v>0</v>
      </c>
      <c r="V743">
        <v>0</v>
      </c>
      <c r="W743">
        <v>0</v>
      </c>
      <c r="X743">
        <v>0</v>
      </c>
      <c r="Y743">
        <v>0</v>
      </c>
      <c r="Z743">
        <v>0</v>
      </c>
      <c r="AA743">
        <v>0</v>
      </c>
      <c r="AB743">
        <v>0</v>
      </c>
      <c r="AC743">
        <v>0</v>
      </c>
      <c r="AD743">
        <v>0</v>
      </c>
      <c r="AE743">
        <v>0</v>
      </c>
      <c r="AF743">
        <v>0</v>
      </c>
      <c r="AG743">
        <v>0</v>
      </c>
      <c r="AH743">
        <v>0</v>
      </c>
      <c r="AI743">
        <v>0</v>
      </c>
      <c r="AJ743">
        <v>0</v>
      </c>
      <c r="AK743">
        <v>0</v>
      </c>
      <c r="AL743">
        <v>0</v>
      </c>
      <c r="AM743">
        <v>0</v>
      </c>
      <c r="AN743">
        <v>0</v>
      </c>
      <c r="AO743">
        <v>0</v>
      </c>
      <c r="AP743">
        <v>0</v>
      </c>
      <c r="AQ743">
        <v>0</v>
      </c>
      <c r="AR743">
        <v>0</v>
      </c>
      <c r="AS743">
        <v>4005933724.9499998</v>
      </c>
      <c r="AT743">
        <v>-65597918.980000004</v>
      </c>
      <c r="AU743">
        <v>-570106.1</v>
      </c>
      <c r="AV743">
        <v>852000173.10000002</v>
      </c>
      <c r="AW743">
        <v>0</v>
      </c>
      <c r="AX743">
        <v>0</v>
      </c>
      <c r="AY743">
        <v>-4499343.09</v>
      </c>
      <c r="AZ743">
        <v>-152569</v>
      </c>
      <c r="BA743">
        <v>-852000173.10000002</v>
      </c>
      <c r="BB743">
        <v>-4516530978.8099995</v>
      </c>
      <c r="BC743">
        <v>578354304.30000007</v>
      </c>
      <c r="BD743">
        <v>0</v>
      </c>
      <c r="BE743">
        <v>0</v>
      </c>
      <c r="BF743">
        <v>0</v>
      </c>
      <c r="BG743">
        <v>0</v>
      </c>
      <c r="BH743">
        <v>1046477.7100000009</v>
      </c>
      <c r="BI743">
        <v>0</v>
      </c>
      <c r="BJ743">
        <v>0</v>
      </c>
      <c r="BK743">
        <v>0</v>
      </c>
      <c r="BL743">
        <v>201980048</v>
      </c>
      <c r="BM743">
        <v>0</v>
      </c>
      <c r="BN743">
        <v>34024699</v>
      </c>
      <c r="BO743">
        <v>-3186223.9699999997</v>
      </c>
      <c r="BP743">
        <v>-6993237.0099999998</v>
      </c>
      <c r="BQ743">
        <v>-35851570.210000001</v>
      </c>
      <c r="BR743">
        <v>863925.41</v>
      </c>
      <c r="BS743">
        <v>0</v>
      </c>
      <c r="BT743">
        <v>0</v>
      </c>
      <c r="BU743">
        <v>0</v>
      </c>
      <c r="BV743">
        <v>-206647615.63999999</v>
      </c>
      <c r="BW743">
        <v>-9671349.1799999997</v>
      </c>
      <c r="BX743">
        <v>-3364552.03</v>
      </c>
      <c r="BY743">
        <v>0</v>
      </c>
      <c r="BZ743">
        <v>24652321.5</v>
      </c>
      <c r="CA743">
        <v>-2574484.5999999996</v>
      </c>
      <c r="CB743">
        <v>-110416582.50999999</v>
      </c>
      <c r="CC743">
        <v>55136232.57</v>
      </c>
      <c r="CD743">
        <v>0</v>
      </c>
      <c r="CE743">
        <v>0</v>
      </c>
      <c r="CF743">
        <v>0</v>
      </c>
      <c r="CG743">
        <v>0</v>
      </c>
      <c r="CH743">
        <v>0</v>
      </c>
      <c r="CI743">
        <v>1258059774.3713782</v>
      </c>
      <c r="CJ743">
        <v>645035107.32351732</v>
      </c>
      <c r="CK743">
        <v>202460228.25860041</v>
      </c>
      <c r="CL743">
        <v>1568978801.1200001</v>
      </c>
      <c r="CM743">
        <v>0</v>
      </c>
      <c r="CN743">
        <v>0</v>
      </c>
      <c r="CO743">
        <v>0</v>
      </c>
      <c r="CP743">
        <v>0</v>
      </c>
      <c r="CQ743">
        <v>0</v>
      </c>
      <c r="CR743">
        <v>0</v>
      </c>
      <c r="CS743">
        <v>0</v>
      </c>
      <c r="CT743">
        <v>0</v>
      </c>
      <c r="CU743">
        <v>0</v>
      </c>
      <c r="CV743">
        <v>0</v>
      </c>
      <c r="CW743">
        <v>0</v>
      </c>
      <c r="CX743">
        <v>0</v>
      </c>
      <c r="CY743">
        <v>0</v>
      </c>
      <c r="CZ743">
        <v>0</v>
      </c>
      <c r="DA743">
        <v>931109442.32000005</v>
      </c>
      <c r="DB743">
        <v>0</v>
      </c>
      <c r="DC743">
        <v>0</v>
      </c>
      <c r="DD743">
        <v>0</v>
      </c>
      <c r="DE743">
        <v>0</v>
      </c>
      <c r="DF743">
        <v>0</v>
      </c>
      <c r="DG743">
        <v>0</v>
      </c>
      <c r="DH743">
        <v>0</v>
      </c>
      <c r="DI743">
        <v>0</v>
      </c>
      <c r="DJ743">
        <v>976500915.82999992</v>
      </c>
      <c r="DK743">
        <v>0</v>
      </c>
      <c r="DL743">
        <v>0</v>
      </c>
      <c r="DM743">
        <v>0</v>
      </c>
      <c r="DN743">
        <v>0</v>
      </c>
      <c r="DO743">
        <v>0</v>
      </c>
      <c r="DP743">
        <v>0</v>
      </c>
      <c r="DQ743">
        <v>0</v>
      </c>
      <c r="DR743">
        <v>0</v>
      </c>
      <c r="DS743">
        <v>0</v>
      </c>
      <c r="DT743">
        <v>0</v>
      </c>
      <c r="DU743">
        <v>0</v>
      </c>
      <c r="DV743">
        <v>0</v>
      </c>
      <c r="DW743">
        <v>0</v>
      </c>
      <c r="DX743">
        <v>0</v>
      </c>
      <c r="DY743">
        <v>0</v>
      </c>
      <c r="DZ743">
        <v>0</v>
      </c>
      <c r="EA743">
        <v>0</v>
      </c>
      <c r="EB743">
        <v>0</v>
      </c>
      <c r="EC743">
        <v>0</v>
      </c>
      <c r="ED743">
        <v>0</v>
      </c>
      <c r="EE743">
        <v>0</v>
      </c>
      <c r="EF743">
        <v>0</v>
      </c>
      <c r="EH743">
        <v>0</v>
      </c>
      <c r="EJ743">
        <v>2</v>
      </c>
      <c r="EK743" s="59" t="s">
        <v>199</v>
      </c>
      <c r="EL743"/>
    </row>
    <row r="744" spans="2:142" x14ac:dyDescent="0.3">
      <c r="B744">
        <v>2022</v>
      </c>
      <c r="D744" t="s">
        <v>201</v>
      </c>
      <c r="E744" t="s">
        <v>199</v>
      </c>
      <c r="G744" t="s">
        <v>138</v>
      </c>
      <c r="H744" s="6">
        <v>931177</v>
      </c>
      <c r="I744">
        <v>999129</v>
      </c>
      <c r="J744">
        <v>0</v>
      </c>
      <c r="K744">
        <v>0</v>
      </c>
      <c r="L744">
        <v>0</v>
      </c>
      <c r="M744">
        <v>0</v>
      </c>
      <c r="N744">
        <v>0</v>
      </c>
      <c r="O744">
        <v>0</v>
      </c>
      <c r="P744">
        <v>0</v>
      </c>
      <c r="Q744">
        <v>0</v>
      </c>
      <c r="R744">
        <v>0</v>
      </c>
      <c r="S744">
        <v>0</v>
      </c>
      <c r="T744">
        <v>0</v>
      </c>
      <c r="U744">
        <v>0</v>
      </c>
      <c r="V744">
        <v>0</v>
      </c>
      <c r="W744">
        <v>0</v>
      </c>
      <c r="X744">
        <v>0</v>
      </c>
      <c r="Y744">
        <v>0</v>
      </c>
      <c r="Z744">
        <v>0</v>
      </c>
      <c r="AA744">
        <v>0</v>
      </c>
      <c r="AB744">
        <v>0</v>
      </c>
      <c r="AC744">
        <v>0</v>
      </c>
      <c r="AD744">
        <v>0</v>
      </c>
      <c r="AE744">
        <v>0</v>
      </c>
      <c r="AF744">
        <v>0</v>
      </c>
      <c r="AG744">
        <v>0</v>
      </c>
      <c r="AH744">
        <v>0</v>
      </c>
      <c r="AI744">
        <v>0</v>
      </c>
      <c r="AJ744">
        <v>0</v>
      </c>
      <c r="AK744">
        <v>0</v>
      </c>
      <c r="AL744">
        <v>0</v>
      </c>
      <c r="AM744">
        <v>0</v>
      </c>
      <c r="AN744">
        <v>0</v>
      </c>
      <c r="AO744">
        <v>0</v>
      </c>
      <c r="AP744">
        <v>0</v>
      </c>
      <c r="AQ744">
        <v>0</v>
      </c>
      <c r="AR744">
        <v>0</v>
      </c>
      <c r="AS744">
        <v>3953495623.3499994</v>
      </c>
      <c r="AT744">
        <v>-51461470.360000007</v>
      </c>
      <c r="AU744">
        <v>0</v>
      </c>
      <c r="AV744">
        <v>837605292.79999995</v>
      </c>
      <c r="AW744">
        <v>0</v>
      </c>
      <c r="AX744">
        <v>0</v>
      </c>
      <c r="AY744">
        <v>-4469648.8600000003</v>
      </c>
      <c r="AZ744">
        <v>-229766</v>
      </c>
      <c r="BA744">
        <v>-837605292.79999995</v>
      </c>
      <c r="BB744">
        <v>-4682386269.1800003</v>
      </c>
      <c r="BC744">
        <v>597315396.24000001</v>
      </c>
      <c r="BD744">
        <v>0</v>
      </c>
      <c r="BE744">
        <v>0</v>
      </c>
      <c r="BF744">
        <v>0</v>
      </c>
      <c r="BG744">
        <v>0</v>
      </c>
      <c r="BH744">
        <v>32680844.190000001</v>
      </c>
      <c r="BI744">
        <v>0</v>
      </c>
      <c r="BJ744">
        <v>0</v>
      </c>
      <c r="BK744">
        <v>0</v>
      </c>
      <c r="BL744">
        <v>224522104</v>
      </c>
      <c r="BM744">
        <v>0</v>
      </c>
      <c r="BN744">
        <v>34630665</v>
      </c>
      <c r="BO744">
        <v>-4035447.8899999997</v>
      </c>
      <c r="BP744">
        <v>-7821903.8699999992</v>
      </c>
      <c r="BQ744">
        <v>-17774489.130000003</v>
      </c>
      <c r="BR744">
        <v>622023.64</v>
      </c>
      <c r="BS744">
        <v>0</v>
      </c>
      <c r="BT744">
        <v>0</v>
      </c>
      <c r="BU744">
        <v>0</v>
      </c>
      <c r="BV744">
        <v>-209352897.77999997</v>
      </c>
      <c r="BW744">
        <v>-14368556.079999998</v>
      </c>
      <c r="BX744">
        <v>-8946293.8800000008</v>
      </c>
      <c r="BY744">
        <v>0</v>
      </c>
      <c r="BZ744">
        <v>2279869.4699999997</v>
      </c>
      <c r="CA744">
        <v>-4363609.5999999996</v>
      </c>
      <c r="CB744">
        <v>-14711861.950000001</v>
      </c>
      <c r="CC744">
        <v>-131491156.38</v>
      </c>
      <c r="CD744">
        <v>178548.44999999998</v>
      </c>
      <c r="CE744">
        <v>0</v>
      </c>
      <c r="CF744">
        <v>0</v>
      </c>
      <c r="CG744">
        <v>0</v>
      </c>
      <c r="CH744">
        <v>0</v>
      </c>
      <c r="CI744">
        <v>1195068151.0085347</v>
      </c>
      <c r="CJ744">
        <v>888537179.19587815</v>
      </c>
      <c r="CK744">
        <v>234343520.566962</v>
      </c>
      <c r="CL744">
        <v>1383287434.6300001</v>
      </c>
      <c r="CM744">
        <v>0</v>
      </c>
      <c r="CN744">
        <v>0</v>
      </c>
      <c r="CO744">
        <v>0</v>
      </c>
      <c r="CP744">
        <v>0</v>
      </c>
      <c r="CQ744">
        <v>0</v>
      </c>
      <c r="CR744">
        <v>0</v>
      </c>
      <c r="CS744">
        <v>0</v>
      </c>
      <c r="CT744">
        <v>0</v>
      </c>
      <c r="CU744">
        <v>0</v>
      </c>
      <c r="CV744">
        <v>0</v>
      </c>
      <c r="CW744">
        <v>0</v>
      </c>
      <c r="CX744">
        <v>0</v>
      </c>
      <c r="CY744">
        <v>0</v>
      </c>
      <c r="CZ744">
        <v>0</v>
      </c>
      <c r="DA744">
        <v>625421144.64999998</v>
      </c>
      <c r="DB744">
        <v>0</v>
      </c>
      <c r="DC744">
        <v>0</v>
      </c>
      <c r="DD744">
        <v>0</v>
      </c>
      <c r="DE744">
        <v>0</v>
      </c>
      <c r="DF744">
        <v>0</v>
      </c>
      <c r="DG744">
        <v>0</v>
      </c>
      <c r="DH744">
        <v>0</v>
      </c>
      <c r="DI744">
        <v>0</v>
      </c>
      <c r="DJ744">
        <v>943820071.63999999</v>
      </c>
      <c r="DK744">
        <v>0</v>
      </c>
      <c r="DL744">
        <v>0</v>
      </c>
      <c r="DM744">
        <v>0</v>
      </c>
      <c r="DN744">
        <v>0</v>
      </c>
      <c r="DO744">
        <v>0</v>
      </c>
      <c r="DP744">
        <v>0</v>
      </c>
      <c r="DQ744">
        <v>0</v>
      </c>
      <c r="DR744">
        <v>0</v>
      </c>
      <c r="DS744">
        <v>0</v>
      </c>
      <c r="DT744">
        <v>0</v>
      </c>
      <c r="DU744">
        <v>0</v>
      </c>
      <c r="DV744">
        <v>0</v>
      </c>
      <c r="DW744">
        <v>0</v>
      </c>
      <c r="DX744">
        <v>0</v>
      </c>
      <c r="DY744">
        <v>0</v>
      </c>
      <c r="DZ744">
        <v>0</v>
      </c>
      <c r="EA744">
        <v>0</v>
      </c>
      <c r="EB744">
        <v>0</v>
      </c>
      <c r="EC744">
        <v>0</v>
      </c>
      <c r="ED744">
        <v>0</v>
      </c>
      <c r="EE744">
        <v>0</v>
      </c>
      <c r="EF744">
        <v>0</v>
      </c>
      <c r="EH744">
        <v>0</v>
      </c>
      <c r="EJ744">
        <v>2</v>
      </c>
      <c r="EK744" s="59" t="s">
        <v>199</v>
      </c>
      <c r="EL744"/>
    </row>
    <row r="745" spans="2:142" x14ac:dyDescent="0.3">
      <c r="B745">
        <v>2023</v>
      </c>
      <c r="D745" t="s">
        <v>201</v>
      </c>
      <c r="E745" t="s">
        <v>199</v>
      </c>
      <c r="G745" t="s">
        <v>138</v>
      </c>
      <c r="H745" s="6">
        <v>999954</v>
      </c>
      <c r="I745">
        <v>1059808</v>
      </c>
      <c r="J745">
        <v>0</v>
      </c>
      <c r="K745">
        <v>0</v>
      </c>
      <c r="L745">
        <v>0</v>
      </c>
      <c r="M745">
        <v>0</v>
      </c>
      <c r="N745">
        <v>0</v>
      </c>
      <c r="O745">
        <v>0</v>
      </c>
      <c r="P745">
        <v>0</v>
      </c>
      <c r="Q745">
        <v>0</v>
      </c>
      <c r="R745">
        <v>0</v>
      </c>
      <c r="S745">
        <v>0</v>
      </c>
      <c r="T745">
        <v>0</v>
      </c>
      <c r="U745">
        <v>0</v>
      </c>
      <c r="V745">
        <v>0</v>
      </c>
      <c r="W745">
        <v>0</v>
      </c>
      <c r="X745">
        <v>0</v>
      </c>
      <c r="Y745">
        <v>0</v>
      </c>
      <c r="Z745">
        <v>0</v>
      </c>
      <c r="AA745">
        <v>0</v>
      </c>
      <c r="AB745">
        <v>0</v>
      </c>
      <c r="AC745">
        <v>0</v>
      </c>
      <c r="AD745">
        <v>0</v>
      </c>
      <c r="AE745">
        <v>0</v>
      </c>
      <c r="AF745">
        <v>0</v>
      </c>
      <c r="AG745">
        <v>0</v>
      </c>
      <c r="AH745">
        <v>0</v>
      </c>
      <c r="AI745">
        <v>0</v>
      </c>
      <c r="AJ745">
        <v>0</v>
      </c>
      <c r="AK745">
        <v>0</v>
      </c>
      <c r="AL745">
        <v>0</v>
      </c>
      <c r="AM745">
        <v>0</v>
      </c>
      <c r="AN745">
        <v>0</v>
      </c>
      <c r="AO745">
        <v>0</v>
      </c>
      <c r="AP745">
        <v>0</v>
      </c>
      <c r="AQ745">
        <v>0</v>
      </c>
      <c r="AR745">
        <v>0</v>
      </c>
      <c r="AS745">
        <v>4316880761.4499998</v>
      </c>
      <c r="AT745">
        <v>-54318361.209999993</v>
      </c>
      <c r="AU745">
        <v>0</v>
      </c>
      <c r="AV745">
        <v>942483711.94999993</v>
      </c>
      <c r="AW745">
        <v>0</v>
      </c>
      <c r="AX745">
        <v>0</v>
      </c>
      <c r="AY745">
        <v>-4799778.0599999996</v>
      </c>
      <c r="AZ745">
        <v>-290128</v>
      </c>
      <c r="BA745">
        <v>-942483711.94999993</v>
      </c>
      <c r="BB745">
        <v>-5079383424.1300001</v>
      </c>
      <c r="BC745">
        <v>642716919.97000003</v>
      </c>
      <c r="BD745">
        <v>0</v>
      </c>
      <c r="BE745">
        <v>0</v>
      </c>
      <c r="BF745">
        <v>0</v>
      </c>
      <c r="BG745">
        <v>0</v>
      </c>
      <c r="BH745">
        <v>-19313333.049999997</v>
      </c>
      <c r="BI745">
        <v>0</v>
      </c>
      <c r="BJ745">
        <v>0</v>
      </c>
      <c r="BK745">
        <v>0</v>
      </c>
      <c r="BL745">
        <v>259901585</v>
      </c>
      <c r="BM745">
        <v>0</v>
      </c>
      <c r="BN745">
        <v>-93403576</v>
      </c>
      <c r="BO745">
        <v>-3542823.52</v>
      </c>
      <c r="BP745">
        <v>-10871635.82</v>
      </c>
      <c r="BQ745">
        <v>-6408037.8200000003</v>
      </c>
      <c r="BR745">
        <v>0</v>
      </c>
      <c r="BS745">
        <v>0</v>
      </c>
      <c r="BT745">
        <v>0</v>
      </c>
      <c r="BU745">
        <v>0</v>
      </c>
      <c r="BV745">
        <v>-189399015.03999996</v>
      </c>
      <c r="BW745">
        <v>-17079127.34</v>
      </c>
      <c r="BX745">
        <v>-19757973.340000004</v>
      </c>
      <c r="BY745">
        <v>0</v>
      </c>
      <c r="BZ745">
        <v>5230825.1999999993</v>
      </c>
      <c r="CA745">
        <v>-2538062.9400000004</v>
      </c>
      <c r="CB745">
        <v>-178435.77</v>
      </c>
      <c r="CC745">
        <v>60746581.32</v>
      </c>
      <c r="CD745">
        <v>160063.76999999999</v>
      </c>
      <c r="CE745">
        <v>0</v>
      </c>
      <c r="CF745">
        <v>0</v>
      </c>
      <c r="CG745">
        <v>0</v>
      </c>
      <c r="CH745">
        <v>0</v>
      </c>
      <c r="CI745">
        <v>1195068151.0085347</v>
      </c>
      <c r="CJ745">
        <v>888537179.19587815</v>
      </c>
      <c r="CK745">
        <v>234343520.566962</v>
      </c>
      <c r="CL745">
        <v>1244580927.2099998</v>
      </c>
      <c r="CM745">
        <v>0</v>
      </c>
      <c r="CN745">
        <v>0</v>
      </c>
      <c r="CO745">
        <v>0</v>
      </c>
      <c r="CP745">
        <v>0</v>
      </c>
      <c r="CQ745">
        <v>0</v>
      </c>
      <c r="CR745">
        <v>0</v>
      </c>
      <c r="CS745">
        <v>0</v>
      </c>
      <c r="CT745">
        <v>0</v>
      </c>
      <c r="CU745">
        <v>0</v>
      </c>
      <c r="CV745">
        <v>0</v>
      </c>
      <c r="CW745">
        <v>0</v>
      </c>
      <c r="CX745">
        <v>0</v>
      </c>
      <c r="CY745">
        <v>0</v>
      </c>
      <c r="CZ745">
        <v>0</v>
      </c>
      <c r="DA745">
        <v>409774168.02000004</v>
      </c>
      <c r="DB745">
        <v>0</v>
      </c>
      <c r="DC745">
        <v>0</v>
      </c>
      <c r="DD745">
        <v>0</v>
      </c>
      <c r="DE745">
        <v>0</v>
      </c>
      <c r="DF745">
        <v>0</v>
      </c>
      <c r="DG745">
        <v>0</v>
      </c>
      <c r="DH745">
        <v>0</v>
      </c>
      <c r="DI745">
        <v>0</v>
      </c>
      <c r="DJ745">
        <v>963133404.68999994</v>
      </c>
      <c r="DK745">
        <v>0</v>
      </c>
      <c r="DL745">
        <v>0</v>
      </c>
      <c r="DM745">
        <v>0</v>
      </c>
      <c r="DN745">
        <v>0</v>
      </c>
      <c r="DO745">
        <v>0</v>
      </c>
      <c r="DP745">
        <v>0</v>
      </c>
      <c r="DQ745">
        <v>0</v>
      </c>
      <c r="DR745">
        <v>0</v>
      </c>
      <c r="DS745">
        <v>0</v>
      </c>
      <c r="DT745">
        <v>0</v>
      </c>
      <c r="DU745">
        <v>0</v>
      </c>
      <c r="DV745">
        <v>0</v>
      </c>
      <c r="DW745">
        <v>0</v>
      </c>
      <c r="DX745">
        <v>0</v>
      </c>
      <c r="DY745">
        <v>0</v>
      </c>
      <c r="DZ745">
        <v>0</v>
      </c>
      <c r="EA745">
        <v>0</v>
      </c>
      <c r="EB745">
        <v>0</v>
      </c>
      <c r="EC745">
        <v>0</v>
      </c>
      <c r="ED745">
        <v>0</v>
      </c>
      <c r="EE745">
        <v>0</v>
      </c>
      <c r="EF745">
        <v>0</v>
      </c>
      <c r="EH745">
        <v>0</v>
      </c>
      <c r="EJ745">
        <v>2</v>
      </c>
      <c r="EK745" s="59" t="s">
        <v>199</v>
      </c>
      <c r="EL745"/>
    </row>
    <row r="746" spans="2:142" x14ac:dyDescent="0.3">
      <c r="B746">
        <v>2012</v>
      </c>
      <c r="D746" t="s">
        <v>296</v>
      </c>
      <c r="E746" t="s">
        <v>202</v>
      </c>
      <c r="G746" t="s">
        <v>138</v>
      </c>
      <c r="H746" s="6">
        <v>529248</v>
      </c>
      <c r="I746">
        <v>595349</v>
      </c>
      <c r="J746">
        <v>0</v>
      </c>
      <c r="K746">
        <v>0</v>
      </c>
      <c r="L746">
        <v>0</v>
      </c>
      <c r="M746">
        <v>0</v>
      </c>
      <c r="N746">
        <v>0</v>
      </c>
      <c r="O746">
        <v>0</v>
      </c>
      <c r="P746">
        <v>0</v>
      </c>
      <c r="Q746">
        <v>0</v>
      </c>
      <c r="R746">
        <v>0</v>
      </c>
      <c r="S746">
        <v>0</v>
      </c>
      <c r="T746">
        <v>0</v>
      </c>
      <c r="U746">
        <v>0</v>
      </c>
      <c r="V746">
        <v>0</v>
      </c>
      <c r="W746">
        <v>0</v>
      </c>
      <c r="X746">
        <v>0</v>
      </c>
      <c r="Y746">
        <v>0</v>
      </c>
      <c r="Z746">
        <v>0</v>
      </c>
      <c r="AA746">
        <v>0</v>
      </c>
      <c r="AB746">
        <v>0</v>
      </c>
      <c r="AC746">
        <v>0</v>
      </c>
      <c r="AD746">
        <v>0</v>
      </c>
      <c r="AE746">
        <v>0</v>
      </c>
      <c r="AF746">
        <v>0</v>
      </c>
      <c r="AG746">
        <v>0</v>
      </c>
      <c r="AH746">
        <v>0</v>
      </c>
      <c r="AI746">
        <v>0</v>
      </c>
      <c r="AJ746">
        <v>0</v>
      </c>
      <c r="AK746">
        <v>0</v>
      </c>
      <c r="AL746">
        <v>0</v>
      </c>
      <c r="AM746">
        <v>0</v>
      </c>
      <c r="AN746">
        <v>0</v>
      </c>
      <c r="AO746">
        <v>0</v>
      </c>
      <c r="AP746">
        <v>0</v>
      </c>
      <c r="AQ746">
        <v>0</v>
      </c>
      <c r="AR746">
        <v>0</v>
      </c>
      <c r="AS746">
        <v>1759826196.22</v>
      </c>
      <c r="AT746">
        <v>-7514606.9999999991</v>
      </c>
      <c r="AU746">
        <v>-90000</v>
      </c>
      <c r="AV746">
        <v>165964833.68000001</v>
      </c>
      <c r="AW746">
        <v>8393.0800000000036</v>
      </c>
      <c r="AX746">
        <v>0</v>
      </c>
      <c r="AY746">
        <v>-1230861.17</v>
      </c>
      <c r="AZ746">
        <v>0</v>
      </c>
      <c r="BA746">
        <v>-165964833.68000001</v>
      </c>
      <c r="BB746">
        <v>-2149251828.6600003</v>
      </c>
      <c r="BC746">
        <v>161884785.85000002</v>
      </c>
      <c r="BD746">
        <v>98533580.950000003</v>
      </c>
      <c r="BE746">
        <v>11589211.999999998</v>
      </c>
      <c r="BF746">
        <v>199815.35</v>
      </c>
      <c r="BG746">
        <v>-219514.59999999998</v>
      </c>
      <c r="BH746">
        <v>-20475103.649999999</v>
      </c>
      <c r="BI746">
        <v>0</v>
      </c>
      <c r="BJ746">
        <v>0</v>
      </c>
      <c r="BK746">
        <v>0</v>
      </c>
      <c r="BL746">
        <v>-69428815.159999996</v>
      </c>
      <c r="BM746">
        <v>287934625.69999999</v>
      </c>
      <c r="BN746">
        <v>36115974.189999998</v>
      </c>
      <c r="BO746">
        <v>0</v>
      </c>
      <c r="BP746">
        <v>-835979.77</v>
      </c>
      <c r="BQ746">
        <v>-2591416.9200000004</v>
      </c>
      <c r="BR746">
        <v>77665.600000000006</v>
      </c>
      <c r="BS746">
        <v>0</v>
      </c>
      <c r="BT746">
        <v>-47403870.629999995</v>
      </c>
      <c r="BU746">
        <v>-1886751.2899999998</v>
      </c>
      <c r="BV746">
        <v>-11329648.5</v>
      </c>
      <c r="BW746">
        <v>-4693995.76</v>
      </c>
      <c r="BX746">
        <v>0</v>
      </c>
      <c r="BY746">
        <v>-519165.58</v>
      </c>
      <c r="BZ746">
        <v>2350194.87</v>
      </c>
      <c r="CA746">
        <v>-862320.74000000011</v>
      </c>
      <c r="CB746">
        <v>0</v>
      </c>
      <c r="CC746">
        <v>50215789.049999997</v>
      </c>
      <c r="CD746">
        <v>0</v>
      </c>
      <c r="CE746">
        <v>0</v>
      </c>
      <c r="CF746">
        <v>0</v>
      </c>
      <c r="CG746">
        <v>0</v>
      </c>
      <c r="CH746">
        <v>0</v>
      </c>
      <c r="CI746">
        <v>0</v>
      </c>
      <c r="CJ746">
        <v>0</v>
      </c>
      <c r="CK746">
        <v>0</v>
      </c>
      <c r="CL746">
        <v>1362792596.78</v>
      </c>
      <c r="CM746">
        <v>0</v>
      </c>
      <c r="CN746">
        <v>0</v>
      </c>
      <c r="CO746">
        <v>0</v>
      </c>
      <c r="CP746">
        <v>0</v>
      </c>
      <c r="CQ746">
        <v>0</v>
      </c>
      <c r="CR746">
        <v>0</v>
      </c>
      <c r="CS746">
        <v>0</v>
      </c>
      <c r="CT746">
        <v>0</v>
      </c>
      <c r="CU746">
        <v>0</v>
      </c>
      <c r="CV746">
        <v>0</v>
      </c>
      <c r="CW746">
        <v>0</v>
      </c>
      <c r="CX746">
        <v>0</v>
      </c>
      <c r="CY746">
        <v>0</v>
      </c>
      <c r="CZ746">
        <v>0</v>
      </c>
      <c r="DA746">
        <v>727612119.20000005</v>
      </c>
      <c r="DB746">
        <v>0</v>
      </c>
      <c r="DC746">
        <v>0</v>
      </c>
      <c r="DD746">
        <v>0</v>
      </c>
      <c r="DE746">
        <v>0</v>
      </c>
      <c r="DF746">
        <v>0</v>
      </c>
      <c r="DG746">
        <v>0</v>
      </c>
      <c r="DH746">
        <v>0</v>
      </c>
      <c r="DI746">
        <v>0</v>
      </c>
      <c r="DJ746">
        <v>449732745.25999999</v>
      </c>
      <c r="DK746">
        <v>0</v>
      </c>
      <c r="DL746">
        <v>0</v>
      </c>
      <c r="DM746">
        <v>0</v>
      </c>
      <c r="DN746">
        <v>0</v>
      </c>
      <c r="DO746">
        <v>0</v>
      </c>
      <c r="DP746">
        <v>0</v>
      </c>
      <c r="DQ746">
        <v>0</v>
      </c>
      <c r="DR746">
        <v>0</v>
      </c>
      <c r="DS746">
        <v>0</v>
      </c>
      <c r="DT746">
        <v>0</v>
      </c>
      <c r="DU746">
        <v>0</v>
      </c>
      <c r="DV746">
        <v>0</v>
      </c>
      <c r="DW746">
        <v>0</v>
      </c>
      <c r="DX746">
        <v>0</v>
      </c>
      <c r="DY746">
        <v>0</v>
      </c>
      <c r="DZ746">
        <v>0</v>
      </c>
      <c r="EA746">
        <v>0</v>
      </c>
      <c r="EB746">
        <v>0</v>
      </c>
      <c r="EC746">
        <v>0</v>
      </c>
      <c r="ED746">
        <v>0</v>
      </c>
      <c r="EE746">
        <v>0</v>
      </c>
      <c r="EF746">
        <v>0</v>
      </c>
      <c r="EH746">
        <v>0</v>
      </c>
      <c r="EJ746">
        <v>2</v>
      </c>
      <c r="EK746" s="59" t="s">
        <v>202</v>
      </c>
      <c r="EL746"/>
    </row>
    <row r="747" spans="2:142" x14ac:dyDescent="0.3">
      <c r="B747">
        <v>2013</v>
      </c>
      <c r="D747" t="s">
        <v>296</v>
      </c>
      <c r="E747" t="s">
        <v>202</v>
      </c>
      <c r="G747" t="s">
        <v>138</v>
      </c>
      <c r="H747" s="6">
        <v>598169</v>
      </c>
      <c r="I747">
        <v>600631</v>
      </c>
      <c r="J747">
        <v>0</v>
      </c>
      <c r="K747">
        <v>0</v>
      </c>
      <c r="L747">
        <v>0</v>
      </c>
      <c r="M747">
        <v>0</v>
      </c>
      <c r="N747">
        <v>0</v>
      </c>
      <c r="O747">
        <v>0</v>
      </c>
      <c r="P747">
        <v>0</v>
      </c>
      <c r="Q747">
        <v>0</v>
      </c>
      <c r="R747">
        <v>0</v>
      </c>
      <c r="S747">
        <v>0</v>
      </c>
      <c r="T747">
        <v>0</v>
      </c>
      <c r="U747">
        <v>0</v>
      </c>
      <c r="V747">
        <v>0</v>
      </c>
      <c r="W747">
        <v>0</v>
      </c>
      <c r="X747">
        <v>0</v>
      </c>
      <c r="Y747">
        <v>0</v>
      </c>
      <c r="Z747">
        <v>0</v>
      </c>
      <c r="AA747">
        <v>0</v>
      </c>
      <c r="AB747">
        <v>0</v>
      </c>
      <c r="AC747">
        <v>0</v>
      </c>
      <c r="AD747">
        <v>0</v>
      </c>
      <c r="AE747">
        <v>0</v>
      </c>
      <c r="AF747">
        <v>0</v>
      </c>
      <c r="AG747">
        <v>0</v>
      </c>
      <c r="AH747">
        <v>0</v>
      </c>
      <c r="AI747">
        <v>0</v>
      </c>
      <c r="AJ747">
        <v>0</v>
      </c>
      <c r="AK747">
        <v>0</v>
      </c>
      <c r="AL747">
        <v>0</v>
      </c>
      <c r="AM747">
        <v>0</v>
      </c>
      <c r="AN747">
        <v>0</v>
      </c>
      <c r="AO747">
        <v>0</v>
      </c>
      <c r="AP747">
        <v>0</v>
      </c>
      <c r="AQ747">
        <v>0</v>
      </c>
      <c r="AR747">
        <v>0</v>
      </c>
      <c r="AS747">
        <v>1959425120.0500002</v>
      </c>
      <c r="AT747">
        <v>-5648631.8399999999</v>
      </c>
      <c r="AU747">
        <v>-220000</v>
      </c>
      <c r="AV747">
        <v>174499386.33000001</v>
      </c>
      <c r="AW747">
        <v>131831.84999999998</v>
      </c>
      <c r="AX747">
        <v>0</v>
      </c>
      <c r="AY747">
        <v>-1443255.54</v>
      </c>
      <c r="AZ747">
        <v>0</v>
      </c>
      <c r="BA747">
        <v>-174499386.33000001</v>
      </c>
      <c r="BB747">
        <v>-2385306364.9900002</v>
      </c>
      <c r="BC747">
        <v>182426791.85000002</v>
      </c>
      <c r="BD747">
        <v>109394683.30000001</v>
      </c>
      <c r="BE747">
        <v>12362372.200000001</v>
      </c>
      <c r="BF747">
        <v>2173164.92</v>
      </c>
      <c r="BG747">
        <v>-310923.31</v>
      </c>
      <c r="BH747">
        <v>11661778.600000001</v>
      </c>
      <c r="BI747">
        <v>0</v>
      </c>
      <c r="BJ747">
        <v>0</v>
      </c>
      <c r="BK747">
        <v>0</v>
      </c>
      <c r="BL747">
        <v>-51407309</v>
      </c>
      <c r="BM747">
        <v>297478979</v>
      </c>
      <c r="BN747">
        <v>-19751191</v>
      </c>
      <c r="BO747">
        <v>0</v>
      </c>
      <c r="BP747">
        <v>-876214.21</v>
      </c>
      <c r="BQ747">
        <v>-1620106.1199999999</v>
      </c>
      <c r="BR747">
        <v>240458.53</v>
      </c>
      <c r="BS747">
        <v>0</v>
      </c>
      <c r="BT747">
        <v>-50019580.780000001</v>
      </c>
      <c r="BU747">
        <v>-2016512.94</v>
      </c>
      <c r="BV747">
        <v>-11184191.68</v>
      </c>
      <c r="BW747">
        <v>-5510536.6600000001</v>
      </c>
      <c r="BX747">
        <v>0</v>
      </c>
      <c r="BY747">
        <v>-538916.92999999993</v>
      </c>
      <c r="BZ747">
        <v>1769571.1800000002</v>
      </c>
      <c r="CA747">
        <v>-623809.45000000007</v>
      </c>
      <c r="CB747">
        <v>0</v>
      </c>
      <c r="CC747">
        <v>46516661.809999995</v>
      </c>
      <c r="CD747">
        <v>0</v>
      </c>
      <c r="CE747">
        <v>0</v>
      </c>
      <c r="CF747">
        <v>0</v>
      </c>
      <c r="CG747">
        <v>0</v>
      </c>
      <c r="CH747">
        <v>0</v>
      </c>
      <c r="CI747">
        <v>0</v>
      </c>
      <c r="CJ747">
        <v>0</v>
      </c>
      <c r="CK747">
        <v>0</v>
      </c>
      <c r="CL747">
        <v>1443848012.04</v>
      </c>
      <c r="CM747">
        <v>0</v>
      </c>
      <c r="CN747">
        <v>0</v>
      </c>
      <c r="CO747">
        <v>0</v>
      </c>
      <c r="CP747">
        <v>0</v>
      </c>
      <c r="CQ747">
        <v>0</v>
      </c>
      <c r="CR747">
        <v>0</v>
      </c>
      <c r="CS747">
        <v>0</v>
      </c>
      <c r="CT747">
        <v>0</v>
      </c>
      <c r="CU747">
        <v>0</v>
      </c>
      <c r="CV747">
        <v>0</v>
      </c>
      <c r="CW747">
        <v>0</v>
      </c>
      <c r="CX747">
        <v>0</v>
      </c>
      <c r="CY747">
        <v>0</v>
      </c>
      <c r="CZ747">
        <v>0</v>
      </c>
      <c r="DA747">
        <v>854452428.61000013</v>
      </c>
      <c r="DB747">
        <v>0</v>
      </c>
      <c r="DC747">
        <v>0</v>
      </c>
      <c r="DD747">
        <v>0</v>
      </c>
      <c r="DE747">
        <v>0</v>
      </c>
      <c r="DF747">
        <v>0</v>
      </c>
      <c r="DG747">
        <v>0</v>
      </c>
      <c r="DH747">
        <v>0</v>
      </c>
      <c r="DI747">
        <v>0</v>
      </c>
      <c r="DJ747">
        <v>463480466.64999998</v>
      </c>
      <c r="DK747">
        <v>0</v>
      </c>
      <c r="DL747">
        <v>0</v>
      </c>
      <c r="DM747">
        <v>0</v>
      </c>
      <c r="DN747">
        <v>0</v>
      </c>
      <c r="DO747">
        <v>0</v>
      </c>
      <c r="DP747">
        <v>0</v>
      </c>
      <c r="DQ747">
        <v>0</v>
      </c>
      <c r="DR747">
        <v>0</v>
      </c>
      <c r="DS747">
        <v>0</v>
      </c>
      <c r="DT747">
        <v>0</v>
      </c>
      <c r="DU747">
        <v>0</v>
      </c>
      <c r="DV747">
        <v>0</v>
      </c>
      <c r="DW747">
        <v>0</v>
      </c>
      <c r="DX747">
        <v>0</v>
      </c>
      <c r="DY747">
        <v>0</v>
      </c>
      <c r="DZ747">
        <v>0</v>
      </c>
      <c r="EA747">
        <v>0</v>
      </c>
      <c r="EB747">
        <v>0</v>
      </c>
      <c r="EC747">
        <v>0</v>
      </c>
      <c r="ED747">
        <v>0</v>
      </c>
      <c r="EE747">
        <v>0</v>
      </c>
      <c r="EF747">
        <v>0</v>
      </c>
      <c r="EH747">
        <v>0</v>
      </c>
      <c r="EJ747">
        <v>2</v>
      </c>
      <c r="EK747" s="59" t="s">
        <v>202</v>
      </c>
      <c r="EL747"/>
    </row>
    <row r="748" spans="2:142" x14ac:dyDescent="0.3">
      <c r="B748">
        <v>2014</v>
      </c>
      <c r="D748" t="s">
        <v>296</v>
      </c>
      <c r="E748" t="s">
        <v>202</v>
      </c>
      <c r="G748" t="s">
        <v>138</v>
      </c>
      <c r="H748" s="6">
        <v>599046</v>
      </c>
      <c r="I748">
        <v>581051</v>
      </c>
      <c r="J748">
        <v>0</v>
      </c>
      <c r="K748">
        <v>0</v>
      </c>
      <c r="L748">
        <v>0</v>
      </c>
      <c r="M748">
        <v>0</v>
      </c>
      <c r="N748">
        <v>0</v>
      </c>
      <c r="O748">
        <v>0</v>
      </c>
      <c r="P748">
        <v>0</v>
      </c>
      <c r="Q748">
        <v>0</v>
      </c>
      <c r="R748">
        <v>0</v>
      </c>
      <c r="S748">
        <v>0</v>
      </c>
      <c r="T748">
        <v>0</v>
      </c>
      <c r="U748">
        <v>0</v>
      </c>
      <c r="V748">
        <v>0</v>
      </c>
      <c r="W748">
        <v>0</v>
      </c>
      <c r="X748">
        <v>0</v>
      </c>
      <c r="Y748">
        <v>0</v>
      </c>
      <c r="Z748">
        <v>0</v>
      </c>
      <c r="AA748">
        <v>0</v>
      </c>
      <c r="AB748">
        <v>0</v>
      </c>
      <c r="AC748">
        <v>0</v>
      </c>
      <c r="AD748">
        <v>0</v>
      </c>
      <c r="AE748">
        <v>0</v>
      </c>
      <c r="AF748">
        <v>0</v>
      </c>
      <c r="AG748">
        <v>0</v>
      </c>
      <c r="AH748">
        <v>0</v>
      </c>
      <c r="AI748">
        <v>0</v>
      </c>
      <c r="AJ748">
        <v>0</v>
      </c>
      <c r="AK748">
        <v>0</v>
      </c>
      <c r="AL748">
        <v>0</v>
      </c>
      <c r="AM748">
        <v>0</v>
      </c>
      <c r="AN748">
        <v>0</v>
      </c>
      <c r="AO748">
        <v>0</v>
      </c>
      <c r="AP748">
        <v>0</v>
      </c>
      <c r="AQ748">
        <v>0</v>
      </c>
      <c r="AR748">
        <v>0</v>
      </c>
      <c r="AS748">
        <v>2029207077.73</v>
      </c>
      <c r="AT748">
        <v>-9325179.209999999</v>
      </c>
      <c r="AU748">
        <v>-760000</v>
      </c>
      <c r="AV748">
        <v>227839753.65000001</v>
      </c>
      <c r="AW748">
        <v>215531.48</v>
      </c>
      <c r="AX748">
        <v>0</v>
      </c>
      <c r="AY748">
        <v>-1438269.93</v>
      </c>
      <c r="AZ748">
        <v>0</v>
      </c>
      <c r="BA748">
        <v>-227839753.65000001</v>
      </c>
      <c r="BB748">
        <v>-2452530556.8999996</v>
      </c>
      <c r="BC748">
        <v>184075642.95000002</v>
      </c>
      <c r="BD748">
        <v>112230811.55</v>
      </c>
      <c r="BE748">
        <v>11927386.950000001</v>
      </c>
      <c r="BF748">
        <v>28411.98</v>
      </c>
      <c r="BG748">
        <v>-305361.78000000003</v>
      </c>
      <c r="BH748">
        <v>820407.44999999925</v>
      </c>
      <c r="BI748">
        <v>0</v>
      </c>
      <c r="BJ748">
        <v>0</v>
      </c>
      <c r="BK748">
        <v>-318417</v>
      </c>
      <c r="BL748">
        <v>-58291507</v>
      </c>
      <c r="BM748">
        <v>147956750</v>
      </c>
      <c r="BN748">
        <v>129625204</v>
      </c>
      <c r="BO748">
        <v>0</v>
      </c>
      <c r="BP748">
        <v>-461180.04000000004</v>
      </c>
      <c r="BQ748">
        <v>-2878134.9499999997</v>
      </c>
      <c r="BR748">
        <v>5105090.05</v>
      </c>
      <c r="BS748">
        <v>0</v>
      </c>
      <c r="BT748">
        <v>-53386623.100000001</v>
      </c>
      <c r="BU748">
        <v>-1898874.9899999998</v>
      </c>
      <c r="BV748">
        <v>-10710588.969999999</v>
      </c>
      <c r="BW748">
        <v>-5551148.290000001</v>
      </c>
      <c r="BX748">
        <v>0</v>
      </c>
      <c r="BY748">
        <v>-530821.81000000006</v>
      </c>
      <c r="BZ748">
        <v>2416949.98</v>
      </c>
      <c r="CA748">
        <v>-787849.54</v>
      </c>
      <c r="CB748">
        <v>0</v>
      </c>
      <c r="CC748">
        <v>81605346.74000001</v>
      </c>
      <c r="CD748">
        <v>0</v>
      </c>
      <c r="CE748">
        <v>0</v>
      </c>
      <c r="CF748">
        <v>0</v>
      </c>
      <c r="CG748">
        <v>0</v>
      </c>
      <c r="CH748">
        <v>0</v>
      </c>
      <c r="CI748">
        <v>0</v>
      </c>
      <c r="CJ748">
        <v>0</v>
      </c>
      <c r="CK748">
        <v>0</v>
      </c>
      <c r="CL748">
        <v>1519485003.0699999</v>
      </c>
      <c r="CM748">
        <v>0</v>
      </c>
      <c r="CN748">
        <v>0</v>
      </c>
      <c r="CO748">
        <v>0</v>
      </c>
      <c r="CP748">
        <v>0</v>
      </c>
      <c r="CQ748">
        <v>0</v>
      </c>
      <c r="CR748">
        <v>0</v>
      </c>
      <c r="CS748">
        <v>0</v>
      </c>
      <c r="CT748">
        <v>0</v>
      </c>
      <c r="CU748">
        <v>0</v>
      </c>
      <c r="CV748">
        <v>0</v>
      </c>
      <c r="CW748">
        <v>0</v>
      </c>
      <c r="CX748">
        <v>0</v>
      </c>
      <c r="CY748">
        <v>0</v>
      </c>
      <c r="CZ748">
        <v>0</v>
      </c>
      <c r="DA748">
        <v>960492525.96000004</v>
      </c>
      <c r="DB748">
        <v>0</v>
      </c>
      <c r="DC748">
        <v>0</v>
      </c>
      <c r="DD748">
        <v>0</v>
      </c>
      <c r="DE748">
        <v>0</v>
      </c>
      <c r="DF748">
        <v>0</v>
      </c>
      <c r="DG748">
        <v>0</v>
      </c>
      <c r="DH748">
        <v>0</v>
      </c>
      <c r="DI748">
        <v>0</v>
      </c>
      <c r="DJ748">
        <v>462660059.19999999</v>
      </c>
      <c r="DK748">
        <v>0</v>
      </c>
      <c r="DL748">
        <v>0</v>
      </c>
      <c r="DM748">
        <v>0</v>
      </c>
      <c r="DN748">
        <v>0</v>
      </c>
      <c r="DO748">
        <v>0</v>
      </c>
      <c r="DP748">
        <v>0</v>
      </c>
      <c r="DQ748">
        <v>0</v>
      </c>
      <c r="DR748">
        <v>0</v>
      </c>
      <c r="DS748">
        <v>0</v>
      </c>
      <c r="DT748">
        <v>0</v>
      </c>
      <c r="DU748">
        <v>0</v>
      </c>
      <c r="DV748">
        <v>0</v>
      </c>
      <c r="DW748">
        <v>0</v>
      </c>
      <c r="DX748">
        <v>0</v>
      </c>
      <c r="DY748">
        <v>0</v>
      </c>
      <c r="DZ748">
        <v>0</v>
      </c>
      <c r="EA748">
        <v>0</v>
      </c>
      <c r="EB748">
        <v>0</v>
      </c>
      <c r="EC748">
        <v>0</v>
      </c>
      <c r="ED748">
        <v>0</v>
      </c>
      <c r="EE748">
        <v>0</v>
      </c>
      <c r="EF748">
        <v>0</v>
      </c>
      <c r="EH748">
        <v>0</v>
      </c>
      <c r="EJ748">
        <v>2</v>
      </c>
      <c r="EK748" s="59" t="s">
        <v>202</v>
      </c>
      <c r="EL748"/>
    </row>
    <row r="749" spans="2:142" x14ac:dyDescent="0.3">
      <c r="B749">
        <v>2015</v>
      </c>
      <c r="D749" t="s">
        <v>296</v>
      </c>
      <c r="E749" t="s">
        <v>202</v>
      </c>
      <c r="G749" t="s">
        <v>138</v>
      </c>
      <c r="H749" s="6">
        <v>579361</v>
      </c>
      <c r="I749">
        <v>576424</v>
      </c>
      <c r="J749">
        <v>0</v>
      </c>
      <c r="K749">
        <v>0</v>
      </c>
      <c r="L749">
        <v>0</v>
      </c>
      <c r="M749">
        <v>0</v>
      </c>
      <c r="N749">
        <v>0</v>
      </c>
      <c r="O749">
        <v>0</v>
      </c>
      <c r="P749">
        <v>0</v>
      </c>
      <c r="Q749">
        <v>0</v>
      </c>
      <c r="R749">
        <v>0</v>
      </c>
      <c r="S749">
        <v>0</v>
      </c>
      <c r="T749">
        <v>0</v>
      </c>
      <c r="U749">
        <v>0</v>
      </c>
      <c r="V749">
        <v>0</v>
      </c>
      <c r="W749">
        <v>0</v>
      </c>
      <c r="X749">
        <v>0</v>
      </c>
      <c r="Y749">
        <v>0</v>
      </c>
      <c r="Z749">
        <v>0</v>
      </c>
      <c r="AA749">
        <v>0</v>
      </c>
      <c r="AB749">
        <v>0</v>
      </c>
      <c r="AC749">
        <v>0</v>
      </c>
      <c r="AD749">
        <v>0</v>
      </c>
      <c r="AE749">
        <v>0</v>
      </c>
      <c r="AF749">
        <v>0</v>
      </c>
      <c r="AG749">
        <v>0</v>
      </c>
      <c r="AH749">
        <v>0</v>
      </c>
      <c r="AI749">
        <v>0</v>
      </c>
      <c r="AJ749">
        <v>0</v>
      </c>
      <c r="AK749">
        <v>0</v>
      </c>
      <c r="AL749">
        <v>0</v>
      </c>
      <c r="AM749">
        <v>0</v>
      </c>
      <c r="AN749">
        <v>0</v>
      </c>
      <c r="AO749">
        <v>0</v>
      </c>
      <c r="AP749">
        <v>0</v>
      </c>
      <c r="AQ749">
        <v>0</v>
      </c>
      <c r="AR749">
        <v>0</v>
      </c>
      <c r="AS749">
        <v>2044968170.0699999</v>
      </c>
      <c r="AT749">
        <v>-8864210.9800000004</v>
      </c>
      <c r="AU749">
        <v>-626510</v>
      </c>
      <c r="AV749">
        <v>267621222.61000001</v>
      </c>
      <c r="AW749">
        <v>486245.52</v>
      </c>
      <c r="AX749">
        <v>0</v>
      </c>
      <c r="AY749">
        <v>-1384554.55</v>
      </c>
      <c r="AZ749">
        <v>0</v>
      </c>
      <c r="BA749">
        <v>-267621222.61000001</v>
      </c>
      <c r="BB749">
        <v>-2497973373.9899998</v>
      </c>
      <c r="BC749">
        <v>182069083.64999998</v>
      </c>
      <c r="BD749">
        <v>113648835.75</v>
      </c>
      <c r="BE749">
        <v>12159818.049999999</v>
      </c>
      <c r="BF749">
        <v>-1638.9999999999982</v>
      </c>
      <c r="BG749">
        <v>-402951.16000000003</v>
      </c>
      <c r="BH749">
        <v>-14305411.800000001</v>
      </c>
      <c r="BI749">
        <v>0</v>
      </c>
      <c r="BJ749">
        <v>0</v>
      </c>
      <c r="BK749">
        <v>-18656562</v>
      </c>
      <c r="BL749">
        <v>-120364247</v>
      </c>
      <c r="BM749">
        <v>317872993</v>
      </c>
      <c r="BN749">
        <v>45014705</v>
      </c>
      <c r="BO749">
        <v>0</v>
      </c>
      <c r="BP749">
        <v>-518732.48000000004</v>
      </c>
      <c r="BQ749">
        <v>3033918.8499999996</v>
      </c>
      <c r="BR749">
        <v>882268.1</v>
      </c>
      <c r="BS749">
        <v>0</v>
      </c>
      <c r="BT749">
        <v>-54902072.209999993</v>
      </c>
      <c r="BU749">
        <v>-1479039.72</v>
      </c>
      <c r="BV749">
        <v>-9337903.129999999</v>
      </c>
      <c r="BW749">
        <v>-5392864.4399999995</v>
      </c>
      <c r="BX749">
        <v>-4170</v>
      </c>
      <c r="BY749">
        <v>-399082.93000000005</v>
      </c>
      <c r="BZ749">
        <v>1885348.0499999998</v>
      </c>
      <c r="CA749">
        <v>-437780.91000000003</v>
      </c>
      <c r="CB749">
        <v>0</v>
      </c>
      <c r="CC749">
        <v>27275748.73</v>
      </c>
      <c r="CD749">
        <v>15000000</v>
      </c>
      <c r="CE749">
        <v>0</v>
      </c>
      <c r="CF749">
        <v>0</v>
      </c>
      <c r="CG749">
        <v>0</v>
      </c>
      <c r="CH749">
        <v>0</v>
      </c>
      <c r="CI749">
        <v>1010512269.9299999</v>
      </c>
      <c r="CJ749">
        <v>485779008.1687308</v>
      </c>
      <c r="CK749">
        <v>0</v>
      </c>
      <c r="CL749">
        <v>1519703180.77</v>
      </c>
      <c r="CM749">
        <v>0</v>
      </c>
      <c r="CN749">
        <v>0</v>
      </c>
      <c r="CO749">
        <v>0</v>
      </c>
      <c r="CP749">
        <v>0</v>
      </c>
      <c r="CQ749">
        <v>0</v>
      </c>
      <c r="CR749">
        <v>0</v>
      </c>
      <c r="CS749">
        <v>0</v>
      </c>
      <c r="CT749">
        <v>0</v>
      </c>
      <c r="CU749">
        <v>0</v>
      </c>
      <c r="CV749">
        <v>0</v>
      </c>
      <c r="CW749">
        <v>0</v>
      </c>
      <c r="CX749">
        <v>0</v>
      </c>
      <c r="CY749">
        <v>0</v>
      </c>
      <c r="CZ749">
        <v>0</v>
      </c>
      <c r="DA749">
        <v>989738554.43000007</v>
      </c>
      <c r="DB749">
        <v>0</v>
      </c>
      <c r="DC749">
        <v>0</v>
      </c>
      <c r="DD749">
        <v>0</v>
      </c>
      <c r="DE749">
        <v>0</v>
      </c>
      <c r="DF749">
        <v>0</v>
      </c>
      <c r="DG749">
        <v>0</v>
      </c>
      <c r="DH749">
        <v>0</v>
      </c>
      <c r="DI749">
        <v>0</v>
      </c>
      <c r="DJ749">
        <v>476965471</v>
      </c>
      <c r="DK749">
        <v>0</v>
      </c>
      <c r="DL749">
        <v>0</v>
      </c>
      <c r="DM749">
        <v>0</v>
      </c>
      <c r="DN749">
        <v>0</v>
      </c>
      <c r="DO749">
        <v>0</v>
      </c>
      <c r="DP749">
        <v>0</v>
      </c>
      <c r="DQ749">
        <v>0</v>
      </c>
      <c r="DR749">
        <v>0</v>
      </c>
      <c r="DS749">
        <v>0</v>
      </c>
      <c r="DT749">
        <v>0</v>
      </c>
      <c r="DU749">
        <v>0</v>
      </c>
      <c r="DV749">
        <v>0</v>
      </c>
      <c r="DW749">
        <v>0</v>
      </c>
      <c r="DX749">
        <v>0</v>
      </c>
      <c r="DY749">
        <v>0</v>
      </c>
      <c r="DZ749">
        <v>0</v>
      </c>
      <c r="EA749">
        <v>0</v>
      </c>
      <c r="EB749">
        <v>0</v>
      </c>
      <c r="EC749">
        <v>0</v>
      </c>
      <c r="ED749">
        <v>0</v>
      </c>
      <c r="EE749">
        <v>0</v>
      </c>
      <c r="EF749">
        <v>0</v>
      </c>
      <c r="EH749">
        <v>0</v>
      </c>
      <c r="EJ749">
        <v>2</v>
      </c>
      <c r="EK749" s="59" t="s">
        <v>202</v>
      </c>
      <c r="EL749"/>
    </row>
    <row r="750" spans="2:142" x14ac:dyDescent="0.3">
      <c r="B750">
        <v>2016</v>
      </c>
      <c r="D750" t="s">
        <v>296</v>
      </c>
      <c r="E750" t="s">
        <v>202</v>
      </c>
      <c r="G750" t="s">
        <v>138</v>
      </c>
      <c r="H750" s="6">
        <v>577894</v>
      </c>
      <c r="I750">
        <v>596985</v>
      </c>
      <c r="J750">
        <v>0</v>
      </c>
      <c r="K750">
        <v>0</v>
      </c>
      <c r="L750">
        <v>0</v>
      </c>
      <c r="M750">
        <v>0</v>
      </c>
      <c r="N750">
        <v>0</v>
      </c>
      <c r="O750">
        <v>0</v>
      </c>
      <c r="P750">
        <v>0</v>
      </c>
      <c r="Q750">
        <v>0</v>
      </c>
      <c r="R750">
        <v>0</v>
      </c>
      <c r="S750">
        <v>0</v>
      </c>
      <c r="T750">
        <v>0</v>
      </c>
      <c r="U750">
        <v>0</v>
      </c>
      <c r="V750">
        <v>0</v>
      </c>
      <c r="W750">
        <v>0</v>
      </c>
      <c r="X750">
        <v>0</v>
      </c>
      <c r="Y750">
        <v>0</v>
      </c>
      <c r="Z750">
        <v>0</v>
      </c>
      <c r="AA750">
        <v>0</v>
      </c>
      <c r="AB750">
        <v>0</v>
      </c>
      <c r="AC750">
        <v>0</v>
      </c>
      <c r="AD750">
        <v>0</v>
      </c>
      <c r="AE750">
        <v>0</v>
      </c>
      <c r="AF750">
        <v>0</v>
      </c>
      <c r="AG750">
        <v>0</v>
      </c>
      <c r="AH750">
        <v>0</v>
      </c>
      <c r="AI750">
        <v>0</v>
      </c>
      <c r="AJ750">
        <v>0</v>
      </c>
      <c r="AK750">
        <v>0</v>
      </c>
      <c r="AL750">
        <v>0</v>
      </c>
      <c r="AM750">
        <v>0</v>
      </c>
      <c r="AN750">
        <v>0</v>
      </c>
      <c r="AO750">
        <v>0</v>
      </c>
      <c r="AP750">
        <v>0</v>
      </c>
      <c r="AQ750">
        <v>0</v>
      </c>
      <c r="AR750">
        <v>0</v>
      </c>
      <c r="AS750">
        <v>2115243831.0100002</v>
      </c>
      <c r="AT750">
        <v>-3435704.52</v>
      </c>
      <c r="AU750">
        <v>-54713</v>
      </c>
      <c r="AV750">
        <v>285926992.97000003</v>
      </c>
      <c r="AW750">
        <v>399038.9</v>
      </c>
      <c r="AX750">
        <v>0</v>
      </c>
      <c r="AY750">
        <v>-1374030.65</v>
      </c>
      <c r="AZ750">
        <v>0</v>
      </c>
      <c r="BA750">
        <v>-285926992.97000003</v>
      </c>
      <c r="BB750">
        <v>-2607436175.5599995</v>
      </c>
      <c r="BC750">
        <v>313699705.44999999</v>
      </c>
      <c r="BD750">
        <v>0</v>
      </c>
      <c r="BE750">
        <v>0</v>
      </c>
      <c r="BF750">
        <v>0</v>
      </c>
      <c r="BG750">
        <v>-222698.22</v>
      </c>
      <c r="BH750">
        <v>-24445.200000000186</v>
      </c>
      <c r="BI750">
        <v>0</v>
      </c>
      <c r="BJ750">
        <v>0</v>
      </c>
      <c r="BK750">
        <v>-6171</v>
      </c>
      <c r="BL750">
        <v>250827910</v>
      </c>
      <c r="BM750">
        <v>0</v>
      </c>
      <c r="BN750">
        <v>18627214.649999999</v>
      </c>
      <c r="BO750">
        <v>0</v>
      </c>
      <c r="BP750">
        <v>-520060.66</v>
      </c>
      <c r="BQ750">
        <v>-2811231.25</v>
      </c>
      <c r="BR750">
        <v>0</v>
      </c>
      <c r="BS750">
        <v>0</v>
      </c>
      <c r="BT750">
        <v>-53726383.969999999</v>
      </c>
      <c r="BU750">
        <v>-1597917.55</v>
      </c>
      <c r="BV750">
        <v>-10169039.9</v>
      </c>
      <c r="BW750">
        <v>-5432004.5899999999</v>
      </c>
      <c r="BX750">
        <v>-15920</v>
      </c>
      <c r="BY750">
        <v>-422242.08</v>
      </c>
      <c r="BZ750">
        <v>1178301.5</v>
      </c>
      <c r="CA750">
        <v>-1328256.82</v>
      </c>
      <c r="CB750">
        <v>0</v>
      </c>
      <c r="CC750">
        <v>36156913.530000001</v>
      </c>
      <c r="CD750">
        <v>0</v>
      </c>
      <c r="CE750">
        <v>0</v>
      </c>
      <c r="CF750">
        <v>0</v>
      </c>
      <c r="CG750">
        <v>0</v>
      </c>
      <c r="CH750">
        <v>0</v>
      </c>
      <c r="CI750">
        <v>1040400000</v>
      </c>
      <c r="CJ750">
        <v>483200000</v>
      </c>
      <c r="CK750">
        <v>0</v>
      </c>
      <c r="CL750">
        <v>1550606390.5199997</v>
      </c>
      <c r="CM750">
        <v>0</v>
      </c>
      <c r="CN750">
        <v>0</v>
      </c>
      <c r="CO750">
        <v>0</v>
      </c>
      <c r="CP750">
        <v>0</v>
      </c>
      <c r="CQ750">
        <v>0</v>
      </c>
      <c r="CR750">
        <v>0</v>
      </c>
      <c r="CS750">
        <v>0</v>
      </c>
      <c r="CT750">
        <v>0</v>
      </c>
      <c r="CU750">
        <v>0</v>
      </c>
      <c r="CV750">
        <v>0</v>
      </c>
      <c r="CW750">
        <v>0</v>
      </c>
      <c r="CX750">
        <v>0</v>
      </c>
      <c r="CY750">
        <v>0</v>
      </c>
      <c r="CZ750">
        <v>0</v>
      </c>
      <c r="DA750">
        <v>1037294474.48</v>
      </c>
      <c r="DB750">
        <v>0</v>
      </c>
      <c r="DC750">
        <v>0</v>
      </c>
      <c r="DD750">
        <v>0</v>
      </c>
      <c r="DE750">
        <v>0</v>
      </c>
      <c r="DF750">
        <v>0</v>
      </c>
      <c r="DG750">
        <v>0</v>
      </c>
      <c r="DH750">
        <v>0</v>
      </c>
      <c r="DI750">
        <v>0</v>
      </c>
      <c r="DJ750">
        <v>476989916.19999999</v>
      </c>
      <c r="DK750">
        <v>0</v>
      </c>
      <c r="DL750">
        <v>0</v>
      </c>
      <c r="DM750">
        <v>0</v>
      </c>
      <c r="DN750">
        <v>0</v>
      </c>
      <c r="DO750">
        <v>0</v>
      </c>
      <c r="DP750">
        <v>0</v>
      </c>
      <c r="DQ750">
        <v>0</v>
      </c>
      <c r="DR750">
        <v>0</v>
      </c>
      <c r="DS750">
        <v>0</v>
      </c>
      <c r="DT750">
        <v>0</v>
      </c>
      <c r="DU750">
        <v>0</v>
      </c>
      <c r="DV750">
        <v>0</v>
      </c>
      <c r="DW750">
        <v>0</v>
      </c>
      <c r="DX750">
        <v>0</v>
      </c>
      <c r="DY750">
        <v>0</v>
      </c>
      <c r="DZ750">
        <v>0</v>
      </c>
      <c r="EA750">
        <v>0</v>
      </c>
      <c r="EB750">
        <v>0</v>
      </c>
      <c r="EC750">
        <v>0</v>
      </c>
      <c r="ED750">
        <v>0</v>
      </c>
      <c r="EE750">
        <v>0</v>
      </c>
      <c r="EF750">
        <v>0</v>
      </c>
      <c r="EH750">
        <v>0</v>
      </c>
      <c r="EJ750">
        <v>2</v>
      </c>
      <c r="EK750" s="59" t="s">
        <v>202</v>
      </c>
      <c r="EL750"/>
    </row>
    <row r="751" spans="2:142" x14ac:dyDescent="0.3">
      <c r="B751">
        <v>2017</v>
      </c>
      <c r="D751" t="s">
        <v>296</v>
      </c>
      <c r="E751" t="s">
        <v>202</v>
      </c>
      <c r="G751" t="s">
        <v>138</v>
      </c>
      <c r="H751" s="6">
        <v>594623</v>
      </c>
      <c r="I751">
        <v>624805</v>
      </c>
      <c r="J751">
        <v>0</v>
      </c>
      <c r="K751">
        <v>0</v>
      </c>
      <c r="L751">
        <v>0</v>
      </c>
      <c r="M751">
        <v>0</v>
      </c>
      <c r="N751">
        <v>0</v>
      </c>
      <c r="O751">
        <v>0</v>
      </c>
      <c r="P751">
        <v>0</v>
      </c>
      <c r="Q751">
        <v>0</v>
      </c>
      <c r="R751">
        <v>0</v>
      </c>
      <c r="S751">
        <v>0</v>
      </c>
      <c r="T751">
        <v>0</v>
      </c>
      <c r="U751">
        <v>0</v>
      </c>
      <c r="V751">
        <v>0</v>
      </c>
      <c r="W751">
        <v>0</v>
      </c>
      <c r="X751">
        <v>0</v>
      </c>
      <c r="Y751">
        <v>0</v>
      </c>
      <c r="Z751">
        <v>0</v>
      </c>
      <c r="AA751">
        <v>0</v>
      </c>
      <c r="AB751">
        <v>0</v>
      </c>
      <c r="AC751">
        <v>0</v>
      </c>
      <c r="AD751">
        <v>0</v>
      </c>
      <c r="AE751">
        <v>0</v>
      </c>
      <c r="AF751">
        <v>0</v>
      </c>
      <c r="AG751">
        <v>0</v>
      </c>
      <c r="AH751">
        <v>0</v>
      </c>
      <c r="AI751">
        <v>0</v>
      </c>
      <c r="AJ751">
        <v>0</v>
      </c>
      <c r="AK751">
        <v>0</v>
      </c>
      <c r="AL751">
        <v>0</v>
      </c>
      <c r="AM751">
        <v>0</v>
      </c>
      <c r="AN751">
        <v>0</v>
      </c>
      <c r="AO751">
        <v>0</v>
      </c>
      <c r="AP751">
        <v>0</v>
      </c>
      <c r="AQ751">
        <v>0</v>
      </c>
      <c r="AR751">
        <v>0</v>
      </c>
      <c r="AS751">
        <v>2213165505.8200002</v>
      </c>
      <c r="AT751">
        <v>-7365917.3500000006</v>
      </c>
      <c r="AU751">
        <v>-100000</v>
      </c>
      <c r="AV751">
        <v>343206729.38999999</v>
      </c>
      <c r="AW751">
        <v>575278.13</v>
      </c>
      <c r="AX751">
        <v>0</v>
      </c>
      <c r="AY751">
        <v>-2117196.29</v>
      </c>
      <c r="AZ751">
        <v>0</v>
      </c>
      <c r="BA751">
        <v>-343206729.38999999</v>
      </c>
      <c r="BB751">
        <v>-2657576811.4899998</v>
      </c>
      <c r="BC751">
        <v>321908675.88999999</v>
      </c>
      <c r="BD751">
        <v>0</v>
      </c>
      <c r="BE751">
        <v>0</v>
      </c>
      <c r="BF751">
        <v>0</v>
      </c>
      <c r="BG751">
        <v>-277899.53000000003</v>
      </c>
      <c r="BH751">
        <v>-22741857.890000001</v>
      </c>
      <c r="BI751">
        <v>0</v>
      </c>
      <c r="BJ751">
        <v>0</v>
      </c>
      <c r="BK751">
        <v>7826</v>
      </c>
      <c r="BL751">
        <v>277629943</v>
      </c>
      <c r="BM751">
        <v>0</v>
      </c>
      <c r="BN751">
        <v>30519328</v>
      </c>
      <c r="BO751">
        <v>0</v>
      </c>
      <c r="BP751">
        <v>-533769.43999999994</v>
      </c>
      <c r="BQ751">
        <v>16381968.75</v>
      </c>
      <c r="BR751">
        <v>23051.85</v>
      </c>
      <c r="BS751">
        <v>0</v>
      </c>
      <c r="BT751">
        <v>-59390814.840000004</v>
      </c>
      <c r="BU751">
        <v>-1826905.76</v>
      </c>
      <c r="BV751">
        <v>-13592962.490000002</v>
      </c>
      <c r="BW751">
        <v>-5282664.43</v>
      </c>
      <c r="BX751">
        <v>-9140432.5399999991</v>
      </c>
      <c r="BY751">
        <v>-412374.52999999997</v>
      </c>
      <c r="BZ751">
        <v>1226276.17</v>
      </c>
      <c r="CA751">
        <v>-1685264.78</v>
      </c>
      <c r="CB751">
        <v>0</v>
      </c>
      <c r="CC751">
        <v>65562010.600000001</v>
      </c>
      <c r="CD751">
        <v>0</v>
      </c>
      <c r="CE751">
        <v>0</v>
      </c>
      <c r="CF751">
        <v>0</v>
      </c>
      <c r="CG751">
        <v>0</v>
      </c>
      <c r="CH751">
        <v>0</v>
      </c>
      <c r="CI751">
        <v>1089026895.26</v>
      </c>
      <c r="CJ751">
        <v>485369258.9980461</v>
      </c>
      <c r="CK751">
        <v>0</v>
      </c>
      <c r="CL751">
        <v>1644277801.5099998</v>
      </c>
      <c r="CM751">
        <v>0</v>
      </c>
      <c r="CN751">
        <v>0</v>
      </c>
      <c r="CO751">
        <v>0</v>
      </c>
      <c r="CP751">
        <v>0</v>
      </c>
      <c r="CQ751">
        <v>0</v>
      </c>
      <c r="CR751">
        <v>0</v>
      </c>
      <c r="CS751">
        <v>0</v>
      </c>
      <c r="CT751">
        <v>0</v>
      </c>
      <c r="CU751">
        <v>0</v>
      </c>
      <c r="CV751">
        <v>0</v>
      </c>
      <c r="CW751">
        <v>0</v>
      </c>
      <c r="CX751">
        <v>0</v>
      </c>
      <c r="CY751">
        <v>0</v>
      </c>
      <c r="CZ751">
        <v>0</v>
      </c>
      <c r="DA751">
        <v>1182249467.8299999</v>
      </c>
      <c r="DB751">
        <v>0</v>
      </c>
      <c r="DC751">
        <v>0</v>
      </c>
      <c r="DD751">
        <v>0</v>
      </c>
      <c r="DE751">
        <v>0</v>
      </c>
      <c r="DF751">
        <v>0</v>
      </c>
      <c r="DG751">
        <v>0</v>
      </c>
      <c r="DH751">
        <v>0</v>
      </c>
      <c r="DI751">
        <v>0</v>
      </c>
      <c r="DJ751">
        <v>499731774.08999997</v>
      </c>
      <c r="DK751">
        <v>0</v>
      </c>
      <c r="DL751">
        <v>0</v>
      </c>
      <c r="DM751">
        <v>0</v>
      </c>
      <c r="DN751">
        <v>0</v>
      </c>
      <c r="DO751">
        <v>0</v>
      </c>
      <c r="DP751">
        <v>0</v>
      </c>
      <c r="DQ751">
        <v>0</v>
      </c>
      <c r="DR751">
        <v>0</v>
      </c>
      <c r="DS751">
        <v>0</v>
      </c>
      <c r="DT751">
        <v>0</v>
      </c>
      <c r="DU751">
        <v>0</v>
      </c>
      <c r="DV751">
        <v>0</v>
      </c>
      <c r="DW751">
        <v>0</v>
      </c>
      <c r="DX751">
        <v>0</v>
      </c>
      <c r="DY751">
        <v>0</v>
      </c>
      <c r="DZ751">
        <v>0</v>
      </c>
      <c r="EA751">
        <v>0</v>
      </c>
      <c r="EB751">
        <v>0</v>
      </c>
      <c r="EC751">
        <v>0</v>
      </c>
      <c r="ED751">
        <v>0</v>
      </c>
      <c r="EE751">
        <v>0</v>
      </c>
      <c r="EF751">
        <v>0</v>
      </c>
      <c r="EH751">
        <v>0</v>
      </c>
      <c r="EJ751">
        <v>2</v>
      </c>
      <c r="EK751" s="59" t="s">
        <v>202</v>
      </c>
      <c r="EL751"/>
    </row>
    <row r="752" spans="2:142" x14ac:dyDescent="0.3">
      <c r="B752">
        <v>2018</v>
      </c>
      <c r="D752" t="s">
        <v>296</v>
      </c>
      <c r="E752" t="s">
        <v>202</v>
      </c>
      <c r="G752" t="s">
        <v>138</v>
      </c>
      <c r="H752" s="6">
        <v>625488</v>
      </c>
      <c r="I752">
        <v>639841</v>
      </c>
      <c r="J752">
        <v>0</v>
      </c>
      <c r="K752">
        <v>0</v>
      </c>
      <c r="L752">
        <v>0</v>
      </c>
      <c r="M752">
        <v>0</v>
      </c>
      <c r="N752">
        <v>0</v>
      </c>
      <c r="O752">
        <v>0</v>
      </c>
      <c r="P752">
        <v>0</v>
      </c>
      <c r="Q752">
        <v>0</v>
      </c>
      <c r="R752">
        <v>0</v>
      </c>
      <c r="S752">
        <v>0</v>
      </c>
      <c r="T752">
        <v>0</v>
      </c>
      <c r="U752">
        <v>0</v>
      </c>
      <c r="V752">
        <v>0</v>
      </c>
      <c r="W752">
        <v>0</v>
      </c>
      <c r="X752">
        <v>0</v>
      </c>
      <c r="Y752">
        <v>0</v>
      </c>
      <c r="Z752">
        <v>0</v>
      </c>
      <c r="AA752">
        <v>0</v>
      </c>
      <c r="AB752">
        <v>0</v>
      </c>
      <c r="AC752">
        <v>0</v>
      </c>
      <c r="AD752">
        <v>0</v>
      </c>
      <c r="AE752">
        <v>0</v>
      </c>
      <c r="AF752">
        <v>0</v>
      </c>
      <c r="AG752">
        <v>0</v>
      </c>
      <c r="AH752">
        <v>0</v>
      </c>
      <c r="AI752">
        <v>0</v>
      </c>
      <c r="AJ752">
        <v>0</v>
      </c>
      <c r="AK752">
        <v>0</v>
      </c>
      <c r="AL752">
        <v>0</v>
      </c>
      <c r="AM752">
        <v>0</v>
      </c>
      <c r="AN752">
        <v>0</v>
      </c>
      <c r="AO752">
        <v>0</v>
      </c>
      <c r="AP752">
        <v>0</v>
      </c>
      <c r="AQ752">
        <v>0</v>
      </c>
      <c r="AR752">
        <v>0</v>
      </c>
      <c r="AS752">
        <v>2342515688.0500002</v>
      </c>
      <c r="AT752">
        <v>-10392172.48</v>
      </c>
      <c r="AU752">
        <v>-109000</v>
      </c>
      <c r="AV752">
        <v>373703604.50999999</v>
      </c>
      <c r="AW752">
        <v>558678.68999999994</v>
      </c>
      <c r="AX752">
        <v>0</v>
      </c>
      <c r="AY752">
        <v>-2992745.76</v>
      </c>
      <c r="AZ752">
        <v>0</v>
      </c>
      <c r="BA752">
        <v>-373703604.50999999</v>
      </c>
      <c r="BB752">
        <v>-2715496530.5799999</v>
      </c>
      <c r="BC752">
        <v>335807055.12</v>
      </c>
      <c r="BD752">
        <v>0</v>
      </c>
      <c r="BE752">
        <v>0</v>
      </c>
      <c r="BF752">
        <v>0</v>
      </c>
      <c r="BG752">
        <v>-281052.83999999997</v>
      </c>
      <c r="BH752">
        <v>-16120760.18</v>
      </c>
      <c r="BI752">
        <v>0</v>
      </c>
      <c r="BJ752">
        <v>0</v>
      </c>
      <c r="BK752">
        <v>-105398</v>
      </c>
      <c r="BL752">
        <v>292397712</v>
      </c>
      <c r="BM752">
        <v>0</v>
      </c>
      <c r="BN752">
        <v>-56684353.640000001</v>
      </c>
      <c r="BO752">
        <v>0</v>
      </c>
      <c r="BP752">
        <v>-1162889.0099999998</v>
      </c>
      <c r="BQ752">
        <v>794400.07</v>
      </c>
      <c r="BR752">
        <v>0</v>
      </c>
      <c r="BS752">
        <v>0</v>
      </c>
      <c r="BT752">
        <v>-57231326.369999997</v>
      </c>
      <c r="BU752">
        <v>-782264.66</v>
      </c>
      <c r="BV752">
        <v>-13449211.420000002</v>
      </c>
      <c r="BW752">
        <v>-5161130.47</v>
      </c>
      <c r="BX752">
        <v>-7021182.8300000001</v>
      </c>
      <c r="BY752">
        <v>-451997.3</v>
      </c>
      <c r="BZ752">
        <v>1378633.58</v>
      </c>
      <c r="CA752">
        <v>-2029911.49</v>
      </c>
      <c r="CB752">
        <v>0</v>
      </c>
      <c r="CC752">
        <v>-14962543.84</v>
      </c>
      <c r="CD752">
        <v>90000</v>
      </c>
      <c r="CE752">
        <v>0</v>
      </c>
      <c r="CF752">
        <v>0</v>
      </c>
      <c r="CG752">
        <v>0</v>
      </c>
      <c r="CH752">
        <v>0</v>
      </c>
      <c r="CI752">
        <v>1234272085.0600002</v>
      </c>
      <c r="CJ752">
        <v>457567680.49355364</v>
      </c>
      <c r="CK752">
        <v>0</v>
      </c>
      <c r="CL752">
        <v>1901267701.3299999</v>
      </c>
      <c r="CM752">
        <v>0</v>
      </c>
      <c r="CN752">
        <v>0</v>
      </c>
      <c r="CO752">
        <v>0</v>
      </c>
      <c r="CP752">
        <v>0</v>
      </c>
      <c r="CQ752">
        <v>0</v>
      </c>
      <c r="CR752">
        <v>0</v>
      </c>
      <c r="CS752">
        <v>0</v>
      </c>
      <c r="CT752">
        <v>0</v>
      </c>
      <c r="CU752">
        <v>0</v>
      </c>
      <c r="CV752">
        <v>0</v>
      </c>
      <c r="CW752">
        <v>0</v>
      </c>
      <c r="CX752">
        <v>0</v>
      </c>
      <c r="CY752">
        <v>0</v>
      </c>
      <c r="CZ752">
        <v>0</v>
      </c>
      <c r="DA752">
        <v>1251357165.6000001</v>
      </c>
      <c r="DB752">
        <v>0</v>
      </c>
      <c r="DC752">
        <v>0</v>
      </c>
      <c r="DD752">
        <v>0</v>
      </c>
      <c r="DE752">
        <v>0</v>
      </c>
      <c r="DF752">
        <v>0</v>
      </c>
      <c r="DG752">
        <v>0</v>
      </c>
      <c r="DH752">
        <v>0</v>
      </c>
      <c r="DI752">
        <v>0</v>
      </c>
      <c r="DJ752">
        <v>515852534.26999998</v>
      </c>
      <c r="DK752">
        <v>0</v>
      </c>
      <c r="DL752">
        <v>0</v>
      </c>
      <c r="DM752">
        <v>0</v>
      </c>
      <c r="DN752">
        <v>0</v>
      </c>
      <c r="DO752">
        <v>0</v>
      </c>
      <c r="DP752">
        <v>0</v>
      </c>
      <c r="DQ752">
        <v>0</v>
      </c>
      <c r="DR752">
        <v>0</v>
      </c>
      <c r="DS752">
        <v>0</v>
      </c>
      <c r="DT752">
        <v>0</v>
      </c>
      <c r="DU752">
        <v>0</v>
      </c>
      <c r="DV752">
        <v>0</v>
      </c>
      <c r="DW752">
        <v>0</v>
      </c>
      <c r="DX752">
        <v>0</v>
      </c>
      <c r="DY752">
        <v>0</v>
      </c>
      <c r="DZ752">
        <v>0</v>
      </c>
      <c r="EA752">
        <v>0</v>
      </c>
      <c r="EB752">
        <v>0</v>
      </c>
      <c r="EC752">
        <v>0</v>
      </c>
      <c r="ED752">
        <v>0</v>
      </c>
      <c r="EE752">
        <v>0</v>
      </c>
      <c r="EF752">
        <v>0</v>
      </c>
      <c r="EH752">
        <v>0</v>
      </c>
      <c r="EJ752">
        <v>2</v>
      </c>
      <c r="EK752" s="59" t="s">
        <v>202</v>
      </c>
      <c r="EL752"/>
    </row>
    <row r="753" spans="2:142" x14ac:dyDescent="0.3">
      <c r="B753">
        <v>2019</v>
      </c>
      <c r="D753" t="s">
        <v>296</v>
      </c>
      <c r="E753" t="s">
        <v>202</v>
      </c>
      <c r="G753" t="s">
        <v>138</v>
      </c>
      <c r="H753" s="6">
        <v>640158</v>
      </c>
      <c r="I753">
        <v>632937</v>
      </c>
      <c r="J753">
        <v>0</v>
      </c>
      <c r="K753">
        <v>0</v>
      </c>
      <c r="L753">
        <v>0</v>
      </c>
      <c r="M753">
        <v>0</v>
      </c>
      <c r="N753">
        <v>0</v>
      </c>
      <c r="O753">
        <v>0</v>
      </c>
      <c r="P753">
        <v>0</v>
      </c>
      <c r="Q753">
        <v>0</v>
      </c>
      <c r="R753">
        <v>0</v>
      </c>
      <c r="S753">
        <v>0</v>
      </c>
      <c r="T753">
        <v>0</v>
      </c>
      <c r="U753">
        <v>0</v>
      </c>
      <c r="V753">
        <v>0</v>
      </c>
      <c r="W753">
        <v>0</v>
      </c>
      <c r="X753">
        <v>0</v>
      </c>
      <c r="Y753">
        <v>0</v>
      </c>
      <c r="Z753">
        <v>0</v>
      </c>
      <c r="AA753">
        <v>0</v>
      </c>
      <c r="AB753">
        <v>0</v>
      </c>
      <c r="AC753">
        <v>0</v>
      </c>
      <c r="AD753">
        <v>0</v>
      </c>
      <c r="AE753">
        <v>0</v>
      </c>
      <c r="AF753">
        <v>0</v>
      </c>
      <c r="AG753">
        <v>0</v>
      </c>
      <c r="AH753">
        <v>0</v>
      </c>
      <c r="AI753">
        <v>0</v>
      </c>
      <c r="AJ753">
        <v>0</v>
      </c>
      <c r="AK753">
        <v>0</v>
      </c>
      <c r="AL753">
        <v>0</v>
      </c>
      <c r="AM753">
        <v>0</v>
      </c>
      <c r="AN753">
        <v>0</v>
      </c>
      <c r="AO753">
        <v>0</v>
      </c>
      <c r="AP753">
        <v>0</v>
      </c>
      <c r="AQ753">
        <v>0</v>
      </c>
      <c r="AR753">
        <v>0</v>
      </c>
      <c r="AS753">
        <v>2389695524.1900005</v>
      </c>
      <c r="AT753">
        <v>-9088837.7699999996</v>
      </c>
      <c r="AU753">
        <v>-113000</v>
      </c>
      <c r="AV753">
        <v>399605278.53999996</v>
      </c>
      <c r="AW753">
        <v>518143.16000000003</v>
      </c>
      <c r="AX753">
        <v>0</v>
      </c>
      <c r="AY753">
        <v>-3090823.73</v>
      </c>
      <c r="AZ753">
        <v>0</v>
      </c>
      <c r="BA753">
        <v>-399605278.53999996</v>
      </c>
      <c r="BB753">
        <v>-2863274998.8800001</v>
      </c>
      <c r="BC753">
        <v>351309761.55000001</v>
      </c>
      <c r="BD753">
        <v>0</v>
      </c>
      <c r="BE753">
        <v>0</v>
      </c>
      <c r="BF753">
        <v>0</v>
      </c>
      <c r="BG753">
        <v>-510379.17000000004</v>
      </c>
      <c r="BH753">
        <v>27093029.800000001</v>
      </c>
      <c r="BI753">
        <v>0</v>
      </c>
      <c r="BJ753">
        <v>0</v>
      </c>
      <c r="BK753">
        <v>0</v>
      </c>
      <c r="BL753">
        <v>255842068.32999998</v>
      </c>
      <c r="BM753">
        <v>0</v>
      </c>
      <c r="BN753">
        <v>-28324304.359999999</v>
      </c>
      <c r="BO753">
        <v>0</v>
      </c>
      <c r="BP753">
        <v>-1158732.52</v>
      </c>
      <c r="BQ753">
        <v>3739984.69</v>
      </c>
      <c r="BR753">
        <v>0</v>
      </c>
      <c r="BS753">
        <v>0</v>
      </c>
      <c r="BT753">
        <v>-58487859.270000003</v>
      </c>
      <c r="BU753">
        <v>-849482.80999999994</v>
      </c>
      <c r="BV753">
        <v>-11012395.65</v>
      </c>
      <c r="BW753">
        <v>-5453727.1100000003</v>
      </c>
      <c r="BX753">
        <v>-5613916.25</v>
      </c>
      <c r="BY753">
        <v>-713885.27</v>
      </c>
      <c r="BZ753">
        <v>1498055.84</v>
      </c>
      <c r="CA753">
        <v>-2208885.14</v>
      </c>
      <c r="CB753">
        <v>0</v>
      </c>
      <c r="CC753">
        <v>105864342.03999999</v>
      </c>
      <c r="CD753">
        <v>0</v>
      </c>
      <c r="CE753">
        <v>0</v>
      </c>
      <c r="CF753">
        <v>0</v>
      </c>
      <c r="CG753">
        <v>0</v>
      </c>
      <c r="CH753">
        <v>0</v>
      </c>
      <c r="CI753">
        <v>1303054325.6799998</v>
      </c>
      <c r="CJ753">
        <v>472320294.14490074</v>
      </c>
      <c r="CK753">
        <v>231219216.94081646</v>
      </c>
      <c r="CL753">
        <v>2151144130.96</v>
      </c>
      <c r="CM753">
        <v>0</v>
      </c>
      <c r="CN753">
        <v>0</v>
      </c>
      <c r="CO753">
        <v>0</v>
      </c>
      <c r="CP753">
        <v>0</v>
      </c>
      <c r="CQ753">
        <v>0</v>
      </c>
      <c r="CR753">
        <v>0</v>
      </c>
      <c r="CS753">
        <v>0</v>
      </c>
      <c r="CT753">
        <v>0</v>
      </c>
      <c r="CU753">
        <v>0</v>
      </c>
      <c r="CV753">
        <v>0</v>
      </c>
      <c r="CW753">
        <v>0</v>
      </c>
      <c r="CX753">
        <v>0</v>
      </c>
      <c r="CY753">
        <v>0</v>
      </c>
      <c r="CZ753">
        <v>0</v>
      </c>
      <c r="DA753">
        <v>1382016847.27</v>
      </c>
      <c r="DB753">
        <v>0</v>
      </c>
      <c r="DC753">
        <v>0</v>
      </c>
      <c r="DD753">
        <v>0</v>
      </c>
      <c r="DE753">
        <v>0</v>
      </c>
      <c r="DF753">
        <v>0</v>
      </c>
      <c r="DG753">
        <v>0</v>
      </c>
      <c r="DH753">
        <v>0</v>
      </c>
      <c r="DI753">
        <v>0</v>
      </c>
      <c r="DJ753">
        <v>488759504.47000003</v>
      </c>
      <c r="DK753">
        <v>0</v>
      </c>
      <c r="DL753">
        <v>0</v>
      </c>
      <c r="DM753">
        <v>0</v>
      </c>
      <c r="DN753">
        <v>0</v>
      </c>
      <c r="DO753">
        <v>0</v>
      </c>
      <c r="DP753">
        <v>0</v>
      </c>
      <c r="DQ753">
        <v>0</v>
      </c>
      <c r="DR753">
        <v>0</v>
      </c>
      <c r="DS753">
        <v>0</v>
      </c>
      <c r="DT753">
        <v>0</v>
      </c>
      <c r="DU753">
        <v>0</v>
      </c>
      <c r="DV753">
        <v>0</v>
      </c>
      <c r="DW753">
        <v>0</v>
      </c>
      <c r="DX753">
        <v>0</v>
      </c>
      <c r="DY753">
        <v>0</v>
      </c>
      <c r="DZ753">
        <v>0</v>
      </c>
      <c r="EA753">
        <v>0</v>
      </c>
      <c r="EB753">
        <v>0</v>
      </c>
      <c r="EC753">
        <v>0</v>
      </c>
      <c r="ED753">
        <v>0</v>
      </c>
      <c r="EE753">
        <v>0</v>
      </c>
      <c r="EF753">
        <v>0</v>
      </c>
      <c r="EH753">
        <v>0</v>
      </c>
      <c r="EJ753">
        <v>2</v>
      </c>
      <c r="EK753" s="59" t="s">
        <v>202</v>
      </c>
      <c r="EL753"/>
    </row>
    <row r="754" spans="2:142" x14ac:dyDescent="0.3">
      <c r="B754">
        <v>2020</v>
      </c>
      <c r="D754" t="s">
        <v>296</v>
      </c>
      <c r="E754" t="s">
        <v>202</v>
      </c>
      <c r="G754" t="s">
        <v>138</v>
      </c>
      <c r="H754" s="6">
        <v>631191</v>
      </c>
      <c r="I754">
        <v>626971</v>
      </c>
      <c r="J754">
        <v>0</v>
      </c>
      <c r="K754">
        <v>0</v>
      </c>
      <c r="L754">
        <v>0</v>
      </c>
      <c r="M754">
        <v>0</v>
      </c>
      <c r="N754">
        <v>0</v>
      </c>
      <c r="O754">
        <v>0</v>
      </c>
      <c r="P754">
        <v>0</v>
      </c>
      <c r="Q754">
        <v>0</v>
      </c>
      <c r="R754">
        <v>0</v>
      </c>
      <c r="S754">
        <v>0</v>
      </c>
      <c r="T754">
        <v>0</v>
      </c>
      <c r="U754">
        <v>0</v>
      </c>
      <c r="V754">
        <v>0</v>
      </c>
      <c r="W754">
        <v>0</v>
      </c>
      <c r="X754">
        <v>0</v>
      </c>
      <c r="Y754">
        <v>0</v>
      </c>
      <c r="Z754">
        <v>0</v>
      </c>
      <c r="AA754">
        <v>0</v>
      </c>
      <c r="AB754">
        <v>0</v>
      </c>
      <c r="AC754">
        <v>0</v>
      </c>
      <c r="AD754">
        <v>0</v>
      </c>
      <c r="AE754">
        <v>0</v>
      </c>
      <c r="AF754">
        <v>0</v>
      </c>
      <c r="AG754">
        <v>0</v>
      </c>
      <c r="AH754">
        <v>0</v>
      </c>
      <c r="AI754">
        <v>0</v>
      </c>
      <c r="AJ754">
        <v>0</v>
      </c>
      <c r="AK754">
        <v>0</v>
      </c>
      <c r="AL754">
        <v>0</v>
      </c>
      <c r="AM754">
        <v>0</v>
      </c>
      <c r="AN754">
        <v>0</v>
      </c>
      <c r="AO754">
        <v>0</v>
      </c>
      <c r="AP754">
        <v>0</v>
      </c>
      <c r="AQ754">
        <v>0</v>
      </c>
      <c r="AR754">
        <v>0</v>
      </c>
      <c r="AS754">
        <v>2369551185.3099999</v>
      </c>
      <c r="AT754">
        <v>-15973325</v>
      </c>
      <c r="AU754">
        <v>-107000</v>
      </c>
      <c r="AV754">
        <v>409675701.24999994</v>
      </c>
      <c r="AW754">
        <v>775499.97</v>
      </c>
      <c r="AX754">
        <v>0</v>
      </c>
      <c r="AY754">
        <v>-3051332.49</v>
      </c>
      <c r="AZ754">
        <v>0</v>
      </c>
      <c r="BA754">
        <v>-409675701.24999994</v>
      </c>
      <c r="BB754">
        <v>-2829382878.8600001</v>
      </c>
      <c r="BC754">
        <v>344546244.65000004</v>
      </c>
      <c r="BD754">
        <v>0</v>
      </c>
      <c r="BE754">
        <v>0</v>
      </c>
      <c r="BF754">
        <v>0</v>
      </c>
      <c r="BG754">
        <v>-191180.33</v>
      </c>
      <c r="BH754">
        <v>672351.27</v>
      </c>
      <c r="BI754">
        <v>0</v>
      </c>
      <c r="BJ754">
        <v>0</v>
      </c>
      <c r="BK754">
        <v>0</v>
      </c>
      <c r="BL754">
        <v>213504398</v>
      </c>
      <c r="BM754">
        <v>0</v>
      </c>
      <c r="BN754">
        <v>48306906</v>
      </c>
      <c r="BO754">
        <v>0</v>
      </c>
      <c r="BP754">
        <v>-1144747.3500000001</v>
      </c>
      <c r="BQ754">
        <v>16619279.710000003</v>
      </c>
      <c r="BR754">
        <v>250000</v>
      </c>
      <c r="BS754">
        <v>0</v>
      </c>
      <c r="BT754">
        <v>-61031010.859999992</v>
      </c>
      <c r="BU754">
        <v>-1312196.1299999999</v>
      </c>
      <c r="BV754">
        <v>-14417779.720000001</v>
      </c>
      <c r="BW754">
        <v>-4205178.22</v>
      </c>
      <c r="BX754">
        <v>-9588210.9000000004</v>
      </c>
      <c r="BY754">
        <v>-778150.71000000008</v>
      </c>
      <c r="BZ754">
        <v>1343635.46</v>
      </c>
      <c r="CA754">
        <v>-2517060.9299999997</v>
      </c>
      <c r="CB754">
        <v>0</v>
      </c>
      <c r="CC754">
        <v>-5403978.5600000005</v>
      </c>
      <c r="CD754">
        <v>0</v>
      </c>
      <c r="CE754">
        <v>0</v>
      </c>
      <c r="CF754">
        <v>0</v>
      </c>
      <c r="CG754">
        <v>0</v>
      </c>
      <c r="CH754">
        <v>0</v>
      </c>
      <c r="CI754">
        <v>1433584023.3800004</v>
      </c>
      <c r="CJ754">
        <v>560666701.22477138</v>
      </c>
      <c r="CK754">
        <v>258904683.65584821</v>
      </c>
      <c r="CL754">
        <v>1686733867.1200001</v>
      </c>
      <c r="CM754">
        <v>0</v>
      </c>
      <c r="CN754">
        <v>0</v>
      </c>
      <c r="CO754">
        <v>0</v>
      </c>
      <c r="CP754">
        <v>0</v>
      </c>
      <c r="CQ754">
        <v>0</v>
      </c>
      <c r="CR754">
        <v>0</v>
      </c>
      <c r="CS754">
        <v>0</v>
      </c>
      <c r="CT754">
        <v>0</v>
      </c>
      <c r="CU754">
        <v>0</v>
      </c>
      <c r="CV754">
        <v>0</v>
      </c>
      <c r="CW754">
        <v>0</v>
      </c>
      <c r="CX754">
        <v>0</v>
      </c>
      <c r="CY754">
        <v>0</v>
      </c>
      <c r="CZ754">
        <v>0</v>
      </c>
      <c r="DA754">
        <v>1428482317.5799999</v>
      </c>
      <c r="DB754">
        <v>0</v>
      </c>
      <c r="DC754">
        <v>0</v>
      </c>
      <c r="DD754">
        <v>0</v>
      </c>
      <c r="DE754">
        <v>0</v>
      </c>
      <c r="DF754">
        <v>0</v>
      </c>
      <c r="DG754">
        <v>0</v>
      </c>
      <c r="DH754">
        <v>0</v>
      </c>
      <c r="DI754">
        <v>0</v>
      </c>
      <c r="DJ754">
        <v>488087153.19999999</v>
      </c>
      <c r="DK754">
        <v>0</v>
      </c>
      <c r="DL754">
        <v>0</v>
      </c>
      <c r="DM754">
        <v>0</v>
      </c>
      <c r="DN754">
        <v>0</v>
      </c>
      <c r="DO754">
        <v>0</v>
      </c>
      <c r="DP754">
        <v>0</v>
      </c>
      <c r="DQ754">
        <v>0</v>
      </c>
      <c r="DR754">
        <v>0</v>
      </c>
      <c r="DS754">
        <v>0</v>
      </c>
      <c r="DT754">
        <v>0</v>
      </c>
      <c r="DU754">
        <v>0</v>
      </c>
      <c r="DV754">
        <v>0</v>
      </c>
      <c r="DW754">
        <v>0</v>
      </c>
      <c r="DX754">
        <v>0</v>
      </c>
      <c r="DY754">
        <v>0</v>
      </c>
      <c r="DZ754">
        <v>0</v>
      </c>
      <c r="EA754">
        <v>0</v>
      </c>
      <c r="EB754">
        <v>0</v>
      </c>
      <c r="EC754">
        <v>0</v>
      </c>
      <c r="ED754">
        <v>0</v>
      </c>
      <c r="EE754">
        <v>0</v>
      </c>
      <c r="EF754">
        <v>0</v>
      </c>
      <c r="EH754">
        <v>0</v>
      </c>
      <c r="EJ754">
        <v>2</v>
      </c>
      <c r="EK754" s="59" t="s">
        <v>202</v>
      </c>
      <c r="EL754"/>
    </row>
    <row r="755" spans="2:142" x14ac:dyDescent="0.3">
      <c r="B755">
        <v>2021</v>
      </c>
      <c r="D755" t="s">
        <v>296</v>
      </c>
      <c r="E755" t="s">
        <v>202</v>
      </c>
      <c r="G755" t="s">
        <v>138</v>
      </c>
      <c r="H755" s="6">
        <v>628649</v>
      </c>
      <c r="I755">
        <v>628700</v>
      </c>
      <c r="J755">
        <v>0</v>
      </c>
      <c r="K755">
        <v>0</v>
      </c>
      <c r="L755">
        <v>0</v>
      </c>
      <c r="M755">
        <v>0</v>
      </c>
      <c r="N755">
        <v>0</v>
      </c>
      <c r="O755">
        <v>0</v>
      </c>
      <c r="P755">
        <v>0</v>
      </c>
      <c r="Q755">
        <v>0</v>
      </c>
      <c r="R755">
        <v>0</v>
      </c>
      <c r="S755">
        <v>0</v>
      </c>
      <c r="T755">
        <v>0</v>
      </c>
      <c r="U755">
        <v>0</v>
      </c>
      <c r="V755">
        <v>0</v>
      </c>
      <c r="W755">
        <v>0</v>
      </c>
      <c r="X755">
        <v>0</v>
      </c>
      <c r="Y755">
        <v>0</v>
      </c>
      <c r="Z755">
        <v>0</v>
      </c>
      <c r="AA755">
        <v>0</v>
      </c>
      <c r="AB755">
        <v>0</v>
      </c>
      <c r="AC755">
        <v>0</v>
      </c>
      <c r="AD755">
        <v>0</v>
      </c>
      <c r="AE755">
        <v>0</v>
      </c>
      <c r="AF755">
        <v>0</v>
      </c>
      <c r="AG755">
        <v>0</v>
      </c>
      <c r="AH755">
        <v>0</v>
      </c>
      <c r="AI755">
        <v>0</v>
      </c>
      <c r="AJ755">
        <v>0</v>
      </c>
      <c r="AK755">
        <v>0</v>
      </c>
      <c r="AL755">
        <v>0</v>
      </c>
      <c r="AM755">
        <v>0</v>
      </c>
      <c r="AN755">
        <v>0</v>
      </c>
      <c r="AO755">
        <v>0</v>
      </c>
      <c r="AP755">
        <v>0</v>
      </c>
      <c r="AQ755">
        <v>0</v>
      </c>
      <c r="AR755">
        <v>0</v>
      </c>
      <c r="AS755">
        <v>2387623969.9100003</v>
      </c>
      <c r="AT755">
        <v>-24827057.390000001</v>
      </c>
      <c r="AU755">
        <v>-122000</v>
      </c>
      <c r="AV755">
        <v>408249968.38</v>
      </c>
      <c r="AW755">
        <v>17979357.989999998</v>
      </c>
      <c r="AX755">
        <v>0</v>
      </c>
      <c r="AY755">
        <v>-3003409.51</v>
      </c>
      <c r="AZ755">
        <v>-100105</v>
      </c>
      <c r="BA755">
        <v>-408249968.38</v>
      </c>
      <c r="BB755">
        <v>-2880131988.98</v>
      </c>
      <c r="BC755">
        <v>351667869.87</v>
      </c>
      <c r="BD755">
        <v>0</v>
      </c>
      <c r="BE755">
        <v>0</v>
      </c>
      <c r="BF755">
        <v>0</v>
      </c>
      <c r="BG755">
        <v>-6429359.9399999995</v>
      </c>
      <c r="BH755">
        <v>-1332846.8</v>
      </c>
      <c r="BI755">
        <v>0</v>
      </c>
      <c r="BJ755">
        <v>0</v>
      </c>
      <c r="BK755">
        <v>0</v>
      </c>
      <c r="BL755">
        <v>250812278</v>
      </c>
      <c r="BM755">
        <v>0</v>
      </c>
      <c r="BN755">
        <v>-30077933</v>
      </c>
      <c r="BO755">
        <v>0</v>
      </c>
      <c r="BP755">
        <v>-1595738.3000000003</v>
      </c>
      <c r="BQ755">
        <v>-8278529.0800000001</v>
      </c>
      <c r="BR755">
        <v>62000</v>
      </c>
      <c r="BS755">
        <v>0</v>
      </c>
      <c r="BT755">
        <v>-65319588.910000004</v>
      </c>
      <c r="BU755">
        <v>-1664578.1600000001</v>
      </c>
      <c r="BV755">
        <v>-26127100.82</v>
      </c>
      <c r="BW755">
        <v>-5452409.6299999999</v>
      </c>
      <c r="BX755">
        <v>-1086234.95</v>
      </c>
      <c r="BY755">
        <v>-637018.70000000007</v>
      </c>
      <c r="BZ755">
        <v>2554810.0099999998</v>
      </c>
      <c r="CA755">
        <v>-3198394.75</v>
      </c>
      <c r="CB755">
        <v>-26403327.399999999</v>
      </c>
      <c r="CC755">
        <v>56073958.860000007</v>
      </c>
      <c r="CD755">
        <v>0</v>
      </c>
      <c r="CE755">
        <v>0</v>
      </c>
      <c r="CF755">
        <v>0</v>
      </c>
      <c r="CG755">
        <v>0</v>
      </c>
      <c r="CH755">
        <v>0</v>
      </c>
      <c r="CI755">
        <v>1479866750.2099998</v>
      </c>
      <c r="CJ755">
        <v>575293531.91574121</v>
      </c>
      <c r="CK755">
        <v>258428170.8134025</v>
      </c>
      <c r="CL755">
        <v>1736943308.0900002</v>
      </c>
      <c r="CM755">
        <v>0</v>
      </c>
      <c r="CN755">
        <v>0</v>
      </c>
      <c r="CO755">
        <v>0</v>
      </c>
      <c r="CP755">
        <v>0</v>
      </c>
      <c r="CQ755">
        <v>0</v>
      </c>
      <c r="CR755">
        <v>0</v>
      </c>
      <c r="CS755">
        <v>0</v>
      </c>
      <c r="CT755">
        <v>0</v>
      </c>
      <c r="CU755">
        <v>0</v>
      </c>
      <c r="CV755">
        <v>0</v>
      </c>
      <c r="CW755">
        <v>0</v>
      </c>
      <c r="CX755">
        <v>0</v>
      </c>
      <c r="CY755">
        <v>0</v>
      </c>
      <c r="CZ755">
        <v>0</v>
      </c>
      <c r="DA755">
        <v>1409468941.1399999</v>
      </c>
      <c r="DB755">
        <v>0</v>
      </c>
      <c r="DC755">
        <v>0</v>
      </c>
      <c r="DD755">
        <v>0</v>
      </c>
      <c r="DE755">
        <v>0</v>
      </c>
      <c r="DF755">
        <v>0</v>
      </c>
      <c r="DG755">
        <v>0</v>
      </c>
      <c r="DH755">
        <v>0</v>
      </c>
      <c r="DI755">
        <v>0</v>
      </c>
      <c r="DJ755">
        <v>489420000</v>
      </c>
      <c r="DK755">
        <v>0</v>
      </c>
      <c r="DL755">
        <v>0</v>
      </c>
      <c r="DM755">
        <v>0</v>
      </c>
      <c r="DN755">
        <v>0</v>
      </c>
      <c r="DO755">
        <v>0</v>
      </c>
      <c r="DP755">
        <v>0</v>
      </c>
      <c r="DQ755">
        <v>0</v>
      </c>
      <c r="DR755">
        <v>0</v>
      </c>
      <c r="DS755">
        <v>0</v>
      </c>
      <c r="DT755">
        <v>0</v>
      </c>
      <c r="DU755">
        <v>0</v>
      </c>
      <c r="DV755">
        <v>0</v>
      </c>
      <c r="DW755">
        <v>0</v>
      </c>
      <c r="DX755">
        <v>0</v>
      </c>
      <c r="DY755">
        <v>0</v>
      </c>
      <c r="DZ755">
        <v>0</v>
      </c>
      <c r="EA755">
        <v>0</v>
      </c>
      <c r="EB755">
        <v>0</v>
      </c>
      <c r="EC755">
        <v>0</v>
      </c>
      <c r="ED755">
        <v>0</v>
      </c>
      <c r="EE755">
        <v>0</v>
      </c>
      <c r="EF755">
        <v>0</v>
      </c>
      <c r="EH755">
        <v>0</v>
      </c>
      <c r="EJ755">
        <v>2</v>
      </c>
      <c r="EK755" s="59" t="s">
        <v>202</v>
      </c>
      <c r="EL755"/>
    </row>
    <row r="756" spans="2:142" x14ac:dyDescent="0.3">
      <c r="B756">
        <v>2022</v>
      </c>
      <c r="D756" t="s">
        <v>296</v>
      </c>
      <c r="E756" t="s">
        <v>202</v>
      </c>
      <c r="G756" t="s">
        <v>138</v>
      </c>
      <c r="H756" s="6">
        <v>631585</v>
      </c>
      <c r="I756">
        <v>643771</v>
      </c>
      <c r="J756">
        <v>0</v>
      </c>
      <c r="K756">
        <v>0</v>
      </c>
      <c r="L756">
        <v>0</v>
      </c>
      <c r="M756">
        <v>0</v>
      </c>
      <c r="N756">
        <v>0</v>
      </c>
      <c r="O756">
        <v>0</v>
      </c>
      <c r="P756">
        <v>0</v>
      </c>
      <c r="Q756">
        <v>0</v>
      </c>
      <c r="R756">
        <v>0</v>
      </c>
      <c r="S756">
        <v>0</v>
      </c>
      <c r="T756">
        <v>0</v>
      </c>
      <c r="U756">
        <v>0</v>
      </c>
      <c r="V756">
        <v>0</v>
      </c>
      <c r="W756">
        <v>0</v>
      </c>
      <c r="X756">
        <v>0</v>
      </c>
      <c r="Y756">
        <v>0</v>
      </c>
      <c r="Z756">
        <v>0</v>
      </c>
      <c r="AA756">
        <v>0</v>
      </c>
      <c r="AB756">
        <v>0</v>
      </c>
      <c r="AC756">
        <v>0</v>
      </c>
      <c r="AD756">
        <v>0</v>
      </c>
      <c r="AE756">
        <v>0</v>
      </c>
      <c r="AF756">
        <v>0</v>
      </c>
      <c r="AG756">
        <v>0</v>
      </c>
      <c r="AH756">
        <v>0</v>
      </c>
      <c r="AI756">
        <v>0</v>
      </c>
      <c r="AJ756">
        <v>0</v>
      </c>
      <c r="AK756">
        <v>0</v>
      </c>
      <c r="AL756">
        <v>0</v>
      </c>
      <c r="AM756">
        <v>0</v>
      </c>
      <c r="AN756">
        <v>0</v>
      </c>
      <c r="AO756">
        <v>0</v>
      </c>
      <c r="AP756">
        <v>0</v>
      </c>
      <c r="AQ756">
        <v>0</v>
      </c>
      <c r="AR756">
        <v>0</v>
      </c>
      <c r="AS756">
        <v>2427382054.6500001</v>
      </c>
      <c r="AT756">
        <v>-36248556.840000004</v>
      </c>
      <c r="AU756">
        <v>-128000</v>
      </c>
      <c r="AV756">
        <v>396522643.29999995</v>
      </c>
      <c r="AW756">
        <v>20849421.469999999</v>
      </c>
      <c r="AX756">
        <v>0</v>
      </c>
      <c r="AY756">
        <v>-3062429.84</v>
      </c>
      <c r="AZ756">
        <v>-152884</v>
      </c>
      <c r="BA756">
        <v>-396522643.29999995</v>
      </c>
      <c r="BB756">
        <v>-3009263700.1299996</v>
      </c>
      <c r="BC756">
        <v>364594731.77999997</v>
      </c>
      <c r="BD756">
        <v>0</v>
      </c>
      <c r="BE756">
        <v>0</v>
      </c>
      <c r="BF756">
        <v>0</v>
      </c>
      <c r="BG756">
        <v>-4887490.95</v>
      </c>
      <c r="BH756">
        <v>-11730000</v>
      </c>
      <c r="BI756">
        <v>0</v>
      </c>
      <c r="BJ756">
        <v>0</v>
      </c>
      <c r="BK756">
        <v>0</v>
      </c>
      <c r="BL756">
        <v>273049500</v>
      </c>
      <c r="BM756">
        <v>0</v>
      </c>
      <c r="BN756">
        <v>12066162</v>
      </c>
      <c r="BO756">
        <v>0</v>
      </c>
      <c r="BP756">
        <v>-2429876.14</v>
      </c>
      <c r="BQ756">
        <v>1767511.02</v>
      </c>
      <c r="BR756">
        <v>40000</v>
      </c>
      <c r="BS756">
        <v>0</v>
      </c>
      <c r="BT756">
        <v>-66223048.339999996</v>
      </c>
      <c r="BU756">
        <v>-2150589.9300000002</v>
      </c>
      <c r="BV756">
        <v>-24133239.460000001</v>
      </c>
      <c r="BW756">
        <v>-6225150.0699999994</v>
      </c>
      <c r="BX756">
        <v>-4058586.8200000003</v>
      </c>
      <c r="BY756">
        <v>-533330.52</v>
      </c>
      <c r="BZ756">
        <v>3234992.82</v>
      </c>
      <c r="CA756">
        <v>-1710312.84</v>
      </c>
      <c r="CB756">
        <v>-677168.09</v>
      </c>
      <c r="CC756">
        <v>-178268612.45999998</v>
      </c>
      <c r="CD756">
        <v>0</v>
      </c>
      <c r="CE756">
        <v>0</v>
      </c>
      <c r="CF756">
        <v>0</v>
      </c>
      <c r="CG756">
        <v>0</v>
      </c>
      <c r="CH756">
        <v>0</v>
      </c>
      <c r="CI756">
        <v>1459964644.1599998</v>
      </c>
      <c r="CJ756">
        <v>705704612.87526488</v>
      </c>
      <c r="CK756">
        <v>242911111.43190804</v>
      </c>
      <c r="CL756">
        <v>1565386636.7299998</v>
      </c>
      <c r="CM756">
        <v>0</v>
      </c>
      <c r="CN756">
        <v>0</v>
      </c>
      <c r="CO756">
        <v>0</v>
      </c>
      <c r="CP756">
        <v>0</v>
      </c>
      <c r="CQ756">
        <v>0</v>
      </c>
      <c r="CR756">
        <v>0</v>
      </c>
      <c r="CS756">
        <v>0</v>
      </c>
      <c r="CT756">
        <v>0</v>
      </c>
      <c r="CU756">
        <v>0</v>
      </c>
      <c r="CV756">
        <v>0</v>
      </c>
      <c r="CW756">
        <v>0</v>
      </c>
      <c r="CX756">
        <v>0</v>
      </c>
      <c r="CY756">
        <v>0</v>
      </c>
      <c r="CZ756">
        <v>0</v>
      </c>
      <c r="DA756">
        <v>1160570338.28</v>
      </c>
      <c r="DB756">
        <v>0</v>
      </c>
      <c r="DC756">
        <v>0</v>
      </c>
      <c r="DD756">
        <v>0</v>
      </c>
      <c r="DE756">
        <v>0</v>
      </c>
      <c r="DF756">
        <v>0</v>
      </c>
      <c r="DG756">
        <v>0</v>
      </c>
      <c r="DH756">
        <v>0</v>
      </c>
      <c r="DI756">
        <v>0</v>
      </c>
      <c r="DJ756">
        <v>501150000</v>
      </c>
      <c r="DK756">
        <v>0</v>
      </c>
      <c r="DL756">
        <v>0</v>
      </c>
      <c r="DM756">
        <v>0</v>
      </c>
      <c r="DN756">
        <v>0</v>
      </c>
      <c r="DO756">
        <v>0</v>
      </c>
      <c r="DP756">
        <v>0</v>
      </c>
      <c r="DQ756">
        <v>0</v>
      </c>
      <c r="DR756">
        <v>0</v>
      </c>
      <c r="DS756">
        <v>0</v>
      </c>
      <c r="DT756">
        <v>0</v>
      </c>
      <c r="DU756">
        <v>0</v>
      </c>
      <c r="DV756">
        <v>0</v>
      </c>
      <c r="DW756">
        <v>0</v>
      </c>
      <c r="DX756">
        <v>0</v>
      </c>
      <c r="DY756">
        <v>0</v>
      </c>
      <c r="DZ756">
        <v>0</v>
      </c>
      <c r="EA756">
        <v>0</v>
      </c>
      <c r="EB756">
        <v>0</v>
      </c>
      <c r="EC756">
        <v>0</v>
      </c>
      <c r="ED756">
        <v>0</v>
      </c>
      <c r="EE756">
        <v>0</v>
      </c>
      <c r="EF756">
        <v>0</v>
      </c>
      <c r="EH756">
        <v>0</v>
      </c>
      <c r="EJ756">
        <v>2</v>
      </c>
      <c r="EK756" s="59" t="s">
        <v>202</v>
      </c>
      <c r="EL756"/>
    </row>
    <row r="757" spans="2:142" x14ac:dyDescent="0.3">
      <c r="B757">
        <v>2023</v>
      </c>
      <c r="D757" t="s">
        <v>296</v>
      </c>
      <c r="E757" t="s">
        <v>202</v>
      </c>
      <c r="G757" t="s">
        <v>138</v>
      </c>
      <c r="H757" s="6">
        <v>643538</v>
      </c>
      <c r="I757">
        <v>656753</v>
      </c>
      <c r="J757">
        <v>0</v>
      </c>
      <c r="K757">
        <v>0</v>
      </c>
      <c r="L757">
        <v>0</v>
      </c>
      <c r="M757">
        <v>0</v>
      </c>
      <c r="N757">
        <v>0</v>
      </c>
      <c r="O757">
        <v>0</v>
      </c>
      <c r="P757">
        <v>0</v>
      </c>
      <c r="Q757">
        <v>0</v>
      </c>
      <c r="R757">
        <v>0</v>
      </c>
      <c r="S757">
        <v>0</v>
      </c>
      <c r="T757">
        <v>0</v>
      </c>
      <c r="U757">
        <v>0</v>
      </c>
      <c r="V757">
        <v>0</v>
      </c>
      <c r="W757">
        <v>0</v>
      </c>
      <c r="X757">
        <v>0</v>
      </c>
      <c r="Y757">
        <v>0</v>
      </c>
      <c r="Z757">
        <v>0</v>
      </c>
      <c r="AA757">
        <v>0</v>
      </c>
      <c r="AB757">
        <v>0</v>
      </c>
      <c r="AC757">
        <v>0</v>
      </c>
      <c r="AD757">
        <v>0</v>
      </c>
      <c r="AE757">
        <v>0</v>
      </c>
      <c r="AF757">
        <v>0</v>
      </c>
      <c r="AG757">
        <v>0</v>
      </c>
      <c r="AH757">
        <v>0</v>
      </c>
      <c r="AI757">
        <v>0</v>
      </c>
      <c r="AJ757">
        <v>0</v>
      </c>
      <c r="AK757">
        <v>0</v>
      </c>
      <c r="AL757">
        <v>0</v>
      </c>
      <c r="AM757">
        <v>0</v>
      </c>
      <c r="AN757">
        <v>0</v>
      </c>
      <c r="AO757">
        <v>0</v>
      </c>
      <c r="AP757">
        <v>0</v>
      </c>
      <c r="AQ757">
        <v>0</v>
      </c>
      <c r="AR757">
        <v>0</v>
      </c>
      <c r="AS757">
        <v>2578773283.6399999</v>
      </c>
      <c r="AT757">
        <v>-34247308.190000005</v>
      </c>
      <c r="AU757">
        <v>-84403862</v>
      </c>
      <c r="AV757">
        <v>433222030.98000002</v>
      </c>
      <c r="AW757">
        <v>25883905.519999996</v>
      </c>
      <c r="AX757">
        <v>0</v>
      </c>
      <c r="AY757">
        <v>-3115942.1599999997</v>
      </c>
      <c r="AZ757">
        <v>-199053</v>
      </c>
      <c r="BA757">
        <v>-433222030.98000002</v>
      </c>
      <c r="BB757">
        <v>-3099891273.8800001</v>
      </c>
      <c r="BC757">
        <v>377152928.90000004</v>
      </c>
      <c r="BD757">
        <v>0</v>
      </c>
      <c r="BE757">
        <v>0</v>
      </c>
      <c r="BF757">
        <v>0</v>
      </c>
      <c r="BG757">
        <v>-5645044.0099999998</v>
      </c>
      <c r="BH757">
        <v>-42280000</v>
      </c>
      <c r="BI757">
        <v>0</v>
      </c>
      <c r="BJ757">
        <v>0</v>
      </c>
      <c r="BK757">
        <v>0</v>
      </c>
      <c r="BL757">
        <v>245857561</v>
      </c>
      <c r="BM757">
        <v>0</v>
      </c>
      <c r="BN757">
        <v>-31688012</v>
      </c>
      <c r="BO757">
        <v>0</v>
      </c>
      <c r="BP757">
        <v>-3898728.93</v>
      </c>
      <c r="BQ757">
        <v>22853491.009999998</v>
      </c>
      <c r="BR757">
        <v>83865932</v>
      </c>
      <c r="BS757">
        <v>0</v>
      </c>
      <c r="BT757">
        <v>-75578726.920000002</v>
      </c>
      <c r="BU757">
        <v>-1928728.93</v>
      </c>
      <c r="BV757">
        <v>-44017713.189999998</v>
      </c>
      <c r="BW757">
        <v>-5500298.3300000001</v>
      </c>
      <c r="BX757">
        <v>-2404756.44</v>
      </c>
      <c r="BY757">
        <v>-425687.31000000006</v>
      </c>
      <c r="BZ757">
        <v>8313853.4500000002</v>
      </c>
      <c r="CA757">
        <v>-792861.84999999986</v>
      </c>
      <c r="CB757">
        <v>37645.57</v>
      </c>
      <c r="CC757">
        <v>88736029.079999998</v>
      </c>
      <c r="CD757">
        <v>0</v>
      </c>
      <c r="CE757">
        <v>0</v>
      </c>
      <c r="CF757">
        <v>0</v>
      </c>
      <c r="CG757">
        <v>0</v>
      </c>
      <c r="CH757">
        <v>0</v>
      </c>
      <c r="CI757">
        <v>1459964644.1599998</v>
      </c>
      <c r="CJ757">
        <v>705704612.87526488</v>
      </c>
      <c r="CK757">
        <v>242911111.43190804</v>
      </c>
      <c r="CL757">
        <v>1638072676.8099997</v>
      </c>
      <c r="CM757">
        <v>0</v>
      </c>
      <c r="CN757">
        <v>0</v>
      </c>
      <c r="CO757">
        <v>0</v>
      </c>
      <c r="CP757">
        <v>0</v>
      </c>
      <c r="CQ757">
        <v>0</v>
      </c>
      <c r="CR757">
        <v>0</v>
      </c>
      <c r="CS757">
        <v>0</v>
      </c>
      <c r="CT757">
        <v>0</v>
      </c>
      <c r="CU757">
        <v>0</v>
      </c>
      <c r="CV757">
        <v>0</v>
      </c>
      <c r="CW757">
        <v>0</v>
      </c>
      <c r="CX757">
        <v>0</v>
      </c>
      <c r="CY757">
        <v>0</v>
      </c>
      <c r="CZ757">
        <v>0</v>
      </c>
      <c r="DA757">
        <v>1156026971.79</v>
      </c>
      <c r="DB757">
        <v>0</v>
      </c>
      <c r="DC757">
        <v>0</v>
      </c>
      <c r="DD757">
        <v>0</v>
      </c>
      <c r="DE757">
        <v>0</v>
      </c>
      <c r="DF757">
        <v>0</v>
      </c>
      <c r="DG757">
        <v>0</v>
      </c>
      <c r="DH757">
        <v>0</v>
      </c>
      <c r="DI757">
        <v>0</v>
      </c>
      <c r="DJ757">
        <v>543430000</v>
      </c>
      <c r="DK757">
        <v>0</v>
      </c>
      <c r="DL757">
        <v>0</v>
      </c>
      <c r="DM757">
        <v>0</v>
      </c>
      <c r="DN757">
        <v>0</v>
      </c>
      <c r="DO757">
        <v>0</v>
      </c>
      <c r="DP757">
        <v>0</v>
      </c>
      <c r="DQ757">
        <v>0</v>
      </c>
      <c r="DR757">
        <v>0</v>
      </c>
      <c r="DS757">
        <v>0</v>
      </c>
      <c r="DT757">
        <v>0</v>
      </c>
      <c r="DU757">
        <v>0</v>
      </c>
      <c r="DV757">
        <v>0</v>
      </c>
      <c r="DW757">
        <v>0</v>
      </c>
      <c r="DX757">
        <v>0</v>
      </c>
      <c r="DY757">
        <v>0</v>
      </c>
      <c r="DZ757">
        <v>0</v>
      </c>
      <c r="EA757">
        <v>0</v>
      </c>
      <c r="EB757">
        <v>0</v>
      </c>
      <c r="EC757">
        <v>0</v>
      </c>
      <c r="ED757">
        <v>0</v>
      </c>
      <c r="EE757">
        <v>0</v>
      </c>
      <c r="EF757">
        <v>0</v>
      </c>
      <c r="EH757">
        <v>0</v>
      </c>
      <c r="EJ757">
        <v>2</v>
      </c>
      <c r="EK757" s="59" t="s">
        <v>202</v>
      </c>
      <c r="EL757"/>
    </row>
    <row r="758" spans="2:142" x14ac:dyDescent="0.3">
      <c r="B758">
        <v>2012</v>
      </c>
      <c r="D758" t="s">
        <v>206</v>
      </c>
      <c r="E758" t="s">
        <v>206</v>
      </c>
      <c r="G758" t="s">
        <v>138</v>
      </c>
      <c r="H758" s="6">
        <v>1167598</v>
      </c>
      <c r="I758">
        <v>1164576</v>
      </c>
      <c r="J758">
        <v>0</v>
      </c>
      <c r="K758">
        <v>0</v>
      </c>
      <c r="L758">
        <v>0</v>
      </c>
      <c r="M758">
        <v>0</v>
      </c>
      <c r="N758">
        <v>0</v>
      </c>
      <c r="O758">
        <v>0</v>
      </c>
      <c r="P758">
        <v>0</v>
      </c>
      <c r="Q758">
        <v>0</v>
      </c>
      <c r="R758">
        <v>0</v>
      </c>
      <c r="S758">
        <v>0</v>
      </c>
      <c r="T758">
        <v>0</v>
      </c>
      <c r="U758">
        <v>0</v>
      </c>
      <c r="V758">
        <v>0</v>
      </c>
      <c r="W758">
        <v>0</v>
      </c>
      <c r="X758">
        <v>0</v>
      </c>
      <c r="Y758">
        <v>0</v>
      </c>
      <c r="Z758">
        <v>0</v>
      </c>
      <c r="AA758">
        <v>0</v>
      </c>
      <c r="AB758">
        <v>0</v>
      </c>
      <c r="AC758">
        <v>0</v>
      </c>
      <c r="AD758">
        <v>0</v>
      </c>
      <c r="AE758">
        <v>0</v>
      </c>
      <c r="AF758">
        <v>0</v>
      </c>
      <c r="AG758">
        <v>0</v>
      </c>
      <c r="AH758">
        <v>0</v>
      </c>
      <c r="AI758">
        <v>0</v>
      </c>
      <c r="AJ758">
        <v>0</v>
      </c>
      <c r="AK758">
        <v>0</v>
      </c>
      <c r="AL758">
        <v>0</v>
      </c>
      <c r="AM758">
        <v>0</v>
      </c>
      <c r="AN758">
        <v>0</v>
      </c>
      <c r="AO758">
        <v>0</v>
      </c>
      <c r="AP758">
        <v>0</v>
      </c>
      <c r="AQ758">
        <v>0</v>
      </c>
      <c r="AR758">
        <v>0</v>
      </c>
      <c r="AS758">
        <v>3819576298.8499999</v>
      </c>
      <c r="AT758">
        <v>-10066368.550000001</v>
      </c>
      <c r="AU758">
        <v>0</v>
      </c>
      <c r="AV758">
        <v>380460473.37999994</v>
      </c>
      <c r="AW758">
        <v>40123144.739999995</v>
      </c>
      <c r="AX758">
        <v>0</v>
      </c>
      <c r="AY758">
        <v>-2354198.35</v>
      </c>
      <c r="AZ758">
        <v>0</v>
      </c>
      <c r="BA758">
        <v>-382639614.70999998</v>
      </c>
      <c r="BB758">
        <v>-4460822280.2300005</v>
      </c>
      <c r="BC758">
        <v>354702354.5</v>
      </c>
      <c r="BD758">
        <v>211302741.19999999</v>
      </c>
      <c r="BE758">
        <v>23721959.700000003</v>
      </c>
      <c r="BF758">
        <v>0</v>
      </c>
      <c r="BG758">
        <v>-1704417.49</v>
      </c>
      <c r="BH758">
        <v>-7871990</v>
      </c>
      <c r="BI758">
        <v>0</v>
      </c>
      <c r="BJ758">
        <v>0</v>
      </c>
      <c r="BK758">
        <v>0</v>
      </c>
      <c r="BL758">
        <v>-222147368.41000003</v>
      </c>
      <c r="BM758">
        <v>630950026</v>
      </c>
      <c r="BN758">
        <v>-92338843</v>
      </c>
      <c r="BO758">
        <v>-14633351.259999998</v>
      </c>
      <c r="BP758">
        <v>0</v>
      </c>
      <c r="BQ758">
        <v>-4619974.63</v>
      </c>
      <c r="BR758">
        <v>0</v>
      </c>
      <c r="BS758">
        <v>0</v>
      </c>
      <c r="BT758">
        <v>-292477353.13</v>
      </c>
      <c r="BU758">
        <v>0</v>
      </c>
      <c r="BV758">
        <v>104666931.78000002</v>
      </c>
      <c r="BW758">
        <v>-16964235.52</v>
      </c>
      <c r="BX758">
        <v>-4174290.72</v>
      </c>
      <c r="BY758">
        <v>-9379874.4499999993</v>
      </c>
      <c r="BZ758">
        <v>10781296.459999999</v>
      </c>
      <c r="CA758">
        <v>-3312806.23</v>
      </c>
      <c r="CB758">
        <v>0</v>
      </c>
      <c r="CC758">
        <v>194153257.35999998</v>
      </c>
      <c r="CD758">
        <v>1141207.5</v>
      </c>
      <c r="CE758">
        <v>-878977.81999999983</v>
      </c>
      <c r="CF758">
        <v>0</v>
      </c>
      <c r="CG758">
        <v>0</v>
      </c>
      <c r="CH758">
        <v>0</v>
      </c>
      <c r="CI758">
        <v>0</v>
      </c>
      <c r="CJ758">
        <v>0</v>
      </c>
      <c r="CK758">
        <v>0</v>
      </c>
      <c r="CL758">
        <v>2836345417.2400007</v>
      </c>
      <c r="CM758">
        <v>0</v>
      </c>
      <c r="CN758">
        <v>0</v>
      </c>
      <c r="CO758">
        <v>0</v>
      </c>
      <c r="CP758">
        <v>0</v>
      </c>
      <c r="CQ758">
        <v>0</v>
      </c>
      <c r="CR758">
        <v>0</v>
      </c>
      <c r="CS758">
        <v>0</v>
      </c>
      <c r="CT758">
        <v>0</v>
      </c>
      <c r="CU758">
        <v>0</v>
      </c>
      <c r="CV758">
        <v>0</v>
      </c>
      <c r="CW758">
        <v>0</v>
      </c>
      <c r="CX758">
        <v>0</v>
      </c>
      <c r="CY758">
        <v>0</v>
      </c>
      <c r="CZ758">
        <v>0</v>
      </c>
      <c r="DA758">
        <v>1088512387.3899999</v>
      </c>
      <c r="DB758">
        <v>0</v>
      </c>
      <c r="DC758">
        <v>0</v>
      </c>
      <c r="DD758">
        <v>0</v>
      </c>
      <c r="DE758">
        <v>0</v>
      </c>
      <c r="DF758">
        <v>0</v>
      </c>
      <c r="DG758">
        <v>0</v>
      </c>
      <c r="DH758">
        <v>0</v>
      </c>
      <c r="DI758">
        <v>0</v>
      </c>
      <c r="DJ758">
        <v>775937300</v>
      </c>
      <c r="DK758">
        <v>0</v>
      </c>
      <c r="DL758">
        <v>0</v>
      </c>
      <c r="DM758">
        <v>0</v>
      </c>
      <c r="DN758">
        <v>0</v>
      </c>
      <c r="DO758">
        <v>0</v>
      </c>
      <c r="DP758">
        <v>0</v>
      </c>
      <c r="DQ758">
        <v>0</v>
      </c>
      <c r="DR758">
        <v>0</v>
      </c>
      <c r="DS758">
        <v>0</v>
      </c>
      <c r="DT758">
        <v>0</v>
      </c>
      <c r="DU758">
        <v>0</v>
      </c>
      <c r="DV758">
        <v>0</v>
      </c>
      <c r="DW758">
        <v>0</v>
      </c>
      <c r="DX758">
        <v>0</v>
      </c>
      <c r="DY758">
        <v>0</v>
      </c>
      <c r="DZ758">
        <v>0</v>
      </c>
      <c r="EA758">
        <v>0</v>
      </c>
      <c r="EB758">
        <v>0</v>
      </c>
      <c r="EC758">
        <v>0</v>
      </c>
      <c r="ED758">
        <v>0</v>
      </c>
      <c r="EE758">
        <v>0</v>
      </c>
      <c r="EF758">
        <v>0</v>
      </c>
      <c r="EH758">
        <v>2</v>
      </c>
      <c r="EJ758">
        <v>0</v>
      </c>
      <c r="EK758" s="59" t="s">
        <v>546</v>
      </c>
      <c r="EL758"/>
    </row>
    <row r="759" spans="2:142" x14ac:dyDescent="0.3">
      <c r="B759">
        <v>2013</v>
      </c>
      <c r="D759" t="s">
        <v>206</v>
      </c>
      <c r="E759" t="s">
        <v>206</v>
      </c>
      <c r="G759" t="s">
        <v>138</v>
      </c>
      <c r="H759" s="6">
        <v>1162394</v>
      </c>
      <c r="I759">
        <v>1157825</v>
      </c>
      <c r="J759">
        <v>0</v>
      </c>
      <c r="K759">
        <v>0</v>
      </c>
      <c r="L759">
        <v>0</v>
      </c>
      <c r="M759">
        <v>0</v>
      </c>
      <c r="N759">
        <v>0</v>
      </c>
      <c r="O759">
        <v>0</v>
      </c>
      <c r="P759">
        <v>0</v>
      </c>
      <c r="Q759">
        <v>0</v>
      </c>
      <c r="R759">
        <v>0</v>
      </c>
      <c r="S759">
        <v>0</v>
      </c>
      <c r="T759">
        <v>0</v>
      </c>
      <c r="U759">
        <v>0</v>
      </c>
      <c r="V759">
        <v>0</v>
      </c>
      <c r="W759">
        <v>0</v>
      </c>
      <c r="X759">
        <v>0</v>
      </c>
      <c r="Y759">
        <v>0</v>
      </c>
      <c r="Z759">
        <v>0</v>
      </c>
      <c r="AA759">
        <v>0</v>
      </c>
      <c r="AB759">
        <v>0</v>
      </c>
      <c r="AC759">
        <v>0</v>
      </c>
      <c r="AD759">
        <v>0</v>
      </c>
      <c r="AE759">
        <v>0</v>
      </c>
      <c r="AF759">
        <v>0</v>
      </c>
      <c r="AG759">
        <v>0</v>
      </c>
      <c r="AH759">
        <v>0</v>
      </c>
      <c r="AI759">
        <v>0</v>
      </c>
      <c r="AJ759">
        <v>0</v>
      </c>
      <c r="AK759">
        <v>0</v>
      </c>
      <c r="AL759">
        <v>0</v>
      </c>
      <c r="AM759">
        <v>0</v>
      </c>
      <c r="AN759">
        <v>0</v>
      </c>
      <c r="AO759">
        <v>0</v>
      </c>
      <c r="AP759">
        <v>0</v>
      </c>
      <c r="AQ759">
        <v>0</v>
      </c>
      <c r="AR759">
        <v>0</v>
      </c>
      <c r="AS759">
        <v>3853086938.8100004</v>
      </c>
      <c r="AT759">
        <v>-8207903.2200000007</v>
      </c>
      <c r="AU759">
        <v>0</v>
      </c>
      <c r="AV759">
        <v>387365071.00999993</v>
      </c>
      <c r="AW759">
        <v>40122539.310000002</v>
      </c>
      <c r="AX759">
        <v>0</v>
      </c>
      <c r="AY759">
        <v>-2214343.2000000002</v>
      </c>
      <c r="AZ759">
        <v>0</v>
      </c>
      <c r="BA759">
        <v>-389612289.67000002</v>
      </c>
      <c r="BB759">
        <v>-4756689351.1499996</v>
      </c>
      <c r="BC759">
        <v>367105206.64999998</v>
      </c>
      <c r="BD759">
        <v>219163462.83999997</v>
      </c>
      <c r="BE759">
        <v>25818088.339999996</v>
      </c>
      <c r="BF759">
        <v>0</v>
      </c>
      <c r="BG759">
        <v>-2246280.8800000004</v>
      </c>
      <c r="BH759">
        <v>-20768136</v>
      </c>
      <c r="BI759">
        <v>0</v>
      </c>
      <c r="BJ759">
        <v>0</v>
      </c>
      <c r="BK759">
        <v>0</v>
      </c>
      <c r="BL759">
        <v>-314197039</v>
      </c>
      <c r="BM759">
        <v>611642650</v>
      </c>
      <c r="BN759">
        <v>66278797</v>
      </c>
      <c r="BO759">
        <v>-18175981.890000001</v>
      </c>
      <c r="BP759">
        <v>-1925550.1</v>
      </c>
      <c r="BQ759">
        <v>-3698955.65</v>
      </c>
      <c r="BR759">
        <v>0</v>
      </c>
      <c r="BS759">
        <v>0</v>
      </c>
      <c r="BT759">
        <v>-307540430.60000002</v>
      </c>
      <c r="BU759">
        <v>0</v>
      </c>
      <c r="BV759">
        <v>121004355.06999999</v>
      </c>
      <c r="BW759">
        <v>-19820634.77</v>
      </c>
      <c r="BX759">
        <v>-2373804.6399999997</v>
      </c>
      <c r="BY759">
        <v>-10987544.57</v>
      </c>
      <c r="BZ759">
        <v>14756636.869999999</v>
      </c>
      <c r="CA759">
        <v>-7036865.3000000007</v>
      </c>
      <c r="CB759">
        <v>0</v>
      </c>
      <c r="CC759">
        <v>100405652.33</v>
      </c>
      <c r="CD759">
        <v>4565655.4800000004</v>
      </c>
      <c r="CE759">
        <v>-3557430.7800000003</v>
      </c>
      <c r="CF759">
        <v>0</v>
      </c>
      <c r="CG759">
        <v>0</v>
      </c>
      <c r="CH759">
        <v>0</v>
      </c>
      <c r="CI759">
        <v>0</v>
      </c>
      <c r="CJ759">
        <v>0</v>
      </c>
      <c r="CK759">
        <v>0</v>
      </c>
      <c r="CL759">
        <v>2879261375.0200005</v>
      </c>
      <c r="CM759">
        <v>0</v>
      </c>
      <c r="CN759">
        <v>0</v>
      </c>
      <c r="CO759">
        <v>0</v>
      </c>
      <c r="CP759">
        <v>0</v>
      </c>
      <c r="CQ759">
        <v>0</v>
      </c>
      <c r="CR759">
        <v>0</v>
      </c>
      <c r="CS759">
        <v>0</v>
      </c>
      <c r="CT759">
        <v>0</v>
      </c>
      <c r="CU759">
        <v>0</v>
      </c>
      <c r="CV759">
        <v>0</v>
      </c>
      <c r="CW759">
        <v>0</v>
      </c>
      <c r="CX759">
        <v>0</v>
      </c>
      <c r="CY759">
        <v>0</v>
      </c>
      <c r="CZ759">
        <v>0</v>
      </c>
      <c r="DA759">
        <v>1027937479.48</v>
      </c>
      <c r="DB759">
        <v>0</v>
      </c>
      <c r="DC759">
        <v>0</v>
      </c>
      <c r="DD759">
        <v>0</v>
      </c>
      <c r="DE759">
        <v>0</v>
      </c>
      <c r="DF759">
        <v>0</v>
      </c>
      <c r="DG759">
        <v>0</v>
      </c>
      <c r="DH759">
        <v>0</v>
      </c>
      <c r="DI759">
        <v>0</v>
      </c>
      <c r="DJ759">
        <v>796705436</v>
      </c>
      <c r="DK759">
        <v>0</v>
      </c>
      <c r="DL759">
        <v>0</v>
      </c>
      <c r="DM759">
        <v>0</v>
      </c>
      <c r="DN759">
        <v>0</v>
      </c>
      <c r="DO759">
        <v>0</v>
      </c>
      <c r="DP759">
        <v>0</v>
      </c>
      <c r="DQ759">
        <v>0</v>
      </c>
      <c r="DR759">
        <v>0</v>
      </c>
      <c r="DS759">
        <v>0</v>
      </c>
      <c r="DT759">
        <v>0</v>
      </c>
      <c r="DU759">
        <v>0</v>
      </c>
      <c r="DV759">
        <v>0</v>
      </c>
      <c r="DW759">
        <v>0</v>
      </c>
      <c r="DX759">
        <v>0</v>
      </c>
      <c r="DY759">
        <v>0</v>
      </c>
      <c r="DZ759">
        <v>0</v>
      </c>
      <c r="EA759">
        <v>0</v>
      </c>
      <c r="EB759">
        <v>0</v>
      </c>
      <c r="EC759">
        <v>0</v>
      </c>
      <c r="ED759">
        <v>0</v>
      </c>
      <c r="EE759">
        <v>0</v>
      </c>
      <c r="EF759">
        <v>0</v>
      </c>
      <c r="EH759">
        <v>2</v>
      </c>
      <c r="EJ759">
        <v>0</v>
      </c>
      <c r="EK759" s="59" t="s">
        <v>546</v>
      </c>
      <c r="EL759"/>
    </row>
    <row r="760" spans="2:142" x14ac:dyDescent="0.3">
      <c r="B760">
        <v>2014</v>
      </c>
      <c r="D760" t="s">
        <v>206</v>
      </c>
      <c r="E760" t="s">
        <v>206</v>
      </c>
      <c r="G760" t="s">
        <v>138</v>
      </c>
      <c r="H760" s="6">
        <v>1159997</v>
      </c>
      <c r="I760">
        <v>1174417</v>
      </c>
      <c r="J760">
        <v>0</v>
      </c>
      <c r="K760">
        <v>0</v>
      </c>
      <c r="L760">
        <v>0</v>
      </c>
      <c r="M760">
        <v>0</v>
      </c>
      <c r="N760">
        <v>0</v>
      </c>
      <c r="O760">
        <v>0</v>
      </c>
      <c r="P760">
        <v>0</v>
      </c>
      <c r="Q760">
        <v>0</v>
      </c>
      <c r="R760">
        <v>0</v>
      </c>
      <c r="S760">
        <v>0</v>
      </c>
      <c r="T760">
        <v>0</v>
      </c>
      <c r="U760">
        <v>0</v>
      </c>
      <c r="V760">
        <v>0</v>
      </c>
      <c r="W760">
        <v>0</v>
      </c>
      <c r="X760">
        <v>0</v>
      </c>
      <c r="Y760">
        <v>0</v>
      </c>
      <c r="Z760">
        <v>0</v>
      </c>
      <c r="AA760">
        <v>0</v>
      </c>
      <c r="AB760">
        <v>0</v>
      </c>
      <c r="AC760">
        <v>0</v>
      </c>
      <c r="AD760">
        <v>0</v>
      </c>
      <c r="AE760">
        <v>0</v>
      </c>
      <c r="AF760">
        <v>0</v>
      </c>
      <c r="AG760">
        <v>0</v>
      </c>
      <c r="AH760">
        <v>0</v>
      </c>
      <c r="AI760">
        <v>0</v>
      </c>
      <c r="AJ760">
        <v>0</v>
      </c>
      <c r="AK760">
        <v>0</v>
      </c>
      <c r="AL760">
        <v>0</v>
      </c>
      <c r="AM760">
        <v>0</v>
      </c>
      <c r="AN760">
        <v>0</v>
      </c>
      <c r="AO760">
        <v>0</v>
      </c>
      <c r="AP760">
        <v>0</v>
      </c>
      <c r="AQ760">
        <v>0</v>
      </c>
      <c r="AR760">
        <v>0</v>
      </c>
      <c r="AS760">
        <v>3917270771.4499998</v>
      </c>
      <c r="AT760">
        <v>-10763157.15</v>
      </c>
      <c r="AU760">
        <v>0</v>
      </c>
      <c r="AV760">
        <v>539546125.44999993</v>
      </c>
      <c r="AW760">
        <v>40149412.629999995</v>
      </c>
      <c r="AX760">
        <v>0</v>
      </c>
      <c r="AY760">
        <v>-2776425.5999999996</v>
      </c>
      <c r="AZ760">
        <v>0</v>
      </c>
      <c r="BA760">
        <v>-540602564.12</v>
      </c>
      <c r="BB760">
        <v>-4817331567.8899994</v>
      </c>
      <c r="BC760">
        <v>364220812.02000004</v>
      </c>
      <c r="BD760">
        <v>223284354.58000001</v>
      </c>
      <c r="BE760">
        <v>25324031.349999998</v>
      </c>
      <c r="BF760">
        <v>0</v>
      </c>
      <c r="BG760">
        <v>-2025109.67</v>
      </c>
      <c r="BH760">
        <v>37560107</v>
      </c>
      <c r="BI760">
        <v>0</v>
      </c>
      <c r="BJ760">
        <v>0</v>
      </c>
      <c r="BK760">
        <v>0</v>
      </c>
      <c r="BL760">
        <v>-124128180</v>
      </c>
      <c r="BM760">
        <v>297708954</v>
      </c>
      <c r="BN760">
        <v>201775658</v>
      </c>
      <c r="BO760">
        <v>-20011526.93</v>
      </c>
      <c r="BP760">
        <v>-1788362.75</v>
      </c>
      <c r="BQ760">
        <v>-2780596.22</v>
      </c>
      <c r="BR760">
        <v>0</v>
      </c>
      <c r="BS760">
        <v>0</v>
      </c>
      <c r="BT760">
        <v>-328086008.26999998</v>
      </c>
      <c r="BU760">
        <v>0</v>
      </c>
      <c r="BV760">
        <v>132606125.18000002</v>
      </c>
      <c r="BW760">
        <v>-17258168.329999998</v>
      </c>
      <c r="BX760">
        <v>-2143589.4899999998</v>
      </c>
      <c r="BY760">
        <v>-7831958.2599999998</v>
      </c>
      <c r="BZ760">
        <v>11722482.829999998</v>
      </c>
      <c r="CA760">
        <v>-7689027.2200000007</v>
      </c>
      <c r="CB760">
        <v>0</v>
      </c>
      <c r="CC760">
        <v>175322700.19999999</v>
      </c>
      <c r="CD760">
        <v>8580128.4899999984</v>
      </c>
      <c r="CE760">
        <v>-40097493.269999996</v>
      </c>
      <c r="CF760">
        <v>0</v>
      </c>
      <c r="CG760">
        <v>0</v>
      </c>
      <c r="CH760">
        <v>0</v>
      </c>
      <c r="CI760">
        <v>0</v>
      </c>
      <c r="CJ760">
        <v>0</v>
      </c>
      <c r="CK760">
        <v>0</v>
      </c>
      <c r="CL760">
        <v>2641441025.1800003</v>
      </c>
      <c r="CM760">
        <v>0</v>
      </c>
      <c r="CN760">
        <v>0</v>
      </c>
      <c r="CO760">
        <v>0</v>
      </c>
      <c r="CP760">
        <v>0</v>
      </c>
      <c r="CQ760">
        <v>0</v>
      </c>
      <c r="CR760">
        <v>0</v>
      </c>
      <c r="CS760">
        <v>0</v>
      </c>
      <c r="CT760">
        <v>0</v>
      </c>
      <c r="CU760">
        <v>0</v>
      </c>
      <c r="CV760">
        <v>0</v>
      </c>
      <c r="CW760">
        <v>0</v>
      </c>
      <c r="CX760">
        <v>0</v>
      </c>
      <c r="CY760">
        <v>0</v>
      </c>
      <c r="CZ760">
        <v>0</v>
      </c>
      <c r="DA760">
        <v>1087001177.1499999</v>
      </c>
      <c r="DB760">
        <v>0</v>
      </c>
      <c r="DC760">
        <v>0</v>
      </c>
      <c r="DD760">
        <v>0</v>
      </c>
      <c r="DE760">
        <v>0</v>
      </c>
      <c r="DF760">
        <v>0</v>
      </c>
      <c r="DG760">
        <v>0</v>
      </c>
      <c r="DH760">
        <v>0</v>
      </c>
      <c r="DI760">
        <v>0</v>
      </c>
      <c r="DJ760">
        <v>759145329</v>
      </c>
      <c r="DK760">
        <v>0</v>
      </c>
      <c r="DL760">
        <v>0</v>
      </c>
      <c r="DM760">
        <v>0</v>
      </c>
      <c r="DN760">
        <v>0</v>
      </c>
      <c r="DO760">
        <v>0</v>
      </c>
      <c r="DP760">
        <v>0</v>
      </c>
      <c r="DQ760">
        <v>0</v>
      </c>
      <c r="DR760">
        <v>0</v>
      </c>
      <c r="DS760">
        <v>0</v>
      </c>
      <c r="DT760">
        <v>0</v>
      </c>
      <c r="DU760">
        <v>0</v>
      </c>
      <c r="DV760">
        <v>0</v>
      </c>
      <c r="DW760">
        <v>0</v>
      </c>
      <c r="DX760">
        <v>0</v>
      </c>
      <c r="DY760">
        <v>0</v>
      </c>
      <c r="DZ760">
        <v>0</v>
      </c>
      <c r="EA760">
        <v>0</v>
      </c>
      <c r="EB760">
        <v>0</v>
      </c>
      <c r="EC760">
        <v>0</v>
      </c>
      <c r="ED760">
        <v>0</v>
      </c>
      <c r="EE760">
        <v>0</v>
      </c>
      <c r="EF760">
        <v>0</v>
      </c>
      <c r="EH760">
        <v>2</v>
      </c>
      <c r="EJ760">
        <v>0</v>
      </c>
      <c r="EK760" s="59" t="s">
        <v>546</v>
      </c>
      <c r="EL760"/>
    </row>
    <row r="761" spans="2:142" x14ac:dyDescent="0.3">
      <c r="B761">
        <v>2015</v>
      </c>
      <c r="D761" t="s">
        <v>206</v>
      </c>
      <c r="E761" t="s">
        <v>206</v>
      </c>
      <c r="G761" t="s">
        <v>138</v>
      </c>
      <c r="H761" s="6">
        <v>1173012</v>
      </c>
      <c r="I761">
        <v>1159174</v>
      </c>
      <c r="J761">
        <v>0</v>
      </c>
      <c r="K761">
        <v>0</v>
      </c>
      <c r="L761">
        <v>0</v>
      </c>
      <c r="M761">
        <v>0</v>
      </c>
      <c r="N761">
        <v>0</v>
      </c>
      <c r="O761">
        <v>0</v>
      </c>
      <c r="P761">
        <v>0</v>
      </c>
      <c r="Q761">
        <v>0</v>
      </c>
      <c r="R761">
        <v>0</v>
      </c>
      <c r="S761">
        <v>0</v>
      </c>
      <c r="T761">
        <v>0</v>
      </c>
      <c r="U761">
        <v>0</v>
      </c>
      <c r="V761">
        <v>0</v>
      </c>
      <c r="W761">
        <v>0</v>
      </c>
      <c r="X761">
        <v>0</v>
      </c>
      <c r="Y761">
        <v>0</v>
      </c>
      <c r="Z761">
        <v>0</v>
      </c>
      <c r="AA761">
        <v>0</v>
      </c>
      <c r="AB761">
        <v>0</v>
      </c>
      <c r="AC761">
        <v>0</v>
      </c>
      <c r="AD761">
        <v>0</v>
      </c>
      <c r="AE761">
        <v>0</v>
      </c>
      <c r="AF761">
        <v>0</v>
      </c>
      <c r="AG761">
        <v>0</v>
      </c>
      <c r="AH761">
        <v>0</v>
      </c>
      <c r="AI761">
        <v>0</v>
      </c>
      <c r="AJ761">
        <v>0</v>
      </c>
      <c r="AK761">
        <v>0</v>
      </c>
      <c r="AL761">
        <v>0</v>
      </c>
      <c r="AM761">
        <v>0</v>
      </c>
      <c r="AN761">
        <v>0</v>
      </c>
      <c r="AO761">
        <v>0</v>
      </c>
      <c r="AP761">
        <v>0</v>
      </c>
      <c r="AQ761">
        <v>0</v>
      </c>
      <c r="AR761">
        <v>0</v>
      </c>
      <c r="AS761">
        <v>4094512674.9000001</v>
      </c>
      <c r="AT761">
        <v>-12702294.350000001</v>
      </c>
      <c r="AU761">
        <v>0</v>
      </c>
      <c r="AV761">
        <v>593031484.71999991</v>
      </c>
      <c r="AW761">
        <v>40143783.649999999</v>
      </c>
      <c r="AX761">
        <v>0</v>
      </c>
      <c r="AY761">
        <v>-2851387.1999999997</v>
      </c>
      <c r="AZ761">
        <v>0</v>
      </c>
      <c r="BA761">
        <v>-592638091.1500001</v>
      </c>
      <c r="BB761">
        <v>-5108402998.9700003</v>
      </c>
      <c r="BC761">
        <v>375524635.82000005</v>
      </c>
      <c r="BD761">
        <v>232834419.58000001</v>
      </c>
      <c r="BE761">
        <v>26561900.620000005</v>
      </c>
      <c r="BF761">
        <v>0</v>
      </c>
      <c r="BG761">
        <v>-2353026.9699999997</v>
      </c>
      <c r="BH761">
        <v>-4405165</v>
      </c>
      <c r="BI761">
        <v>0</v>
      </c>
      <c r="BJ761">
        <v>0</v>
      </c>
      <c r="BK761">
        <v>0</v>
      </c>
      <c r="BL761">
        <v>-248596852</v>
      </c>
      <c r="BM761">
        <v>641139903</v>
      </c>
      <c r="BN761">
        <v>-17501352</v>
      </c>
      <c r="BO761">
        <v>-22502047.199999999</v>
      </c>
      <c r="BP761">
        <v>-1632368.65</v>
      </c>
      <c r="BQ761">
        <v>-3598675.8900000006</v>
      </c>
      <c r="BR761">
        <v>0</v>
      </c>
      <c r="BS761">
        <v>0</v>
      </c>
      <c r="BT761">
        <v>-315604324.69</v>
      </c>
      <c r="BU761">
        <v>0</v>
      </c>
      <c r="BV761">
        <v>117006566.16999999</v>
      </c>
      <c r="BW761">
        <v>-15940018.140000001</v>
      </c>
      <c r="BX761">
        <v>-2608737.21</v>
      </c>
      <c r="BY761">
        <v>-9246983.3800000008</v>
      </c>
      <c r="BZ761">
        <v>6185870.8099999996</v>
      </c>
      <c r="CA761">
        <v>-3054886.49</v>
      </c>
      <c r="CB761">
        <v>0</v>
      </c>
      <c r="CC761">
        <v>47665621.670000002</v>
      </c>
      <c r="CD761">
        <v>10884647.07</v>
      </c>
      <c r="CE761">
        <v>-7634947.4299999988</v>
      </c>
      <c r="CF761">
        <v>0</v>
      </c>
      <c r="CG761">
        <v>0</v>
      </c>
      <c r="CH761">
        <v>0</v>
      </c>
      <c r="CI761">
        <v>1401649467.9999998</v>
      </c>
      <c r="CJ761">
        <v>944179257.08821523</v>
      </c>
      <c r="CK761">
        <v>0</v>
      </c>
      <c r="CL761">
        <v>2269961327.4000001</v>
      </c>
      <c r="CM761">
        <v>0</v>
      </c>
      <c r="CN761">
        <v>0</v>
      </c>
      <c r="CO761">
        <v>0</v>
      </c>
      <c r="CP761">
        <v>0</v>
      </c>
      <c r="CQ761">
        <v>0</v>
      </c>
      <c r="CR761">
        <v>0</v>
      </c>
      <c r="CS761">
        <v>0</v>
      </c>
      <c r="CT761">
        <v>0</v>
      </c>
      <c r="CU761">
        <v>0</v>
      </c>
      <c r="CV761">
        <v>0</v>
      </c>
      <c r="CW761">
        <v>0</v>
      </c>
      <c r="CX761">
        <v>0</v>
      </c>
      <c r="CY761">
        <v>0</v>
      </c>
      <c r="CZ761">
        <v>0</v>
      </c>
      <c r="DA761">
        <v>901218528.44000006</v>
      </c>
      <c r="DB761">
        <v>0</v>
      </c>
      <c r="DC761">
        <v>0</v>
      </c>
      <c r="DD761">
        <v>0</v>
      </c>
      <c r="DE761">
        <v>0</v>
      </c>
      <c r="DF761">
        <v>0</v>
      </c>
      <c r="DG761">
        <v>0</v>
      </c>
      <c r="DH761">
        <v>0</v>
      </c>
      <c r="DI761">
        <v>0</v>
      </c>
      <c r="DJ761">
        <v>763550494</v>
      </c>
      <c r="DK761">
        <v>0</v>
      </c>
      <c r="DL761">
        <v>0</v>
      </c>
      <c r="DM761">
        <v>0</v>
      </c>
      <c r="DN761">
        <v>0</v>
      </c>
      <c r="DO761">
        <v>0</v>
      </c>
      <c r="DP761">
        <v>0</v>
      </c>
      <c r="DQ761">
        <v>0</v>
      </c>
      <c r="DR761">
        <v>0</v>
      </c>
      <c r="DS761">
        <v>0</v>
      </c>
      <c r="DT761">
        <v>0</v>
      </c>
      <c r="DU761">
        <v>0</v>
      </c>
      <c r="DV761">
        <v>0</v>
      </c>
      <c r="DW761">
        <v>0</v>
      </c>
      <c r="DX761">
        <v>0</v>
      </c>
      <c r="DY761">
        <v>0</v>
      </c>
      <c r="DZ761">
        <v>0</v>
      </c>
      <c r="EA761">
        <v>0</v>
      </c>
      <c r="EB761">
        <v>0</v>
      </c>
      <c r="EC761">
        <v>0</v>
      </c>
      <c r="ED761">
        <v>0</v>
      </c>
      <c r="EE761">
        <v>0</v>
      </c>
      <c r="EF761">
        <v>0</v>
      </c>
      <c r="EH761">
        <v>2</v>
      </c>
      <c r="EJ761">
        <v>0</v>
      </c>
      <c r="EK761" s="59" t="s">
        <v>546</v>
      </c>
      <c r="EL761"/>
    </row>
    <row r="762" spans="2:142" x14ac:dyDescent="0.3">
      <c r="B762">
        <v>2016</v>
      </c>
      <c r="D762" t="s">
        <v>206</v>
      </c>
      <c r="E762" t="s">
        <v>206</v>
      </c>
      <c r="G762" t="s">
        <v>138</v>
      </c>
      <c r="H762" s="6">
        <v>1154823</v>
      </c>
      <c r="I762">
        <v>1090220</v>
      </c>
      <c r="J762">
        <v>0</v>
      </c>
      <c r="K762">
        <v>0</v>
      </c>
      <c r="L762">
        <v>0</v>
      </c>
      <c r="M762">
        <v>0</v>
      </c>
      <c r="N762">
        <v>0</v>
      </c>
      <c r="O762">
        <v>0</v>
      </c>
      <c r="P762">
        <v>0</v>
      </c>
      <c r="Q762">
        <v>0</v>
      </c>
      <c r="R762">
        <v>0</v>
      </c>
      <c r="S762">
        <v>0</v>
      </c>
      <c r="T762">
        <v>0</v>
      </c>
      <c r="U762">
        <v>0</v>
      </c>
      <c r="V762">
        <v>0</v>
      </c>
      <c r="W762">
        <v>0</v>
      </c>
      <c r="X762">
        <v>0</v>
      </c>
      <c r="Y762">
        <v>0</v>
      </c>
      <c r="Z762">
        <v>0</v>
      </c>
      <c r="AA762">
        <v>0</v>
      </c>
      <c r="AB762">
        <v>0</v>
      </c>
      <c r="AC762">
        <v>0</v>
      </c>
      <c r="AD762">
        <v>0</v>
      </c>
      <c r="AE762">
        <v>0</v>
      </c>
      <c r="AF762">
        <v>0</v>
      </c>
      <c r="AG762">
        <v>0</v>
      </c>
      <c r="AH762">
        <v>0</v>
      </c>
      <c r="AI762">
        <v>0</v>
      </c>
      <c r="AJ762">
        <v>0</v>
      </c>
      <c r="AK762">
        <v>0</v>
      </c>
      <c r="AL762">
        <v>0</v>
      </c>
      <c r="AM762">
        <v>0</v>
      </c>
      <c r="AN762">
        <v>0</v>
      </c>
      <c r="AO762">
        <v>0</v>
      </c>
      <c r="AP762">
        <v>0</v>
      </c>
      <c r="AQ762">
        <v>0</v>
      </c>
      <c r="AR762">
        <v>0</v>
      </c>
      <c r="AS762">
        <v>4286713785.3300004</v>
      </c>
      <c r="AT762">
        <v>-16355422.129999999</v>
      </c>
      <c r="AU762">
        <v>0</v>
      </c>
      <c r="AV762">
        <v>620954260.89999998</v>
      </c>
      <c r="AW762">
        <v>249881.45</v>
      </c>
      <c r="AX762">
        <v>0</v>
      </c>
      <c r="AY762">
        <v>-2866929.6</v>
      </c>
      <c r="AZ762">
        <v>0</v>
      </c>
      <c r="BA762">
        <v>-620964230.10000002</v>
      </c>
      <c r="BB762">
        <v>-5199483002.4799995</v>
      </c>
      <c r="BC762">
        <v>638675139.88000011</v>
      </c>
      <c r="BD762">
        <v>0</v>
      </c>
      <c r="BE762">
        <v>0</v>
      </c>
      <c r="BF762">
        <v>0</v>
      </c>
      <c r="BG762">
        <v>-2322740.11</v>
      </c>
      <c r="BH762">
        <v>73551351.5</v>
      </c>
      <c r="BI762">
        <v>0</v>
      </c>
      <c r="BJ762">
        <v>0</v>
      </c>
      <c r="BK762">
        <v>0</v>
      </c>
      <c r="BL762">
        <v>400279399</v>
      </c>
      <c r="BM762">
        <v>0</v>
      </c>
      <c r="BN762">
        <v>34350384</v>
      </c>
      <c r="BO762">
        <v>-21295456.899999999</v>
      </c>
      <c r="BP762">
        <v>-1072950.3199999998</v>
      </c>
      <c r="BQ762">
        <v>-3904777.17</v>
      </c>
      <c r="BR762">
        <v>0</v>
      </c>
      <c r="BS762">
        <v>0</v>
      </c>
      <c r="BT762">
        <v>-316334778.06999999</v>
      </c>
      <c r="BU762">
        <v>-246808</v>
      </c>
      <c r="BV762">
        <v>96127283.51000002</v>
      </c>
      <c r="BW762">
        <v>-10384123.59</v>
      </c>
      <c r="BX762">
        <v>-1821166.8599999999</v>
      </c>
      <c r="BY762">
        <v>-11891189.470000001</v>
      </c>
      <c r="BZ762">
        <v>7553515.8800000008</v>
      </c>
      <c r="CA762">
        <v>-2999556.58</v>
      </c>
      <c r="CB762">
        <v>0</v>
      </c>
      <c r="CC762">
        <v>64127542.25</v>
      </c>
      <c r="CD762">
        <v>213636.59</v>
      </c>
      <c r="CE762">
        <v>-427531.62999999995</v>
      </c>
      <c r="CF762">
        <v>0</v>
      </c>
      <c r="CG762">
        <v>0</v>
      </c>
      <c r="CH762">
        <v>0</v>
      </c>
      <c r="CI762">
        <v>1250400000</v>
      </c>
      <c r="CJ762">
        <v>922000000</v>
      </c>
      <c r="CK762">
        <v>0</v>
      </c>
      <c r="CL762">
        <v>2271880776.5</v>
      </c>
      <c r="CM762">
        <v>0</v>
      </c>
      <c r="CN762">
        <v>0</v>
      </c>
      <c r="CO762">
        <v>0</v>
      </c>
      <c r="CP762">
        <v>0</v>
      </c>
      <c r="CQ762">
        <v>0</v>
      </c>
      <c r="CR762">
        <v>0</v>
      </c>
      <c r="CS762">
        <v>0</v>
      </c>
      <c r="CT762">
        <v>0</v>
      </c>
      <c r="CU762">
        <v>0</v>
      </c>
      <c r="CV762">
        <v>0</v>
      </c>
      <c r="CW762">
        <v>0</v>
      </c>
      <c r="CX762">
        <v>0</v>
      </c>
      <c r="CY762">
        <v>0</v>
      </c>
      <c r="CZ762">
        <v>0</v>
      </c>
      <c r="DA762">
        <v>911744045.72000003</v>
      </c>
      <c r="DB762">
        <v>0</v>
      </c>
      <c r="DC762">
        <v>0</v>
      </c>
      <c r="DD762">
        <v>0</v>
      </c>
      <c r="DE762">
        <v>0</v>
      </c>
      <c r="DF762">
        <v>0</v>
      </c>
      <c r="DG762">
        <v>0</v>
      </c>
      <c r="DH762">
        <v>0</v>
      </c>
      <c r="DI762">
        <v>0</v>
      </c>
      <c r="DJ762">
        <v>689999142.5</v>
      </c>
      <c r="DK762">
        <v>0</v>
      </c>
      <c r="DL762">
        <v>0</v>
      </c>
      <c r="DM762">
        <v>0</v>
      </c>
      <c r="DN762">
        <v>0</v>
      </c>
      <c r="DO762">
        <v>0</v>
      </c>
      <c r="DP762">
        <v>0</v>
      </c>
      <c r="DQ762">
        <v>0</v>
      </c>
      <c r="DR762">
        <v>0</v>
      </c>
      <c r="DS762">
        <v>0</v>
      </c>
      <c r="DT762">
        <v>0</v>
      </c>
      <c r="DU762">
        <v>0</v>
      </c>
      <c r="DV762">
        <v>0</v>
      </c>
      <c r="DW762">
        <v>0</v>
      </c>
      <c r="DX762">
        <v>0</v>
      </c>
      <c r="DY762">
        <v>0</v>
      </c>
      <c r="DZ762">
        <v>0</v>
      </c>
      <c r="EA762">
        <v>0</v>
      </c>
      <c r="EB762">
        <v>0</v>
      </c>
      <c r="EC762">
        <v>0</v>
      </c>
      <c r="ED762">
        <v>0</v>
      </c>
      <c r="EE762">
        <v>0</v>
      </c>
      <c r="EF762">
        <v>0</v>
      </c>
      <c r="EH762">
        <v>2</v>
      </c>
      <c r="EJ762">
        <v>0</v>
      </c>
      <c r="EK762" s="59" t="s">
        <v>546</v>
      </c>
      <c r="EL762"/>
    </row>
    <row r="763" spans="2:142" x14ac:dyDescent="0.3">
      <c r="B763">
        <v>2017</v>
      </c>
      <c r="D763" t="s">
        <v>206</v>
      </c>
      <c r="E763" t="s">
        <v>206</v>
      </c>
      <c r="G763" t="s">
        <v>138</v>
      </c>
      <c r="H763" s="6">
        <v>1086962</v>
      </c>
      <c r="I763">
        <v>1114820</v>
      </c>
      <c r="J763">
        <v>0</v>
      </c>
      <c r="K763">
        <v>0</v>
      </c>
      <c r="L763">
        <v>0</v>
      </c>
      <c r="M763">
        <v>0</v>
      </c>
      <c r="N763">
        <v>0</v>
      </c>
      <c r="O763">
        <v>0</v>
      </c>
      <c r="P763">
        <v>0</v>
      </c>
      <c r="Q763">
        <v>0</v>
      </c>
      <c r="R763">
        <v>0</v>
      </c>
      <c r="S763">
        <v>0</v>
      </c>
      <c r="T763">
        <v>0</v>
      </c>
      <c r="U763">
        <v>0</v>
      </c>
      <c r="V763">
        <v>0</v>
      </c>
      <c r="W763">
        <v>0</v>
      </c>
      <c r="X763">
        <v>0</v>
      </c>
      <c r="Y763">
        <v>0</v>
      </c>
      <c r="Z763">
        <v>0</v>
      </c>
      <c r="AA763">
        <v>0</v>
      </c>
      <c r="AB763">
        <v>0</v>
      </c>
      <c r="AC763">
        <v>0</v>
      </c>
      <c r="AD763">
        <v>0</v>
      </c>
      <c r="AE763">
        <v>0</v>
      </c>
      <c r="AF763">
        <v>0</v>
      </c>
      <c r="AG763">
        <v>0</v>
      </c>
      <c r="AH763">
        <v>0</v>
      </c>
      <c r="AI763">
        <v>0</v>
      </c>
      <c r="AJ763">
        <v>0</v>
      </c>
      <c r="AK763">
        <v>0</v>
      </c>
      <c r="AL763">
        <v>0</v>
      </c>
      <c r="AM763">
        <v>0</v>
      </c>
      <c r="AN763">
        <v>0</v>
      </c>
      <c r="AO763">
        <v>0</v>
      </c>
      <c r="AP763">
        <v>0</v>
      </c>
      <c r="AQ763">
        <v>0</v>
      </c>
      <c r="AR763">
        <v>0</v>
      </c>
      <c r="AS763">
        <v>4240192211.6199999</v>
      </c>
      <c r="AT763">
        <v>-27092145.120000001</v>
      </c>
      <c r="AU763">
        <v>0</v>
      </c>
      <c r="AV763">
        <v>619028078.39999998</v>
      </c>
      <c r="AW763">
        <v>-13940.55</v>
      </c>
      <c r="AX763">
        <v>0</v>
      </c>
      <c r="AY763">
        <v>-4457576.4000000004</v>
      </c>
      <c r="AZ763">
        <v>0</v>
      </c>
      <c r="BA763">
        <v>-619030498.20000005</v>
      </c>
      <c r="BB763">
        <v>-5120632660.3599997</v>
      </c>
      <c r="BC763">
        <v>617069292.82000005</v>
      </c>
      <c r="BD763">
        <v>0</v>
      </c>
      <c r="BE763">
        <v>0</v>
      </c>
      <c r="BF763">
        <v>0</v>
      </c>
      <c r="BG763">
        <v>-4470055.17</v>
      </c>
      <c r="BH763">
        <v>10003943.15</v>
      </c>
      <c r="BI763">
        <v>0</v>
      </c>
      <c r="BJ763">
        <v>0</v>
      </c>
      <c r="BK763">
        <v>0</v>
      </c>
      <c r="BL763">
        <v>428758197</v>
      </c>
      <c r="BM763">
        <v>0</v>
      </c>
      <c r="BN763">
        <v>195840465</v>
      </c>
      <c r="BO763">
        <v>-18113390.449999999</v>
      </c>
      <c r="BP763">
        <v>-961200</v>
      </c>
      <c r="BQ763">
        <v>-6125402.9199999999</v>
      </c>
      <c r="BR763">
        <v>0</v>
      </c>
      <c r="BS763">
        <v>0</v>
      </c>
      <c r="BT763">
        <v>-343062248.52999997</v>
      </c>
      <c r="BU763">
        <v>-929310.81</v>
      </c>
      <c r="BV763">
        <v>99984471.710000008</v>
      </c>
      <c r="BW763">
        <v>-10561106.65</v>
      </c>
      <c r="BX763">
        <v>-7098545.75</v>
      </c>
      <c r="BY763">
        <v>-12642389.51</v>
      </c>
      <c r="BZ763">
        <v>7703567.0899999999</v>
      </c>
      <c r="CA763">
        <v>-2510489.0299999998</v>
      </c>
      <c r="CB763">
        <v>0</v>
      </c>
      <c r="CC763">
        <v>112425957.79000001</v>
      </c>
      <c r="CD763">
        <v>206665.53</v>
      </c>
      <c r="CE763">
        <v>-14522.22</v>
      </c>
      <c r="CF763">
        <v>0</v>
      </c>
      <c r="CG763">
        <v>0</v>
      </c>
      <c r="CH763">
        <v>0</v>
      </c>
      <c r="CI763">
        <v>1294832871.4200001</v>
      </c>
      <c r="CJ763">
        <v>783932950.25335097</v>
      </c>
      <c r="CK763">
        <v>0</v>
      </c>
      <c r="CL763">
        <v>2375681680.1099997</v>
      </c>
      <c r="CM763">
        <v>0</v>
      </c>
      <c r="CN763">
        <v>0</v>
      </c>
      <c r="CO763">
        <v>0</v>
      </c>
      <c r="CP763">
        <v>0</v>
      </c>
      <c r="CQ763">
        <v>0</v>
      </c>
      <c r="CR763">
        <v>0</v>
      </c>
      <c r="CS763">
        <v>0</v>
      </c>
      <c r="CT763">
        <v>0</v>
      </c>
      <c r="CU763">
        <v>0</v>
      </c>
      <c r="CV763">
        <v>0</v>
      </c>
      <c r="CW763">
        <v>0</v>
      </c>
      <c r="CX763">
        <v>0</v>
      </c>
      <c r="CY763">
        <v>0</v>
      </c>
      <c r="CZ763">
        <v>0</v>
      </c>
      <c r="DA763">
        <v>1065441414.1600001</v>
      </c>
      <c r="DB763">
        <v>0</v>
      </c>
      <c r="DC763">
        <v>0</v>
      </c>
      <c r="DD763">
        <v>0</v>
      </c>
      <c r="DE763">
        <v>0</v>
      </c>
      <c r="DF763">
        <v>0</v>
      </c>
      <c r="DG763">
        <v>0</v>
      </c>
      <c r="DH763">
        <v>0</v>
      </c>
      <c r="DI763">
        <v>0</v>
      </c>
      <c r="DJ763">
        <v>679995199.35000002</v>
      </c>
      <c r="DK763">
        <v>0</v>
      </c>
      <c r="DL763">
        <v>0</v>
      </c>
      <c r="DM763">
        <v>0</v>
      </c>
      <c r="DN763">
        <v>0</v>
      </c>
      <c r="DO763">
        <v>0</v>
      </c>
      <c r="DP763">
        <v>0</v>
      </c>
      <c r="DQ763">
        <v>0</v>
      </c>
      <c r="DR763">
        <v>0</v>
      </c>
      <c r="DS763">
        <v>0</v>
      </c>
      <c r="DT763">
        <v>0</v>
      </c>
      <c r="DU763">
        <v>0</v>
      </c>
      <c r="DV763">
        <v>0</v>
      </c>
      <c r="DW763">
        <v>0</v>
      </c>
      <c r="DX763">
        <v>0</v>
      </c>
      <c r="DY763">
        <v>0</v>
      </c>
      <c r="DZ763">
        <v>0</v>
      </c>
      <c r="EA763">
        <v>0</v>
      </c>
      <c r="EB763">
        <v>0</v>
      </c>
      <c r="EC763">
        <v>0</v>
      </c>
      <c r="ED763">
        <v>0</v>
      </c>
      <c r="EE763">
        <v>0</v>
      </c>
      <c r="EF763">
        <v>0</v>
      </c>
      <c r="EH763">
        <v>2</v>
      </c>
      <c r="EJ763">
        <v>0</v>
      </c>
      <c r="EK763" s="59" t="s">
        <v>546</v>
      </c>
      <c r="EL763"/>
    </row>
    <row r="764" spans="2:142" x14ac:dyDescent="0.3">
      <c r="B764">
        <v>2018</v>
      </c>
      <c r="D764" t="s">
        <v>206</v>
      </c>
      <c r="E764" t="s">
        <v>206</v>
      </c>
      <c r="G764" t="s">
        <v>138</v>
      </c>
      <c r="H764" s="6">
        <v>1118089</v>
      </c>
      <c r="I764">
        <v>1173121</v>
      </c>
      <c r="J764">
        <v>0</v>
      </c>
      <c r="K764">
        <v>0</v>
      </c>
      <c r="L764">
        <v>0</v>
      </c>
      <c r="M764">
        <v>0</v>
      </c>
      <c r="N764">
        <v>0</v>
      </c>
      <c r="O764">
        <v>0</v>
      </c>
      <c r="P764">
        <v>0</v>
      </c>
      <c r="Q764">
        <v>0</v>
      </c>
      <c r="R764">
        <v>0</v>
      </c>
      <c r="S764">
        <v>0</v>
      </c>
      <c r="T764">
        <v>0</v>
      </c>
      <c r="U764">
        <v>0</v>
      </c>
      <c r="V764">
        <v>0</v>
      </c>
      <c r="W764">
        <v>0</v>
      </c>
      <c r="X764">
        <v>0</v>
      </c>
      <c r="Y764">
        <v>0</v>
      </c>
      <c r="Z764">
        <v>0</v>
      </c>
      <c r="AA764">
        <v>0</v>
      </c>
      <c r="AB764">
        <v>0</v>
      </c>
      <c r="AC764">
        <v>0</v>
      </c>
      <c r="AD764">
        <v>0</v>
      </c>
      <c r="AE764">
        <v>0</v>
      </c>
      <c r="AF764">
        <v>0</v>
      </c>
      <c r="AG764">
        <v>0</v>
      </c>
      <c r="AH764">
        <v>0</v>
      </c>
      <c r="AI764">
        <v>0</v>
      </c>
      <c r="AJ764">
        <v>0</v>
      </c>
      <c r="AK764">
        <v>0</v>
      </c>
      <c r="AL764">
        <v>0</v>
      </c>
      <c r="AM764">
        <v>0</v>
      </c>
      <c r="AN764">
        <v>0</v>
      </c>
      <c r="AO764">
        <v>0</v>
      </c>
      <c r="AP764">
        <v>0</v>
      </c>
      <c r="AQ764">
        <v>0</v>
      </c>
      <c r="AR764">
        <v>0</v>
      </c>
      <c r="AS764">
        <v>4391439512.79</v>
      </c>
      <c r="AT764">
        <v>-28632459.050000001</v>
      </c>
      <c r="AU764">
        <v>0</v>
      </c>
      <c r="AV764">
        <v>686979735.77999997</v>
      </c>
      <c r="AW764">
        <v>0</v>
      </c>
      <c r="AX764">
        <v>0</v>
      </c>
      <c r="AY764">
        <v>-5485741.9500000002</v>
      </c>
      <c r="AZ764">
        <v>0</v>
      </c>
      <c r="BA764">
        <v>-686979735.77999997</v>
      </c>
      <c r="BB764">
        <v>-5025170754.6599998</v>
      </c>
      <c r="BC764">
        <v>630422379.10000002</v>
      </c>
      <c r="BD764">
        <v>0</v>
      </c>
      <c r="BE764">
        <v>0</v>
      </c>
      <c r="BF764">
        <v>0</v>
      </c>
      <c r="BG764">
        <v>-4557405.95</v>
      </c>
      <c r="BH764">
        <v>-134487988.64000002</v>
      </c>
      <c r="BI764">
        <v>0</v>
      </c>
      <c r="BJ764">
        <v>0</v>
      </c>
      <c r="BK764">
        <v>0</v>
      </c>
      <c r="BL764">
        <v>628614622</v>
      </c>
      <c r="BM764">
        <v>0</v>
      </c>
      <c r="BN764">
        <v>-52703124</v>
      </c>
      <c r="BO764">
        <v>-15234683.600000001</v>
      </c>
      <c r="BP764">
        <v>-958530</v>
      </c>
      <c r="BQ764">
        <v>-7146895.1799999997</v>
      </c>
      <c r="BR764">
        <v>0</v>
      </c>
      <c r="BS764">
        <v>0</v>
      </c>
      <c r="BT764">
        <v>-352671184.29000002</v>
      </c>
      <c r="BU764">
        <v>-1305119.1200000001</v>
      </c>
      <c r="BV764">
        <v>92891245.550000012</v>
      </c>
      <c r="BW764">
        <v>-11020675.970000001</v>
      </c>
      <c r="BX764">
        <v>-11706502.84</v>
      </c>
      <c r="BY764">
        <v>15203678.73</v>
      </c>
      <c r="BZ764">
        <v>8531521.5399999991</v>
      </c>
      <c r="CA764">
        <v>-2992650.43</v>
      </c>
      <c r="CB764">
        <v>0</v>
      </c>
      <c r="CC764">
        <v>-54411350.899999999</v>
      </c>
      <c r="CD764">
        <v>204798.3</v>
      </c>
      <c r="CE764">
        <v>-92561.64</v>
      </c>
      <c r="CF764">
        <v>0</v>
      </c>
      <c r="CG764">
        <v>0</v>
      </c>
      <c r="CH764">
        <v>0</v>
      </c>
      <c r="CI764">
        <v>1567676224.0999994</v>
      </c>
      <c r="CJ764">
        <v>805319577.94215798</v>
      </c>
      <c r="CK764">
        <v>0</v>
      </c>
      <c r="CL764">
        <v>2550094688.1300001</v>
      </c>
      <c r="CM764">
        <v>0</v>
      </c>
      <c r="CN764">
        <v>0</v>
      </c>
      <c r="CO764">
        <v>0</v>
      </c>
      <c r="CP764">
        <v>0</v>
      </c>
      <c r="CQ764">
        <v>0</v>
      </c>
      <c r="CR764">
        <v>0</v>
      </c>
      <c r="CS764">
        <v>0</v>
      </c>
      <c r="CT764">
        <v>0</v>
      </c>
      <c r="CU764">
        <v>0</v>
      </c>
      <c r="CV764">
        <v>0</v>
      </c>
      <c r="CW764">
        <v>0</v>
      </c>
      <c r="CX764">
        <v>0</v>
      </c>
      <c r="CY764">
        <v>0</v>
      </c>
      <c r="CZ764">
        <v>0</v>
      </c>
      <c r="DA764">
        <v>1124271543.95</v>
      </c>
      <c r="DB764">
        <v>0</v>
      </c>
      <c r="DC764">
        <v>0</v>
      </c>
      <c r="DD764">
        <v>0</v>
      </c>
      <c r="DE764">
        <v>0</v>
      </c>
      <c r="DF764">
        <v>0</v>
      </c>
      <c r="DG764">
        <v>0</v>
      </c>
      <c r="DH764">
        <v>0</v>
      </c>
      <c r="DI764">
        <v>0</v>
      </c>
      <c r="DJ764">
        <v>814483187.99000001</v>
      </c>
      <c r="DK764">
        <v>0</v>
      </c>
      <c r="DL764">
        <v>0</v>
      </c>
      <c r="DM764">
        <v>0</v>
      </c>
      <c r="DN764">
        <v>0</v>
      </c>
      <c r="DO764">
        <v>0</v>
      </c>
      <c r="DP764">
        <v>0</v>
      </c>
      <c r="DQ764">
        <v>0</v>
      </c>
      <c r="DR764">
        <v>0</v>
      </c>
      <c r="DS764">
        <v>0</v>
      </c>
      <c r="DT764">
        <v>0</v>
      </c>
      <c r="DU764">
        <v>0</v>
      </c>
      <c r="DV764">
        <v>0</v>
      </c>
      <c r="DW764">
        <v>0</v>
      </c>
      <c r="DX764">
        <v>0</v>
      </c>
      <c r="DY764">
        <v>0</v>
      </c>
      <c r="DZ764">
        <v>0</v>
      </c>
      <c r="EA764">
        <v>0</v>
      </c>
      <c r="EB764">
        <v>0</v>
      </c>
      <c r="EC764">
        <v>0</v>
      </c>
      <c r="ED764">
        <v>0</v>
      </c>
      <c r="EE764">
        <v>0</v>
      </c>
      <c r="EF764">
        <v>0</v>
      </c>
      <c r="EH764">
        <v>2</v>
      </c>
      <c r="EJ764">
        <v>0</v>
      </c>
      <c r="EK764" s="59" t="s">
        <v>546</v>
      </c>
      <c r="EL764"/>
    </row>
    <row r="765" spans="2:142" x14ac:dyDescent="0.3">
      <c r="B765">
        <v>2019</v>
      </c>
      <c r="D765" t="s">
        <v>206</v>
      </c>
      <c r="E765" t="s">
        <v>206</v>
      </c>
      <c r="G765" t="s">
        <v>138</v>
      </c>
      <c r="H765" s="6">
        <v>1174660</v>
      </c>
      <c r="I765">
        <v>1286299</v>
      </c>
      <c r="J765">
        <v>0</v>
      </c>
      <c r="K765">
        <v>0</v>
      </c>
      <c r="L765">
        <v>0</v>
      </c>
      <c r="M765">
        <v>0</v>
      </c>
      <c r="N765">
        <v>0</v>
      </c>
      <c r="O765">
        <v>0</v>
      </c>
      <c r="P765">
        <v>0</v>
      </c>
      <c r="Q765">
        <v>0</v>
      </c>
      <c r="R765">
        <v>0</v>
      </c>
      <c r="S765">
        <v>0</v>
      </c>
      <c r="T765">
        <v>0</v>
      </c>
      <c r="U765">
        <v>0</v>
      </c>
      <c r="V765">
        <v>0</v>
      </c>
      <c r="W765">
        <v>0</v>
      </c>
      <c r="X765">
        <v>0</v>
      </c>
      <c r="Y765">
        <v>0</v>
      </c>
      <c r="Z765">
        <v>0</v>
      </c>
      <c r="AA765">
        <v>0</v>
      </c>
      <c r="AB765">
        <v>0</v>
      </c>
      <c r="AC765">
        <v>0</v>
      </c>
      <c r="AD765">
        <v>0</v>
      </c>
      <c r="AE765">
        <v>0</v>
      </c>
      <c r="AF765">
        <v>0</v>
      </c>
      <c r="AG765">
        <v>0</v>
      </c>
      <c r="AH765">
        <v>0</v>
      </c>
      <c r="AI765">
        <v>0</v>
      </c>
      <c r="AJ765">
        <v>0</v>
      </c>
      <c r="AK765">
        <v>0</v>
      </c>
      <c r="AL765">
        <v>0</v>
      </c>
      <c r="AM765">
        <v>0</v>
      </c>
      <c r="AN765">
        <v>0</v>
      </c>
      <c r="AO765">
        <v>0</v>
      </c>
      <c r="AP765">
        <v>0</v>
      </c>
      <c r="AQ765">
        <v>0</v>
      </c>
      <c r="AR765">
        <v>0</v>
      </c>
      <c r="AS765">
        <v>4619572646.8299999</v>
      </c>
      <c r="AT765">
        <v>-18444117.190000001</v>
      </c>
      <c r="AU765">
        <v>0</v>
      </c>
      <c r="AV765">
        <v>736425367</v>
      </c>
      <c r="AW765">
        <v>0</v>
      </c>
      <c r="AX765">
        <v>0</v>
      </c>
      <c r="AY765">
        <v>-4906314.51</v>
      </c>
      <c r="AZ765">
        <v>0</v>
      </c>
      <c r="BA765">
        <v>-736425367</v>
      </c>
      <c r="BB765">
        <v>-5398286532.1100006</v>
      </c>
      <c r="BC765">
        <v>680695308.75</v>
      </c>
      <c r="BD765">
        <v>0</v>
      </c>
      <c r="BE765">
        <v>0</v>
      </c>
      <c r="BF765">
        <v>0</v>
      </c>
      <c r="BG765">
        <v>-3303868.11</v>
      </c>
      <c r="BH765">
        <v>103988910.53999999</v>
      </c>
      <c r="BI765">
        <v>0</v>
      </c>
      <c r="BJ765">
        <v>0</v>
      </c>
      <c r="BK765">
        <v>0</v>
      </c>
      <c r="BL765">
        <v>647404500</v>
      </c>
      <c r="BM765">
        <v>0</v>
      </c>
      <c r="BN765">
        <v>-201584964</v>
      </c>
      <c r="BO765">
        <v>-20681116.530000001</v>
      </c>
      <c r="BP765">
        <v>-958530</v>
      </c>
      <c r="BQ765">
        <v>-5923397.2700000005</v>
      </c>
      <c r="BR765">
        <v>0</v>
      </c>
      <c r="BS765">
        <v>0</v>
      </c>
      <c r="BT765">
        <v>-426006703.69</v>
      </c>
      <c r="BU765">
        <v>-1638181.54</v>
      </c>
      <c r="BV765">
        <v>204105679.47999999</v>
      </c>
      <c r="BW765">
        <v>-9437879.1699999999</v>
      </c>
      <c r="BX765">
        <v>-16995297.43</v>
      </c>
      <c r="BY765">
        <v>-10249049.25</v>
      </c>
      <c r="BZ765">
        <v>9206368.959999999</v>
      </c>
      <c r="CA765">
        <v>-4614438.88</v>
      </c>
      <c r="CB765">
        <v>0</v>
      </c>
      <c r="CC765">
        <v>175072185.84999999</v>
      </c>
      <c r="CD765">
        <v>274813.87</v>
      </c>
      <c r="CE765">
        <v>-56587.689999999995</v>
      </c>
      <c r="CF765">
        <v>0</v>
      </c>
      <c r="CG765">
        <v>0</v>
      </c>
      <c r="CH765">
        <v>0</v>
      </c>
      <c r="CI765">
        <v>1724398804.0400002</v>
      </c>
      <c r="CJ765">
        <v>795190088.04050255</v>
      </c>
      <c r="CK765">
        <v>566157974.18349826</v>
      </c>
      <c r="CL765">
        <v>2801470791.5299997</v>
      </c>
      <c r="CM765">
        <v>0</v>
      </c>
      <c r="CN765">
        <v>0</v>
      </c>
      <c r="CO765">
        <v>0</v>
      </c>
      <c r="CP765">
        <v>0</v>
      </c>
      <c r="CQ765">
        <v>0</v>
      </c>
      <c r="CR765">
        <v>0</v>
      </c>
      <c r="CS765">
        <v>0</v>
      </c>
      <c r="CT765">
        <v>0</v>
      </c>
      <c r="CU765">
        <v>0</v>
      </c>
      <c r="CV765">
        <v>0</v>
      </c>
      <c r="CW765">
        <v>0</v>
      </c>
      <c r="CX765">
        <v>0</v>
      </c>
      <c r="CY765">
        <v>0</v>
      </c>
      <c r="CZ765">
        <v>0</v>
      </c>
      <c r="DA765">
        <v>1441504980.8599999</v>
      </c>
      <c r="DB765">
        <v>0</v>
      </c>
      <c r="DC765">
        <v>0</v>
      </c>
      <c r="DD765">
        <v>0</v>
      </c>
      <c r="DE765">
        <v>0</v>
      </c>
      <c r="DF765">
        <v>0</v>
      </c>
      <c r="DG765">
        <v>0</v>
      </c>
      <c r="DH765">
        <v>0</v>
      </c>
      <c r="DI765">
        <v>0</v>
      </c>
      <c r="DJ765">
        <v>710494277.45000005</v>
      </c>
      <c r="DK765">
        <v>0</v>
      </c>
      <c r="DL765">
        <v>0</v>
      </c>
      <c r="DM765">
        <v>0</v>
      </c>
      <c r="DN765">
        <v>0</v>
      </c>
      <c r="DO765">
        <v>0</v>
      </c>
      <c r="DP765">
        <v>0</v>
      </c>
      <c r="DQ765">
        <v>0</v>
      </c>
      <c r="DR765">
        <v>0</v>
      </c>
      <c r="DS765">
        <v>0</v>
      </c>
      <c r="DT765">
        <v>0</v>
      </c>
      <c r="DU765">
        <v>0</v>
      </c>
      <c r="DV765">
        <v>0</v>
      </c>
      <c r="DW765">
        <v>0</v>
      </c>
      <c r="DX765">
        <v>0</v>
      </c>
      <c r="DY765">
        <v>0</v>
      </c>
      <c r="DZ765">
        <v>0</v>
      </c>
      <c r="EA765">
        <v>0</v>
      </c>
      <c r="EB765">
        <v>0</v>
      </c>
      <c r="EC765">
        <v>0</v>
      </c>
      <c r="ED765">
        <v>0</v>
      </c>
      <c r="EE765">
        <v>0</v>
      </c>
      <c r="EF765">
        <v>0</v>
      </c>
      <c r="EH765">
        <v>2</v>
      </c>
      <c r="EJ765">
        <v>0</v>
      </c>
      <c r="EK765" s="59" t="s">
        <v>546</v>
      </c>
      <c r="EL765"/>
    </row>
    <row r="766" spans="2:142" x14ac:dyDescent="0.3">
      <c r="B766">
        <v>2020</v>
      </c>
      <c r="D766" t="s">
        <v>206</v>
      </c>
      <c r="E766" t="s">
        <v>206</v>
      </c>
      <c r="G766" t="s">
        <v>138</v>
      </c>
      <c r="H766" s="6">
        <v>1290595</v>
      </c>
      <c r="I766">
        <v>1360963</v>
      </c>
      <c r="J766">
        <v>0</v>
      </c>
      <c r="K766">
        <v>0</v>
      </c>
      <c r="L766">
        <v>0</v>
      </c>
      <c r="M766">
        <v>0</v>
      </c>
      <c r="N766">
        <v>0</v>
      </c>
      <c r="O766">
        <v>0</v>
      </c>
      <c r="P766">
        <v>0</v>
      </c>
      <c r="Q766">
        <v>0</v>
      </c>
      <c r="R766">
        <v>0</v>
      </c>
      <c r="S766">
        <v>0</v>
      </c>
      <c r="T766">
        <v>0</v>
      </c>
      <c r="U766">
        <v>0</v>
      </c>
      <c r="V766">
        <v>0</v>
      </c>
      <c r="W766">
        <v>0</v>
      </c>
      <c r="X766">
        <v>0</v>
      </c>
      <c r="Y766">
        <v>0</v>
      </c>
      <c r="Z766">
        <v>0</v>
      </c>
      <c r="AA766">
        <v>0</v>
      </c>
      <c r="AB766">
        <v>0</v>
      </c>
      <c r="AC766">
        <v>0</v>
      </c>
      <c r="AD766">
        <v>0</v>
      </c>
      <c r="AE766">
        <v>0</v>
      </c>
      <c r="AF766">
        <v>0</v>
      </c>
      <c r="AG766">
        <v>0</v>
      </c>
      <c r="AH766">
        <v>0</v>
      </c>
      <c r="AI766">
        <v>0</v>
      </c>
      <c r="AJ766">
        <v>0</v>
      </c>
      <c r="AK766">
        <v>0</v>
      </c>
      <c r="AL766">
        <v>0</v>
      </c>
      <c r="AM766">
        <v>0</v>
      </c>
      <c r="AN766">
        <v>0</v>
      </c>
      <c r="AO766">
        <v>0</v>
      </c>
      <c r="AP766">
        <v>0</v>
      </c>
      <c r="AQ766">
        <v>0</v>
      </c>
      <c r="AR766">
        <v>0</v>
      </c>
      <c r="AS766">
        <v>4911516019.8999996</v>
      </c>
      <c r="AT766">
        <v>-15220098.52</v>
      </c>
      <c r="AU766">
        <v>0</v>
      </c>
      <c r="AV766">
        <v>831459711.41999996</v>
      </c>
      <c r="AW766">
        <v>0</v>
      </c>
      <c r="AX766">
        <v>0</v>
      </c>
      <c r="AY766">
        <v>-5301529.22</v>
      </c>
      <c r="AZ766">
        <v>0</v>
      </c>
      <c r="BA766">
        <v>-831459711.41999996</v>
      </c>
      <c r="BB766">
        <v>-5629471162.0699997</v>
      </c>
      <c r="BC766">
        <v>723107431.88</v>
      </c>
      <c r="BD766">
        <v>0</v>
      </c>
      <c r="BE766">
        <v>0</v>
      </c>
      <c r="BF766">
        <v>0</v>
      </c>
      <c r="BG766">
        <v>-3592239.9699999997</v>
      </c>
      <c r="BH766">
        <v>-24702995.649999999</v>
      </c>
      <c r="BI766">
        <v>0</v>
      </c>
      <c r="BJ766">
        <v>0</v>
      </c>
      <c r="BK766">
        <v>0</v>
      </c>
      <c r="BL766">
        <v>433068858</v>
      </c>
      <c r="BM766">
        <v>0</v>
      </c>
      <c r="BN766">
        <v>-93447458</v>
      </c>
      <c r="BO766">
        <v>-23539557.710000001</v>
      </c>
      <c r="BP766">
        <v>-984357.3</v>
      </c>
      <c r="BQ766">
        <v>-4882369.3599999994</v>
      </c>
      <c r="BR766">
        <v>0</v>
      </c>
      <c r="BS766">
        <v>0</v>
      </c>
      <c r="BT766">
        <v>-439351844.58000004</v>
      </c>
      <c r="BU766">
        <v>-1818943.04</v>
      </c>
      <c r="BV766">
        <v>208048892.67000002</v>
      </c>
      <c r="BW766">
        <v>-9647571</v>
      </c>
      <c r="BX766">
        <v>-20380082.079999998</v>
      </c>
      <c r="BY766">
        <v>-9016392.129999999</v>
      </c>
      <c r="BZ766">
        <v>8879794.6600000001</v>
      </c>
      <c r="CA766">
        <v>-4602915.0199999996</v>
      </c>
      <c r="CB766">
        <v>0</v>
      </c>
      <c r="CC766">
        <v>51643268.219999999</v>
      </c>
      <c r="CD766">
        <v>431705.85</v>
      </c>
      <c r="CE766">
        <v>-154665.29</v>
      </c>
      <c r="CF766">
        <v>0</v>
      </c>
      <c r="CG766">
        <v>0</v>
      </c>
      <c r="CH766">
        <v>0</v>
      </c>
      <c r="CI766">
        <v>2103651793.6600008</v>
      </c>
      <c r="CJ766">
        <v>912215773.54261291</v>
      </c>
      <c r="CK766">
        <v>511769871.05952555</v>
      </c>
      <c r="CL766">
        <v>3126656852.5900002</v>
      </c>
      <c r="CM766">
        <v>0</v>
      </c>
      <c r="CN766">
        <v>0</v>
      </c>
      <c r="CO766">
        <v>0</v>
      </c>
      <c r="CP766">
        <v>0</v>
      </c>
      <c r="CQ766">
        <v>0</v>
      </c>
      <c r="CR766">
        <v>0</v>
      </c>
      <c r="CS766">
        <v>0</v>
      </c>
      <c r="CT766">
        <v>0</v>
      </c>
      <c r="CU766">
        <v>0</v>
      </c>
      <c r="CV766">
        <v>0</v>
      </c>
      <c r="CW766">
        <v>0</v>
      </c>
      <c r="CX766">
        <v>0</v>
      </c>
      <c r="CY766">
        <v>0</v>
      </c>
      <c r="CZ766">
        <v>0</v>
      </c>
      <c r="DA766">
        <v>1492086771.0999999</v>
      </c>
      <c r="DB766">
        <v>0</v>
      </c>
      <c r="DC766">
        <v>0</v>
      </c>
      <c r="DD766">
        <v>0</v>
      </c>
      <c r="DE766">
        <v>0</v>
      </c>
      <c r="DF766">
        <v>0</v>
      </c>
      <c r="DG766">
        <v>0</v>
      </c>
      <c r="DH766">
        <v>0</v>
      </c>
      <c r="DI766">
        <v>0</v>
      </c>
      <c r="DJ766">
        <v>735197273.10000002</v>
      </c>
      <c r="DK766">
        <v>0</v>
      </c>
      <c r="DL766">
        <v>0</v>
      </c>
      <c r="DM766">
        <v>0</v>
      </c>
      <c r="DN766">
        <v>0</v>
      </c>
      <c r="DO766">
        <v>0</v>
      </c>
      <c r="DP766">
        <v>0</v>
      </c>
      <c r="DQ766">
        <v>0</v>
      </c>
      <c r="DR766">
        <v>0</v>
      </c>
      <c r="DS766">
        <v>0</v>
      </c>
      <c r="DT766">
        <v>0</v>
      </c>
      <c r="DU766">
        <v>0</v>
      </c>
      <c r="DV766">
        <v>0</v>
      </c>
      <c r="DW766">
        <v>0</v>
      </c>
      <c r="DX766">
        <v>0</v>
      </c>
      <c r="DY766">
        <v>0</v>
      </c>
      <c r="DZ766">
        <v>0</v>
      </c>
      <c r="EA766">
        <v>0</v>
      </c>
      <c r="EB766">
        <v>0</v>
      </c>
      <c r="EC766">
        <v>0</v>
      </c>
      <c r="ED766">
        <v>0</v>
      </c>
      <c r="EE766">
        <v>0</v>
      </c>
      <c r="EF766">
        <v>0</v>
      </c>
      <c r="EH766">
        <v>2</v>
      </c>
      <c r="EJ766">
        <v>0</v>
      </c>
      <c r="EK766" s="59" t="s">
        <v>546</v>
      </c>
      <c r="EL766"/>
    </row>
    <row r="767" spans="2:142" x14ac:dyDescent="0.3">
      <c r="B767">
        <v>2021</v>
      </c>
      <c r="D767" t="s">
        <v>206</v>
      </c>
      <c r="E767" t="s">
        <v>206</v>
      </c>
      <c r="G767" t="s">
        <v>138</v>
      </c>
      <c r="H767" s="6">
        <v>1363380</v>
      </c>
      <c r="I767">
        <v>1403613</v>
      </c>
      <c r="J767">
        <v>0</v>
      </c>
      <c r="K767">
        <v>0</v>
      </c>
      <c r="L767">
        <v>0</v>
      </c>
      <c r="M767">
        <v>0</v>
      </c>
      <c r="N767">
        <v>0</v>
      </c>
      <c r="O767">
        <v>0</v>
      </c>
      <c r="P767">
        <v>0</v>
      </c>
      <c r="Q767">
        <v>0</v>
      </c>
      <c r="R767">
        <v>0</v>
      </c>
      <c r="S767">
        <v>0</v>
      </c>
      <c r="T767">
        <v>0</v>
      </c>
      <c r="U767">
        <v>0</v>
      </c>
      <c r="V767">
        <v>0</v>
      </c>
      <c r="W767">
        <v>0</v>
      </c>
      <c r="X767">
        <v>0</v>
      </c>
      <c r="Y767">
        <v>0</v>
      </c>
      <c r="Z767">
        <v>0</v>
      </c>
      <c r="AA767">
        <v>0</v>
      </c>
      <c r="AB767">
        <v>0</v>
      </c>
      <c r="AC767">
        <v>0</v>
      </c>
      <c r="AD767">
        <v>0</v>
      </c>
      <c r="AE767">
        <v>0</v>
      </c>
      <c r="AF767">
        <v>0</v>
      </c>
      <c r="AG767">
        <v>0</v>
      </c>
      <c r="AH767">
        <v>0</v>
      </c>
      <c r="AI767">
        <v>0</v>
      </c>
      <c r="AJ767">
        <v>0</v>
      </c>
      <c r="AK767">
        <v>0</v>
      </c>
      <c r="AL767">
        <v>0</v>
      </c>
      <c r="AM767">
        <v>0</v>
      </c>
      <c r="AN767">
        <v>0</v>
      </c>
      <c r="AO767">
        <v>0</v>
      </c>
      <c r="AP767">
        <v>0</v>
      </c>
      <c r="AQ767">
        <v>0</v>
      </c>
      <c r="AR767">
        <v>0</v>
      </c>
      <c r="AS767">
        <v>5174981768.75</v>
      </c>
      <c r="AT767">
        <v>-16990258.82</v>
      </c>
      <c r="AU767">
        <v>0</v>
      </c>
      <c r="AV767">
        <v>879781719.57999992</v>
      </c>
      <c r="AW767">
        <v>0</v>
      </c>
      <c r="AX767">
        <v>0</v>
      </c>
      <c r="AY767">
        <v>-6094316.6000000006</v>
      </c>
      <c r="AZ767">
        <v>-204211</v>
      </c>
      <c r="BA767">
        <v>-879781719.57999992</v>
      </c>
      <c r="BB767">
        <v>-6077873033.0299997</v>
      </c>
      <c r="BC767">
        <v>787217965.31000006</v>
      </c>
      <c r="BD767">
        <v>0</v>
      </c>
      <c r="BE767">
        <v>0</v>
      </c>
      <c r="BF767">
        <v>0</v>
      </c>
      <c r="BG767">
        <v>-3849060.46</v>
      </c>
      <c r="BH767">
        <v>54416693.150000006</v>
      </c>
      <c r="BI767">
        <v>0</v>
      </c>
      <c r="BJ767">
        <v>0</v>
      </c>
      <c r="BK767">
        <v>0</v>
      </c>
      <c r="BL767">
        <v>306679891</v>
      </c>
      <c r="BM767">
        <v>0</v>
      </c>
      <c r="BN767">
        <v>-35630448</v>
      </c>
      <c r="BO767">
        <v>-27992857.140000001</v>
      </c>
      <c r="BP767">
        <v>-993721.54999999993</v>
      </c>
      <c r="BQ767">
        <v>-39791310.120000005</v>
      </c>
      <c r="BR767">
        <v>0</v>
      </c>
      <c r="BS767">
        <v>0</v>
      </c>
      <c r="BT767">
        <v>-448404552.94999999</v>
      </c>
      <c r="BU767">
        <v>-1316769.43</v>
      </c>
      <c r="BV767">
        <v>198746992.28</v>
      </c>
      <c r="BW767">
        <v>-11059069.029999999</v>
      </c>
      <c r="BX767">
        <v>-16490934.550000001</v>
      </c>
      <c r="BY767">
        <v>-5977125.7300000004</v>
      </c>
      <c r="BZ767">
        <v>9038722.4699999988</v>
      </c>
      <c r="CA767">
        <v>-3566019.02</v>
      </c>
      <c r="CB767">
        <v>-70469000</v>
      </c>
      <c r="CC767">
        <v>108258360.47</v>
      </c>
      <c r="CD767">
        <v>223520.99</v>
      </c>
      <c r="CE767">
        <v>-16361.95</v>
      </c>
      <c r="CF767">
        <v>0</v>
      </c>
      <c r="CG767">
        <v>0</v>
      </c>
      <c r="CH767">
        <v>0</v>
      </c>
      <c r="CI767">
        <v>2199825094.1100001</v>
      </c>
      <c r="CJ767">
        <v>940300575.47008777</v>
      </c>
      <c r="CK767">
        <v>424291141.97236377</v>
      </c>
      <c r="CL767">
        <v>3156162585.98</v>
      </c>
      <c r="CM767">
        <v>0</v>
      </c>
      <c r="CN767">
        <v>0</v>
      </c>
      <c r="CO767">
        <v>0</v>
      </c>
      <c r="CP767">
        <v>0</v>
      </c>
      <c r="CQ767">
        <v>0</v>
      </c>
      <c r="CR767">
        <v>0</v>
      </c>
      <c r="CS767">
        <v>0</v>
      </c>
      <c r="CT767">
        <v>0</v>
      </c>
      <c r="CU767">
        <v>0</v>
      </c>
      <c r="CV767">
        <v>0</v>
      </c>
      <c r="CW767">
        <v>0</v>
      </c>
      <c r="CX767">
        <v>0</v>
      </c>
      <c r="CY767">
        <v>0</v>
      </c>
      <c r="CZ767">
        <v>0</v>
      </c>
      <c r="DA767">
        <v>1364931636.1399999</v>
      </c>
      <c r="DB767">
        <v>0</v>
      </c>
      <c r="DC767">
        <v>0</v>
      </c>
      <c r="DD767">
        <v>0</v>
      </c>
      <c r="DE767">
        <v>0</v>
      </c>
      <c r="DF767">
        <v>0</v>
      </c>
      <c r="DG767">
        <v>0</v>
      </c>
      <c r="DH767">
        <v>0</v>
      </c>
      <c r="DI767">
        <v>0</v>
      </c>
      <c r="DJ767">
        <v>680780579.95000005</v>
      </c>
      <c r="DK767">
        <v>0</v>
      </c>
      <c r="DL767">
        <v>0</v>
      </c>
      <c r="DM767">
        <v>0</v>
      </c>
      <c r="DN767">
        <v>0</v>
      </c>
      <c r="DO767">
        <v>0</v>
      </c>
      <c r="DP767">
        <v>0</v>
      </c>
      <c r="DQ767">
        <v>0</v>
      </c>
      <c r="DR767">
        <v>0</v>
      </c>
      <c r="DS767">
        <v>0</v>
      </c>
      <c r="DT767">
        <v>0</v>
      </c>
      <c r="DU767">
        <v>0</v>
      </c>
      <c r="DV767">
        <v>0</v>
      </c>
      <c r="DW767">
        <v>0</v>
      </c>
      <c r="DX767">
        <v>0</v>
      </c>
      <c r="DY767">
        <v>0</v>
      </c>
      <c r="DZ767">
        <v>0</v>
      </c>
      <c r="EA767">
        <v>0</v>
      </c>
      <c r="EB767">
        <v>0</v>
      </c>
      <c r="EC767">
        <v>0</v>
      </c>
      <c r="ED767">
        <v>0</v>
      </c>
      <c r="EE767">
        <v>0</v>
      </c>
      <c r="EF767">
        <v>0</v>
      </c>
      <c r="EH767">
        <v>2</v>
      </c>
      <c r="EJ767">
        <v>0</v>
      </c>
      <c r="EK767" s="59" t="s">
        <v>546</v>
      </c>
      <c r="EL767"/>
    </row>
    <row r="768" spans="2:142" x14ac:dyDescent="0.3">
      <c r="B768">
        <v>2022</v>
      </c>
      <c r="D768" t="s">
        <v>206</v>
      </c>
      <c r="E768" t="s">
        <v>206</v>
      </c>
      <c r="G768" t="s">
        <v>138</v>
      </c>
      <c r="H768" s="6">
        <v>1412755</v>
      </c>
      <c r="I768">
        <v>1303916</v>
      </c>
      <c r="J768">
        <v>0</v>
      </c>
      <c r="K768">
        <v>0</v>
      </c>
      <c r="L768">
        <v>0</v>
      </c>
      <c r="M768">
        <v>0</v>
      </c>
      <c r="N768">
        <v>0</v>
      </c>
      <c r="O768">
        <v>0</v>
      </c>
      <c r="P768">
        <v>0</v>
      </c>
      <c r="Q768">
        <v>0</v>
      </c>
      <c r="R768">
        <v>0</v>
      </c>
      <c r="S768">
        <v>0</v>
      </c>
      <c r="T768">
        <v>0</v>
      </c>
      <c r="U768">
        <v>0</v>
      </c>
      <c r="V768">
        <v>0</v>
      </c>
      <c r="W768">
        <v>0</v>
      </c>
      <c r="X768">
        <v>0</v>
      </c>
      <c r="Y768">
        <v>0</v>
      </c>
      <c r="Z768">
        <v>0</v>
      </c>
      <c r="AA768">
        <v>0</v>
      </c>
      <c r="AB768">
        <v>0</v>
      </c>
      <c r="AC768">
        <v>0</v>
      </c>
      <c r="AD768">
        <v>0</v>
      </c>
      <c r="AE768">
        <v>0</v>
      </c>
      <c r="AF768">
        <v>0</v>
      </c>
      <c r="AG768">
        <v>0</v>
      </c>
      <c r="AH768">
        <v>0</v>
      </c>
      <c r="AI768">
        <v>0</v>
      </c>
      <c r="AJ768">
        <v>0</v>
      </c>
      <c r="AK768">
        <v>0</v>
      </c>
      <c r="AL768">
        <v>0</v>
      </c>
      <c r="AM768">
        <v>0</v>
      </c>
      <c r="AN768">
        <v>0</v>
      </c>
      <c r="AO768">
        <v>0</v>
      </c>
      <c r="AP768">
        <v>0</v>
      </c>
      <c r="AQ768">
        <v>0</v>
      </c>
      <c r="AR768">
        <v>0</v>
      </c>
      <c r="AS768">
        <v>5340364245.3199997</v>
      </c>
      <c r="AT768">
        <v>-11461123.119999999</v>
      </c>
      <c r="AU768">
        <v>0</v>
      </c>
      <c r="AV768">
        <v>877191427.60000002</v>
      </c>
      <c r="AW768">
        <v>0</v>
      </c>
      <c r="AX768">
        <v>0</v>
      </c>
      <c r="AY768">
        <v>-7003069.96</v>
      </c>
      <c r="AZ768">
        <v>-332503</v>
      </c>
      <c r="BA768">
        <v>-877191427.60000002</v>
      </c>
      <c r="BB768">
        <v>-6379831765.6800003</v>
      </c>
      <c r="BC768">
        <v>831904022.14999998</v>
      </c>
      <c r="BD768">
        <v>0</v>
      </c>
      <c r="BE768">
        <v>0</v>
      </c>
      <c r="BF768">
        <v>0</v>
      </c>
      <c r="BG768">
        <v>-3286150.3</v>
      </c>
      <c r="BH768">
        <v>-136053877.40000001</v>
      </c>
      <c r="BI768">
        <v>0</v>
      </c>
      <c r="BJ768">
        <v>0</v>
      </c>
      <c r="BK768">
        <v>0</v>
      </c>
      <c r="BL768">
        <v>188663484</v>
      </c>
      <c r="BM768">
        <v>0</v>
      </c>
      <c r="BN768">
        <v>-6000793</v>
      </c>
      <c r="BO768">
        <v>-30157940.359999999</v>
      </c>
      <c r="BP768">
        <v>-985022.45</v>
      </c>
      <c r="BQ768">
        <v>-21917602.02</v>
      </c>
      <c r="BR768">
        <v>0</v>
      </c>
      <c r="BS768">
        <v>0</v>
      </c>
      <c r="BT768">
        <v>-366608767.01999998</v>
      </c>
      <c r="BU768">
        <v>-2124544.5299999998</v>
      </c>
      <c r="BV768">
        <v>143720226.53999999</v>
      </c>
      <c r="BW768">
        <v>-11117866.9</v>
      </c>
      <c r="BX768">
        <v>-5597072.2800000003</v>
      </c>
      <c r="BY768">
        <v>-7250642.46</v>
      </c>
      <c r="BZ768">
        <v>7345578.4100000001</v>
      </c>
      <c r="CA768">
        <v>-3771034.62</v>
      </c>
      <c r="CB768">
        <v>0</v>
      </c>
      <c r="CC768">
        <v>-290702496.75</v>
      </c>
      <c r="CD768">
        <v>313419.87</v>
      </c>
      <c r="CE768">
        <v>-20748.22</v>
      </c>
      <c r="CF768">
        <v>0</v>
      </c>
      <c r="CG768">
        <v>0</v>
      </c>
      <c r="CH768">
        <v>0</v>
      </c>
      <c r="CI768">
        <v>2085500490.0000002</v>
      </c>
      <c r="CJ768">
        <v>1320511424.3871574</v>
      </c>
      <c r="CK768">
        <v>164333398.25229999</v>
      </c>
      <c r="CL768">
        <v>2778096603.3700004</v>
      </c>
      <c r="CM768">
        <v>0</v>
      </c>
      <c r="CN768">
        <v>0</v>
      </c>
      <c r="CO768">
        <v>0</v>
      </c>
      <c r="CP768">
        <v>0</v>
      </c>
      <c r="CQ768">
        <v>0</v>
      </c>
      <c r="CR768">
        <v>0</v>
      </c>
      <c r="CS768">
        <v>0</v>
      </c>
      <c r="CT768">
        <v>0</v>
      </c>
      <c r="CU768">
        <v>0</v>
      </c>
      <c r="CV768">
        <v>0</v>
      </c>
      <c r="CW768">
        <v>0</v>
      </c>
      <c r="CX768">
        <v>0</v>
      </c>
      <c r="CY768">
        <v>0</v>
      </c>
      <c r="CZ768">
        <v>0</v>
      </c>
      <c r="DA768">
        <v>593269592.05999994</v>
      </c>
      <c r="DB768">
        <v>0</v>
      </c>
      <c r="DC768">
        <v>0</v>
      </c>
      <c r="DD768">
        <v>0</v>
      </c>
      <c r="DE768">
        <v>0</v>
      </c>
      <c r="DF768">
        <v>0</v>
      </c>
      <c r="DG768">
        <v>0</v>
      </c>
      <c r="DH768">
        <v>0</v>
      </c>
      <c r="DI768">
        <v>0</v>
      </c>
      <c r="DJ768">
        <v>816834457.35000002</v>
      </c>
      <c r="DK768">
        <v>0</v>
      </c>
      <c r="DL768">
        <v>0</v>
      </c>
      <c r="DM768">
        <v>0</v>
      </c>
      <c r="DN768">
        <v>0</v>
      </c>
      <c r="DO768">
        <v>0</v>
      </c>
      <c r="DP768">
        <v>0</v>
      </c>
      <c r="DQ768">
        <v>0</v>
      </c>
      <c r="DR768">
        <v>0</v>
      </c>
      <c r="DS768">
        <v>0</v>
      </c>
      <c r="DT768">
        <v>0</v>
      </c>
      <c r="DU768">
        <v>0</v>
      </c>
      <c r="DV768">
        <v>0</v>
      </c>
      <c r="DW768">
        <v>0</v>
      </c>
      <c r="DX768">
        <v>0</v>
      </c>
      <c r="DY768">
        <v>0</v>
      </c>
      <c r="DZ768">
        <v>0</v>
      </c>
      <c r="EA768">
        <v>0</v>
      </c>
      <c r="EB768">
        <v>0</v>
      </c>
      <c r="EC768">
        <v>0</v>
      </c>
      <c r="ED768">
        <v>0</v>
      </c>
      <c r="EE768">
        <v>0</v>
      </c>
      <c r="EF768">
        <v>0</v>
      </c>
      <c r="EH768">
        <v>2</v>
      </c>
      <c r="EJ768">
        <v>0</v>
      </c>
      <c r="EK768" s="59" t="s">
        <v>546</v>
      </c>
      <c r="EL768"/>
    </row>
    <row r="769" spans="2:142" x14ac:dyDescent="0.3">
      <c r="B769">
        <v>2023</v>
      </c>
      <c r="D769" t="s">
        <v>206</v>
      </c>
      <c r="E769" t="s">
        <v>206</v>
      </c>
      <c r="G769" t="s">
        <v>138</v>
      </c>
      <c r="H769" s="6">
        <v>1305103</v>
      </c>
      <c r="I769">
        <v>1286077</v>
      </c>
      <c r="J769">
        <v>0</v>
      </c>
      <c r="K769">
        <v>0</v>
      </c>
      <c r="L769">
        <v>0</v>
      </c>
      <c r="M769">
        <v>0</v>
      </c>
      <c r="N769">
        <v>0</v>
      </c>
      <c r="O769">
        <v>0</v>
      </c>
      <c r="P769">
        <v>0</v>
      </c>
      <c r="Q769">
        <v>0</v>
      </c>
      <c r="R769">
        <v>0</v>
      </c>
      <c r="S769">
        <v>0</v>
      </c>
      <c r="T769">
        <v>0</v>
      </c>
      <c r="U769">
        <v>0</v>
      </c>
      <c r="V769">
        <v>0</v>
      </c>
      <c r="W769">
        <v>0</v>
      </c>
      <c r="X769">
        <v>0</v>
      </c>
      <c r="Y769">
        <v>0</v>
      </c>
      <c r="Z769">
        <v>0</v>
      </c>
      <c r="AA769">
        <v>0</v>
      </c>
      <c r="AB769">
        <v>0</v>
      </c>
      <c r="AC769">
        <v>0</v>
      </c>
      <c r="AD769">
        <v>0</v>
      </c>
      <c r="AE769">
        <v>0</v>
      </c>
      <c r="AF769">
        <v>0</v>
      </c>
      <c r="AG769">
        <v>0</v>
      </c>
      <c r="AH769">
        <v>0</v>
      </c>
      <c r="AI769">
        <v>0</v>
      </c>
      <c r="AJ769">
        <v>0</v>
      </c>
      <c r="AK769">
        <v>0</v>
      </c>
      <c r="AL769">
        <v>0</v>
      </c>
      <c r="AM769">
        <v>0</v>
      </c>
      <c r="AN769">
        <v>0</v>
      </c>
      <c r="AO769">
        <v>0</v>
      </c>
      <c r="AP769">
        <v>0</v>
      </c>
      <c r="AQ769">
        <v>0</v>
      </c>
      <c r="AR769">
        <v>0</v>
      </c>
      <c r="AS769">
        <v>5426705080.8000002</v>
      </c>
      <c r="AT769">
        <v>23005847.469999999</v>
      </c>
      <c r="AU769">
        <v>0</v>
      </c>
      <c r="AV769">
        <v>918399433.59000003</v>
      </c>
      <c r="AW769">
        <v>0</v>
      </c>
      <c r="AX769">
        <v>0</v>
      </c>
      <c r="AY769">
        <v>-7372319.6500000004</v>
      </c>
      <c r="AZ769">
        <v>-458847</v>
      </c>
      <c r="BA769">
        <v>-918399433.54999995</v>
      </c>
      <c r="BB769">
        <v>-6486202674.9399996</v>
      </c>
      <c r="BC769">
        <v>809291591</v>
      </c>
      <c r="BD769">
        <v>0</v>
      </c>
      <c r="BE769">
        <v>0</v>
      </c>
      <c r="BF769">
        <v>0</v>
      </c>
      <c r="BG769">
        <v>-1962082.56</v>
      </c>
      <c r="BH769">
        <v>-40090221.850000001</v>
      </c>
      <c r="BI769">
        <v>0</v>
      </c>
      <c r="BJ769">
        <v>0</v>
      </c>
      <c r="BK769">
        <v>0</v>
      </c>
      <c r="BL769">
        <v>108472048</v>
      </c>
      <c r="BM769">
        <v>0</v>
      </c>
      <c r="BN769">
        <v>240069634</v>
      </c>
      <c r="BO769">
        <v>-28962622.32</v>
      </c>
      <c r="BP769">
        <v>-718324.83</v>
      </c>
      <c r="BQ769">
        <v>-21594914.23</v>
      </c>
      <c r="BR769">
        <v>0</v>
      </c>
      <c r="BS769">
        <v>0</v>
      </c>
      <c r="BT769">
        <v>-368353037.75</v>
      </c>
      <c r="BU769">
        <v>-1820242.17</v>
      </c>
      <c r="BV769">
        <v>151323260.62</v>
      </c>
      <c r="BW769">
        <v>-11368038.82</v>
      </c>
      <c r="BX769">
        <v>-1667190.93</v>
      </c>
      <c r="BY769">
        <v>-527191.43999999994</v>
      </c>
      <c r="BZ769">
        <v>9521557.1899999995</v>
      </c>
      <c r="CA769">
        <v>-9198732</v>
      </c>
      <c r="CB769">
        <v>0</v>
      </c>
      <c r="CC769">
        <v>130475753.22</v>
      </c>
      <c r="CD769">
        <v>948754</v>
      </c>
      <c r="CE769">
        <v>-40530.25</v>
      </c>
      <c r="CF769">
        <v>0</v>
      </c>
      <c r="CG769">
        <v>0</v>
      </c>
      <c r="CH769">
        <v>0</v>
      </c>
      <c r="CI769">
        <v>2085500490.0000002</v>
      </c>
      <c r="CJ769">
        <v>1320511424.3871574</v>
      </c>
      <c r="CK769">
        <v>164333398.25229999</v>
      </c>
      <c r="CL769">
        <v>2458828432.0900006</v>
      </c>
      <c r="CM769">
        <v>0</v>
      </c>
      <c r="CN769">
        <v>0</v>
      </c>
      <c r="CO769">
        <v>0</v>
      </c>
      <c r="CP769">
        <v>0</v>
      </c>
      <c r="CQ769">
        <v>0</v>
      </c>
      <c r="CR769">
        <v>0</v>
      </c>
      <c r="CS769">
        <v>0</v>
      </c>
      <c r="CT769">
        <v>0</v>
      </c>
      <c r="CU769">
        <v>0</v>
      </c>
      <c r="CV769">
        <v>0</v>
      </c>
      <c r="CW769">
        <v>0</v>
      </c>
      <c r="CX769">
        <v>0</v>
      </c>
      <c r="CY769">
        <v>0</v>
      </c>
      <c r="CZ769">
        <v>0</v>
      </c>
      <c r="DA769">
        <v>512746147.75999999</v>
      </c>
      <c r="DB769">
        <v>0</v>
      </c>
      <c r="DC769">
        <v>0</v>
      </c>
      <c r="DD769">
        <v>0</v>
      </c>
      <c r="DE769">
        <v>0</v>
      </c>
      <c r="DF769">
        <v>0</v>
      </c>
      <c r="DG769">
        <v>0</v>
      </c>
      <c r="DH769">
        <v>0</v>
      </c>
      <c r="DI769">
        <v>0</v>
      </c>
      <c r="DJ769">
        <v>856924679.20000005</v>
      </c>
      <c r="DK769">
        <v>0</v>
      </c>
      <c r="DL769">
        <v>0</v>
      </c>
      <c r="DM769">
        <v>0</v>
      </c>
      <c r="DN769">
        <v>0</v>
      </c>
      <c r="DO769">
        <v>0</v>
      </c>
      <c r="DP769">
        <v>0</v>
      </c>
      <c r="DQ769">
        <v>0</v>
      </c>
      <c r="DR769">
        <v>0</v>
      </c>
      <c r="DS769">
        <v>0</v>
      </c>
      <c r="DT769">
        <v>0</v>
      </c>
      <c r="DU769">
        <v>0</v>
      </c>
      <c r="DV769">
        <v>0</v>
      </c>
      <c r="DW769">
        <v>0</v>
      </c>
      <c r="DX769">
        <v>0</v>
      </c>
      <c r="DY769">
        <v>0</v>
      </c>
      <c r="DZ769">
        <v>0</v>
      </c>
      <c r="EA769">
        <v>0</v>
      </c>
      <c r="EB769">
        <v>0</v>
      </c>
      <c r="EC769">
        <v>0</v>
      </c>
      <c r="ED769">
        <v>0</v>
      </c>
      <c r="EE769">
        <v>0</v>
      </c>
      <c r="EF769">
        <v>0</v>
      </c>
      <c r="EH769">
        <v>2</v>
      </c>
      <c r="EJ769">
        <v>0</v>
      </c>
      <c r="EK769" s="59" t="s">
        <v>546</v>
      </c>
      <c r="EL769"/>
    </row>
    <row r="770" spans="2:142" x14ac:dyDescent="0.3">
      <c r="B770">
        <v>2012</v>
      </c>
      <c r="D770" t="s">
        <v>205</v>
      </c>
      <c r="E770" t="s">
        <v>279</v>
      </c>
      <c r="G770" t="s">
        <v>138</v>
      </c>
      <c r="H770" s="6">
        <v>384880</v>
      </c>
      <c r="I770">
        <v>398292</v>
      </c>
      <c r="J770">
        <v>0</v>
      </c>
      <c r="K770">
        <v>0</v>
      </c>
      <c r="L770">
        <v>0</v>
      </c>
      <c r="M770">
        <v>0</v>
      </c>
      <c r="N770">
        <v>0</v>
      </c>
      <c r="O770">
        <v>0</v>
      </c>
      <c r="P770">
        <v>0</v>
      </c>
      <c r="Q770">
        <v>0</v>
      </c>
      <c r="R770">
        <v>0</v>
      </c>
      <c r="S770">
        <v>0</v>
      </c>
      <c r="T770">
        <v>0</v>
      </c>
      <c r="U770">
        <v>0</v>
      </c>
      <c r="V770">
        <v>0</v>
      </c>
      <c r="W770">
        <v>0</v>
      </c>
      <c r="X770">
        <v>0</v>
      </c>
      <c r="Y770">
        <v>0</v>
      </c>
      <c r="Z770">
        <v>0</v>
      </c>
      <c r="AA770">
        <v>0</v>
      </c>
      <c r="AB770">
        <v>0</v>
      </c>
      <c r="AC770">
        <v>0</v>
      </c>
      <c r="AD770">
        <v>0</v>
      </c>
      <c r="AE770">
        <v>0</v>
      </c>
      <c r="AF770">
        <v>0</v>
      </c>
      <c r="AG770">
        <v>0</v>
      </c>
      <c r="AH770">
        <v>0</v>
      </c>
      <c r="AI770">
        <v>0</v>
      </c>
      <c r="AJ770">
        <v>0</v>
      </c>
      <c r="AK770">
        <v>0</v>
      </c>
      <c r="AL770">
        <v>0</v>
      </c>
      <c r="AM770">
        <v>0</v>
      </c>
      <c r="AN770">
        <v>0</v>
      </c>
      <c r="AO770">
        <v>0</v>
      </c>
      <c r="AP770">
        <v>0</v>
      </c>
      <c r="AQ770">
        <v>0</v>
      </c>
      <c r="AR770">
        <v>0</v>
      </c>
      <c r="AS770">
        <v>1237057879.7</v>
      </c>
      <c r="AT770">
        <v>-3359648.24</v>
      </c>
      <c r="AU770">
        <v>-973309.31</v>
      </c>
      <c r="AV770">
        <v>95124290.150000006</v>
      </c>
      <c r="AW770">
        <v>302722.34000000003</v>
      </c>
      <c r="AX770">
        <v>0</v>
      </c>
      <c r="AY770">
        <v>-772274.45</v>
      </c>
      <c r="AZ770">
        <v>0</v>
      </c>
      <c r="BA770">
        <v>-95121248.900000006</v>
      </c>
      <c r="BB770">
        <v>-1298853991.4199998</v>
      </c>
      <c r="BC770">
        <v>113911071.09999999</v>
      </c>
      <c r="BD770">
        <v>64138446.899999999</v>
      </c>
      <c r="BE770">
        <v>6462974.75</v>
      </c>
      <c r="BF770">
        <v>0</v>
      </c>
      <c r="BG770">
        <v>-211281.36</v>
      </c>
      <c r="BH770">
        <v>-34704000</v>
      </c>
      <c r="BI770">
        <v>0</v>
      </c>
      <c r="BJ770">
        <v>0</v>
      </c>
      <c r="BK770">
        <v>0</v>
      </c>
      <c r="BL770">
        <v>-9775497</v>
      </c>
      <c r="BM770">
        <v>141011</v>
      </c>
      <c r="BN770">
        <v>0</v>
      </c>
      <c r="BO770">
        <v>-1815856.25</v>
      </c>
      <c r="BP770">
        <v>-2837199.25</v>
      </c>
      <c r="BQ770">
        <v>-76995.450000000012</v>
      </c>
      <c r="BR770">
        <v>0</v>
      </c>
      <c r="BS770">
        <v>0</v>
      </c>
      <c r="BT770">
        <v>-23970821.449999999</v>
      </c>
      <c r="BU770">
        <v>-3076551.6</v>
      </c>
      <c r="BV770">
        <v>-26117882.050000001</v>
      </c>
      <c r="BW770">
        <v>-5785995.6500000004</v>
      </c>
      <c r="BX770">
        <v>-3305794.44</v>
      </c>
      <c r="BY770">
        <v>-263674.87</v>
      </c>
      <c r="BZ770">
        <v>821520.41</v>
      </c>
      <c r="CA770">
        <v>-303237.64</v>
      </c>
      <c r="CB770">
        <v>0</v>
      </c>
      <c r="CC770">
        <v>21751060.57</v>
      </c>
      <c r="CD770">
        <v>227995.84999999998</v>
      </c>
      <c r="CE770">
        <v>-8507427.5800000001</v>
      </c>
      <c r="CF770">
        <v>0</v>
      </c>
      <c r="CG770">
        <v>0</v>
      </c>
      <c r="CH770">
        <v>0</v>
      </c>
      <c r="CI770">
        <v>0</v>
      </c>
      <c r="CJ770">
        <v>0</v>
      </c>
      <c r="CK770">
        <v>0</v>
      </c>
      <c r="CL770">
        <v>512908063.74000001</v>
      </c>
      <c r="CM770">
        <v>0</v>
      </c>
      <c r="CN770">
        <v>0</v>
      </c>
      <c r="CO770">
        <v>0</v>
      </c>
      <c r="CP770">
        <v>0</v>
      </c>
      <c r="CQ770">
        <v>0</v>
      </c>
      <c r="CR770">
        <v>0</v>
      </c>
      <c r="CS770">
        <v>0</v>
      </c>
      <c r="CT770">
        <v>0</v>
      </c>
      <c r="CU770">
        <v>0</v>
      </c>
      <c r="CV770">
        <v>0</v>
      </c>
      <c r="CW770">
        <v>0</v>
      </c>
      <c r="CX770">
        <v>0</v>
      </c>
      <c r="CY770">
        <v>0</v>
      </c>
      <c r="CZ770">
        <v>0</v>
      </c>
      <c r="DA770">
        <v>266745624.66999999</v>
      </c>
      <c r="DB770">
        <v>0</v>
      </c>
      <c r="DC770">
        <v>0</v>
      </c>
      <c r="DD770">
        <v>0</v>
      </c>
      <c r="DE770">
        <v>0</v>
      </c>
      <c r="DF770">
        <v>0</v>
      </c>
      <c r="DG770">
        <v>0</v>
      </c>
      <c r="DH770">
        <v>0</v>
      </c>
      <c r="DI770">
        <v>0</v>
      </c>
      <c r="DJ770">
        <v>260409000</v>
      </c>
      <c r="DK770">
        <v>0</v>
      </c>
      <c r="DL770">
        <v>0</v>
      </c>
      <c r="DM770">
        <v>0</v>
      </c>
      <c r="DN770">
        <v>0</v>
      </c>
      <c r="DO770">
        <v>0</v>
      </c>
      <c r="DP770">
        <v>0</v>
      </c>
      <c r="DQ770">
        <v>0</v>
      </c>
      <c r="DR770">
        <v>0</v>
      </c>
      <c r="DS770">
        <v>0</v>
      </c>
      <c r="DT770">
        <v>0</v>
      </c>
      <c r="DU770">
        <v>0</v>
      </c>
      <c r="DV770">
        <v>0</v>
      </c>
      <c r="DW770">
        <v>0</v>
      </c>
      <c r="DX770">
        <v>0</v>
      </c>
      <c r="DY770">
        <v>0</v>
      </c>
      <c r="DZ770">
        <v>0</v>
      </c>
      <c r="EA770">
        <v>0</v>
      </c>
      <c r="EB770">
        <v>0</v>
      </c>
      <c r="EC770">
        <v>0</v>
      </c>
      <c r="ED770">
        <v>0</v>
      </c>
      <c r="EE770">
        <v>0</v>
      </c>
      <c r="EF770">
        <v>0</v>
      </c>
      <c r="EH770">
        <v>2</v>
      </c>
      <c r="EJ770">
        <v>0</v>
      </c>
      <c r="EK770" s="59" t="s">
        <v>547</v>
      </c>
      <c r="EL770"/>
    </row>
    <row r="771" spans="2:142" x14ac:dyDescent="0.3">
      <c r="B771">
        <v>2013</v>
      </c>
      <c r="D771" t="s">
        <v>205</v>
      </c>
      <c r="E771" t="s">
        <v>279</v>
      </c>
      <c r="G771" t="s">
        <v>138</v>
      </c>
      <c r="H771" s="6">
        <v>400661</v>
      </c>
      <c r="I771">
        <v>400443</v>
      </c>
      <c r="J771">
        <v>0</v>
      </c>
      <c r="K771">
        <v>0</v>
      </c>
      <c r="L771">
        <v>0</v>
      </c>
      <c r="M771">
        <v>0</v>
      </c>
      <c r="N771">
        <v>0</v>
      </c>
      <c r="O771">
        <v>0</v>
      </c>
      <c r="P771">
        <v>0</v>
      </c>
      <c r="Q771">
        <v>0</v>
      </c>
      <c r="R771">
        <v>0</v>
      </c>
      <c r="S771">
        <v>0</v>
      </c>
      <c r="T771">
        <v>0</v>
      </c>
      <c r="U771">
        <v>0</v>
      </c>
      <c r="V771">
        <v>0</v>
      </c>
      <c r="W771">
        <v>0</v>
      </c>
      <c r="X771">
        <v>0</v>
      </c>
      <c r="Y771">
        <v>0</v>
      </c>
      <c r="Z771">
        <v>0</v>
      </c>
      <c r="AA771">
        <v>0</v>
      </c>
      <c r="AB771">
        <v>0</v>
      </c>
      <c r="AC771">
        <v>0</v>
      </c>
      <c r="AD771">
        <v>0</v>
      </c>
      <c r="AE771">
        <v>0</v>
      </c>
      <c r="AF771">
        <v>0</v>
      </c>
      <c r="AG771">
        <v>0</v>
      </c>
      <c r="AH771">
        <v>0</v>
      </c>
      <c r="AI771">
        <v>0</v>
      </c>
      <c r="AJ771">
        <v>0</v>
      </c>
      <c r="AK771">
        <v>0</v>
      </c>
      <c r="AL771">
        <v>0</v>
      </c>
      <c r="AM771">
        <v>0</v>
      </c>
      <c r="AN771">
        <v>0</v>
      </c>
      <c r="AO771">
        <v>0</v>
      </c>
      <c r="AP771">
        <v>0</v>
      </c>
      <c r="AQ771">
        <v>0</v>
      </c>
      <c r="AR771">
        <v>0</v>
      </c>
      <c r="AS771">
        <v>1312831625</v>
      </c>
      <c r="AT771">
        <v>-601446.66</v>
      </c>
      <c r="AU771">
        <v>-1203613</v>
      </c>
      <c r="AV771">
        <v>104277669.5</v>
      </c>
      <c r="AW771">
        <v>123655</v>
      </c>
      <c r="AX771">
        <v>0</v>
      </c>
      <c r="AY771">
        <v>-994132.8</v>
      </c>
      <c r="AZ771">
        <v>0</v>
      </c>
      <c r="BA771">
        <v>-104277669.53</v>
      </c>
      <c r="BB771">
        <v>-1525442153.05</v>
      </c>
      <c r="BC771">
        <v>125743862.65000001</v>
      </c>
      <c r="BD771">
        <v>72077455.450000003</v>
      </c>
      <c r="BE771">
        <v>8109716.0999999996</v>
      </c>
      <c r="BF771">
        <v>0</v>
      </c>
      <c r="BG771">
        <v>-322083</v>
      </c>
      <c r="BH771">
        <v>-41766000</v>
      </c>
      <c r="BI771">
        <v>0</v>
      </c>
      <c r="BJ771">
        <v>0</v>
      </c>
      <c r="BK771">
        <v>0</v>
      </c>
      <c r="BL771">
        <v>-50394401.25</v>
      </c>
      <c r="BM771">
        <v>65371589</v>
      </c>
      <c r="BN771">
        <v>0</v>
      </c>
      <c r="BO771">
        <v>-2364902</v>
      </c>
      <c r="BP771">
        <v>-2672481.25</v>
      </c>
      <c r="BQ771">
        <v>6971144.2599999998</v>
      </c>
      <c r="BR771">
        <v>1298908.05</v>
      </c>
      <c r="BS771">
        <v>0</v>
      </c>
      <c r="BT771">
        <v>-26604614.460000001</v>
      </c>
      <c r="BU771">
        <v>-2695217</v>
      </c>
      <c r="BV771">
        <v>-26472825.140000001</v>
      </c>
      <c r="BW771">
        <v>-5272072.7</v>
      </c>
      <c r="BX771">
        <v>-4686979</v>
      </c>
      <c r="BY771">
        <v>-302286.09999999998</v>
      </c>
      <c r="BZ771">
        <v>843409.52</v>
      </c>
      <c r="CA771">
        <v>-85154.13</v>
      </c>
      <c r="CB771">
        <v>0</v>
      </c>
      <c r="CC771">
        <v>20902557.48</v>
      </c>
      <c r="CD771">
        <v>6076718</v>
      </c>
      <c r="CE771">
        <v>-6046855</v>
      </c>
      <c r="CF771">
        <v>0</v>
      </c>
      <c r="CG771">
        <v>0</v>
      </c>
      <c r="CH771">
        <v>0</v>
      </c>
      <c r="CI771">
        <v>0</v>
      </c>
      <c r="CJ771">
        <v>0</v>
      </c>
      <c r="CK771">
        <v>0</v>
      </c>
      <c r="CL771">
        <v>468586353.76999998</v>
      </c>
      <c r="CM771">
        <v>0</v>
      </c>
      <c r="CN771">
        <v>0</v>
      </c>
      <c r="CO771">
        <v>0</v>
      </c>
      <c r="CP771">
        <v>0</v>
      </c>
      <c r="CQ771">
        <v>0</v>
      </c>
      <c r="CR771">
        <v>0</v>
      </c>
      <c r="CS771">
        <v>0</v>
      </c>
      <c r="CT771">
        <v>0</v>
      </c>
      <c r="CU771">
        <v>0</v>
      </c>
      <c r="CV771">
        <v>0</v>
      </c>
      <c r="CW771">
        <v>0</v>
      </c>
      <c r="CX771">
        <v>0</v>
      </c>
      <c r="CY771">
        <v>0</v>
      </c>
      <c r="CZ771">
        <v>0</v>
      </c>
      <c r="DA771">
        <v>189169048.72999999</v>
      </c>
      <c r="DB771">
        <v>0</v>
      </c>
      <c r="DC771">
        <v>0</v>
      </c>
      <c r="DD771">
        <v>0</v>
      </c>
      <c r="DE771">
        <v>0</v>
      </c>
      <c r="DF771">
        <v>0</v>
      </c>
      <c r="DG771">
        <v>0</v>
      </c>
      <c r="DH771">
        <v>0</v>
      </c>
      <c r="DI771">
        <v>0</v>
      </c>
      <c r="DJ771">
        <v>302175000</v>
      </c>
      <c r="DK771">
        <v>0</v>
      </c>
      <c r="DL771">
        <v>0</v>
      </c>
      <c r="DM771">
        <v>0</v>
      </c>
      <c r="DN771">
        <v>0</v>
      </c>
      <c r="DO771">
        <v>0</v>
      </c>
      <c r="DP771">
        <v>0</v>
      </c>
      <c r="DQ771">
        <v>0</v>
      </c>
      <c r="DR771">
        <v>0</v>
      </c>
      <c r="DS771">
        <v>0</v>
      </c>
      <c r="DT771">
        <v>0</v>
      </c>
      <c r="DU771">
        <v>0</v>
      </c>
      <c r="DV771">
        <v>0</v>
      </c>
      <c r="DW771">
        <v>0</v>
      </c>
      <c r="DX771">
        <v>0</v>
      </c>
      <c r="DY771">
        <v>0</v>
      </c>
      <c r="DZ771">
        <v>0</v>
      </c>
      <c r="EA771">
        <v>0</v>
      </c>
      <c r="EB771">
        <v>0</v>
      </c>
      <c r="EC771">
        <v>0</v>
      </c>
      <c r="ED771">
        <v>0</v>
      </c>
      <c r="EE771">
        <v>0</v>
      </c>
      <c r="EF771">
        <v>0</v>
      </c>
      <c r="EH771">
        <v>2</v>
      </c>
      <c r="EJ771">
        <v>0</v>
      </c>
      <c r="EK771" s="59" t="s">
        <v>547</v>
      </c>
      <c r="EL771"/>
    </row>
    <row r="772" spans="2:142" x14ac:dyDescent="0.3">
      <c r="B772">
        <v>2014</v>
      </c>
      <c r="D772" t="s">
        <v>205</v>
      </c>
      <c r="E772" t="s">
        <v>279</v>
      </c>
      <c r="G772" t="s">
        <v>138</v>
      </c>
      <c r="H772" s="6">
        <v>401782</v>
      </c>
      <c r="I772">
        <v>387335</v>
      </c>
      <c r="J772">
        <v>0</v>
      </c>
      <c r="K772">
        <v>0</v>
      </c>
      <c r="L772">
        <v>0</v>
      </c>
      <c r="M772">
        <v>0</v>
      </c>
      <c r="N772">
        <v>0</v>
      </c>
      <c r="O772">
        <v>0</v>
      </c>
      <c r="P772">
        <v>0</v>
      </c>
      <c r="Q772">
        <v>0</v>
      </c>
      <c r="R772">
        <v>0</v>
      </c>
      <c r="S772">
        <v>0</v>
      </c>
      <c r="T772">
        <v>0</v>
      </c>
      <c r="U772">
        <v>0</v>
      </c>
      <c r="V772">
        <v>0</v>
      </c>
      <c r="W772">
        <v>0</v>
      </c>
      <c r="X772">
        <v>0</v>
      </c>
      <c r="Y772">
        <v>0</v>
      </c>
      <c r="Z772">
        <v>0</v>
      </c>
      <c r="AA772">
        <v>0</v>
      </c>
      <c r="AB772">
        <v>0</v>
      </c>
      <c r="AC772">
        <v>0</v>
      </c>
      <c r="AD772">
        <v>0</v>
      </c>
      <c r="AE772">
        <v>0</v>
      </c>
      <c r="AF772">
        <v>0</v>
      </c>
      <c r="AG772">
        <v>0</v>
      </c>
      <c r="AH772">
        <v>0</v>
      </c>
      <c r="AI772">
        <v>0</v>
      </c>
      <c r="AJ772">
        <v>0</v>
      </c>
      <c r="AK772">
        <v>0</v>
      </c>
      <c r="AL772">
        <v>0</v>
      </c>
      <c r="AM772">
        <v>0</v>
      </c>
      <c r="AN772">
        <v>0</v>
      </c>
      <c r="AO772">
        <v>0</v>
      </c>
      <c r="AP772">
        <v>0</v>
      </c>
      <c r="AQ772">
        <v>0</v>
      </c>
      <c r="AR772">
        <v>0</v>
      </c>
      <c r="AS772">
        <v>1364023868</v>
      </c>
      <c r="AT772">
        <v>-1038724</v>
      </c>
      <c r="AU772">
        <v>-1302788</v>
      </c>
      <c r="AV772">
        <v>125243619</v>
      </c>
      <c r="AW772">
        <v>160232</v>
      </c>
      <c r="AX772">
        <v>0</v>
      </c>
      <c r="AY772">
        <v>-1063308</v>
      </c>
      <c r="AZ772">
        <v>0</v>
      </c>
      <c r="BA772">
        <v>-125243619</v>
      </c>
      <c r="BB772">
        <v>-1567772297</v>
      </c>
      <c r="BC772">
        <v>127589657</v>
      </c>
      <c r="BD772">
        <v>74332869</v>
      </c>
      <c r="BE772">
        <v>8234745</v>
      </c>
      <c r="BF772">
        <v>0</v>
      </c>
      <c r="BG772">
        <v>-278350</v>
      </c>
      <c r="BH772">
        <v>-18105000</v>
      </c>
      <c r="BI772">
        <v>0</v>
      </c>
      <c r="BJ772">
        <v>0</v>
      </c>
      <c r="BK772">
        <v>-12800000</v>
      </c>
      <c r="BL772">
        <v>-1502063</v>
      </c>
      <c r="BM772">
        <v>24934846</v>
      </c>
      <c r="BN772">
        <v>25262104</v>
      </c>
      <c r="BO772">
        <v>-1723656</v>
      </c>
      <c r="BP772">
        <v>-997889</v>
      </c>
      <c r="BQ772">
        <v>4461659</v>
      </c>
      <c r="BR772">
        <v>679258</v>
      </c>
      <c r="BS772">
        <v>0</v>
      </c>
      <c r="BT772">
        <v>-28057776</v>
      </c>
      <c r="BU772">
        <v>-2400679</v>
      </c>
      <c r="BV772">
        <v>-25357147</v>
      </c>
      <c r="BW772">
        <v>-5793234</v>
      </c>
      <c r="BX772">
        <v>-4302361</v>
      </c>
      <c r="BY772">
        <v>-288219</v>
      </c>
      <c r="BZ772">
        <v>635224</v>
      </c>
      <c r="CA772">
        <v>-336876</v>
      </c>
      <c r="CB772">
        <v>0</v>
      </c>
      <c r="CC772">
        <v>25529483</v>
      </c>
      <c r="CD772">
        <v>20806</v>
      </c>
      <c r="CE772">
        <v>-1882355</v>
      </c>
      <c r="CF772">
        <v>0</v>
      </c>
      <c r="CG772">
        <v>0</v>
      </c>
      <c r="CH772">
        <v>0</v>
      </c>
      <c r="CI772">
        <v>0</v>
      </c>
      <c r="CJ772">
        <v>0</v>
      </c>
      <c r="CK772">
        <v>0</v>
      </c>
      <c r="CL772">
        <v>488473018</v>
      </c>
      <c r="CM772">
        <v>0</v>
      </c>
      <c r="CN772">
        <v>0</v>
      </c>
      <c r="CO772">
        <v>0</v>
      </c>
      <c r="CP772">
        <v>0</v>
      </c>
      <c r="CQ772">
        <v>0</v>
      </c>
      <c r="CR772">
        <v>0</v>
      </c>
      <c r="CS772">
        <v>0</v>
      </c>
      <c r="CT772">
        <v>0</v>
      </c>
      <c r="CU772">
        <v>0</v>
      </c>
      <c r="CV772">
        <v>0</v>
      </c>
      <c r="CW772">
        <v>0</v>
      </c>
      <c r="CX772">
        <v>0</v>
      </c>
      <c r="CY772">
        <v>0</v>
      </c>
      <c r="CZ772">
        <v>0</v>
      </c>
      <c r="DA772">
        <v>170031078</v>
      </c>
      <c r="DB772">
        <v>0</v>
      </c>
      <c r="DC772">
        <v>0</v>
      </c>
      <c r="DD772">
        <v>0</v>
      </c>
      <c r="DE772">
        <v>0</v>
      </c>
      <c r="DF772">
        <v>0</v>
      </c>
      <c r="DG772">
        <v>0</v>
      </c>
      <c r="DH772">
        <v>0</v>
      </c>
      <c r="DI772">
        <v>0</v>
      </c>
      <c r="DJ772">
        <v>320280000</v>
      </c>
      <c r="DK772">
        <v>0</v>
      </c>
      <c r="DL772">
        <v>0</v>
      </c>
      <c r="DM772">
        <v>0</v>
      </c>
      <c r="DN772">
        <v>0</v>
      </c>
      <c r="DO772">
        <v>0</v>
      </c>
      <c r="DP772">
        <v>0</v>
      </c>
      <c r="DQ772">
        <v>0</v>
      </c>
      <c r="DR772">
        <v>0</v>
      </c>
      <c r="DS772">
        <v>0</v>
      </c>
      <c r="DT772">
        <v>0</v>
      </c>
      <c r="DU772">
        <v>0</v>
      </c>
      <c r="DV772">
        <v>0</v>
      </c>
      <c r="DW772">
        <v>0</v>
      </c>
      <c r="DX772">
        <v>0</v>
      </c>
      <c r="DY772">
        <v>0</v>
      </c>
      <c r="DZ772">
        <v>0</v>
      </c>
      <c r="EA772">
        <v>0</v>
      </c>
      <c r="EB772">
        <v>0</v>
      </c>
      <c r="EC772">
        <v>0</v>
      </c>
      <c r="ED772">
        <v>0</v>
      </c>
      <c r="EE772">
        <v>0</v>
      </c>
      <c r="EF772">
        <v>0</v>
      </c>
      <c r="EH772">
        <v>2</v>
      </c>
      <c r="EJ772">
        <v>0</v>
      </c>
      <c r="EK772" s="59" t="s">
        <v>547</v>
      </c>
      <c r="EL772"/>
    </row>
    <row r="773" spans="2:142" x14ac:dyDescent="0.3">
      <c r="B773">
        <v>2015</v>
      </c>
      <c r="D773" t="s">
        <v>205</v>
      </c>
      <c r="E773" t="s">
        <v>279</v>
      </c>
      <c r="G773" t="s">
        <v>138</v>
      </c>
      <c r="H773" s="6">
        <v>388827</v>
      </c>
      <c r="I773">
        <v>389623</v>
      </c>
      <c r="J773">
        <v>0</v>
      </c>
      <c r="K773">
        <v>0</v>
      </c>
      <c r="L773">
        <v>0</v>
      </c>
      <c r="M773">
        <v>0</v>
      </c>
      <c r="N773">
        <v>0</v>
      </c>
      <c r="O773">
        <v>0</v>
      </c>
      <c r="P773">
        <v>0</v>
      </c>
      <c r="Q773">
        <v>0</v>
      </c>
      <c r="R773">
        <v>0</v>
      </c>
      <c r="S773">
        <v>0</v>
      </c>
      <c r="T773">
        <v>0</v>
      </c>
      <c r="U773">
        <v>0</v>
      </c>
      <c r="V773">
        <v>0</v>
      </c>
      <c r="W773">
        <v>0</v>
      </c>
      <c r="X773">
        <v>0</v>
      </c>
      <c r="Y773">
        <v>0</v>
      </c>
      <c r="Z773">
        <v>0</v>
      </c>
      <c r="AA773">
        <v>0</v>
      </c>
      <c r="AB773">
        <v>0</v>
      </c>
      <c r="AC773">
        <v>0</v>
      </c>
      <c r="AD773">
        <v>0</v>
      </c>
      <c r="AE773">
        <v>0</v>
      </c>
      <c r="AF773">
        <v>0</v>
      </c>
      <c r="AG773">
        <v>0</v>
      </c>
      <c r="AH773">
        <v>0</v>
      </c>
      <c r="AI773">
        <v>0</v>
      </c>
      <c r="AJ773">
        <v>0</v>
      </c>
      <c r="AK773">
        <v>0</v>
      </c>
      <c r="AL773">
        <v>0</v>
      </c>
      <c r="AM773">
        <v>0</v>
      </c>
      <c r="AN773">
        <v>0</v>
      </c>
      <c r="AO773">
        <v>0</v>
      </c>
      <c r="AP773">
        <v>0</v>
      </c>
      <c r="AQ773">
        <v>0</v>
      </c>
      <c r="AR773">
        <v>0</v>
      </c>
      <c r="AS773">
        <v>1394037223</v>
      </c>
      <c r="AT773">
        <v>-1902103</v>
      </c>
      <c r="AU773">
        <v>-1122357</v>
      </c>
      <c r="AV773">
        <v>137971963</v>
      </c>
      <c r="AW773">
        <v>314346</v>
      </c>
      <c r="AX773">
        <v>0</v>
      </c>
      <c r="AY773">
        <v>-1064102</v>
      </c>
      <c r="AZ773">
        <v>0</v>
      </c>
      <c r="BA773">
        <v>-137971963</v>
      </c>
      <c r="BB773">
        <v>-1645693482</v>
      </c>
      <c r="BC773">
        <v>126717156</v>
      </c>
      <c r="BD773">
        <v>76394315</v>
      </c>
      <c r="BE773">
        <v>8499370</v>
      </c>
      <c r="BF773">
        <v>0</v>
      </c>
      <c r="BG773">
        <v>-509717</v>
      </c>
      <c r="BH773">
        <v>-4720000</v>
      </c>
      <c r="BI773">
        <v>0</v>
      </c>
      <c r="BJ773">
        <v>0</v>
      </c>
      <c r="BK773">
        <v>12800000</v>
      </c>
      <c r="BL773">
        <v>0</v>
      </c>
      <c r="BM773">
        <v>53828343</v>
      </c>
      <c r="BN773">
        <v>20335000</v>
      </c>
      <c r="BO773">
        <v>-2329465</v>
      </c>
      <c r="BP773">
        <v>-709409</v>
      </c>
      <c r="BQ773">
        <v>10955759</v>
      </c>
      <c r="BR773">
        <v>0</v>
      </c>
      <c r="BS773">
        <v>0</v>
      </c>
      <c r="BT773">
        <v>-27376768</v>
      </c>
      <c r="BU773">
        <v>-2673104</v>
      </c>
      <c r="BV773">
        <v>-24717727</v>
      </c>
      <c r="BW773">
        <v>-4872721</v>
      </c>
      <c r="BX773">
        <v>-4337354</v>
      </c>
      <c r="BY773">
        <v>-303293</v>
      </c>
      <c r="BZ773">
        <v>1662520</v>
      </c>
      <c r="CA773">
        <v>-96256</v>
      </c>
      <c r="CB773">
        <v>0</v>
      </c>
      <c r="CC773">
        <v>11021291</v>
      </c>
      <c r="CD773">
        <v>644619</v>
      </c>
      <c r="CE773">
        <v>-363022</v>
      </c>
      <c r="CF773">
        <v>0</v>
      </c>
      <c r="CG773">
        <v>0</v>
      </c>
      <c r="CH773">
        <v>0</v>
      </c>
      <c r="CI773">
        <v>184300000</v>
      </c>
      <c r="CJ773">
        <v>183900000</v>
      </c>
      <c r="CK773">
        <v>0</v>
      </c>
      <c r="CL773">
        <v>413869774</v>
      </c>
      <c r="CM773">
        <v>0</v>
      </c>
      <c r="CN773">
        <v>0</v>
      </c>
      <c r="CO773">
        <v>0</v>
      </c>
      <c r="CP773">
        <v>0</v>
      </c>
      <c r="CQ773">
        <v>0</v>
      </c>
      <c r="CR773">
        <v>0</v>
      </c>
      <c r="CS773">
        <v>0</v>
      </c>
      <c r="CT773">
        <v>0</v>
      </c>
      <c r="CU773">
        <v>0</v>
      </c>
      <c r="CV773">
        <v>0</v>
      </c>
      <c r="CW773">
        <v>0</v>
      </c>
      <c r="CX773">
        <v>0</v>
      </c>
      <c r="CY773">
        <v>0</v>
      </c>
      <c r="CZ773">
        <v>0</v>
      </c>
      <c r="DA773">
        <v>164450140</v>
      </c>
      <c r="DB773">
        <v>0</v>
      </c>
      <c r="DC773">
        <v>0</v>
      </c>
      <c r="DD773">
        <v>0</v>
      </c>
      <c r="DE773">
        <v>0</v>
      </c>
      <c r="DF773">
        <v>0</v>
      </c>
      <c r="DG773">
        <v>0</v>
      </c>
      <c r="DH773">
        <v>0</v>
      </c>
      <c r="DI773">
        <v>0</v>
      </c>
      <c r="DJ773">
        <v>325000000</v>
      </c>
      <c r="DK773">
        <v>0</v>
      </c>
      <c r="DL773">
        <v>0</v>
      </c>
      <c r="DM773">
        <v>0</v>
      </c>
      <c r="DN773">
        <v>0</v>
      </c>
      <c r="DO773">
        <v>0</v>
      </c>
      <c r="DP773">
        <v>0</v>
      </c>
      <c r="DQ773">
        <v>0</v>
      </c>
      <c r="DR773">
        <v>0</v>
      </c>
      <c r="DS773">
        <v>0</v>
      </c>
      <c r="DT773">
        <v>0</v>
      </c>
      <c r="DU773">
        <v>0</v>
      </c>
      <c r="DV773">
        <v>0</v>
      </c>
      <c r="DW773">
        <v>0</v>
      </c>
      <c r="DX773">
        <v>0</v>
      </c>
      <c r="DY773">
        <v>0</v>
      </c>
      <c r="DZ773">
        <v>0</v>
      </c>
      <c r="EA773">
        <v>0</v>
      </c>
      <c r="EB773">
        <v>0</v>
      </c>
      <c r="EC773">
        <v>0</v>
      </c>
      <c r="ED773">
        <v>0</v>
      </c>
      <c r="EE773">
        <v>0</v>
      </c>
      <c r="EF773">
        <v>0</v>
      </c>
      <c r="EH773">
        <v>2</v>
      </c>
      <c r="EJ773">
        <v>0</v>
      </c>
      <c r="EK773" s="59" t="s">
        <v>547</v>
      </c>
      <c r="EL773"/>
    </row>
    <row r="774" spans="2:142" x14ac:dyDescent="0.3">
      <c r="B774">
        <v>2016</v>
      </c>
      <c r="D774" t="s">
        <v>205</v>
      </c>
      <c r="E774" t="s">
        <v>279</v>
      </c>
      <c r="G774" t="s">
        <v>138</v>
      </c>
      <c r="H774" s="6">
        <v>389280</v>
      </c>
      <c r="I774">
        <v>375798</v>
      </c>
      <c r="J774">
        <v>0</v>
      </c>
      <c r="K774">
        <v>0</v>
      </c>
      <c r="L774">
        <v>0</v>
      </c>
      <c r="M774">
        <v>0</v>
      </c>
      <c r="N774">
        <v>0</v>
      </c>
      <c r="O774">
        <v>0</v>
      </c>
      <c r="P774">
        <v>0</v>
      </c>
      <c r="Q774">
        <v>0</v>
      </c>
      <c r="R774">
        <v>0</v>
      </c>
      <c r="S774">
        <v>0</v>
      </c>
      <c r="T774">
        <v>0</v>
      </c>
      <c r="U774">
        <v>0</v>
      </c>
      <c r="V774">
        <v>0</v>
      </c>
      <c r="W774">
        <v>0</v>
      </c>
      <c r="X774">
        <v>0</v>
      </c>
      <c r="Y774">
        <v>0</v>
      </c>
      <c r="Z774">
        <v>0</v>
      </c>
      <c r="AA774">
        <v>0</v>
      </c>
      <c r="AB774">
        <v>0</v>
      </c>
      <c r="AC774">
        <v>0</v>
      </c>
      <c r="AD774">
        <v>0</v>
      </c>
      <c r="AE774">
        <v>0</v>
      </c>
      <c r="AF774">
        <v>0</v>
      </c>
      <c r="AG774">
        <v>0</v>
      </c>
      <c r="AH774">
        <v>0</v>
      </c>
      <c r="AI774">
        <v>0</v>
      </c>
      <c r="AJ774">
        <v>0</v>
      </c>
      <c r="AK774">
        <v>0</v>
      </c>
      <c r="AL774">
        <v>0</v>
      </c>
      <c r="AM774">
        <v>0</v>
      </c>
      <c r="AN774">
        <v>0</v>
      </c>
      <c r="AO774">
        <v>0</v>
      </c>
      <c r="AP774">
        <v>0</v>
      </c>
      <c r="AQ774">
        <v>0</v>
      </c>
      <c r="AR774">
        <v>0</v>
      </c>
      <c r="AS774">
        <v>1448404071</v>
      </c>
      <c r="AT774">
        <v>-3445461</v>
      </c>
      <c r="AU774">
        <v>-1039099</v>
      </c>
      <c r="AV774">
        <v>146297056</v>
      </c>
      <c r="AW774">
        <v>114604</v>
      </c>
      <c r="AX774">
        <v>0</v>
      </c>
      <c r="AY774">
        <v>-1003929</v>
      </c>
      <c r="AZ774">
        <v>0</v>
      </c>
      <c r="BA774">
        <v>-146297056</v>
      </c>
      <c r="BB774">
        <v>-1698301184</v>
      </c>
      <c r="BC774">
        <v>215746903</v>
      </c>
      <c r="BD774">
        <v>0</v>
      </c>
      <c r="BE774">
        <v>0</v>
      </c>
      <c r="BF774">
        <v>0</v>
      </c>
      <c r="BG774">
        <v>-568931</v>
      </c>
      <c r="BH774">
        <v>-25500000</v>
      </c>
      <c r="BI774">
        <v>0</v>
      </c>
      <c r="BJ774">
        <v>0</v>
      </c>
      <c r="BK774">
        <v>0</v>
      </c>
      <c r="BL774">
        <v>85379385</v>
      </c>
      <c r="BM774">
        <v>0</v>
      </c>
      <c r="BN774">
        <v>24000000</v>
      </c>
      <c r="BO774">
        <v>-1906249</v>
      </c>
      <c r="BP774">
        <v>-693965</v>
      </c>
      <c r="BQ774">
        <v>4618605</v>
      </c>
      <c r="BR774">
        <v>108583</v>
      </c>
      <c r="BS774">
        <v>0</v>
      </c>
      <c r="BT774">
        <v>-30080796</v>
      </c>
      <c r="BU774">
        <v>-698754</v>
      </c>
      <c r="BV774">
        <v>-32256743</v>
      </c>
      <c r="BW774">
        <v>-5112004</v>
      </c>
      <c r="BX774">
        <v>-716390</v>
      </c>
      <c r="BY774">
        <v>-92846</v>
      </c>
      <c r="BZ774">
        <v>984327</v>
      </c>
      <c r="CA774">
        <v>-73092</v>
      </c>
      <c r="CB774">
        <v>0</v>
      </c>
      <c r="CC774">
        <v>10599082</v>
      </c>
      <c r="CD774">
        <v>125535</v>
      </c>
      <c r="CE774">
        <v>-1550034</v>
      </c>
      <c r="CF774">
        <v>0</v>
      </c>
      <c r="CG774">
        <v>0</v>
      </c>
      <c r="CH774">
        <v>0</v>
      </c>
      <c r="CI774">
        <v>180200000</v>
      </c>
      <c r="CJ774">
        <v>228200000</v>
      </c>
      <c r="CK774">
        <v>0</v>
      </c>
      <c r="CL774">
        <v>411970157</v>
      </c>
      <c r="CM774">
        <v>0</v>
      </c>
      <c r="CN774">
        <v>0</v>
      </c>
      <c r="CO774">
        <v>0</v>
      </c>
      <c r="CP774">
        <v>0</v>
      </c>
      <c r="CQ774">
        <v>0</v>
      </c>
      <c r="CR774">
        <v>0</v>
      </c>
      <c r="CS774">
        <v>0</v>
      </c>
      <c r="CT774">
        <v>0</v>
      </c>
      <c r="CU774">
        <v>0</v>
      </c>
      <c r="CV774">
        <v>0</v>
      </c>
      <c r="CW774">
        <v>0</v>
      </c>
      <c r="CX774">
        <v>0</v>
      </c>
      <c r="CY774">
        <v>0</v>
      </c>
      <c r="CZ774">
        <v>0</v>
      </c>
      <c r="DA774">
        <v>151491758</v>
      </c>
      <c r="DB774">
        <v>0</v>
      </c>
      <c r="DC774">
        <v>0</v>
      </c>
      <c r="DD774">
        <v>0</v>
      </c>
      <c r="DE774">
        <v>0</v>
      </c>
      <c r="DF774">
        <v>0</v>
      </c>
      <c r="DG774">
        <v>0</v>
      </c>
      <c r="DH774">
        <v>0</v>
      </c>
      <c r="DI774">
        <v>0</v>
      </c>
      <c r="DJ774">
        <v>350500000</v>
      </c>
      <c r="DK774">
        <v>0</v>
      </c>
      <c r="DL774">
        <v>0</v>
      </c>
      <c r="DM774">
        <v>0</v>
      </c>
      <c r="DN774">
        <v>0</v>
      </c>
      <c r="DO774">
        <v>0</v>
      </c>
      <c r="DP774">
        <v>0</v>
      </c>
      <c r="DQ774">
        <v>0</v>
      </c>
      <c r="DR774">
        <v>0</v>
      </c>
      <c r="DS774">
        <v>0</v>
      </c>
      <c r="DT774">
        <v>0</v>
      </c>
      <c r="DU774">
        <v>0</v>
      </c>
      <c r="DV774">
        <v>0</v>
      </c>
      <c r="DW774">
        <v>0</v>
      </c>
      <c r="DX774">
        <v>0</v>
      </c>
      <c r="DY774">
        <v>0</v>
      </c>
      <c r="DZ774">
        <v>0</v>
      </c>
      <c r="EA774">
        <v>0</v>
      </c>
      <c r="EB774">
        <v>0</v>
      </c>
      <c r="EC774">
        <v>0</v>
      </c>
      <c r="ED774">
        <v>0</v>
      </c>
      <c r="EE774">
        <v>0</v>
      </c>
      <c r="EF774">
        <v>0</v>
      </c>
      <c r="EH774">
        <v>2</v>
      </c>
      <c r="EJ774">
        <v>0</v>
      </c>
      <c r="EK774" s="59" t="s">
        <v>547</v>
      </c>
      <c r="EL774"/>
    </row>
    <row r="775" spans="2:142" x14ac:dyDescent="0.3">
      <c r="B775">
        <v>2017</v>
      </c>
      <c r="D775" t="s">
        <v>205</v>
      </c>
      <c r="E775" t="s">
        <v>279</v>
      </c>
      <c r="G775" t="s">
        <v>138</v>
      </c>
      <c r="H775" s="6">
        <v>374632</v>
      </c>
      <c r="I775">
        <v>383114</v>
      </c>
      <c r="J775">
        <v>0</v>
      </c>
      <c r="K775">
        <v>0</v>
      </c>
      <c r="L775">
        <v>0</v>
      </c>
      <c r="M775">
        <v>0</v>
      </c>
      <c r="N775">
        <v>0</v>
      </c>
      <c r="O775">
        <v>0</v>
      </c>
      <c r="P775">
        <v>0</v>
      </c>
      <c r="Q775">
        <v>0</v>
      </c>
      <c r="R775">
        <v>0</v>
      </c>
      <c r="S775">
        <v>0</v>
      </c>
      <c r="T775">
        <v>0</v>
      </c>
      <c r="U775">
        <v>0</v>
      </c>
      <c r="V775">
        <v>0</v>
      </c>
      <c r="W775">
        <v>0</v>
      </c>
      <c r="X775">
        <v>0</v>
      </c>
      <c r="Y775">
        <v>0</v>
      </c>
      <c r="Z775">
        <v>0</v>
      </c>
      <c r="AA775">
        <v>0</v>
      </c>
      <c r="AB775">
        <v>0</v>
      </c>
      <c r="AC775">
        <v>0</v>
      </c>
      <c r="AD775">
        <v>0</v>
      </c>
      <c r="AE775">
        <v>0</v>
      </c>
      <c r="AF775">
        <v>0</v>
      </c>
      <c r="AG775">
        <v>0</v>
      </c>
      <c r="AH775">
        <v>0</v>
      </c>
      <c r="AI775">
        <v>0</v>
      </c>
      <c r="AJ775">
        <v>0</v>
      </c>
      <c r="AK775">
        <v>0</v>
      </c>
      <c r="AL775">
        <v>0</v>
      </c>
      <c r="AM775">
        <v>0</v>
      </c>
      <c r="AN775">
        <v>0</v>
      </c>
      <c r="AO775">
        <v>0</v>
      </c>
      <c r="AP775">
        <v>0</v>
      </c>
      <c r="AQ775">
        <v>0</v>
      </c>
      <c r="AR775">
        <v>0</v>
      </c>
      <c r="AS775">
        <v>1484745658</v>
      </c>
      <c r="AT775">
        <v>-4780974</v>
      </c>
      <c r="AU775">
        <v>-4086989</v>
      </c>
      <c r="AV775">
        <v>170094256</v>
      </c>
      <c r="AW775">
        <v>194081</v>
      </c>
      <c r="AX775">
        <v>0</v>
      </c>
      <c r="AY775">
        <v>-1373362</v>
      </c>
      <c r="AZ775">
        <v>0</v>
      </c>
      <c r="BA775">
        <v>-170094256</v>
      </c>
      <c r="BB775">
        <v>-1705660016</v>
      </c>
      <c r="BC775">
        <v>210390119</v>
      </c>
      <c r="BD775">
        <v>0</v>
      </c>
      <c r="BE775">
        <v>0</v>
      </c>
      <c r="BF775">
        <v>0</v>
      </c>
      <c r="BG775">
        <v>-624964</v>
      </c>
      <c r="BH775">
        <v>-27300000</v>
      </c>
      <c r="BI775">
        <v>0</v>
      </c>
      <c r="BJ775">
        <v>0</v>
      </c>
      <c r="BK775">
        <v>0</v>
      </c>
      <c r="BL775">
        <v>118248522</v>
      </c>
      <c r="BM775">
        <v>0</v>
      </c>
      <c r="BN775">
        <v>25500000</v>
      </c>
      <c r="BO775">
        <v>-1677005</v>
      </c>
      <c r="BP775">
        <v>-744336</v>
      </c>
      <c r="BQ775">
        <v>4148365</v>
      </c>
      <c r="BR775">
        <v>162446</v>
      </c>
      <c r="BS775">
        <v>0</v>
      </c>
      <c r="BT775">
        <v>-33699948</v>
      </c>
      <c r="BU775">
        <v>-1621891</v>
      </c>
      <c r="BV775">
        <v>-32855551</v>
      </c>
      <c r="BW775">
        <v>-4881028</v>
      </c>
      <c r="BX775">
        <v>-1933570</v>
      </c>
      <c r="BY775">
        <v>-1111581</v>
      </c>
      <c r="BZ775">
        <v>1229757</v>
      </c>
      <c r="CA775">
        <v>-866426</v>
      </c>
      <c r="CB775">
        <v>0</v>
      </c>
      <c r="CC775">
        <v>20963480</v>
      </c>
      <c r="CD775">
        <v>422550</v>
      </c>
      <c r="CE775">
        <v>-4135689</v>
      </c>
      <c r="CF775">
        <v>0</v>
      </c>
      <c r="CG775">
        <v>0</v>
      </c>
      <c r="CH775">
        <v>0</v>
      </c>
      <c r="CI775">
        <v>167079298.94999999</v>
      </c>
      <c r="CJ775">
        <v>149757477.89343899</v>
      </c>
      <c r="CK775">
        <v>0</v>
      </c>
      <c r="CL775">
        <v>430247784</v>
      </c>
      <c r="CM775">
        <v>0</v>
      </c>
      <c r="CN775">
        <v>0</v>
      </c>
      <c r="CO775">
        <v>0</v>
      </c>
      <c r="CP775">
        <v>0</v>
      </c>
      <c r="CQ775">
        <v>0</v>
      </c>
      <c r="CR775">
        <v>0</v>
      </c>
      <c r="CS775">
        <v>0</v>
      </c>
      <c r="CT775">
        <v>0</v>
      </c>
      <c r="CU775">
        <v>0</v>
      </c>
      <c r="CV775">
        <v>0</v>
      </c>
      <c r="CW775">
        <v>0</v>
      </c>
      <c r="CX775">
        <v>0</v>
      </c>
      <c r="CY775">
        <v>0</v>
      </c>
      <c r="CZ775">
        <v>0</v>
      </c>
      <c r="DA775">
        <v>190143406</v>
      </c>
      <c r="DB775">
        <v>0</v>
      </c>
      <c r="DC775">
        <v>0</v>
      </c>
      <c r="DD775">
        <v>0</v>
      </c>
      <c r="DE775">
        <v>0</v>
      </c>
      <c r="DF775">
        <v>0</v>
      </c>
      <c r="DG775">
        <v>0</v>
      </c>
      <c r="DH775">
        <v>0</v>
      </c>
      <c r="DI775">
        <v>0</v>
      </c>
      <c r="DJ775">
        <v>377800000</v>
      </c>
      <c r="DK775">
        <v>0</v>
      </c>
      <c r="DL775">
        <v>0</v>
      </c>
      <c r="DM775">
        <v>0</v>
      </c>
      <c r="DN775">
        <v>0</v>
      </c>
      <c r="DO775">
        <v>0</v>
      </c>
      <c r="DP775">
        <v>0</v>
      </c>
      <c r="DQ775">
        <v>0</v>
      </c>
      <c r="DR775">
        <v>0</v>
      </c>
      <c r="DS775">
        <v>0</v>
      </c>
      <c r="DT775">
        <v>0</v>
      </c>
      <c r="DU775">
        <v>0</v>
      </c>
      <c r="DV775">
        <v>0</v>
      </c>
      <c r="DW775">
        <v>0</v>
      </c>
      <c r="DX775">
        <v>0</v>
      </c>
      <c r="DY775">
        <v>0</v>
      </c>
      <c r="DZ775">
        <v>0</v>
      </c>
      <c r="EA775">
        <v>0</v>
      </c>
      <c r="EB775">
        <v>0</v>
      </c>
      <c r="EC775">
        <v>0</v>
      </c>
      <c r="ED775">
        <v>0</v>
      </c>
      <c r="EE775">
        <v>0</v>
      </c>
      <c r="EF775">
        <v>0</v>
      </c>
      <c r="EH775">
        <v>2</v>
      </c>
      <c r="EJ775">
        <v>0</v>
      </c>
      <c r="EK775" s="59" t="s">
        <v>547</v>
      </c>
      <c r="EL775"/>
    </row>
    <row r="776" spans="2:142" x14ac:dyDescent="0.3">
      <c r="B776">
        <v>2018</v>
      </c>
      <c r="D776" t="s">
        <v>205</v>
      </c>
      <c r="E776" t="s">
        <v>279</v>
      </c>
      <c r="G776" t="s">
        <v>138</v>
      </c>
      <c r="H776" s="6">
        <v>383837</v>
      </c>
      <c r="I776">
        <v>381618</v>
      </c>
      <c r="J776">
        <v>0</v>
      </c>
      <c r="K776">
        <v>0</v>
      </c>
      <c r="L776">
        <v>0</v>
      </c>
      <c r="M776">
        <v>0</v>
      </c>
      <c r="N776">
        <v>0</v>
      </c>
      <c r="O776">
        <v>0</v>
      </c>
      <c r="P776">
        <v>0</v>
      </c>
      <c r="Q776">
        <v>0</v>
      </c>
      <c r="R776">
        <v>0</v>
      </c>
      <c r="S776">
        <v>0</v>
      </c>
      <c r="T776">
        <v>0</v>
      </c>
      <c r="U776">
        <v>0</v>
      </c>
      <c r="V776">
        <v>0</v>
      </c>
      <c r="W776">
        <v>0</v>
      </c>
      <c r="X776">
        <v>0</v>
      </c>
      <c r="Y776">
        <v>0</v>
      </c>
      <c r="Z776">
        <v>0</v>
      </c>
      <c r="AA776">
        <v>0</v>
      </c>
      <c r="AB776">
        <v>0</v>
      </c>
      <c r="AC776">
        <v>0</v>
      </c>
      <c r="AD776">
        <v>0</v>
      </c>
      <c r="AE776">
        <v>0</v>
      </c>
      <c r="AF776">
        <v>0</v>
      </c>
      <c r="AG776">
        <v>0</v>
      </c>
      <c r="AH776">
        <v>0</v>
      </c>
      <c r="AI776">
        <v>0</v>
      </c>
      <c r="AJ776">
        <v>0</v>
      </c>
      <c r="AK776">
        <v>0</v>
      </c>
      <c r="AL776">
        <v>0</v>
      </c>
      <c r="AM776">
        <v>0</v>
      </c>
      <c r="AN776">
        <v>0</v>
      </c>
      <c r="AO776">
        <v>0</v>
      </c>
      <c r="AP776">
        <v>0</v>
      </c>
      <c r="AQ776">
        <v>0</v>
      </c>
      <c r="AR776">
        <v>0</v>
      </c>
      <c r="AS776">
        <v>1520088691</v>
      </c>
      <c r="AT776">
        <v>-6418724</v>
      </c>
      <c r="AU776">
        <v>-1498600</v>
      </c>
      <c r="AV776">
        <v>177540260</v>
      </c>
      <c r="AW776">
        <v>194149</v>
      </c>
      <c r="AX776">
        <v>0</v>
      </c>
      <c r="AY776">
        <v>-1855334</v>
      </c>
      <c r="AZ776">
        <v>0</v>
      </c>
      <c r="BA776">
        <v>-177540260</v>
      </c>
      <c r="BB776">
        <v>-1748542762</v>
      </c>
      <c r="BC776">
        <v>217523345</v>
      </c>
      <c r="BD776">
        <v>0</v>
      </c>
      <c r="BE776">
        <v>0</v>
      </c>
      <c r="BF776">
        <v>0</v>
      </c>
      <c r="BG776">
        <v>-532060</v>
      </c>
      <c r="BH776">
        <v>7900000</v>
      </c>
      <c r="BI776">
        <v>0</v>
      </c>
      <c r="BJ776">
        <v>0</v>
      </c>
      <c r="BK776">
        <v>0</v>
      </c>
      <c r="BL776">
        <v>168493164</v>
      </c>
      <c r="BM776">
        <v>0</v>
      </c>
      <c r="BN776">
        <v>-4400000</v>
      </c>
      <c r="BO776">
        <v>-1735604</v>
      </c>
      <c r="BP776">
        <v>-1035776</v>
      </c>
      <c r="BQ776">
        <v>4846617</v>
      </c>
      <c r="BR776">
        <v>80905</v>
      </c>
      <c r="BS776">
        <v>0</v>
      </c>
      <c r="BT776">
        <v>-36299581</v>
      </c>
      <c r="BU776">
        <v>-1063004</v>
      </c>
      <c r="BV776">
        <v>-34109580</v>
      </c>
      <c r="BW776">
        <v>-7049290</v>
      </c>
      <c r="BX776">
        <v>-286301</v>
      </c>
      <c r="BY776">
        <v>-1451041</v>
      </c>
      <c r="BZ776">
        <v>1144309</v>
      </c>
      <c r="CA776">
        <v>-333583</v>
      </c>
      <c r="CB776">
        <v>0</v>
      </c>
      <c r="CC776">
        <v>-17203360</v>
      </c>
      <c r="CD776">
        <v>140117</v>
      </c>
      <c r="CE776">
        <v>-2936555</v>
      </c>
      <c r="CF776">
        <v>0</v>
      </c>
      <c r="CG776">
        <v>0</v>
      </c>
      <c r="CH776">
        <v>0</v>
      </c>
      <c r="CI776">
        <v>225837626</v>
      </c>
      <c r="CJ776">
        <v>172038858.22767171</v>
      </c>
      <c r="CK776">
        <v>0</v>
      </c>
      <c r="CL776">
        <v>448702624</v>
      </c>
      <c r="CM776">
        <v>0</v>
      </c>
      <c r="CN776">
        <v>0</v>
      </c>
      <c r="CO776">
        <v>0</v>
      </c>
      <c r="CP776">
        <v>0</v>
      </c>
      <c r="CQ776">
        <v>0</v>
      </c>
      <c r="CR776">
        <v>0</v>
      </c>
      <c r="CS776">
        <v>0</v>
      </c>
      <c r="CT776">
        <v>0</v>
      </c>
      <c r="CU776">
        <v>0</v>
      </c>
      <c r="CV776">
        <v>0</v>
      </c>
      <c r="CW776">
        <v>0</v>
      </c>
      <c r="CX776">
        <v>0</v>
      </c>
      <c r="CY776">
        <v>0</v>
      </c>
      <c r="CZ776">
        <v>0</v>
      </c>
      <c r="DA776">
        <v>243803548</v>
      </c>
      <c r="DB776">
        <v>0</v>
      </c>
      <c r="DC776">
        <v>0</v>
      </c>
      <c r="DD776">
        <v>0</v>
      </c>
      <c r="DE776">
        <v>0</v>
      </c>
      <c r="DF776">
        <v>0</v>
      </c>
      <c r="DG776">
        <v>0</v>
      </c>
      <c r="DH776">
        <v>0</v>
      </c>
      <c r="DI776">
        <v>0</v>
      </c>
      <c r="DJ776">
        <v>369900000</v>
      </c>
      <c r="DK776">
        <v>0</v>
      </c>
      <c r="DL776">
        <v>0</v>
      </c>
      <c r="DM776">
        <v>0</v>
      </c>
      <c r="DN776">
        <v>0</v>
      </c>
      <c r="DO776">
        <v>0</v>
      </c>
      <c r="DP776">
        <v>0</v>
      </c>
      <c r="DQ776">
        <v>0</v>
      </c>
      <c r="DR776">
        <v>0</v>
      </c>
      <c r="DS776">
        <v>0</v>
      </c>
      <c r="DT776">
        <v>0</v>
      </c>
      <c r="DU776">
        <v>0</v>
      </c>
      <c r="DV776">
        <v>0</v>
      </c>
      <c r="DW776">
        <v>0</v>
      </c>
      <c r="DX776">
        <v>0</v>
      </c>
      <c r="DY776">
        <v>0</v>
      </c>
      <c r="DZ776">
        <v>0</v>
      </c>
      <c r="EA776">
        <v>0</v>
      </c>
      <c r="EB776">
        <v>0</v>
      </c>
      <c r="EC776">
        <v>0</v>
      </c>
      <c r="ED776">
        <v>0</v>
      </c>
      <c r="EE776">
        <v>0</v>
      </c>
      <c r="EF776">
        <v>0</v>
      </c>
      <c r="EH776">
        <v>2</v>
      </c>
      <c r="EJ776">
        <v>0</v>
      </c>
      <c r="EK776" s="59" t="s">
        <v>547</v>
      </c>
      <c r="EL776"/>
    </row>
    <row r="777" spans="2:142" x14ac:dyDescent="0.3">
      <c r="B777">
        <v>2019</v>
      </c>
      <c r="D777" t="s">
        <v>205</v>
      </c>
      <c r="E777" t="s">
        <v>279</v>
      </c>
      <c r="G777" t="s">
        <v>138</v>
      </c>
      <c r="H777" s="6">
        <v>381227</v>
      </c>
      <c r="I777">
        <v>357835</v>
      </c>
      <c r="J777">
        <v>0</v>
      </c>
      <c r="K777">
        <v>0</v>
      </c>
      <c r="L777">
        <v>0</v>
      </c>
      <c r="M777">
        <v>0</v>
      </c>
      <c r="N777">
        <v>0</v>
      </c>
      <c r="O777">
        <v>0</v>
      </c>
      <c r="P777">
        <v>0</v>
      </c>
      <c r="Q777">
        <v>0</v>
      </c>
      <c r="R777">
        <v>0</v>
      </c>
      <c r="S777">
        <v>0</v>
      </c>
      <c r="T777">
        <v>0</v>
      </c>
      <c r="U777">
        <v>0</v>
      </c>
      <c r="V777">
        <v>0</v>
      </c>
      <c r="W777">
        <v>0</v>
      </c>
      <c r="X777">
        <v>0</v>
      </c>
      <c r="Y777">
        <v>0</v>
      </c>
      <c r="Z777">
        <v>0</v>
      </c>
      <c r="AA777">
        <v>0</v>
      </c>
      <c r="AB777">
        <v>0</v>
      </c>
      <c r="AC777">
        <v>0</v>
      </c>
      <c r="AD777">
        <v>0</v>
      </c>
      <c r="AE777">
        <v>0</v>
      </c>
      <c r="AF777">
        <v>0</v>
      </c>
      <c r="AG777">
        <v>0</v>
      </c>
      <c r="AH777">
        <v>0</v>
      </c>
      <c r="AI777">
        <v>0</v>
      </c>
      <c r="AJ777">
        <v>0</v>
      </c>
      <c r="AK777">
        <v>0</v>
      </c>
      <c r="AL777">
        <v>0</v>
      </c>
      <c r="AM777">
        <v>0</v>
      </c>
      <c r="AN777">
        <v>0</v>
      </c>
      <c r="AO777">
        <v>0</v>
      </c>
      <c r="AP777">
        <v>0</v>
      </c>
      <c r="AQ777">
        <v>0</v>
      </c>
      <c r="AR777">
        <v>0</v>
      </c>
      <c r="AS777">
        <v>1537425754</v>
      </c>
      <c r="AT777">
        <v>-6687988</v>
      </c>
      <c r="AU777">
        <v>1500000</v>
      </c>
      <c r="AV777">
        <v>180338974</v>
      </c>
      <c r="AW777">
        <v>200703</v>
      </c>
      <c r="AX777">
        <v>0</v>
      </c>
      <c r="AY777">
        <v>-1762411</v>
      </c>
      <c r="AZ777">
        <v>0</v>
      </c>
      <c r="BA777">
        <v>-180338974</v>
      </c>
      <c r="BB777">
        <v>-1785334350</v>
      </c>
      <c r="BC777">
        <v>219907706</v>
      </c>
      <c r="BD777">
        <v>0</v>
      </c>
      <c r="BE777">
        <v>0</v>
      </c>
      <c r="BF777">
        <v>0</v>
      </c>
      <c r="BG777">
        <v>-465920</v>
      </c>
      <c r="BH777">
        <v>-11200000</v>
      </c>
      <c r="BI777">
        <v>0</v>
      </c>
      <c r="BJ777">
        <v>0</v>
      </c>
      <c r="BK777">
        <v>0</v>
      </c>
      <c r="BL777">
        <v>194066063</v>
      </c>
      <c r="BM777">
        <v>0</v>
      </c>
      <c r="BN777">
        <v>-27900000</v>
      </c>
      <c r="BO777">
        <v>-1511460</v>
      </c>
      <c r="BP777">
        <v>-1232548</v>
      </c>
      <c r="BQ777">
        <v>6264788</v>
      </c>
      <c r="BR777">
        <v>810</v>
      </c>
      <c r="BS777">
        <v>0</v>
      </c>
      <c r="BT777">
        <v>-39087396</v>
      </c>
      <c r="BU777">
        <v>-752735</v>
      </c>
      <c r="BV777">
        <v>-36925920</v>
      </c>
      <c r="BW777">
        <v>-6564541</v>
      </c>
      <c r="BX777">
        <v>-365478</v>
      </c>
      <c r="BY777">
        <v>-1964023</v>
      </c>
      <c r="BZ777">
        <v>1224559</v>
      </c>
      <c r="CA777">
        <v>-277546</v>
      </c>
      <c r="CB777">
        <v>0</v>
      </c>
      <c r="CC777">
        <v>45346614</v>
      </c>
      <c r="CD777">
        <v>320994</v>
      </c>
      <c r="CE777">
        <v>-17545587</v>
      </c>
      <c r="CF777">
        <v>0</v>
      </c>
      <c r="CG777">
        <v>0</v>
      </c>
      <c r="CH777">
        <v>0</v>
      </c>
      <c r="CI777">
        <v>257808446.00000006</v>
      </c>
      <c r="CJ777">
        <v>194907511.91584161</v>
      </c>
      <c r="CK777">
        <v>168290011.57068998</v>
      </c>
      <c r="CL777">
        <v>571263740</v>
      </c>
      <c r="CM777">
        <v>0</v>
      </c>
      <c r="CN777">
        <v>0</v>
      </c>
      <c r="CO777">
        <v>0</v>
      </c>
      <c r="CP777">
        <v>0</v>
      </c>
      <c r="CQ777">
        <v>0</v>
      </c>
      <c r="CR777">
        <v>0</v>
      </c>
      <c r="CS777">
        <v>0</v>
      </c>
      <c r="CT777">
        <v>0</v>
      </c>
      <c r="CU777">
        <v>0</v>
      </c>
      <c r="CV777">
        <v>0</v>
      </c>
      <c r="CW777">
        <v>0</v>
      </c>
      <c r="CX777">
        <v>0</v>
      </c>
      <c r="CY777">
        <v>0</v>
      </c>
      <c r="CZ777">
        <v>0</v>
      </c>
      <c r="DA777">
        <v>310483636</v>
      </c>
      <c r="DB777">
        <v>0</v>
      </c>
      <c r="DC777">
        <v>0</v>
      </c>
      <c r="DD777">
        <v>0</v>
      </c>
      <c r="DE777">
        <v>0</v>
      </c>
      <c r="DF777">
        <v>0</v>
      </c>
      <c r="DG777">
        <v>0</v>
      </c>
      <c r="DH777">
        <v>0</v>
      </c>
      <c r="DI777">
        <v>0</v>
      </c>
      <c r="DJ777">
        <v>381100000</v>
      </c>
      <c r="DK777">
        <v>0</v>
      </c>
      <c r="DL777">
        <v>0</v>
      </c>
      <c r="DM777">
        <v>0</v>
      </c>
      <c r="DN777">
        <v>0</v>
      </c>
      <c r="DO777">
        <v>0</v>
      </c>
      <c r="DP777">
        <v>0</v>
      </c>
      <c r="DQ777">
        <v>0</v>
      </c>
      <c r="DR777">
        <v>0</v>
      </c>
      <c r="DS777">
        <v>0</v>
      </c>
      <c r="DT777">
        <v>0</v>
      </c>
      <c r="DU777">
        <v>0</v>
      </c>
      <c r="DV777">
        <v>0</v>
      </c>
      <c r="DW777">
        <v>0</v>
      </c>
      <c r="DX777">
        <v>0</v>
      </c>
      <c r="DY777">
        <v>0</v>
      </c>
      <c r="DZ777">
        <v>0</v>
      </c>
      <c r="EA777">
        <v>0</v>
      </c>
      <c r="EB777">
        <v>0</v>
      </c>
      <c r="EC777">
        <v>0</v>
      </c>
      <c r="ED777">
        <v>0</v>
      </c>
      <c r="EE777">
        <v>0</v>
      </c>
      <c r="EF777">
        <v>0</v>
      </c>
      <c r="EH777">
        <v>2</v>
      </c>
      <c r="EJ777">
        <v>0</v>
      </c>
      <c r="EK777" s="59" t="s">
        <v>547</v>
      </c>
      <c r="EL777"/>
    </row>
    <row r="778" spans="2:142" x14ac:dyDescent="0.3">
      <c r="B778">
        <v>2020</v>
      </c>
      <c r="D778" t="s">
        <v>205</v>
      </c>
      <c r="E778" t="s">
        <v>279</v>
      </c>
      <c r="G778" t="s">
        <v>138</v>
      </c>
      <c r="H778" s="6">
        <v>355530</v>
      </c>
      <c r="I778">
        <v>342259</v>
      </c>
      <c r="J778">
        <v>0</v>
      </c>
      <c r="K778">
        <v>0</v>
      </c>
      <c r="L778">
        <v>0</v>
      </c>
      <c r="M778">
        <v>0</v>
      </c>
      <c r="N778">
        <v>0</v>
      </c>
      <c r="O778">
        <v>0</v>
      </c>
      <c r="P778">
        <v>0</v>
      </c>
      <c r="Q778">
        <v>0</v>
      </c>
      <c r="R778">
        <v>0</v>
      </c>
      <c r="S778">
        <v>0</v>
      </c>
      <c r="T778">
        <v>0</v>
      </c>
      <c r="U778">
        <v>0</v>
      </c>
      <c r="V778">
        <v>0</v>
      </c>
      <c r="W778">
        <v>0</v>
      </c>
      <c r="X778">
        <v>0</v>
      </c>
      <c r="Y778">
        <v>0</v>
      </c>
      <c r="Z778">
        <v>0</v>
      </c>
      <c r="AA778">
        <v>0</v>
      </c>
      <c r="AB778">
        <v>0</v>
      </c>
      <c r="AC778">
        <v>0</v>
      </c>
      <c r="AD778">
        <v>0</v>
      </c>
      <c r="AE778">
        <v>0</v>
      </c>
      <c r="AF778">
        <v>0</v>
      </c>
      <c r="AG778">
        <v>0</v>
      </c>
      <c r="AH778">
        <v>0</v>
      </c>
      <c r="AI778">
        <v>0</v>
      </c>
      <c r="AJ778">
        <v>0</v>
      </c>
      <c r="AK778">
        <v>0</v>
      </c>
      <c r="AL778">
        <v>0</v>
      </c>
      <c r="AM778">
        <v>0</v>
      </c>
      <c r="AN778">
        <v>0</v>
      </c>
      <c r="AO778">
        <v>0</v>
      </c>
      <c r="AP778">
        <v>0</v>
      </c>
      <c r="AQ778">
        <v>0</v>
      </c>
      <c r="AR778">
        <v>0</v>
      </c>
      <c r="AS778">
        <v>1501433420</v>
      </c>
      <c r="AT778">
        <v>-5777896</v>
      </c>
      <c r="AU778">
        <v>0</v>
      </c>
      <c r="AV778">
        <v>178732869</v>
      </c>
      <c r="AW778">
        <v>73064</v>
      </c>
      <c r="AX778">
        <v>0</v>
      </c>
      <c r="AY778">
        <v>-1824883</v>
      </c>
      <c r="AZ778">
        <v>0</v>
      </c>
      <c r="BA778">
        <v>-178732869</v>
      </c>
      <c r="BB778">
        <v>-1697120455</v>
      </c>
      <c r="BC778">
        <v>205472611</v>
      </c>
      <c r="BD778">
        <v>0</v>
      </c>
      <c r="BE778">
        <v>0</v>
      </c>
      <c r="BF778">
        <v>0</v>
      </c>
      <c r="BG778">
        <v>-539658</v>
      </c>
      <c r="BH778">
        <v>17600000</v>
      </c>
      <c r="BI778">
        <v>0</v>
      </c>
      <c r="BJ778">
        <v>0</v>
      </c>
      <c r="BK778">
        <v>0</v>
      </c>
      <c r="BL778">
        <v>173686257</v>
      </c>
      <c r="BM778">
        <v>0</v>
      </c>
      <c r="BN778">
        <v>-29831123</v>
      </c>
      <c r="BO778">
        <v>-1502506</v>
      </c>
      <c r="BP778">
        <v>-1330610</v>
      </c>
      <c r="BQ778">
        <v>5353800</v>
      </c>
      <c r="BR778">
        <v>0</v>
      </c>
      <c r="BS778">
        <v>0</v>
      </c>
      <c r="BT778">
        <v>-38858040</v>
      </c>
      <c r="BU778">
        <v>-747847</v>
      </c>
      <c r="BV778">
        <v>-50245830</v>
      </c>
      <c r="BW778">
        <v>-4190526</v>
      </c>
      <c r="BX778">
        <v>-253898</v>
      </c>
      <c r="BY778">
        <v>-3250399</v>
      </c>
      <c r="BZ778">
        <v>1140852</v>
      </c>
      <c r="CA778">
        <v>-409576</v>
      </c>
      <c r="CB778">
        <v>0</v>
      </c>
      <c r="CC778">
        <v>18061958</v>
      </c>
      <c r="CD778">
        <v>231904</v>
      </c>
      <c r="CE778">
        <v>-517255</v>
      </c>
      <c r="CF778">
        <v>0</v>
      </c>
      <c r="CG778">
        <v>0</v>
      </c>
      <c r="CH778">
        <v>0</v>
      </c>
      <c r="CI778">
        <v>326954318.51999992</v>
      </c>
      <c r="CJ778">
        <v>226392657.38119438</v>
      </c>
      <c r="CK778">
        <v>210792482.59946573</v>
      </c>
      <c r="CL778">
        <v>719451375</v>
      </c>
      <c r="CM778">
        <v>0</v>
      </c>
      <c r="CN778">
        <v>0</v>
      </c>
      <c r="CO778">
        <v>0</v>
      </c>
      <c r="CP778">
        <v>0</v>
      </c>
      <c r="CQ778">
        <v>0</v>
      </c>
      <c r="CR778">
        <v>0</v>
      </c>
      <c r="CS778">
        <v>0</v>
      </c>
      <c r="CT778">
        <v>0</v>
      </c>
      <c r="CU778">
        <v>0</v>
      </c>
      <c r="CV778">
        <v>0</v>
      </c>
      <c r="CW778">
        <v>0</v>
      </c>
      <c r="CX778">
        <v>0</v>
      </c>
      <c r="CY778">
        <v>0</v>
      </c>
      <c r="CZ778">
        <v>0</v>
      </c>
      <c r="DA778">
        <v>397137001</v>
      </c>
      <c r="DB778">
        <v>0</v>
      </c>
      <c r="DC778">
        <v>0</v>
      </c>
      <c r="DD778">
        <v>0</v>
      </c>
      <c r="DE778">
        <v>0</v>
      </c>
      <c r="DF778">
        <v>0</v>
      </c>
      <c r="DG778">
        <v>0</v>
      </c>
      <c r="DH778">
        <v>0</v>
      </c>
      <c r="DI778">
        <v>0</v>
      </c>
      <c r="DJ778">
        <v>363500000</v>
      </c>
      <c r="DK778">
        <v>0</v>
      </c>
      <c r="DL778">
        <v>0</v>
      </c>
      <c r="DM778">
        <v>0</v>
      </c>
      <c r="DN778">
        <v>0</v>
      </c>
      <c r="DO778">
        <v>0</v>
      </c>
      <c r="DP778">
        <v>0</v>
      </c>
      <c r="DQ778">
        <v>0</v>
      </c>
      <c r="DR778">
        <v>0</v>
      </c>
      <c r="DS778">
        <v>0</v>
      </c>
      <c r="DT778">
        <v>0</v>
      </c>
      <c r="DU778">
        <v>0</v>
      </c>
      <c r="DV778">
        <v>0</v>
      </c>
      <c r="DW778">
        <v>0</v>
      </c>
      <c r="DX778">
        <v>0</v>
      </c>
      <c r="DY778">
        <v>0</v>
      </c>
      <c r="DZ778">
        <v>0</v>
      </c>
      <c r="EA778">
        <v>0</v>
      </c>
      <c r="EB778">
        <v>0</v>
      </c>
      <c r="EC778">
        <v>0</v>
      </c>
      <c r="ED778">
        <v>0</v>
      </c>
      <c r="EE778">
        <v>0</v>
      </c>
      <c r="EF778">
        <v>0</v>
      </c>
      <c r="EH778">
        <v>2</v>
      </c>
      <c r="EJ778">
        <v>0</v>
      </c>
      <c r="EK778" s="59" t="s">
        <v>547</v>
      </c>
      <c r="EL778"/>
    </row>
    <row r="779" spans="2:142" x14ac:dyDescent="0.3">
      <c r="B779">
        <v>2021</v>
      </c>
      <c r="D779" t="s">
        <v>205</v>
      </c>
      <c r="E779" t="s">
        <v>279</v>
      </c>
      <c r="G779" t="s">
        <v>138</v>
      </c>
      <c r="H779" s="6">
        <v>343088</v>
      </c>
      <c r="I779">
        <v>354462</v>
      </c>
      <c r="J779">
        <v>0</v>
      </c>
      <c r="K779">
        <v>0</v>
      </c>
      <c r="L779">
        <v>0</v>
      </c>
      <c r="M779">
        <v>0</v>
      </c>
      <c r="N779">
        <v>0</v>
      </c>
      <c r="O779">
        <v>0</v>
      </c>
      <c r="P779">
        <v>0</v>
      </c>
      <c r="Q779">
        <v>0</v>
      </c>
      <c r="R779">
        <v>0</v>
      </c>
      <c r="S779">
        <v>0</v>
      </c>
      <c r="T779">
        <v>0</v>
      </c>
      <c r="U779">
        <v>0</v>
      </c>
      <c r="V779">
        <v>0</v>
      </c>
      <c r="W779">
        <v>0</v>
      </c>
      <c r="X779">
        <v>0</v>
      </c>
      <c r="Y779">
        <v>0</v>
      </c>
      <c r="Z779">
        <v>0</v>
      </c>
      <c r="AA779">
        <v>0</v>
      </c>
      <c r="AB779">
        <v>0</v>
      </c>
      <c r="AC779">
        <v>0</v>
      </c>
      <c r="AD779">
        <v>0</v>
      </c>
      <c r="AE779">
        <v>0</v>
      </c>
      <c r="AF779">
        <v>0</v>
      </c>
      <c r="AG779">
        <v>0</v>
      </c>
      <c r="AH779">
        <v>0</v>
      </c>
      <c r="AI779">
        <v>0</v>
      </c>
      <c r="AJ779">
        <v>0</v>
      </c>
      <c r="AK779">
        <v>0</v>
      </c>
      <c r="AL779">
        <v>0</v>
      </c>
      <c r="AM779">
        <v>0</v>
      </c>
      <c r="AN779">
        <v>0</v>
      </c>
      <c r="AO779">
        <v>0</v>
      </c>
      <c r="AP779">
        <v>0</v>
      </c>
      <c r="AQ779">
        <v>0</v>
      </c>
      <c r="AR779">
        <v>0</v>
      </c>
      <c r="AS779">
        <v>1444762250</v>
      </c>
      <c r="AT779">
        <v>-5878729</v>
      </c>
      <c r="AU779">
        <v>0</v>
      </c>
      <c r="AV779">
        <v>172542561</v>
      </c>
      <c r="AW779">
        <v>351607</v>
      </c>
      <c r="AX779">
        <v>0</v>
      </c>
      <c r="AY779">
        <v>-1880467</v>
      </c>
      <c r="AZ779">
        <v>-56913</v>
      </c>
      <c r="BA779">
        <v>-172542561</v>
      </c>
      <c r="BB779">
        <v>-1781485256</v>
      </c>
      <c r="BC779">
        <v>209602134</v>
      </c>
      <c r="BD779">
        <v>0</v>
      </c>
      <c r="BE779">
        <v>0</v>
      </c>
      <c r="BF779">
        <v>0</v>
      </c>
      <c r="BG779">
        <v>-494321</v>
      </c>
      <c r="BH779">
        <v>21200000</v>
      </c>
      <c r="BI779">
        <v>0</v>
      </c>
      <c r="BJ779">
        <v>0</v>
      </c>
      <c r="BK779">
        <v>0</v>
      </c>
      <c r="BL779">
        <v>211353522</v>
      </c>
      <c r="BM779">
        <v>0</v>
      </c>
      <c r="BN779">
        <v>76453240</v>
      </c>
      <c r="BO779">
        <v>-1363413</v>
      </c>
      <c r="BP779">
        <v>-1522124</v>
      </c>
      <c r="BQ779">
        <v>-1298323</v>
      </c>
      <c r="BR779">
        <v>0</v>
      </c>
      <c r="BS779">
        <v>0</v>
      </c>
      <c r="BT779">
        <v>-40120661</v>
      </c>
      <c r="BU779">
        <v>-637327</v>
      </c>
      <c r="BV779">
        <v>-64939734</v>
      </c>
      <c r="BW779">
        <v>-6233857</v>
      </c>
      <c r="BX779">
        <v>-132860</v>
      </c>
      <c r="BY779">
        <v>-1021049</v>
      </c>
      <c r="BZ779">
        <v>1164617</v>
      </c>
      <c r="CA779">
        <v>-648757</v>
      </c>
      <c r="CB779">
        <v>0</v>
      </c>
      <c r="CC779">
        <v>33681606</v>
      </c>
      <c r="CD779">
        <v>223716</v>
      </c>
      <c r="CE779">
        <v>-5949784</v>
      </c>
      <c r="CF779">
        <v>0</v>
      </c>
      <c r="CG779">
        <v>0</v>
      </c>
      <c r="CH779">
        <v>0</v>
      </c>
      <c r="CI779">
        <v>415526952.01999998</v>
      </c>
      <c r="CJ779">
        <v>276650366.86535579</v>
      </c>
      <c r="CK779">
        <v>248969027.13883817</v>
      </c>
      <c r="CL779">
        <v>777623163</v>
      </c>
      <c r="CM779">
        <v>0</v>
      </c>
      <c r="CN779">
        <v>0</v>
      </c>
      <c r="CO779">
        <v>0</v>
      </c>
      <c r="CP779">
        <v>0</v>
      </c>
      <c r="CQ779">
        <v>0</v>
      </c>
      <c r="CR779">
        <v>0</v>
      </c>
      <c r="CS779">
        <v>0</v>
      </c>
      <c r="CT779">
        <v>0</v>
      </c>
      <c r="CU779">
        <v>0</v>
      </c>
      <c r="CV779">
        <v>0</v>
      </c>
      <c r="CW779">
        <v>0</v>
      </c>
      <c r="CX779">
        <v>0</v>
      </c>
      <c r="CY779">
        <v>0</v>
      </c>
      <c r="CZ779">
        <v>0</v>
      </c>
      <c r="DA779">
        <v>482266118</v>
      </c>
      <c r="DB779">
        <v>0</v>
      </c>
      <c r="DC779">
        <v>0</v>
      </c>
      <c r="DD779">
        <v>0</v>
      </c>
      <c r="DE779">
        <v>0</v>
      </c>
      <c r="DF779">
        <v>0</v>
      </c>
      <c r="DG779">
        <v>0</v>
      </c>
      <c r="DH779">
        <v>0</v>
      </c>
      <c r="DI779">
        <v>0</v>
      </c>
      <c r="DJ779">
        <v>342300000</v>
      </c>
      <c r="DK779">
        <v>0</v>
      </c>
      <c r="DL779">
        <v>0</v>
      </c>
      <c r="DM779">
        <v>0</v>
      </c>
      <c r="DN779">
        <v>0</v>
      </c>
      <c r="DO779">
        <v>0</v>
      </c>
      <c r="DP779">
        <v>0</v>
      </c>
      <c r="DQ779">
        <v>0</v>
      </c>
      <c r="DR779">
        <v>0</v>
      </c>
      <c r="DS779">
        <v>0</v>
      </c>
      <c r="DT779">
        <v>0</v>
      </c>
      <c r="DU779">
        <v>0</v>
      </c>
      <c r="DV779">
        <v>0</v>
      </c>
      <c r="DW779">
        <v>0</v>
      </c>
      <c r="DX779">
        <v>0</v>
      </c>
      <c r="DY779">
        <v>0</v>
      </c>
      <c r="DZ779">
        <v>0</v>
      </c>
      <c r="EA779">
        <v>0</v>
      </c>
      <c r="EB779">
        <v>0</v>
      </c>
      <c r="EC779">
        <v>0</v>
      </c>
      <c r="ED779">
        <v>0</v>
      </c>
      <c r="EE779">
        <v>0</v>
      </c>
      <c r="EF779">
        <v>0</v>
      </c>
      <c r="EH779">
        <v>2</v>
      </c>
      <c r="EJ779">
        <v>0</v>
      </c>
      <c r="EK779" s="59" t="s">
        <v>547</v>
      </c>
      <c r="EL779"/>
    </row>
    <row r="780" spans="2:142" x14ac:dyDescent="0.3">
      <c r="B780">
        <v>2022</v>
      </c>
      <c r="D780" t="s">
        <v>205</v>
      </c>
      <c r="E780" t="s">
        <v>279</v>
      </c>
      <c r="G780" t="s">
        <v>138</v>
      </c>
      <c r="H780" s="6">
        <v>357888</v>
      </c>
      <c r="I780">
        <v>552435</v>
      </c>
      <c r="J780">
        <v>0</v>
      </c>
      <c r="K780">
        <v>0</v>
      </c>
      <c r="L780">
        <v>0</v>
      </c>
      <c r="M780">
        <v>0</v>
      </c>
      <c r="N780">
        <v>0</v>
      </c>
      <c r="O780">
        <v>0</v>
      </c>
      <c r="P780">
        <v>0</v>
      </c>
      <c r="Q780">
        <v>0</v>
      </c>
      <c r="R780">
        <v>0</v>
      </c>
      <c r="S780">
        <v>0</v>
      </c>
      <c r="T780">
        <v>0</v>
      </c>
      <c r="U780">
        <v>0</v>
      </c>
      <c r="V780">
        <v>0</v>
      </c>
      <c r="W780">
        <v>0</v>
      </c>
      <c r="X780">
        <v>0</v>
      </c>
      <c r="Y780">
        <v>0</v>
      </c>
      <c r="Z780">
        <v>0</v>
      </c>
      <c r="AA780">
        <v>0</v>
      </c>
      <c r="AB780">
        <v>0</v>
      </c>
      <c r="AC780">
        <v>0</v>
      </c>
      <c r="AD780">
        <v>0</v>
      </c>
      <c r="AE780">
        <v>0</v>
      </c>
      <c r="AF780">
        <v>0</v>
      </c>
      <c r="AG780">
        <v>0</v>
      </c>
      <c r="AH780">
        <v>0</v>
      </c>
      <c r="AI780">
        <v>0</v>
      </c>
      <c r="AJ780">
        <v>0</v>
      </c>
      <c r="AK780">
        <v>0</v>
      </c>
      <c r="AL780">
        <v>0</v>
      </c>
      <c r="AM780">
        <v>0</v>
      </c>
      <c r="AN780">
        <v>0</v>
      </c>
      <c r="AO780">
        <v>0</v>
      </c>
      <c r="AP780">
        <v>0</v>
      </c>
      <c r="AQ780">
        <v>0</v>
      </c>
      <c r="AR780">
        <v>0</v>
      </c>
      <c r="AS780">
        <v>1450488816</v>
      </c>
      <c r="AT780">
        <v>-6222282</v>
      </c>
      <c r="AU780">
        <v>0</v>
      </c>
      <c r="AV780">
        <v>167167990</v>
      </c>
      <c r="AW780">
        <v>643521</v>
      </c>
      <c r="AX780">
        <v>0</v>
      </c>
      <c r="AY780">
        <v>-1582675</v>
      </c>
      <c r="AZ780">
        <v>-83912</v>
      </c>
      <c r="BA780">
        <v>-167167990</v>
      </c>
      <c r="BB780">
        <v>-1869902336</v>
      </c>
      <c r="BC780">
        <v>222773933</v>
      </c>
      <c r="BD780">
        <v>0</v>
      </c>
      <c r="BE780">
        <v>0</v>
      </c>
      <c r="BF780">
        <v>0</v>
      </c>
      <c r="BG780">
        <v>-169466</v>
      </c>
      <c r="BH780">
        <v>-55900000</v>
      </c>
      <c r="BI780">
        <v>0</v>
      </c>
      <c r="BJ780">
        <v>0</v>
      </c>
      <c r="BK780">
        <v>0</v>
      </c>
      <c r="BL780">
        <v>270349931</v>
      </c>
      <c r="BM780">
        <v>0</v>
      </c>
      <c r="BN780">
        <v>10965590</v>
      </c>
      <c r="BO780">
        <v>-1293103</v>
      </c>
      <c r="BP780">
        <v>-1757927</v>
      </c>
      <c r="BQ780">
        <v>9530384</v>
      </c>
      <c r="BR780">
        <v>0</v>
      </c>
      <c r="BS780">
        <v>0</v>
      </c>
      <c r="BT780">
        <v>-41703859</v>
      </c>
      <c r="BU780">
        <v>-1561007</v>
      </c>
      <c r="BV780">
        <v>-35068908</v>
      </c>
      <c r="BW780">
        <v>-7177418</v>
      </c>
      <c r="BX780">
        <v>-1058387</v>
      </c>
      <c r="BY780">
        <v>-4588884</v>
      </c>
      <c r="BZ780">
        <v>1565190</v>
      </c>
      <c r="CA780">
        <v>-518108</v>
      </c>
      <c r="CB780">
        <v>0</v>
      </c>
      <c r="CC780">
        <v>-69955053</v>
      </c>
      <c r="CD780">
        <v>19764</v>
      </c>
      <c r="CE780">
        <v>-141521</v>
      </c>
      <c r="CF780">
        <v>0</v>
      </c>
      <c r="CG780">
        <v>0</v>
      </c>
      <c r="CH780">
        <v>0</v>
      </c>
      <c r="CI780">
        <v>503713804.72000009</v>
      </c>
      <c r="CJ780">
        <v>336642152.99635339</v>
      </c>
      <c r="CK780">
        <v>230646451.39184001</v>
      </c>
      <c r="CL780">
        <v>706855367</v>
      </c>
      <c r="CM780">
        <v>0</v>
      </c>
      <c r="CN780">
        <v>0</v>
      </c>
      <c r="CO780">
        <v>0</v>
      </c>
      <c r="CP780">
        <v>0</v>
      </c>
      <c r="CQ780">
        <v>0</v>
      </c>
      <c r="CR780">
        <v>0</v>
      </c>
      <c r="CS780">
        <v>0</v>
      </c>
      <c r="CT780">
        <v>0</v>
      </c>
      <c r="CU780">
        <v>0</v>
      </c>
      <c r="CV780">
        <v>0</v>
      </c>
      <c r="CW780">
        <v>0</v>
      </c>
      <c r="CX780">
        <v>0</v>
      </c>
      <c r="CY780">
        <v>0</v>
      </c>
      <c r="CZ780">
        <v>0</v>
      </c>
      <c r="DA780">
        <v>349918401</v>
      </c>
      <c r="DB780">
        <v>0</v>
      </c>
      <c r="DC780">
        <v>0</v>
      </c>
      <c r="DD780">
        <v>0</v>
      </c>
      <c r="DE780">
        <v>0</v>
      </c>
      <c r="DF780">
        <v>0</v>
      </c>
      <c r="DG780">
        <v>0</v>
      </c>
      <c r="DH780">
        <v>0</v>
      </c>
      <c r="DI780">
        <v>0</v>
      </c>
      <c r="DJ780">
        <v>398200000</v>
      </c>
      <c r="DK780">
        <v>0</v>
      </c>
      <c r="DL780">
        <v>0</v>
      </c>
      <c r="DM780">
        <v>0</v>
      </c>
      <c r="DN780">
        <v>0</v>
      </c>
      <c r="DO780">
        <v>0</v>
      </c>
      <c r="DP780">
        <v>0</v>
      </c>
      <c r="DQ780">
        <v>0</v>
      </c>
      <c r="DR780">
        <v>0</v>
      </c>
      <c r="DS780">
        <v>0</v>
      </c>
      <c r="DT780">
        <v>0</v>
      </c>
      <c r="DU780">
        <v>0</v>
      </c>
      <c r="DV780">
        <v>0</v>
      </c>
      <c r="DW780">
        <v>0</v>
      </c>
      <c r="DX780">
        <v>0</v>
      </c>
      <c r="DY780">
        <v>0</v>
      </c>
      <c r="DZ780">
        <v>0</v>
      </c>
      <c r="EA780">
        <v>0</v>
      </c>
      <c r="EB780">
        <v>0</v>
      </c>
      <c r="EC780">
        <v>0</v>
      </c>
      <c r="ED780">
        <v>0</v>
      </c>
      <c r="EE780">
        <v>0</v>
      </c>
      <c r="EF780">
        <v>0</v>
      </c>
      <c r="EH780">
        <v>2</v>
      </c>
      <c r="EJ780">
        <v>0</v>
      </c>
      <c r="EK780" s="59" t="s">
        <v>547</v>
      </c>
      <c r="EL780"/>
    </row>
    <row r="781" spans="2:142" x14ac:dyDescent="0.3">
      <c r="B781">
        <v>2023</v>
      </c>
      <c r="D781" t="s">
        <v>205</v>
      </c>
      <c r="E781" t="s">
        <v>279</v>
      </c>
      <c r="G781" t="s">
        <v>138</v>
      </c>
      <c r="H781" s="6">
        <v>556871</v>
      </c>
      <c r="I781">
        <v>544310</v>
      </c>
      <c r="J781">
        <v>0</v>
      </c>
      <c r="K781">
        <v>0</v>
      </c>
      <c r="L781">
        <v>0</v>
      </c>
      <c r="M781">
        <v>0</v>
      </c>
      <c r="N781">
        <v>0</v>
      </c>
      <c r="O781">
        <v>0</v>
      </c>
      <c r="P781">
        <v>0</v>
      </c>
      <c r="Q781">
        <v>0</v>
      </c>
      <c r="R781">
        <v>0</v>
      </c>
      <c r="S781">
        <v>0</v>
      </c>
      <c r="T781">
        <v>0</v>
      </c>
      <c r="U781">
        <v>0</v>
      </c>
      <c r="V781">
        <v>0</v>
      </c>
      <c r="W781">
        <v>0</v>
      </c>
      <c r="X781">
        <v>0</v>
      </c>
      <c r="Y781">
        <v>0</v>
      </c>
      <c r="Z781">
        <v>0</v>
      </c>
      <c r="AA781">
        <v>0</v>
      </c>
      <c r="AB781">
        <v>0</v>
      </c>
      <c r="AC781">
        <v>0</v>
      </c>
      <c r="AD781">
        <v>0</v>
      </c>
      <c r="AE781">
        <v>0</v>
      </c>
      <c r="AF781">
        <v>0</v>
      </c>
      <c r="AG781">
        <v>0</v>
      </c>
      <c r="AH781">
        <v>0</v>
      </c>
      <c r="AI781">
        <v>0</v>
      </c>
      <c r="AJ781">
        <v>0</v>
      </c>
      <c r="AK781">
        <v>0</v>
      </c>
      <c r="AL781">
        <v>0</v>
      </c>
      <c r="AM781">
        <v>0</v>
      </c>
      <c r="AN781">
        <v>0</v>
      </c>
      <c r="AO781">
        <v>0</v>
      </c>
      <c r="AP781">
        <v>0</v>
      </c>
      <c r="AQ781">
        <v>0</v>
      </c>
      <c r="AR781">
        <v>0</v>
      </c>
      <c r="AS781">
        <v>2150459706</v>
      </c>
      <c r="AT781">
        <v>-10986260</v>
      </c>
      <c r="AU781">
        <v>0</v>
      </c>
      <c r="AV781">
        <v>234563096</v>
      </c>
      <c r="AW781">
        <v>643570</v>
      </c>
      <c r="AX781">
        <v>0</v>
      </c>
      <c r="AY781">
        <v>-1464149</v>
      </c>
      <c r="AZ781">
        <v>-117906</v>
      </c>
      <c r="BA781">
        <v>-234563096</v>
      </c>
      <c r="BB781">
        <v>-2348267160</v>
      </c>
      <c r="BC781">
        <v>327925815</v>
      </c>
      <c r="BD781">
        <v>0</v>
      </c>
      <c r="BE781">
        <v>0</v>
      </c>
      <c r="BF781">
        <v>0</v>
      </c>
      <c r="BG781">
        <v>-332187</v>
      </c>
      <c r="BH781">
        <v>-84900000</v>
      </c>
      <c r="BI781">
        <v>0</v>
      </c>
      <c r="BJ781">
        <v>0</v>
      </c>
      <c r="BK781">
        <v>0</v>
      </c>
      <c r="BL781">
        <v>249851951</v>
      </c>
      <c r="BM781">
        <v>0</v>
      </c>
      <c r="BN781">
        <v>-236771335</v>
      </c>
      <c r="BO781">
        <v>-1226873</v>
      </c>
      <c r="BP781">
        <v>-3063405</v>
      </c>
      <c r="BQ781">
        <v>14863999</v>
      </c>
      <c r="BR781">
        <v>0</v>
      </c>
      <c r="BS781">
        <v>0</v>
      </c>
      <c r="BT781">
        <v>-52020047</v>
      </c>
      <c r="BU781">
        <v>-1237120</v>
      </c>
      <c r="BV781">
        <v>-39178140</v>
      </c>
      <c r="BW781">
        <v>-3152977</v>
      </c>
      <c r="BX781">
        <v>-3103333</v>
      </c>
      <c r="BY781">
        <v>-3515462</v>
      </c>
      <c r="BZ781">
        <v>8613951</v>
      </c>
      <c r="CA781">
        <v>-1100163</v>
      </c>
      <c r="CB781">
        <v>0</v>
      </c>
      <c r="CC781">
        <v>26792340</v>
      </c>
      <c r="CD781">
        <v>26925</v>
      </c>
      <c r="CE781">
        <v>-103726</v>
      </c>
      <c r="CF781">
        <v>0</v>
      </c>
      <c r="CG781">
        <v>0</v>
      </c>
      <c r="CH781">
        <v>0</v>
      </c>
      <c r="CI781">
        <v>503713804.72000009</v>
      </c>
      <c r="CJ781">
        <v>336642152.99635339</v>
      </c>
      <c r="CK781">
        <v>230646451.39184001</v>
      </c>
      <c r="CL781">
        <v>734164884</v>
      </c>
      <c r="CM781">
        <v>0</v>
      </c>
      <c r="CN781">
        <v>0</v>
      </c>
      <c r="CO781">
        <v>0</v>
      </c>
      <c r="CP781">
        <v>0</v>
      </c>
      <c r="CQ781">
        <v>0</v>
      </c>
      <c r="CR781">
        <v>0</v>
      </c>
      <c r="CS781">
        <v>0</v>
      </c>
      <c r="CT781">
        <v>0</v>
      </c>
      <c r="CU781">
        <v>0</v>
      </c>
      <c r="CV781">
        <v>0</v>
      </c>
      <c r="CW781">
        <v>0</v>
      </c>
      <c r="CX781">
        <v>0</v>
      </c>
      <c r="CY781">
        <v>0</v>
      </c>
      <c r="CZ781">
        <v>0</v>
      </c>
      <c r="DA781">
        <v>338556415</v>
      </c>
      <c r="DB781">
        <v>0</v>
      </c>
      <c r="DC781">
        <v>0</v>
      </c>
      <c r="DD781">
        <v>0</v>
      </c>
      <c r="DE781">
        <v>0</v>
      </c>
      <c r="DF781">
        <v>0</v>
      </c>
      <c r="DG781">
        <v>0</v>
      </c>
      <c r="DH781">
        <v>0</v>
      </c>
      <c r="DI781">
        <v>0</v>
      </c>
      <c r="DJ781">
        <v>483100000</v>
      </c>
      <c r="DK781">
        <v>0</v>
      </c>
      <c r="DL781">
        <v>0</v>
      </c>
      <c r="DM781">
        <v>0</v>
      </c>
      <c r="DN781">
        <v>0</v>
      </c>
      <c r="DO781">
        <v>0</v>
      </c>
      <c r="DP781">
        <v>0</v>
      </c>
      <c r="DQ781">
        <v>0</v>
      </c>
      <c r="DR781">
        <v>0</v>
      </c>
      <c r="DS781">
        <v>0</v>
      </c>
      <c r="DT781">
        <v>0</v>
      </c>
      <c r="DU781">
        <v>0</v>
      </c>
      <c r="DV781">
        <v>0</v>
      </c>
      <c r="DW781">
        <v>0</v>
      </c>
      <c r="DX781">
        <v>0</v>
      </c>
      <c r="DY781">
        <v>0</v>
      </c>
      <c r="DZ781">
        <v>0</v>
      </c>
      <c r="EA781">
        <v>0</v>
      </c>
      <c r="EB781">
        <v>0</v>
      </c>
      <c r="EC781">
        <v>0</v>
      </c>
      <c r="ED781">
        <v>0</v>
      </c>
      <c r="EE781">
        <v>0</v>
      </c>
      <c r="EF781">
        <v>0</v>
      </c>
      <c r="EH781">
        <v>2</v>
      </c>
      <c r="EJ781">
        <v>0</v>
      </c>
      <c r="EK781" s="59" t="s">
        <v>547</v>
      </c>
      <c r="EL781"/>
    </row>
    <row r="782" spans="2:142" x14ac:dyDescent="0.3">
      <c r="B782">
        <v>2012</v>
      </c>
      <c r="D782" t="s">
        <v>204</v>
      </c>
      <c r="E782" t="s">
        <v>280</v>
      </c>
      <c r="G782" t="s">
        <v>138</v>
      </c>
      <c r="H782" s="6">
        <v>534809</v>
      </c>
      <c r="I782">
        <v>519966</v>
      </c>
      <c r="J782">
        <v>0</v>
      </c>
      <c r="K782">
        <v>0</v>
      </c>
      <c r="L782">
        <v>0</v>
      </c>
      <c r="M782">
        <v>0</v>
      </c>
      <c r="N782">
        <v>0</v>
      </c>
      <c r="O782">
        <v>0</v>
      </c>
      <c r="P782">
        <v>0</v>
      </c>
      <c r="Q782">
        <v>0</v>
      </c>
      <c r="R782">
        <v>0</v>
      </c>
      <c r="S782">
        <v>0</v>
      </c>
      <c r="T782">
        <v>0</v>
      </c>
      <c r="U782">
        <v>0</v>
      </c>
      <c r="V782">
        <v>0</v>
      </c>
      <c r="W782">
        <v>0</v>
      </c>
      <c r="X782">
        <v>0</v>
      </c>
      <c r="Y782">
        <v>0</v>
      </c>
      <c r="Z782">
        <v>0</v>
      </c>
      <c r="AA782">
        <v>0</v>
      </c>
      <c r="AB782">
        <v>0</v>
      </c>
      <c r="AC782">
        <v>0</v>
      </c>
      <c r="AD782">
        <v>0</v>
      </c>
      <c r="AE782">
        <v>0</v>
      </c>
      <c r="AF782">
        <v>0</v>
      </c>
      <c r="AG782">
        <v>0</v>
      </c>
      <c r="AH782">
        <v>0</v>
      </c>
      <c r="AI782">
        <v>0</v>
      </c>
      <c r="AJ782">
        <v>0</v>
      </c>
      <c r="AK782">
        <v>0</v>
      </c>
      <c r="AL782">
        <v>0</v>
      </c>
      <c r="AM782">
        <v>0</v>
      </c>
      <c r="AN782">
        <v>0</v>
      </c>
      <c r="AO782">
        <v>0</v>
      </c>
      <c r="AP782">
        <v>0</v>
      </c>
      <c r="AQ782">
        <v>0</v>
      </c>
      <c r="AR782">
        <v>0</v>
      </c>
      <c r="AS782">
        <v>1789706336.3400002</v>
      </c>
      <c r="AT782">
        <v>-13580240.83</v>
      </c>
      <c r="AU782">
        <v>-5850574.3799999999</v>
      </c>
      <c r="AV782">
        <v>124588006.95</v>
      </c>
      <c r="AW782">
        <v>4884964.7</v>
      </c>
      <c r="AX782">
        <v>0</v>
      </c>
      <c r="AY782">
        <v>-1147250.2000000002</v>
      </c>
      <c r="AZ782">
        <v>0</v>
      </c>
      <c r="BA782">
        <v>-129544939.48</v>
      </c>
      <c r="BB782">
        <v>-1922169851.0599999</v>
      </c>
      <c r="BC782">
        <v>167602974.17999998</v>
      </c>
      <c r="BD782">
        <v>91910012.129999995</v>
      </c>
      <c r="BE782">
        <v>10646123.399999999</v>
      </c>
      <c r="BF782">
        <v>0</v>
      </c>
      <c r="BG782">
        <v>-1118144.3500000001</v>
      </c>
      <c r="BH782">
        <v>-50142211</v>
      </c>
      <c r="BI782">
        <v>0</v>
      </c>
      <c r="BJ782">
        <v>0</v>
      </c>
      <c r="BK782">
        <v>0</v>
      </c>
      <c r="BL782">
        <v>-84115262.840000004</v>
      </c>
      <c r="BM782">
        <v>174496485.63999999</v>
      </c>
      <c r="BN782">
        <v>-11969606.859999999</v>
      </c>
      <c r="BO782">
        <v>-3151151.4299999997</v>
      </c>
      <c r="BP782">
        <v>-5374238.5500000007</v>
      </c>
      <c r="BQ782">
        <v>-4255267.97</v>
      </c>
      <c r="BR782">
        <v>7242282.0700000003</v>
      </c>
      <c r="BS782">
        <v>0</v>
      </c>
      <c r="BT782">
        <v>-54489694.560000002</v>
      </c>
      <c r="BU782">
        <v>-6027.52</v>
      </c>
      <c r="BV782">
        <v>-33584966.519999996</v>
      </c>
      <c r="BW782">
        <v>-4359726.540000001</v>
      </c>
      <c r="BX782">
        <v>-1637442.96</v>
      </c>
      <c r="BY782">
        <v>-5931235.1799999997</v>
      </c>
      <c r="BZ782">
        <v>2727467.81</v>
      </c>
      <c r="CA782">
        <v>-525228.62</v>
      </c>
      <c r="CB782">
        <v>0</v>
      </c>
      <c r="CC782">
        <v>30172030.350000001</v>
      </c>
      <c r="CD782">
        <v>101913.36</v>
      </c>
      <c r="CE782">
        <v>-51573.24</v>
      </c>
      <c r="CF782">
        <v>0</v>
      </c>
      <c r="CG782">
        <v>0</v>
      </c>
      <c r="CH782">
        <v>0</v>
      </c>
      <c r="CI782">
        <v>0</v>
      </c>
      <c r="CJ782">
        <v>0</v>
      </c>
      <c r="CK782">
        <v>0</v>
      </c>
      <c r="CL782">
        <v>667279524.43999994</v>
      </c>
      <c r="CM782">
        <v>0</v>
      </c>
      <c r="CN782">
        <v>0</v>
      </c>
      <c r="CO782">
        <v>0</v>
      </c>
      <c r="CP782">
        <v>0</v>
      </c>
      <c r="CQ782">
        <v>0</v>
      </c>
      <c r="CR782">
        <v>0</v>
      </c>
      <c r="CS782">
        <v>0</v>
      </c>
      <c r="CT782">
        <v>0</v>
      </c>
      <c r="CU782">
        <v>0</v>
      </c>
      <c r="CV782">
        <v>0</v>
      </c>
      <c r="CW782">
        <v>0</v>
      </c>
      <c r="CX782">
        <v>0</v>
      </c>
      <c r="CY782">
        <v>0</v>
      </c>
      <c r="CZ782">
        <v>0</v>
      </c>
      <c r="DA782">
        <v>318032669.15999997</v>
      </c>
      <c r="DB782">
        <v>0</v>
      </c>
      <c r="DC782">
        <v>0</v>
      </c>
      <c r="DD782">
        <v>0</v>
      </c>
      <c r="DE782">
        <v>0</v>
      </c>
      <c r="DF782">
        <v>0</v>
      </c>
      <c r="DG782">
        <v>0</v>
      </c>
      <c r="DH782">
        <v>0</v>
      </c>
      <c r="DI782">
        <v>0</v>
      </c>
      <c r="DJ782">
        <v>414703858</v>
      </c>
      <c r="DK782">
        <v>0</v>
      </c>
      <c r="DL782">
        <v>0</v>
      </c>
      <c r="DM782">
        <v>0</v>
      </c>
      <c r="DN782">
        <v>0</v>
      </c>
      <c r="DO782">
        <v>0</v>
      </c>
      <c r="DP782">
        <v>0</v>
      </c>
      <c r="DQ782">
        <v>0</v>
      </c>
      <c r="DR782">
        <v>0</v>
      </c>
      <c r="DS782">
        <v>0</v>
      </c>
      <c r="DT782">
        <v>0</v>
      </c>
      <c r="DU782">
        <v>0</v>
      </c>
      <c r="DV782">
        <v>0</v>
      </c>
      <c r="DW782">
        <v>0</v>
      </c>
      <c r="DX782">
        <v>0</v>
      </c>
      <c r="DY782">
        <v>0</v>
      </c>
      <c r="DZ782">
        <v>0</v>
      </c>
      <c r="EA782">
        <v>0</v>
      </c>
      <c r="EB782">
        <v>0</v>
      </c>
      <c r="EC782">
        <v>0</v>
      </c>
      <c r="ED782">
        <v>0</v>
      </c>
      <c r="EE782">
        <v>0</v>
      </c>
      <c r="EF782">
        <v>0</v>
      </c>
      <c r="EH782">
        <v>2</v>
      </c>
      <c r="EJ782">
        <v>0</v>
      </c>
      <c r="EK782" s="59" t="s">
        <v>548</v>
      </c>
      <c r="EL782"/>
    </row>
    <row r="783" spans="2:142" x14ac:dyDescent="0.3">
      <c r="B783">
        <v>2013</v>
      </c>
      <c r="D783" t="s">
        <v>204</v>
      </c>
      <c r="E783" t="s">
        <v>280</v>
      </c>
      <c r="G783" t="s">
        <v>138</v>
      </c>
      <c r="H783" s="6">
        <v>521529</v>
      </c>
      <c r="I783">
        <v>518450</v>
      </c>
      <c r="J783">
        <v>0</v>
      </c>
      <c r="K783">
        <v>0</v>
      </c>
      <c r="L783">
        <v>0</v>
      </c>
      <c r="M783">
        <v>0</v>
      </c>
      <c r="N783">
        <v>0</v>
      </c>
      <c r="O783">
        <v>0</v>
      </c>
      <c r="P783">
        <v>0</v>
      </c>
      <c r="Q783">
        <v>0</v>
      </c>
      <c r="R783">
        <v>0</v>
      </c>
      <c r="S783">
        <v>0</v>
      </c>
      <c r="T783">
        <v>0</v>
      </c>
      <c r="U783">
        <v>0</v>
      </c>
      <c r="V783">
        <v>0</v>
      </c>
      <c r="W783">
        <v>0</v>
      </c>
      <c r="X783">
        <v>0</v>
      </c>
      <c r="Y783">
        <v>0</v>
      </c>
      <c r="Z783">
        <v>0</v>
      </c>
      <c r="AA783">
        <v>0</v>
      </c>
      <c r="AB783">
        <v>0</v>
      </c>
      <c r="AC783">
        <v>0</v>
      </c>
      <c r="AD783">
        <v>0</v>
      </c>
      <c r="AE783">
        <v>0</v>
      </c>
      <c r="AF783">
        <v>0</v>
      </c>
      <c r="AG783">
        <v>0</v>
      </c>
      <c r="AH783">
        <v>0</v>
      </c>
      <c r="AI783">
        <v>0</v>
      </c>
      <c r="AJ783">
        <v>0</v>
      </c>
      <c r="AK783">
        <v>0</v>
      </c>
      <c r="AL783">
        <v>0</v>
      </c>
      <c r="AM783">
        <v>0</v>
      </c>
      <c r="AN783">
        <v>0</v>
      </c>
      <c r="AO783">
        <v>0</v>
      </c>
      <c r="AP783">
        <v>0</v>
      </c>
      <c r="AQ783">
        <v>0</v>
      </c>
      <c r="AR783">
        <v>0</v>
      </c>
      <c r="AS783">
        <v>1774693242.6500001</v>
      </c>
      <c r="AT783">
        <v>-15594209.619999999</v>
      </c>
      <c r="AU783">
        <v>-4980954.18</v>
      </c>
      <c r="AV783">
        <v>123348581.35000001</v>
      </c>
      <c r="AW783">
        <v>4991024.5</v>
      </c>
      <c r="AX783">
        <v>0</v>
      </c>
      <c r="AY783">
        <v>-1415205</v>
      </c>
      <c r="AZ783">
        <v>0</v>
      </c>
      <c r="BA783">
        <v>-128339605.84999999</v>
      </c>
      <c r="BB783">
        <v>-2069396064.2</v>
      </c>
      <c r="BC783">
        <v>173369568.19</v>
      </c>
      <c r="BD783">
        <v>95521719.089999989</v>
      </c>
      <c r="BE783">
        <v>11716851.319999998</v>
      </c>
      <c r="BF783">
        <v>0</v>
      </c>
      <c r="BG783">
        <v>-2114304.23</v>
      </c>
      <c r="BH783">
        <v>44024439</v>
      </c>
      <c r="BI783">
        <v>0</v>
      </c>
      <c r="BJ783">
        <v>0</v>
      </c>
      <c r="BK783">
        <v>0</v>
      </c>
      <c r="BL783">
        <v>-95194637</v>
      </c>
      <c r="BM783">
        <v>174030218</v>
      </c>
      <c r="BN783">
        <v>11969606.859999999</v>
      </c>
      <c r="BO783">
        <v>-3391440.41</v>
      </c>
      <c r="BP783">
        <v>-3171251.8</v>
      </c>
      <c r="BQ783">
        <v>-5115149.75</v>
      </c>
      <c r="BR783">
        <v>940136.05</v>
      </c>
      <c r="BS783">
        <v>0</v>
      </c>
      <c r="BT783">
        <v>-58218279.93</v>
      </c>
      <c r="BU783">
        <v>-3808.55</v>
      </c>
      <c r="BV783">
        <v>-33564490.789999999</v>
      </c>
      <c r="BW783">
        <v>-4770378.0600000005</v>
      </c>
      <c r="BX783">
        <v>-1918771.72</v>
      </c>
      <c r="BY783">
        <v>-5470309.0999999996</v>
      </c>
      <c r="BZ783">
        <v>1796332.01</v>
      </c>
      <c r="CA783">
        <v>-272131.11</v>
      </c>
      <c r="CB783">
        <v>0</v>
      </c>
      <c r="CC783">
        <v>12153164.129999999</v>
      </c>
      <c r="CD783">
        <v>116403.5</v>
      </c>
      <c r="CE783">
        <v>0</v>
      </c>
      <c r="CF783">
        <v>0</v>
      </c>
      <c r="CG783">
        <v>0</v>
      </c>
      <c r="CH783">
        <v>0</v>
      </c>
      <c r="CI783">
        <v>0</v>
      </c>
      <c r="CJ783">
        <v>0</v>
      </c>
      <c r="CK783">
        <v>0</v>
      </c>
      <c r="CL783">
        <v>748006876.8599999</v>
      </c>
      <c r="CM783">
        <v>0</v>
      </c>
      <c r="CN783">
        <v>0</v>
      </c>
      <c r="CO783">
        <v>0</v>
      </c>
      <c r="CP783">
        <v>0</v>
      </c>
      <c r="CQ783">
        <v>0</v>
      </c>
      <c r="CR783">
        <v>0</v>
      </c>
      <c r="CS783">
        <v>0</v>
      </c>
      <c r="CT783">
        <v>0</v>
      </c>
      <c r="CU783">
        <v>0</v>
      </c>
      <c r="CV783">
        <v>0</v>
      </c>
      <c r="CW783">
        <v>0</v>
      </c>
      <c r="CX783">
        <v>0</v>
      </c>
      <c r="CY783">
        <v>0</v>
      </c>
      <c r="CZ783">
        <v>0</v>
      </c>
      <c r="DA783">
        <v>313772965.24000001</v>
      </c>
      <c r="DB783">
        <v>0</v>
      </c>
      <c r="DC783">
        <v>0</v>
      </c>
      <c r="DD783">
        <v>0</v>
      </c>
      <c r="DE783">
        <v>0</v>
      </c>
      <c r="DF783">
        <v>0</v>
      </c>
      <c r="DG783">
        <v>0</v>
      </c>
      <c r="DH783">
        <v>0</v>
      </c>
      <c r="DI783">
        <v>0</v>
      </c>
      <c r="DJ783">
        <v>370679419</v>
      </c>
      <c r="DK783">
        <v>0</v>
      </c>
      <c r="DL783">
        <v>0</v>
      </c>
      <c r="DM783">
        <v>0</v>
      </c>
      <c r="DN783">
        <v>0</v>
      </c>
      <c r="DO783">
        <v>0</v>
      </c>
      <c r="DP783">
        <v>0</v>
      </c>
      <c r="DQ783">
        <v>0</v>
      </c>
      <c r="DR783">
        <v>0</v>
      </c>
      <c r="DS783">
        <v>0</v>
      </c>
      <c r="DT783">
        <v>0</v>
      </c>
      <c r="DU783">
        <v>0</v>
      </c>
      <c r="DV783">
        <v>0</v>
      </c>
      <c r="DW783">
        <v>0</v>
      </c>
      <c r="DX783">
        <v>0</v>
      </c>
      <c r="DY783">
        <v>0</v>
      </c>
      <c r="DZ783">
        <v>0</v>
      </c>
      <c r="EA783">
        <v>0</v>
      </c>
      <c r="EB783">
        <v>0</v>
      </c>
      <c r="EC783">
        <v>0</v>
      </c>
      <c r="ED783">
        <v>0</v>
      </c>
      <c r="EE783">
        <v>0</v>
      </c>
      <c r="EF783">
        <v>0</v>
      </c>
      <c r="EH783">
        <v>2</v>
      </c>
      <c r="EJ783">
        <v>0</v>
      </c>
      <c r="EK783" s="59" t="s">
        <v>548</v>
      </c>
      <c r="EL783"/>
    </row>
    <row r="784" spans="2:142" x14ac:dyDescent="0.3">
      <c r="B784">
        <v>2014</v>
      </c>
      <c r="D784" t="s">
        <v>204</v>
      </c>
      <c r="E784" t="s">
        <v>280</v>
      </c>
      <c r="G784" t="s">
        <v>138</v>
      </c>
      <c r="H784" s="6">
        <v>520854</v>
      </c>
      <c r="I784">
        <v>513468</v>
      </c>
      <c r="J784">
        <v>0</v>
      </c>
      <c r="K784">
        <v>0</v>
      </c>
      <c r="L784">
        <v>0</v>
      </c>
      <c r="M784">
        <v>0</v>
      </c>
      <c r="N784">
        <v>0</v>
      </c>
      <c r="O784">
        <v>0</v>
      </c>
      <c r="P784">
        <v>0</v>
      </c>
      <c r="Q784">
        <v>0</v>
      </c>
      <c r="R784">
        <v>0</v>
      </c>
      <c r="S784">
        <v>0</v>
      </c>
      <c r="T784">
        <v>0</v>
      </c>
      <c r="U784">
        <v>0</v>
      </c>
      <c r="V784">
        <v>0</v>
      </c>
      <c r="W784">
        <v>0</v>
      </c>
      <c r="X784">
        <v>0</v>
      </c>
      <c r="Y784">
        <v>0</v>
      </c>
      <c r="Z784">
        <v>0</v>
      </c>
      <c r="AA784">
        <v>0</v>
      </c>
      <c r="AB784">
        <v>0</v>
      </c>
      <c r="AC784">
        <v>0</v>
      </c>
      <c r="AD784">
        <v>0</v>
      </c>
      <c r="AE784">
        <v>0</v>
      </c>
      <c r="AF784">
        <v>0</v>
      </c>
      <c r="AG784">
        <v>0</v>
      </c>
      <c r="AH784">
        <v>0</v>
      </c>
      <c r="AI784">
        <v>0</v>
      </c>
      <c r="AJ784">
        <v>0</v>
      </c>
      <c r="AK784">
        <v>0</v>
      </c>
      <c r="AL784">
        <v>0</v>
      </c>
      <c r="AM784">
        <v>0</v>
      </c>
      <c r="AN784">
        <v>0</v>
      </c>
      <c r="AO784">
        <v>0</v>
      </c>
      <c r="AP784">
        <v>0</v>
      </c>
      <c r="AQ784">
        <v>0</v>
      </c>
      <c r="AR784">
        <v>0</v>
      </c>
      <c r="AS784">
        <v>1767330696.3</v>
      </c>
      <c r="AT784">
        <v>-1523671.78</v>
      </c>
      <c r="AU784">
        <v>-883665</v>
      </c>
      <c r="AV784">
        <v>184988854.43000001</v>
      </c>
      <c r="AW784">
        <v>4887510.7700000005</v>
      </c>
      <c r="AX784">
        <v>0</v>
      </c>
      <c r="AY784">
        <v>-1100543.3500000001</v>
      </c>
      <c r="AZ784">
        <v>0</v>
      </c>
      <c r="BA784">
        <v>-189876365.19999999</v>
      </c>
      <c r="BB784">
        <v>-2064225630.0999999</v>
      </c>
      <c r="BC784">
        <v>175507715.52000001</v>
      </c>
      <c r="BD784">
        <v>95327127.75</v>
      </c>
      <c r="BE784">
        <v>11555068.93</v>
      </c>
      <c r="BF784">
        <v>0</v>
      </c>
      <c r="BG784">
        <v>-460177.47</v>
      </c>
      <c r="BH784">
        <v>21626428</v>
      </c>
      <c r="BI784">
        <v>0</v>
      </c>
      <c r="BJ784">
        <v>0</v>
      </c>
      <c r="BK784">
        <v>0</v>
      </c>
      <c r="BL784">
        <v>-77447034.699999988</v>
      </c>
      <c r="BM784">
        <v>178502107.90000001</v>
      </c>
      <c r="BN784">
        <v>0</v>
      </c>
      <c r="BO784">
        <v>-2367352.4299999997</v>
      </c>
      <c r="BP784">
        <v>-2320195.6300000004</v>
      </c>
      <c r="BQ784">
        <v>-5347527.79</v>
      </c>
      <c r="BR784">
        <v>0</v>
      </c>
      <c r="BS784">
        <v>0</v>
      </c>
      <c r="BT784">
        <v>-58575728.789999999</v>
      </c>
      <c r="BU784">
        <v>-7624.99</v>
      </c>
      <c r="BV784">
        <v>-31877033.280000001</v>
      </c>
      <c r="BW784">
        <v>-4694407.4400000004</v>
      </c>
      <c r="BX784">
        <v>-1193118.71</v>
      </c>
      <c r="BY784">
        <v>-5510842.04</v>
      </c>
      <c r="BZ784">
        <v>1795131.44</v>
      </c>
      <c r="CA784">
        <v>-239226.1</v>
      </c>
      <c r="CB784">
        <v>0</v>
      </c>
      <c r="CC784">
        <v>32281473.760000002</v>
      </c>
      <c r="CD784">
        <v>33493.199999999997</v>
      </c>
      <c r="CE784">
        <v>-159</v>
      </c>
      <c r="CF784">
        <v>0</v>
      </c>
      <c r="CG784">
        <v>0</v>
      </c>
      <c r="CH784">
        <v>0</v>
      </c>
      <c r="CI784">
        <v>0</v>
      </c>
      <c r="CJ784">
        <v>0</v>
      </c>
      <c r="CK784">
        <v>0</v>
      </c>
      <c r="CL784">
        <v>742167121.79999995</v>
      </c>
      <c r="CM784">
        <v>0</v>
      </c>
      <c r="CN784">
        <v>0</v>
      </c>
      <c r="CO784">
        <v>0</v>
      </c>
      <c r="CP784">
        <v>0</v>
      </c>
      <c r="CQ784">
        <v>0</v>
      </c>
      <c r="CR784">
        <v>0</v>
      </c>
      <c r="CS784">
        <v>0</v>
      </c>
      <c r="CT784">
        <v>0</v>
      </c>
      <c r="CU784">
        <v>0</v>
      </c>
      <c r="CV784">
        <v>0</v>
      </c>
      <c r="CW784">
        <v>0</v>
      </c>
      <c r="CX784">
        <v>0</v>
      </c>
      <c r="CY784">
        <v>0</v>
      </c>
      <c r="CZ784">
        <v>0</v>
      </c>
      <c r="DA784">
        <v>339958269.43999994</v>
      </c>
      <c r="DB784">
        <v>0</v>
      </c>
      <c r="DC784">
        <v>0</v>
      </c>
      <c r="DD784">
        <v>0</v>
      </c>
      <c r="DE784">
        <v>0</v>
      </c>
      <c r="DF784">
        <v>0</v>
      </c>
      <c r="DG784">
        <v>0</v>
      </c>
      <c r="DH784">
        <v>0</v>
      </c>
      <c r="DI784">
        <v>0</v>
      </c>
      <c r="DJ784">
        <v>349052991</v>
      </c>
      <c r="DK784">
        <v>0</v>
      </c>
      <c r="DL784">
        <v>0</v>
      </c>
      <c r="DM784">
        <v>0</v>
      </c>
      <c r="DN784">
        <v>0</v>
      </c>
      <c r="DO784">
        <v>0</v>
      </c>
      <c r="DP784">
        <v>0</v>
      </c>
      <c r="DQ784">
        <v>0</v>
      </c>
      <c r="DR784">
        <v>0</v>
      </c>
      <c r="DS784">
        <v>0</v>
      </c>
      <c r="DT784">
        <v>0</v>
      </c>
      <c r="DU784">
        <v>0</v>
      </c>
      <c r="DV784">
        <v>0</v>
      </c>
      <c r="DW784">
        <v>0</v>
      </c>
      <c r="DX784">
        <v>0</v>
      </c>
      <c r="DY784">
        <v>0</v>
      </c>
      <c r="DZ784">
        <v>0</v>
      </c>
      <c r="EA784">
        <v>0</v>
      </c>
      <c r="EB784">
        <v>0</v>
      </c>
      <c r="EC784">
        <v>0</v>
      </c>
      <c r="ED784">
        <v>0</v>
      </c>
      <c r="EE784">
        <v>0</v>
      </c>
      <c r="EF784">
        <v>0</v>
      </c>
      <c r="EH784">
        <v>2</v>
      </c>
      <c r="EJ784">
        <v>0</v>
      </c>
      <c r="EK784" s="59" t="s">
        <v>548</v>
      </c>
      <c r="EL784"/>
    </row>
    <row r="785" spans="2:142" x14ac:dyDescent="0.3">
      <c r="B785">
        <v>2015</v>
      </c>
      <c r="D785" t="s">
        <v>204</v>
      </c>
      <c r="E785" t="s">
        <v>280</v>
      </c>
      <c r="G785" t="s">
        <v>138</v>
      </c>
      <c r="H785" s="6">
        <v>515379</v>
      </c>
      <c r="I785">
        <v>520386</v>
      </c>
      <c r="J785">
        <v>0</v>
      </c>
      <c r="K785">
        <v>0</v>
      </c>
      <c r="L785">
        <v>0</v>
      </c>
      <c r="M785">
        <v>0</v>
      </c>
      <c r="N785">
        <v>0</v>
      </c>
      <c r="O785">
        <v>0</v>
      </c>
      <c r="P785">
        <v>0</v>
      </c>
      <c r="Q785">
        <v>0</v>
      </c>
      <c r="R785">
        <v>0</v>
      </c>
      <c r="S785">
        <v>0</v>
      </c>
      <c r="T785">
        <v>0</v>
      </c>
      <c r="U785">
        <v>0</v>
      </c>
      <c r="V785">
        <v>0</v>
      </c>
      <c r="W785">
        <v>0</v>
      </c>
      <c r="X785">
        <v>0</v>
      </c>
      <c r="Y785">
        <v>0</v>
      </c>
      <c r="Z785">
        <v>0</v>
      </c>
      <c r="AA785">
        <v>0</v>
      </c>
      <c r="AB785">
        <v>0</v>
      </c>
      <c r="AC785">
        <v>0</v>
      </c>
      <c r="AD785">
        <v>0</v>
      </c>
      <c r="AE785">
        <v>0</v>
      </c>
      <c r="AF785">
        <v>0</v>
      </c>
      <c r="AG785">
        <v>0</v>
      </c>
      <c r="AH785">
        <v>0</v>
      </c>
      <c r="AI785">
        <v>0</v>
      </c>
      <c r="AJ785">
        <v>0</v>
      </c>
      <c r="AK785">
        <v>0</v>
      </c>
      <c r="AL785">
        <v>0</v>
      </c>
      <c r="AM785">
        <v>0</v>
      </c>
      <c r="AN785">
        <v>0</v>
      </c>
      <c r="AO785">
        <v>0</v>
      </c>
      <c r="AP785">
        <v>0</v>
      </c>
      <c r="AQ785">
        <v>0</v>
      </c>
      <c r="AR785">
        <v>0</v>
      </c>
      <c r="AS785">
        <v>1848534444.97</v>
      </c>
      <c r="AT785">
        <v>-5879470.9300000006</v>
      </c>
      <c r="AU785">
        <v>-923340</v>
      </c>
      <c r="AV785">
        <v>196933500.59999999</v>
      </c>
      <c r="AW785">
        <v>4871570.6499999994</v>
      </c>
      <c r="AX785">
        <v>0</v>
      </c>
      <c r="AY785">
        <v>-1137462.04</v>
      </c>
      <c r="AZ785">
        <v>0</v>
      </c>
      <c r="BA785">
        <v>-201805071.25</v>
      </c>
      <c r="BB785">
        <v>-2112385947.6999998</v>
      </c>
      <c r="BC785">
        <v>180001507.49000001</v>
      </c>
      <c r="BD785">
        <v>96404191.080000013</v>
      </c>
      <c r="BE785">
        <v>11401849.58</v>
      </c>
      <c r="BF785">
        <v>0</v>
      </c>
      <c r="BG785">
        <v>-1047647.14</v>
      </c>
      <c r="BH785">
        <v>4015149</v>
      </c>
      <c r="BI785">
        <v>0</v>
      </c>
      <c r="BJ785">
        <v>0</v>
      </c>
      <c r="BK785">
        <v>0</v>
      </c>
      <c r="BL785">
        <v>-71532084.799999997</v>
      </c>
      <c r="BM785">
        <v>175251084.59999999</v>
      </c>
      <c r="BN785">
        <v>0</v>
      </c>
      <c r="BO785">
        <v>-1984549.97</v>
      </c>
      <c r="BP785">
        <v>-3112938.1100000003</v>
      </c>
      <c r="BQ785">
        <v>-5078373.55</v>
      </c>
      <c r="BR785">
        <v>0</v>
      </c>
      <c r="BS785">
        <v>0</v>
      </c>
      <c r="BT785">
        <v>-60212522.260000005</v>
      </c>
      <c r="BU785">
        <v>-7750</v>
      </c>
      <c r="BV785">
        <v>-36337967.759999998</v>
      </c>
      <c r="BW785">
        <v>-4743837.8</v>
      </c>
      <c r="BX785">
        <v>-2451743.2399999998</v>
      </c>
      <c r="BY785">
        <v>-3255050.5700000003</v>
      </c>
      <c r="BZ785">
        <v>2449929.2599999998</v>
      </c>
      <c r="CA785">
        <v>-381245.72000000003</v>
      </c>
      <c r="CB785">
        <v>0</v>
      </c>
      <c r="CC785">
        <v>-7166883.5599999996</v>
      </c>
      <c r="CD785">
        <v>197543.45</v>
      </c>
      <c r="CE785">
        <v>-28492.25</v>
      </c>
      <c r="CF785">
        <v>0</v>
      </c>
      <c r="CG785">
        <v>0</v>
      </c>
      <c r="CH785">
        <v>0</v>
      </c>
      <c r="CI785">
        <v>367994275.02643055</v>
      </c>
      <c r="CJ785">
        <v>235000000</v>
      </c>
      <c r="CK785">
        <v>0</v>
      </c>
      <c r="CL785">
        <v>736359645.13</v>
      </c>
      <c r="CM785">
        <v>0</v>
      </c>
      <c r="CN785">
        <v>0</v>
      </c>
      <c r="CO785">
        <v>0</v>
      </c>
      <c r="CP785">
        <v>0</v>
      </c>
      <c r="CQ785">
        <v>0</v>
      </c>
      <c r="CR785">
        <v>0</v>
      </c>
      <c r="CS785">
        <v>0</v>
      </c>
      <c r="CT785">
        <v>0</v>
      </c>
      <c r="CU785">
        <v>0</v>
      </c>
      <c r="CV785">
        <v>0</v>
      </c>
      <c r="CW785">
        <v>0</v>
      </c>
      <c r="CX785">
        <v>0</v>
      </c>
      <c r="CY785">
        <v>0</v>
      </c>
      <c r="CZ785">
        <v>0</v>
      </c>
      <c r="DA785">
        <v>340546661.46999997</v>
      </c>
      <c r="DB785">
        <v>0</v>
      </c>
      <c r="DC785">
        <v>0</v>
      </c>
      <c r="DD785">
        <v>0</v>
      </c>
      <c r="DE785">
        <v>0</v>
      </c>
      <c r="DF785">
        <v>0</v>
      </c>
      <c r="DG785">
        <v>0</v>
      </c>
      <c r="DH785">
        <v>0</v>
      </c>
      <c r="DI785">
        <v>0</v>
      </c>
      <c r="DJ785">
        <v>345037842</v>
      </c>
      <c r="DK785">
        <v>0</v>
      </c>
      <c r="DL785">
        <v>0</v>
      </c>
      <c r="DM785">
        <v>0</v>
      </c>
      <c r="DN785">
        <v>0</v>
      </c>
      <c r="DO785">
        <v>0</v>
      </c>
      <c r="DP785">
        <v>0</v>
      </c>
      <c r="DQ785">
        <v>0</v>
      </c>
      <c r="DR785">
        <v>0</v>
      </c>
      <c r="DS785">
        <v>0</v>
      </c>
      <c r="DT785">
        <v>0</v>
      </c>
      <c r="DU785">
        <v>0</v>
      </c>
      <c r="DV785">
        <v>0</v>
      </c>
      <c r="DW785">
        <v>0</v>
      </c>
      <c r="DX785">
        <v>0</v>
      </c>
      <c r="DY785">
        <v>0</v>
      </c>
      <c r="DZ785">
        <v>0</v>
      </c>
      <c r="EA785">
        <v>0</v>
      </c>
      <c r="EB785">
        <v>0</v>
      </c>
      <c r="EC785">
        <v>0</v>
      </c>
      <c r="ED785">
        <v>0</v>
      </c>
      <c r="EE785">
        <v>0</v>
      </c>
      <c r="EF785">
        <v>0</v>
      </c>
      <c r="EH785">
        <v>2</v>
      </c>
      <c r="EJ785">
        <v>0</v>
      </c>
      <c r="EK785" s="59" t="s">
        <v>548</v>
      </c>
      <c r="EL785"/>
    </row>
    <row r="786" spans="2:142" x14ac:dyDescent="0.3">
      <c r="B786">
        <v>2016</v>
      </c>
      <c r="D786" t="s">
        <v>204</v>
      </c>
      <c r="E786" t="s">
        <v>280</v>
      </c>
      <c r="G786" t="s">
        <v>138</v>
      </c>
      <c r="H786" s="6">
        <v>522588</v>
      </c>
      <c r="I786">
        <v>551281</v>
      </c>
      <c r="J786">
        <v>0</v>
      </c>
      <c r="K786">
        <v>0</v>
      </c>
      <c r="L786">
        <v>0</v>
      </c>
      <c r="M786">
        <v>0</v>
      </c>
      <c r="N786">
        <v>0</v>
      </c>
      <c r="O786">
        <v>0</v>
      </c>
      <c r="P786">
        <v>0</v>
      </c>
      <c r="Q786">
        <v>0</v>
      </c>
      <c r="R786">
        <v>0</v>
      </c>
      <c r="S786">
        <v>0</v>
      </c>
      <c r="T786">
        <v>0</v>
      </c>
      <c r="U786">
        <v>0</v>
      </c>
      <c r="V786">
        <v>0</v>
      </c>
      <c r="W786">
        <v>0</v>
      </c>
      <c r="X786">
        <v>0</v>
      </c>
      <c r="Y786">
        <v>0</v>
      </c>
      <c r="Z786">
        <v>0</v>
      </c>
      <c r="AA786">
        <v>0</v>
      </c>
      <c r="AB786">
        <v>0</v>
      </c>
      <c r="AC786">
        <v>0</v>
      </c>
      <c r="AD786">
        <v>0</v>
      </c>
      <c r="AE786">
        <v>0</v>
      </c>
      <c r="AF786">
        <v>0</v>
      </c>
      <c r="AG786">
        <v>0</v>
      </c>
      <c r="AH786">
        <v>0</v>
      </c>
      <c r="AI786">
        <v>0</v>
      </c>
      <c r="AJ786">
        <v>0</v>
      </c>
      <c r="AK786">
        <v>0</v>
      </c>
      <c r="AL786">
        <v>0</v>
      </c>
      <c r="AM786">
        <v>0</v>
      </c>
      <c r="AN786">
        <v>0</v>
      </c>
      <c r="AO786">
        <v>0</v>
      </c>
      <c r="AP786">
        <v>0</v>
      </c>
      <c r="AQ786">
        <v>0</v>
      </c>
      <c r="AR786">
        <v>0</v>
      </c>
      <c r="AS786">
        <v>1918933261.01</v>
      </c>
      <c r="AT786">
        <v>-4828552.05</v>
      </c>
      <c r="AU786">
        <v>0</v>
      </c>
      <c r="AV786">
        <v>209758328.70000002</v>
      </c>
      <c r="AW786">
        <v>4868568.0999999996</v>
      </c>
      <c r="AX786">
        <v>0</v>
      </c>
      <c r="AY786">
        <v>-1224088.8</v>
      </c>
      <c r="AZ786">
        <v>0</v>
      </c>
      <c r="BA786">
        <v>-214626896.80000001</v>
      </c>
      <c r="BB786">
        <v>-2203369912.9299998</v>
      </c>
      <c r="BC786">
        <v>300262262.19999999</v>
      </c>
      <c r="BD786">
        <v>0</v>
      </c>
      <c r="BE786">
        <v>0</v>
      </c>
      <c r="BF786">
        <v>0</v>
      </c>
      <c r="BG786">
        <v>-916403.16999999993</v>
      </c>
      <c r="BH786">
        <v>17324536</v>
      </c>
      <c r="BI786">
        <v>0</v>
      </c>
      <c r="BJ786">
        <v>0</v>
      </c>
      <c r="BK786">
        <v>-1279113</v>
      </c>
      <c r="BL786">
        <v>116462779.98999999</v>
      </c>
      <c r="BM786">
        <v>0</v>
      </c>
      <c r="BN786">
        <v>9145902</v>
      </c>
      <c r="BO786">
        <v>-2938997.45</v>
      </c>
      <c r="BP786">
        <v>-4336434.3499999996</v>
      </c>
      <c r="BQ786">
        <v>-7065572.8900000006</v>
      </c>
      <c r="BR786">
        <v>0</v>
      </c>
      <c r="BS786">
        <v>0</v>
      </c>
      <c r="BT786">
        <v>-60912424.380000003</v>
      </c>
      <c r="BU786">
        <v>-15088.4</v>
      </c>
      <c r="BV786">
        <v>-38285216.549999997</v>
      </c>
      <c r="BW786">
        <v>-4571834.5600000005</v>
      </c>
      <c r="BX786">
        <v>-3006984.0200000005</v>
      </c>
      <c r="BY786">
        <v>-2570998.5099999998</v>
      </c>
      <c r="BZ786">
        <v>2830918.9499999997</v>
      </c>
      <c r="CA786">
        <v>-851717.42999999993</v>
      </c>
      <c r="CB786">
        <v>0</v>
      </c>
      <c r="CC786">
        <v>10679982.220000001</v>
      </c>
      <c r="CD786">
        <v>34560</v>
      </c>
      <c r="CE786">
        <v>-429134.8</v>
      </c>
      <c r="CF786">
        <v>0</v>
      </c>
      <c r="CG786">
        <v>0</v>
      </c>
      <c r="CH786">
        <v>0</v>
      </c>
      <c r="CI786">
        <v>374300000</v>
      </c>
      <c r="CJ786">
        <v>300400000</v>
      </c>
      <c r="CK786">
        <v>0</v>
      </c>
      <c r="CL786">
        <v>806964841.31000006</v>
      </c>
      <c r="CM786">
        <v>0</v>
      </c>
      <c r="CN786">
        <v>0</v>
      </c>
      <c r="CO786">
        <v>0</v>
      </c>
      <c r="CP786">
        <v>0</v>
      </c>
      <c r="CQ786">
        <v>0</v>
      </c>
      <c r="CR786">
        <v>0</v>
      </c>
      <c r="CS786">
        <v>0</v>
      </c>
      <c r="CT786">
        <v>0</v>
      </c>
      <c r="CU786">
        <v>0</v>
      </c>
      <c r="CV786">
        <v>0</v>
      </c>
      <c r="CW786">
        <v>0</v>
      </c>
      <c r="CX786">
        <v>0</v>
      </c>
      <c r="CY786">
        <v>0</v>
      </c>
      <c r="CZ786">
        <v>0</v>
      </c>
      <c r="DA786">
        <v>379618390.55000001</v>
      </c>
      <c r="DB786">
        <v>0</v>
      </c>
      <c r="DC786">
        <v>0</v>
      </c>
      <c r="DD786">
        <v>0</v>
      </c>
      <c r="DE786">
        <v>0</v>
      </c>
      <c r="DF786">
        <v>0</v>
      </c>
      <c r="DG786">
        <v>0</v>
      </c>
      <c r="DH786">
        <v>0</v>
      </c>
      <c r="DI786">
        <v>0</v>
      </c>
      <c r="DJ786">
        <v>327713306</v>
      </c>
      <c r="DK786">
        <v>0</v>
      </c>
      <c r="DL786">
        <v>0</v>
      </c>
      <c r="DM786">
        <v>0</v>
      </c>
      <c r="DN786">
        <v>0</v>
      </c>
      <c r="DO786">
        <v>0</v>
      </c>
      <c r="DP786">
        <v>0</v>
      </c>
      <c r="DQ786">
        <v>0</v>
      </c>
      <c r="DR786">
        <v>0</v>
      </c>
      <c r="DS786">
        <v>0</v>
      </c>
      <c r="DT786">
        <v>0</v>
      </c>
      <c r="DU786">
        <v>0</v>
      </c>
      <c r="DV786">
        <v>0</v>
      </c>
      <c r="DW786">
        <v>0</v>
      </c>
      <c r="DX786">
        <v>0</v>
      </c>
      <c r="DY786">
        <v>0</v>
      </c>
      <c r="DZ786">
        <v>0</v>
      </c>
      <c r="EA786">
        <v>0</v>
      </c>
      <c r="EB786">
        <v>0</v>
      </c>
      <c r="EC786">
        <v>0</v>
      </c>
      <c r="ED786">
        <v>0</v>
      </c>
      <c r="EE786">
        <v>0</v>
      </c>
      <c r="EF786">
        <v>0</v>
      </c>
      <c r="EH786">
        <v>2</v>
      </c>
      <c r="EJ786">
        <v>0</v>
      </c>
      <c r="EK786" s="59" t="s">
        <v>548</v>
      </c>
      <c r="EL786"/>
    </row>
    <row r="787" spans="2:142" x14ac:dyDescent="0.3">
      <c r="B787">
        <v>2017</v>
      </c>
      <c r="D787" t="s">
        <v>204</v>
      </c>
      <c r="E787" t="s">
        <v>280</v>
      </c>
      <c r="G787" t="s">
        <v>138</v>
      </c>
      <c r="H787" s="6">
        <v>555071</v>
      </c>
      <c r="I787">
        <v>546056</v>
      </c>
      <c r="J787">
        <v>0</v>
      </c>
      <c r="K787">
        <v>0</v>
      </c>
      <c r="L787">
        <v>0</v>
      </c>
      <c r="M787">
        <v>0</v>
      </c>
      <c r="N787">
        <v>0</v>
      </c>
      <c r="O787">
        <v>0</v>
      </c>
      <c r="P787">
        <v>0</v>
      </c>
      <c r="Q787">
        <v>0</v>
      </c>
      <c r="R787">
        <v>0</v>
      </c>
      <c r="S787">
        <v>0</v>
      </c>
      <c r="T787">
        <v>0</v>
      </c>
      <c r="U787">
        <v>0</v>
      </c>
      <c r="V787">
        <v>0</v>
      </c>
      <c r="W787">
        <v>0</v>
      </c>
      <c r="X787">
        <v>0</v>
      </c>
      <c r="Y787">
        <v>0</v>
      </c>
      <c r="Z787">
        <v>0</v>
      </c>
      <c r="AA787">
        <v>0</v>
      </c>
      <c r="AB787">
        <v>0</v>
      </c>
      <c r="AC787">
        <v>0</v>
      </c>
      <c r="AD787">
        <v>0</v>
      </c>
      <c r="AE787">
        <v>0</v>
      </c>
      <c r="AF787">
        <v>0</v>
      </c>
      <c r="AG787">
        <v>0</v>
      </c>
      <c r="AH787">
        <v>0</v>
      </c>
      <c r="AI787">
        <v>0</v>
      </c>
      <c r="AJ787">
        <v>0</v>
      </c>
      <c r="AK787">
        <v>0</v>
      </c>
      <c r="AL787">
        <v>0</v>
      </c>
      <c r="AM787">
        <v>0</v>
      </c>
      <c r="AN787">
        <v>0</v>
      </c>
      <c r="AO787">
        <v>0</v>
      </c>
      <c r="AP787">
        <v>0</v>
      </c>
      <c r="AQ787">
        <v>0</v>
      </c>
      <c r="AR787">
        <v>0</v>
      </c>
      <c r="AS787">
        <v>2046410709.9300001</v>
      </c>
      <c r="AT787">
        <v>-4885442.1100000003</v>
      </c>
      <c r="AU787">
        <v>0</v>
      </c>
      <c r="AV787">
        <v>232893983.25</v>
      </c>
      <c r="AW787">
        <v>4979814.25</v>
      </c>
      <c r="AX787">
        <v>0</v>
      </c>
      <c r="AY787">
        <v>-1850823.6</v>
      </c>
      <c r="AZ787">
        <v>0</v>
      </c>
      <c r="BA787">
        <v>-237873797.5</v>
      </c>
      <c r="BB787">
        <v>-2320665535.6800003</v>
      </c>
      <c r="BC787">
        <v>318019561.19999999</v>
      </c>
      <c r="BD787">
        <v>0</v>
      </c>
      <c r="BE787">
        <v>0</v>
      </c>
      <c r="BF787">
        <v>0</v>
      </c>
      <c r="BG787">
        <v>-777576.53</v>
      </c>
      <c r="BH787">
        <v>-51974720</v>
      </c>
      <c r="BI787">
        <v>0</v>
      </c>
      <c r="BJ787">
        <v>0</v>
      </c>
      <c r="BK787">
        <v>0</v>
      </c>
      <c r="BL787">
        <v>114356104</v>
      </c>
      <c r="BM787">
        <v>0</v>
      </c>
      <c r="BN787">
        <v>7643058.8000000045</v>
      </c>
      <c r="BO787">
        <v>-5355651.9000000004</v>
      </c>
      <c r="BP787">
        <v>-7880331.0500000007</v>
      </c>
      <c r="BQ787">
        <v>-6911550.7800000003</v>
      </c>
      <c r="BR787">
        <v>0</v>
      </c>
      <c r="BS787">
        <v>0</v>
      </c>
      <c r="BT787">
        <v>-57405224.769999996</v>
      </c>
      <c r="BU787">
        <v>-39153.160000000003</v>
      </c>
      <c r="BV787">
        <v>-38765742.329999998</v>
      </c>
      <c r="BW787">
        <v>-4582522.4400000004</v>
      </c>
      <c r="BX787">
        <v>-2416963.04</v>
      </c>
      <c r="BY787">
        <v>-1208491.76</v>
      </c>
      <c r="BZ787">
        <v>2035409.43</v>
      </c>
      <c r="CA787">
        <v>-502039.38</v>
      </c>
      <c r="CB787">
        <v>0</v>
      </c>
      <c r="CC787">
        <v>14128466.68</v>
      </c>
      <c r="CD787">
        <v>38460</v>
      </c>
      <c r="CE787">
        <v>-1171.8</v>
      </c>
      <c r="CF787">
        <v>0</v>
      </c>
      <c r="CG787">
        <v>0</v>
      </c>
      <c r="CH787">
        <v>0</v>
      </c>
      <c r="CI787">
        <v>423194863.26197892</v>
      </c>
      <c r="CJ787">
        <v>322945171.069166</v>
      </c>
      <c r="CK787">
        <v>0</v>
      </c>
      <c r="CL787">
        <v>825290373.02999985</v>
      </c>
      <c r="CM787">
        <v>0</v>
      </c>
      <c r="CN787">
        <v>0</v>
      </c>
      <c r="CO787">
        <v>0</v>
      </c>
      <c r="CP787">
        <v>0</v>
      </c>
      <c r="CQ787">
        <v>0</v>
      </c>
      <c r="CR787">
        <v>0</v>
      </c>
      <c r="CS787">
        <v>0</v>
      </c>
      <c r="CT787">
        <v>0</v>
      </c>
      <c r="CU787">
        <v>0</v>
      </c>
      <c r="CV787">
        <v>0</v>
      </c>
      <c r="CW787">
        <v>0</v>
      </c>
      <c r="CX787">
        <v>0</v>
      </c>
      <c r="CY787">
        <v>0</v>
      </c>
      <c r="CZ787">
        <v>0</v>
      </c>
      <c r="DA787">
        <v>377127219.84999996</v>
      </c>
      <c r="DB787">
        <v>0</v>
      </c>
      <c r="DC787">
        <v>0</v>
      </c>
      <c r="DD787">
        <v>0</v>
      </c>
      <c r="DE787">
        <v>0</v>
      </c>
      <c r="DF787">
        <v>0</v>
      </c>
      <c r="DG787">
        <v>0</v>
      </c>
      <c r="DH787">
        <v>0</v>
      </c>
      <c r="DI787">
        <v>0</v>
      </c>
      <c r="DJ787">
        <v>379688026</v>
      </c>
      <c r="DK787">
        <v>0</v>
      </c>
      <c r="DL787">
        <v>0</v>
      </c>
      <c r="DM787">
        <v>0</v>
      </c>
      <c r="DN787">
        <v>0</v>
      </c>
      <c r="DO787">
        <v>0</v>
      </c>
      <c r="DP787">
        <v>0</v>
      </c>
      <c r="DQ787">
        <v>0</v>
      </c>
      <c r="DR787">
        <v>0</v>
      </c>
      <c r="DS787">
        <v>0</v>
      </c>
      <c r="DT787">
        <v>0</v>
      </c>
      <c r="DU787">
        <v>0</v>
      </c>
      <c r="DV787">
        <v>0</v>
      </c>
      <c r="DW787">
        <v>0</v>
      </c>
      <c r="DX787">
        <v>0</v>
      </c>
      <c r="DY787">
        <v>0</v>
      </c>
      <c r="DZ787">
        <v>0</v>
      </c>
      <c r="EA787">
        <v>0</v>
      </c>
      <c r="EB787">
        <v>0</v>
      </c>
      <c r="EC787">
        <v>0</v>
      </c>
      <c r="ED787">
        <v>0</v>
      </c>
      <c r="EE787">
        <v>0</v>
      </c>
      <c r="EF787">
        <v>0</v>
      </c>
      <c r="EH787">
        <v>2</v>
      </c>
      <c r="EJ787">
        <v>0</v>
      </c>
      <c r="EK787" s="59" t="s">
        <v>548</v>
      </c>
      <c r="EL787"/>
    </row>
    <row r="788" spans="2:142" x14ac:dyDescent="0.3">
      <c r="B788">
        <v>2018</v>
      </c>
      <c r="D788" t="s">
        <v>204</v>
      </c>
      <c r="E788" t="s">
        <v>280</v>
      </c>
      <c r="G788" t="s">
        <v>138</v>
      </c>
      <c r="H788" s="6">
        <v>548328</v>
      </c>
      <c r="I788">
        <v>573743</v>
      </c>
      <c r="J788">
        <v>0</v>
      </c>
      <c r="K788">
        <v>0</v>
      </c>
      <c r="L788">
        <v>0</v>
      </c>
      <c r="M788">
        <v>0</v>
      </c>
      <c r="N788">
        <v>0</v>
      </c>
      <c r="O788">
        <v>0</v>
      </c>
      <c r="P788">
        <v>0</v>
      </c>
      <c r="Q788">
        <v>0</v>
      </c>
      <c r="R788">
        <v>0</v>
      </c>
      <c r="S788">
        <v>0</v>
      </c>
      <c r="T788">
        <v>0</v>
      </c>
      <c r="U788">
        <v>0</v>
      </c>
      <c r="V788">
        <v>0</v>
      </c>
      <c r="W788">
        <v>0</v>
      </c>
      <c r="X788">
        <v>0</v>
      </c>
      <c r="Y788">
        <v>0</v>
      </c>
      <c r="Z788">
        <v>0</v>
      </c>
      <c r="AA788">
        <v>0</v>
      </c>
      <c r="AB788">
        <v>0</v>
      </c>
      <c r="AC788">
        <v>0</v>
      </c>
      <c r="AD788">
        <v>0</v>
      </c>
      <c r="AE788">
        <v>0</v>
      </c>
      <c r="AF788">
        <v>0</v>
      </c>
      <c r="AG788">
        <v>0</v>
      </c>
      <c r="AH788">
        <v>0</v>
      </c>
      <c r="AI788">
        <v>0</v>
      </c>
      <c r="AJ788">
        <v>0</v>
      </c>
      <c r="AK788">
        <v>0</v>
      </c>
      <c r="AL788">
        <v>0</v>
      </c>
      <c r="AM788">
        <v>0</v>
      </c>
      <c r="AN788">
        <v>0</v>
      </c>
      <c r="AO788">
        <v>0</v>
      </c>
      <c r="AP788">
        <v>0</v>
      </c>
      <c r="AQ788">
        <v>0</v>
      </c>
      <c r="AR788">
        <v>0</v>
      </c>
      <c r="AS788">
        <v>2121014072.9300001</v>
      </c>
      <c r="AT788">
        <v>-4073106.82</v>
      </c>
      <c r="AU788">
        <v>0</v>
      </c>
      <c r="AV788">
        <v>253420517.15000001</v>
      </c>
      <c r="AW788">
        <v>4510766.05</v>
      </c>
      <c r="AX788">
        <v>0</v>
      </c>
      <c r="AY788">
        <v>-2514624</v>
      </c>
      <c r="AZ788">
        <v>0</v>
      </c>
      <c r="BA788">
        <v>-257931283.19999999</v>
      </c>
      <c r="BB788">
        <v>-2301146114.1200004</v>
      </c>
      <c r="BC788">
        <v>317520310.35000002</v>
      </c>
      <c r="BD788">
        <v>0</v>
      </c>
      <c r="BE788">
        <v>0</v>
      </c>
      <c r="BF788">
        <v>0</v>
      </c>
      <c r="BG788">
        <v>-1217734.98</v>
      </c>
      <c r="BH788">
        <v>54663165</v>
      </c>
      <c r="BI788">
        <v>0</v>
      </c>
      <c r="BJ788">
        <v>0</v>
      </c>
      <c r="BK788">
        <v>0</v>
      </c>
      <c r="BL788">
        <v>101647850.99000001</v>
      </c>
      <c r="BM788">
        <v>0</v>
      </c>
      <c r="BN788">
        <v>4452404</v>
      </c>
      <c r="BO788">
        <v>-4867497.3499999996</v>
      </c>
      <c r="BP788">
        <v>-7390636.9500000002</v>
      </c>
      <c r="BQ788">
        <v>-5541503.5800000001</v>
      </c>
      <c r="BR788">
        <v>0</v>
      </c>
      <c r="BS788">
        <v>0</v>
      </c>
      <c r="BT788">
        <v>-58130070.829999998</v>
      </c>
      <c r="BU788">
        <v>-47498</v>
      </c>
      <c r="BV788">
        <v>-38906225.460000001</v>
      </c>
      <c r="BW788">
        <v>-4095261.9</v>
      </c>
      <c r="BX788">
        <v>-5312846.01</v>
      </c>
      <c r="BY788">
        <v>-702704.46</v>
      </c>
      <c r="BZ788">
        <v>2749329.39</v>
      </c>
      <c r="CA788">
        <v>-1152124.6399999999</v>
      </c>
      <c r="CB788">
        <v>0</v>
      </c>
      <c r="CC788">
        <v>-4018539.69</v>
      </c>
      <c r="CD788">
        <v>42475.65</v>
      </c>
      <c r="CE788">
        <v>-2280.89</v>
      </c>
      <c r="CF788">
        <v>0</v>
      </c>
      <c r="CG788">
        <v>0</v>
      </c>
      <c r="CH788">
        <v>0</v>
      </c>
      <c r="CI788">
        <v>482465515.42715156</v>
      </c>
      <c r="CJ788">
        <v>221541237.4528695</v>
      </c>
      <c r="CK788">
        <v>0</v>
      </c>
      <c r="CL788">
        <v>875010327.21000004</v>
      </c>
      <c r="CM788">
        <v>0</v>
      </c>
      <c r="CN788">
        <v>0</v>
      </c>
      <c r="CO788">
        <v>0</v>
      </c>
      <c r="CP788">
        <v>0</v>
      </c>
      <c r="CQ788">
        <v>0</v>
      </c>
      <c r="CR788">
        <v>0</v>
      </c>
      <c r="CS788">
        <v>0</v>
      </c>
      <c r="CT788">
        <v>0</v>
      </c>
      <c r="CU788">
        <v>0</v>
      </c>
      <c r="CV788">
        <v>0</v>
      </c>
      <c r="CW788">
        <v>0</v>
      </c>
      <c r="CX788">
        <v>0</v>
      </c>
      <c r="CY788">
        <v>0</v>
      </c>
      <c r="CZ788">
        <v>0</v>
      </c>
      <c r="DA788">
        <v>540098058.48000002</v>
      </c>
      <c r="DB788">
        <v>0</v>
      </c>
      <c r="DC788">
        <v>0</v>
      </c>
      <c r="DD788">
        <v>0</v>
      </c>
      <c r="DE788">
        <v>0</v>
      </c>
      <c r="DF788">
        <v>0</v>
      </c>
      <c r="DG788">
        <v>0</v>
      </c>
      <c r="DH788">
        <v>0</v>
      </c>
      <c r="DI788">
        <v>0</v>
      </c>
      <c r="DJ788">
        <v>325024861</v>
      </c>
      <c r="DK788">
        <v>0</v>
      </c>
      <c r="DL788">
        <v>0</v>
      </c>
      <c r="DM788">
        <v>0</v>
      </c>
      <c r="DN788">
        <v>0</v>
      </c>
      <c r="DO788">
        <v>0</v>
      </c>
      <c r="DP788">
        <v>0</v>
      </c>
      <c r="DQ788">
        <v>0</v>
      </c>
      <c r="DR788">
        <v>0</v>
      </c>
      <c r="DS788">
        <v>0</v>
      </c>
      <c r="DT788">
        <v>0</v>
      </c>
      <c r="DU788">
        <v>0</v>
      </c>
      <c r="DV788">
        <v>0</v>
      </c>
      <c r="DW788">
        <v>0</v>
      </c>
      <c r="DX788">
        <v>0</v>
      </c>
      <c r="DY788">
        <v>0</v>
      </c>
      <c r="DZ788">
        <v>0</v>
      </c>
      <c r="EA788">
        <v>0</v>
      </c>
      <c r="EB788">
        <v>0</v>
      </c>
      <c r="EC788">
        <v>0</v>
      </c>
      <c r="ED788">
        <v>0</v>
      </c>
      <c r="EE788">
        <v>0</v>
      </c>
      <c r="EF788">
        <v>0</v>
      </c>
      <c r="EH788">
        <v>2</v>
      </c>
      <c r="EJ788">
        <v>0</v>
      </c>
      <c r="EK788" s="59" t="s">
        <v>548</v>
      </c>
      <c r="EL788"/>
    </row>
    <row r="789" spans="2:142" x14ac:dyDescent="0.3">
      <c r="B789">
        <v>2019</v>
      </c>
      <c r="D789" t="s">
        <v>204</v>
      </c>
      <c r="E789" t="s">
        <v>280</v>
      </c>
      <c r="G789" t="s">
        <v>138</v>
      </c>
      <c r="H789" s="6">
        <v>576664</v>
      </c>
      <c r="I789">
        <v>585418</v>
      </c>
      <c r="J789">
        <v>0</v>
      </c>
      <c r="K789">
        <v>0</v>
      </c>
      <c r="L789">
        <v>0</v>
      </c>
      <c r="M789">
        <v>0</v>
      </c>
      <c r="N789">
        <v>0</v>
      </c>
      <c r="O789">
        <v>0</v>
      </c>
      <c r="P789">
        <v>0</v>
      </c>
      <c r="Q789">
        <v>0</v>
      </c>
      <c r="R789">
        <v>0</v>
      </c>
      <c r="S789">
        <v>0</v>
      </c>
      <c r="T789">
        <v>0</v>
      </c>
      <c r="U789">
        <v>0</v>
      </c>
      <c r="V789">
        <v>0</v>
      </c>
      <c r="W789">
        <v>0</v>
      </c>
      <c r="X789">
        <v>0</v>
      </c>
      <c r="Y789">
        <v>0</v>
      </c>
      <c r="Z789">
        <v>0</v>
      </c>
      <c r="AA789">
        <v>0</v>
      </c>
      <c r="AB789">
        <v>0</v>
      </c>
      <c r="AC789">
        <v>0</v>
      </c>
      <c r="AD789">
        <v>0</v>
      </c>
      <c r="AE789">
        <v>0</v>
      </c>
      <c r="AF789">
        <v>0</v>
      </c>
      <c r="AG789">
        <v>0</v>
      </c>
      <c r="AH789">
        <v>0</v>
      </c>
      <c r="AI789">
        <v>0</v>
      </c>
      <c r="AJ789">
        <v>0</v>
      </c>
      <c r="AK789">
        <v>0</v>
      </c>
      <c r="AL789">
        <v>0</v>
      </c>
      <c r="AM789">
        <v>0</v>
      </c>
      <c r="AN789">
        <v>0</v>
      </c>
      <c r="AO789">
        <v>0</v>
      </c>
      <c r="AP789">
        <v>0</v>
      </c>
      <c r="AQ789">
        <v>0</v>
      </c>
      <c r="AR789">
        <v>0</v>
      </c>
      <c r="AS789">
        <v>2180856713.4499998</v>
      </c>
      <c r="AT789">
        <v>-5797220.79</v>
      </c>
      <c r="AU789">
        <v>-43370998</v>
      </c>
      <c r="AV789">
        <v>280589674.38</v>
      </c>
      <c r="AW789">
        <v>4010390.75</v>
      </c>
      <c r="AX789">
        <v>0</v>
      </c>
      <c r="AY789">
        <v>-2807163.6</v>
      </c>
      <c r="AZ789">
        <v>0</v>
      </c>
      <c r="BA789">
        <v>-284600065.13</v>
      </c>
      <c r="BB789">
        <v>-2452860337.3699999</v>
      </c>
      <c r="BC789">
        <v>342388216.5</v>
      </c>
      <c r="BD789">
        <v>0</v>
      </c>
      <c r="BE789">
        <v>0</v>
      </c>
      <c r="BF789">
        <v>0</v>
      </c>
      <c r="BG789">
        <v>-1049119.75</v>
      </c>
      <c r="BH789">
        <v>10768537</v>
      </c>
      <c r="BI789">
        <v>0</v>
      </c>
      <c r="BJ789">
        <v>0</v>
      </c>
      <c r="BK789">
        <v>0</v>
      </c>
      <c r="BL789">
        <v>129312713</v>
      </c>
      <c r="BM789">
        <v>0</v>
      </c>
      <c r="BN789">
        <v>-27591691</v>
      </c>
      <c r="BO789">
        <v>-4849490.4000000004</v>
      </c>
      <c r="BP789">
        <v>-8248616.6300000008</v>
      </c>
      <c r="BQ789">
        <v>-4908676.8899999997</v>
      </c>
      <c r="BR789">
        <v>42074676</v>
      </c>
      <c r="BS789">
        <v>0</v>
      </c>
      <c r="BT789">
        <v>-62962383.969999999</v>
      </c>
      <c r="BU789">
        <v>-69848.06</v>
      </c>
      <c r="BV789">
        <v>-37815820.039999999</v>
      </c>
      <c r="BW789">
        <v>-7819273.3399999999</v>
      </c>
      <c r="BX789">
        <v>-4706107.59</v>
      </c>
      <c r="BY789">
        <v>-1279989.03</v>
      </c>
      <c r="BZ789">
        <v>3426411.24</v>
      </c>
      <c r="CA789">
        <v>-949691.67999999993</v>
      </c>
      <c r="CB789">
        <v>0</v>
      </c>
      <c r="CC789">
        <v>42769965.899999999</v>
      </c>
      <c r="CD789">
        <v>34560</v>
      </c>
      <c r="CE789">
        <v>-1051.1500000000001</v>
      </c>
      <c r="CF789">
        <v>0</v>
      </c>
      <c r="CG789">
        <v>0</v>
      </c>
      <c r="CH789">
        <v>0</v>
      </c>
      <c r="CI789">
        <v>591623404.50135219</v>
      </c>
      <c r="CJ789">
        <v>301912566.98870075</v>
      </c>
      <c r="CK789">
        <v>208877619.12909597</v>
      </c>
      <c r="CL789">
        <v>917928564.89999986</v>
      </c>
      <c r="CM789">
        <v>0</v>
      </c>
      <c r="CN789">
        <v>0</v>
      </c>
      <c r="CO789">
        <v>0</v>
      </c>
      <c r="CP789">
        <v>0</v>
      </c>
      <c r="CQ789">
        <v>0</v>
      </c>
      <c r="CR789">
        <v>0</v>
      </c>
      <c r="CS789">
        <v>0</v>
      </c>
      <c r="CT789">
        <v>0</v>
      </c>
      <c r="CU789">
        <v>0</v>
      </c>
      <c r="CV789">
        <v>0</v>
      </c>
      <c r="CW789">
        <v>0</v>
      </c>
      <c r="CX789">
        <v>0</v>
      </c>
      <c r="CY789">
        <v>0</v>
      </c>
      <c r="CZ789">
        <v>0</v>
      </c>
      <c r="DA789">
        <v>624642372.27999997</v>
      </c>
      <c r="DB789">
        <v>0</v>
      </c>
      <c r="DC789">
        <v>0</v>
      </c>
      <c r="DD789">
        <v>0</v>
      </c>
      <c r="DE789">
        <v>0</v>
      </c>
      <c r="DF789">
        <v>0</v>
      </c>
      <c r="DG789">
        <v>0</v>
      </c>
      <c r="DH789">
        <v>0</v>
      </c>
      <c r="DI789">
        <v>0</v>
      </c>
      <c r="DJ789">
        <v>314256324</v>
      </c>
      <c r="DK789">
        <v>0</v>
      </c>
      <c r="DL789">
        <v>0</v>
      </c>
      <c r="DM789">
        <v>0</v>
      </c>
      <c r="DN789">
        <v>0</v>
      </c>
      <c r="DO789">
        <v>0</v>
      </c>
      <c r="DP789">
        <v>0</v>
      </c>
      <c r="DQ789">
        <v>0</v>
      </c>
      <c r="DR789">
        <v>0</v>
      </c>
      <c r="DS789">
        <v>0</v>
      </c>
      <c r="DT789">
        <v>0</v>
      </c>
      <c r="DU789">
        <v>0</v>
      </c>
      <c r="DV789">
        <v>0</v>
      </c>
      <c r="DW789">
        <v>0</v>
      </c>
      <c r="DX789">
        <v>0</v>
      </c>
      <c r="DY789">
        <v>0</v>
      </c>
      <c r="DZ789">
        <v>0</v>
      </c>
      <c r="EA789">
        <v>0</v>
      </c>
      <c r="EB789">
        <v>0</v>
      </c>
      <c r="EC789">
        <v>0</v>
      </c>
      <c r="ED789">
        <v>0</v>
      </c>
      <c r="EE789">
        <v>0</v>
      </c>
      <c r="EF789">
        <v>0</v>
      </c>
      <c r="EH789">
        <v>2</v>
      </c>
      <c r="EJ789">
        <v>0</v>
      </c>
      <c r="EK789" s="59" t="s">
        <v>548</v>
      </c>
      <c r="EL789"/>
    </row>
    <row r="790" spans="2:142" x14ac:dyDescent="0.3">
      <c r="B790">
        <v>2020</v>
      </c>
      <c r="D790" t="s">
        <v>204</v>
      </c>
      <c r="E790" t="s">
        <v>280</v>
      </c>
      <c r="G790" t="s">
        <v>138</v>
      </c>
      <c r="H790" s="6">
        <v>589056</v>
      </c>
      <c r="I790">
        <v>588780</v>
      </c>
      <c r="J790">
        <v>0</v>
      </c>
      <c r="K790">
        <v>0</v>
      </c>
      <c r="L790">
        <v>0</v>
      </c>
      <c r="M790">
        <v>0</v>
      </c>
      <c r="N790">
        <v>0</v>
      </c>
      <c r="O790">
        <v>0</v>
      </c>
      <c r="P790">
        <v>0</v>
      </c>
      <c r="Q790">
        <v>0</v>
      </c>
      <c r="R790">
        <v>0</v>
      </c>
      <c r="S790">
        <v>0</v>
      </c>
      <c r="T790">
        <v>0</v>
      </c>
      <c r="U790">
        <v>0</v>
      </c>
      <c r="V790">
        <v>0</v>
      </c>
      <c r="W790">
        <v>0</v>
      </c>
      <c r="X790">
        <v>0</v>
      </c>
      <c r="Y790">
        <v>0</v>
      </c>
      <c r="Z790">
        <v>0</v>
      </c>
      <c r="AA790">
        <v>0</v>
      </c>
      <c r="AB790">
        <v>0</v>
      </c>
      <c r="AC790">
        <v>0</v>
      </c>
      <c r="AD790">
        <v>0</v>
      </c>
      <c r="AE790">
        <v>0</v>
      </c>
      <c r="AF790">
        <v>0</v>
      </c>
      <c r="AG790">
        <v>0</v>
      </c>
      <c r="AH790">
        <v>0</v>
      </c>
      <c r="AI790">
        <v>0</v>
      </c>
      <c r="AJ790">
        <v>0</v>
      </c>
      <c r="AK790">
        <v>0</v>
      </c>
      <c r="AL790">
        <v>0</v>
      </c>
      <c r="AM790">
        <v>0</v>
      </c>
      <c r="AN790">
        <v>0</v>
      </c>
      <c r="AO790">
        <v>0</v>
      </c>
      <c r="AP790">
        <v>0</v>
      </c>
      <c r="AQ790">
        <v>0</v>
      </c>
      <c r="AR790">
        <v>0</v>
      </c>
      <c r="AS790">
        <v>2227660011.4000001</v>
      </c>
      <c r="AT790">
        <v>-5455639.6800000006</v>
      </c>
      <c r="AU790">
        <v>-40370377</v>
      </c>
      <c r="AV790">
        <v>299014753.56999999</v>
      </c>
      <c r="AW790">
        <v>4208563.1500000004</v>
      </c>
      <c r="AX790">
        <v>0</v>
      </c>
      <c r="AY790">
        <v>-2743324.8000000003</v>
      </c>
      <c r="AZ790">
        <v>0</v>
      </c>
      <c r="BA790">
        <v>-303223316.72000003</v>
      </c>
      <c r="BB790">
        <v>-2477717041.6800003</v>
      </c>
      <c r="BC790">
        <v>344438414.54999995</v>
      </c>
      <c r="BD790">
        <v>0</v>
      </c>
      <c r="BE790">
        <v>0</v>
      </c>
      <c r="BF790">
        <v>0</v>
      </c>
      <c r="BG790">
        <v>-736981.12</v>
      </c>
      <c r="BH790">
        <v>-20158746</v>
      </c>
      <c r="BI790">
        <v>0</v>
      </c>
      <c r="BJ790">
        <v>0</v>
      </c>
      <c r="BK790">
        <v>0</v>
      </c>
      <c r="BL790">
        <v>117371528</v>
      </c>
      <c r="BM790">
        <v>0</v>
      </c>
      <c r="BN790">
        <v>-14530288</v>
      </c>
      <c r="BO790">
        <v>-4309708.1500000004</v>
      </c>
      <c r="BP790">
        <v>-8816010.6400000006</v>
      </c>
      <c r="BQ790">
        <v>-5303494.5999999996</v>
      </c>
      <c r="BR790">
        <v>40685668</v>
      </c>
      <c r="BS790">
        <v>0</v>
      </c>
      <c r="BT790">
        <v>-58697103.330000006</v>
      </c>
      <c r="BU790">
        <v>-47509.93</v>
      </c>
      <c r="BV790">
        <v>-42063286.07</v>
      </c>
      <c r="BW790">
        <v>-6420987.5199999996</v>
      </c>
      <c r="BX790">
        <v>-4918634.9399999995</v>
      </c>
      <c r="BY790">
        <v>-1463536.1400000001</v>
      </c>
      <c r="BZ790">
        <v>2782277.49</v>
      </c>
      <c r="CA790">
        <v>-3920261.45</v>
      </c>
      <c r="CB790">
        <v>0</v>
      </c>
      <c r="CC790">
        <v>-856339.76</v>
      </c>
      <c r="CD790">
        <v>34562.89</v>
      </c>
      <c r="CE790">
        <v>-984.74</v>
      </c>
      <c r="CF790">
        <v>0</v>
      </c>
      <c r="CG790">
        <v>0</v>
      </c>
      <c r="CH790">
        <v>0</v>
      </c>
      <c r="CI790">
        <v>679842545.53500915</v>
      </c>
      <c r="CJ790">
        <v>371374402.8419311</v>
      </c>
      <c r="CK790">
        <v>215204041.83088821</v>
      </c>
      <c r="CL790">
        <v>957640561.47000003</v>
      </c>
      <c r="CM790">
        <v>0</v>
      </c>
      <c r="CN790">
        <v>0</v>
      </c>
      <c r="CO790">
        <v>0</v>
      </c>
      <c r="CP790">
        <v>0</v>
      </c>
      <c r="CQ790">
        <v>0</v>
      </c>
      <c r="CR790">
        <v>0</v>
      </c>
      <c r="CS790">
        <v>0</v>
      </c>
      <c r="CT790">
        <v>0</v>
      </c>
      <c r="CU790">
        <v>0</v>
      </c>
      <c r="CV790">
        <v>0</v>
      </c>
      <c r="CW790">
        <v>0</v>
      </c>
      <c r="CX790">
        <v>0</v>
      </c>
      <c r="CY790">
        <v>0</v>
      </c>
      <c r="CZ790">
        <v>0</v>
      </c>
      <c r="DA790">
        <v>659084579.06000006</v>
      </c>
      <c r="DB790">
        <v>0</v>
      </c>
      <c r="DC790">
        <v>0</v>
      </c>
      <c r="DD790">
        <v>0</v>
      </c>
      <c r="DE790">
        <v>0</v>
      </c>
      <c r="DF790">
        <v>0</v>
      </c>
      <c r="DG790">
        <v>0</v>
      </c>
      <c r="DH790">
        <v>0</v>
      </c>
      <c r="DI790">
        <v>0</v>
      </c>
      <c r="DJ790">
        <v>334415070</v>
      </c>
      <c r="DK790">
        <v>0</v>
      </c>
      <c r="DL790">
        <v>0</v>
      </c>
      <c r="DM790">
        <v>0</v>
      </c>
      <c r="DN790">
        <v>0</v>
      </c>
      <c r="DO790">
        <v>0</v>
      </c>
      <c r="DP790">
        <v>0</v>
      </c>
      <c r="DQ790">
        <v>0</v>
      </c>
      <c r="DR790">
        <v>0</v>
      </c>
      <c r="DS790">
        <v>0</v>
      </c>
      <c r="DT790">
        <v>0</v>
      </c>
      <c r="DU790">
        <v>0</v>
      </c>
      <c r="DV790">
        <v>0</v>
      </c>
      <c r="DW790">
        <v>0</v>
      </c>
      <c r="DX790">
        <v>0</v>
      </c>
      <c r="DY790">
        <v>0</v>
      </c>
      <c r="DZ790">
        <v>0</v>
      </c>
      <c r="EA790">
        <v>0</v>
      </c>
      <c r="EB790">
        <v>0</v>
      </c>
      <c r="EC790">
        <v>0</v>
      </c>
      <c r="ED790">
        <v>0</v>
      </c>
      <c r="EE790">
        <v>0</v>
      </c>
      <c r="EF790">
        <v>0</v>
      </c>
      <c r="EH790">
        <v>2</v>
      </c>
      <c r="EJ790">
        <v>0</v>
      </c>
      <c r="EK790" s="59" t="s">
        <v>548</v>
      </c>
      <c r="EL790"/>
    </row>
    <row r="791" spans="2:142" x14ac:dyDescent="0.3">
      <c r="B791">
        <v>2021</v>
      </c>
      <c r="D791" t="s">
        <v>204</v>
      </c>
      <c r="E791" t="s">
        <v>280</v>
      </c>
      <c r="G791" t="s">
        <v>138</v>
      </c>
      <c r="H791" s="6">
        <v>593047</v>
      </c>
      <c r="I791">
        <v>589557</v>
      </c>
      <c r="J791">
        <v>0</v>
      </c>
      <c r="K791">
        <v>0</v>
      </c>
      <c r="L791">
        <v>0</v>
      </c>
      <c r="M791">
        <v>0</v>
      </c>
      <c r="N791">
        <v>0</v>
      </c>
      <c r="O791">
        <v>0</v>
      </c>
      <c r="P791">
        <v>0</v>
      </c>
      <c r="Q791">
        <v>0</v>
      </c>
      <c r="R791">
        <v>0</v>
      </c>
      <c r="S791">
        <v>0</v>
      </c>
      <c r="T791">
        <v>0</v>
      </c>
      <c r="U791">
        <v>0</v>
      </c>
      <c r="V791">
        <v>0</v>
      </c>
      <c r="W791">
        <v>0</v>
      </c>
      <c r="X791">
        <v>0</v>
      </c>
      <c r="Y791">
        <v>0</v>
      </c>
      <c r="Z791">
        <v>0</v>
      </c>
      <c r="AA791">
        <v>0</v>
      </c>
      <c r="AB791">
        <v>0</v>
      </c>
      <c r="AC791">
        <v>0</v>
      </c>
      <c r="AD791">
        <v>0</v>
      </c>
      <c r="AE791">
        <v>0</v>
      </c>
      <c r="AF791">
        <v>0</v>
      </c>
      <c r="AG791">
        <v>0</v>
      </c>
      <c r="AH791">
        <v>0</v>
      </c>
      <c r="AI791">
        <v>0</v>
      </c>
      <c r="AJ791">
        <v>0</v>
      </c>
      <c r="AK791">
        <v>0</v>
      </c>
      <c r="AL791">
        <v>0</v>
      </c>
      <c r="AM791">
        <v>0</v>
      </c>
      <c r="AN791">
        <v>0</v>
      </c>
      <c r="AO791">
        <v>0</v>
      </c>
      <c r="AP791">
        <v>0</v>
      </c>
      <c r="AQ791">
        <v>0</v>
      </c>
      <c r="AR791">
        <v>0</v>
      </c>
      <c r="AS791">
        <v>2274587418.5999999</v>
      </c>
      <c r="AT791">
        <v>-6488241.9100000001</v>
      </c>
      <c r="AU791">
        <v>-34199899</v>
      </c>
      <c r="AV791">
        <v>294886001.66000003</v>
      </c>
      <c r="AW791">
        <v>4329669.95</v>
      </c>
      <c r="AX791">
        <v>0</v>
      </c>
      <c r="AY791">
        <v>-2855433.6</v>
      </c>
      <c r="AZ791">
        <v>-92544</v>
      </c>
      <c r="BA791">
        <v>-299215671.61000001</v>
      </c>
      <c r="BB791">
        <v>-2600746353.48</v>
      </c>
      <c r="BC791">
        <v>359170743.75</v>
      </c>
      <c r="BD791">
        <v>0</v>
      </c>
      <c r="BE791">
        <v>0</v>
      </c>
      <c r="BF791">
        <v>0</v>
      </c>
      <c r="BG791">
        <v>-971509.34</v>
      </c>
      <c r="BH791">
        <v>6503935</v>
      </c>
      <c r="BI791">
        <v>0</v>
      </c>
      <c r="BJ791">
        <v>0</v>
      </c>
      <c r="BK791">
        <v>0</v>
      </c>
      <c r="BL791">
        <v>91692331.00999999</v>
      </c>
      <c r="BM791">
        <v>0</v>
      </c>
      <c r="BN791">
        <v>35571159</v>
      </c>
      <c r="BO791">
        <v>-5735442.8799999999</v>
      </c>
      <c r="BP791">
        <v>-8414139.5999999996</v>
      </c>
      <c r="BQ791">
        <v>-23431888.140000001</v>
      </c>
      <c r="BR791">
        <v>35396174</v>
      </c>
      <c r="BS791">
        <v>0</v>
      </c>
      <c r="BT791">
        <v>-59258378.780000001</v>
      </c>
      <c r="BU791">
        <v>-44383.45</v>
      </c>
      <c r="BV791">
        <v>-48128113.82</v>
      </c>
      <c r="BW791">
        <v>-6040787.5999999996</v>
      </c>
      <c r="BX791">
        <v>-4530767.34</v>
      </c>
      <c r="BY791">
        <v>-4189456.6799999997</v>
      </c>
      <c r="BZ791">
        <v>4010438.38</v>
      </c>
      <c r="CA791">
        <v>-1355227.21</v>
      </c>
      <c r="CB791">
        <v>0</v>
      </c>
      <c r="CC791">
        <v>4971751.16</v>
      </c>
      <c r="CD791">
        <v>34560.03</v>
      </c>
      <c r="CE791">
        <v>-1308.55</v>
      </c>
      <c r="CF791">
        <v>0</v>
      </c>
      <c r="CG791">
        <v>0</v>
      </c>
      <c r="CH791">
        <v>0</v>
      </c>
      <c r="CI791">
        <v>716216928.70180571</v>
      </c>
      <c r="CJ791">
        <v>433230221.68030965</v>
      </c>
      <c r="CK791">
        <v>200385696.11929619</v>
      </c>
      <c r="CL791">
        <v>993597438.5999999</v>
      </c>
      <c r="CM791">
        <v>0</v>
      </c>
      <c r="CN791">
        <v>0</v>
      </c>
      <c r="CO791">
        <v>0</v>
      </c>
      <c r="CP791">
        <v>0</v>
      </c>
      <c r="CQ791">
        <v>0</v>
      </c>
      <c r="CR791">
        <v>0</v>
      </c>
      <c r="CS791">
        <v>0</v>
      </c>
      <c r="CT791">
        <v>0</v>
      </c>
      <c r="CU791">
        <v>0</v>
      </c>
      <c r="CV791">
        <v>0</v>
      </c>
      <c r="CW791">
        <v>0</v>
      </c>
      <c r="CX791">
        <v>0</v>
      </c>
      <c r="CY791">
        <v>0</v>
      </c>
      <c r="CZ791">
        <v>0</v>
      </c>
      <c r="DA791">
        <v>664539214.61000001</v>
      </c>
      <c r="DB791">
        <v>0</v>
      </c>
      <c r="DC791">
        <v>0</v>
      </c>
      <c r="DD791">
        <v>0</v>
      </c>
      <c r="DE791">
        <v>0</v>
      </c>
      <c r="DF791">
        <v>0</v>
      </c>
      <c r="DG791">
        <v>0</v>
      </c>
      <c r="DH791">
        <v>0</v>
      </c>
      <c r="DI791">
        <v>0</v>
      </c>
      <c r="DJ791">
        <v>327911135</v>
      </c>
      <c r="DK791">
        <v>0</v>
      </c>
      <c r="DL791">
        <v>0</v>
      </c>
      <c r="DM791">
        <v>0</v>
      </c>
      <c r="DN791">
        <v>0</v>
      </c>
      <c r="DO791">
        <v>0</v>
      </c>
      <c r="DP791">
        <v>0</v>
      </c>
      <c r="DQ791">
        <v>0</v>
      </c>
      <c r="DR791">
        <v>0</v>
      </c>
      <c r="DS791">
        <v>0</v>
      </c>
      <c r="DT791">
        <v>0</v>
      </c>
      <c r="DU791">
        <v>0</v>
      </c>
      <c r="DV791">
        <v>0</v>
      </c>
      <c r="DW791">
        <v>0</v>
      </c>
      <c r="DX791">
        <v>0</v>
      </c>
      <c r="DY791">
        <v>0</v>
      </c>
      <c r="DZ791">
        <v>0</v>
      </c>
      <c r="EA791">
        <v>0</v>
      </c>
      <c r="EB791">
        <v>0</v>
      </c>
      <c r="EC791">
        <v>0</v>
      </c>
      <c r="ED791">
        <v>0</v>
      </c>
      <c r="EE791">
        <v>0</v>
      </c>
      <c r="EF791">
        <v>0</v>
      </c>
      <c r="EH791">
        <v>2</v>
      </c>
      <c r="EJ791">
        <v>0</v>
      </c>
      <c r="EK791" s="59" t="s">
        <v>548</v>
      </c>
      <c r="EL791"/>
    </row>
    <row r="792" spans="2:142" x14ac:dyDescent="0.3">
      <c r="B792">
        <v>2022</v>
      </c>
      <c r="D792" t="s">
        <v>204</v>
      </c>
      <c r="E792" t="s">
        <v>280</v>
      </c>
      <c r="G792" t="s">
        <v>138</v>
      </c>
      <c r="H792" s="6">
        <v>594478</v>
      </c>
      <c r="I792">
        <v>594018</v>
      </c>
      <c r="J792">
        <v>0</v>
      </c>
      <c r="K792">
        <v>0</v>
      </c>
      <c r="L792">
        <v>0</v>
      </c>
      <c r="M792">
        <v>0</v>
      </c>
      <c r="N792">
        <v>0</v>
      </c>
      <c r="O792">
        <v>0</v>
      </c>
      <c r="P792">
        <v>0</v>
      </c>
      <c r="Q792">
        <v>0</v>
      </c>
      <c r="R792">
        <v>0</v>
      </c>
      <c r="S792">
        <v>0</v>
      </c>
      <c r="T792">
        <v>0</v>
      </c>
      <c r="U792">
        <v>0</v>
      </c>
      <c r="V792">
        <v>0</v>
      </c>
      <c r="W792">
        <v>0</v>
      </c>
      <c r="X792">
        <v>0</v>
      </c>
      <c r="Y792">
        <v>0</v>
      </c>
      <c r="Z792">
        <v>0</v>
      </c>
      <c r="AA792">
        <v>0</v>
      </c>
      <c r="AB792">
        <v>0</v>
      </c>
      <c r="AC792">
        <v>0</v>
      </c>
      <c r="AD792">
        <v>0</v>
      </c>
      <c r="AE792">
        <v>0</v>
      </c>
      <c r="AF792">
        <v>0</v>
      </c>
      <c r="AG792">
        <v>0</v>
      </c>
      <c r="AH792">
        <v>0</v>
      </c>
      <c r="AI792">
        <v>0</v>
      </c>
      <c r="AJ792">
        <v>0</v>
      </c>
      <c r="AK792">
        <v>0</v>
      </c>
      <c r="AL792">
        <v>0</v>
      </c>
      <c r="AM792">
        <v>0</v>
      </c>
      <c r="AN792">
        <v>0</v>
      </c>
      <c r="AO792">
        <v>0</v>
      </c>
      <c r="AP792">
        <v>0</v>
      </c>
      <c r="AQ792">
        <v>0</v>
      </c>
      <c r="AR792">
        <v>0</v>
      </c>
      <c r="AS792">
        <v>2307000549.1500001</v>
      </c>
      <c r="AT792">
        <v>-6898630.6900000004</v>
      </c>
      <c r="AU792">
        <v>0</v>
      </c>
      <c r="AV792">
        <v>285491473.39999998</v>
      </c>
      <c r="AW792">
        <v>4548017.7</v>
      </c>
      <c r="AX792">
        <v>0</v>
      </c>
      <c r="AY792">
        <v>-3011275.2</v>
      </c>
      <c r="AZ792">
        <v>-143279</v>
      </c>
      <c r="BA792">
        <v>-290039491.10000002</v>
      </c>
      <c r="BB792">
        <v>-2703287348.5</v>
      </c>
      <c r="BC792">
        <v>370503858.85000002</v>
      </c>
      <c r="BD792">
        <v>0</v>
      </c>
      <c r="BE792">
        <v>0</v>
      </c>
      <c r="BF792">
        <v>0</v>
      </c>
      <c r="BG792">
        <v>-1135366.68</v>
      </c>
      <c r="BH792">
        <v>-33119177</v>
      </c>
      <c r="BI792">
        <v>0</v>
      </c>
      <c r="BJ792">
        <v>0</v>
      </c>
      <c r="BK792">
        <v>0</v>
      </c>
      <c r="BL792">
        <v>113477337.33</v>
      </c>
      <c r="BM792">
        <v>0</v>
      </c>
      <c r="BN792">
        <v>-4089428.33</v>
      </c>
      <c r="BO792">
        <v>-6945360.8200000003</v>
      </c>
      <c r="BP792">
        <v>-11729128.32</v>
      </c>
      <c r="BQ792">
        <v>15856570.210000001</v>
      </c>
      <c r="BR792">
        <v>0</v>
      </c>
      <c r="BS792">
        <v>0</v>
      </c>
      <c r="BT792">
        <v>-60156754.479999997</v>
      </c>
      <c r="BU792">
        <v>-144660.4</v>
      </c>
      <c r="BV792">
        <v>-52585335.93</v>
      </c>
      <c r="BW792">
        <v>-6573101.4500000002</v>
      </c>
      <c r="BX792">
        <v>-1684081.58</v>
      </c>
      <c r="BY792">
        <v>-5793286.5199999996</v>
      </c>
      <c r="BZ792">
        <v>1502587.91</v>
      </c>
      <c r="CA792">
        <v>-753696.19</v>
      </c>
      <c r="CB792">
        <v>0</v>
      </c>
      <c r="CC792">
        <v>-74358883.019999996</v>
      </c>
      <c r="CD792">
        <v>36625.89</v>
      </c>
      <c r="CE792">
        <v>-980.05</v>
      </c>
      <c r="CF792">
        <v>0</v>
      </c>
      <c r="CG792">
        <v>0</v>
      </c>
      <c r="CH792">
        <v>0</v>
      </c>
      <c r="CI792">
        <v>720343071.13795078</v>
      </c>
      <c r="CJ792">
        <v>449226303.63904148</v>
      </c>
      <c r="CK792">
        <v>111569316.0148</v>
      </c>
      <c r="CL792">
        <v>916247182.26999998</v>
      </c>
      <c r="CM792">
        <v>0</v>
      </c>
      <c r="CN792">
        <v>0</v>
      </c>
      <c r="CO792">
        <v>0</v>
      </c>
      <c r="CP792">
        <v>0</v>
      </c>
      <c r="CQ792">
        <v>0</v>
      </c>
      <c r="CR792">
        <v>0</v>
      </c>
      <c r="CS792">
        <v>0</v>
      </c>
      <c r="CT792">
        <v>0</v>
      </c>
      <c r="CU792">
        <v>0</v>
      </c>
      <c r="CV792">
        <v>0</v>
      </c>
      <c r="CW792">
        <v>0</v>
      </c>
      <c r="CX792">
        <v>0</v>
      </c>
      <c r="CY792">
        <v>0</v>
      </c>
      <c r="CZ792">
        <v>0</v>
      </c>
      <c r="DA792">
        <v>500606969.94</v>
      </c>
      <c r="DB792">
        <v>0</v>
      </c>
      <c r="DC792">
        <v>0</v>
      </c>
      <c r="DD792">
        <v>0</v>
      </c>
      <c r="DE792">
        <v>0</v>
      </c>
      <c r="DF792">
        <v>0</v>
      </c>
      <c r="DG792">
        <v>0</v>
      </c>
      <c r="DH792">
        <v>0</v>
      </c>
      <c r="DI792">
        <v>0</v>
      </c>
      <c r="DJ792">
        <v>361030312</v>
      </c>
      <c r="DK792">
        <v>0</v>
      </c>
      <c r="DL792">
        <v>0</v>
      </c>
      <c r="DM792">
        <v>0</v>
      </c>
      <c r="DN792">
        <v>0</v>
      </c>
      <c r="DO792">
        <v>0</v>
      </c>
      <c r="DP792">
        <v>0</v>
      </c>
      <c r="DQ792">
        <v>0</v>
      </c>
      <c r="DR792">
        <v>0</v>
      </c>
      <c r="DS792">
        <v>0</v>
      </c>
      <c r="DT792">
        <v>0</v>
      </c>
      <c r="DU792">
        <v>0</v>
      </c>
      <c r="DV792">
        <v>0</v>
      </c>
      <c r="DW792">
        <v>0</v>
      </c>
      <c r="DX792">
        <v>0</v>
      </c>
      <c r="DY792">
        <v>0</v>
      </c>
      <c r="DZ792">
        <v>0</v>
      </c>
      <c r="EA792">
        <v>0</v>
      </c>
      <c r="EB792">
        <v>0</v>
      </c>
      <c r="EC792">
        <v>0</v>
      </c>
      <c r="ED792">
        <v>0</v>
      </c>
      <c r="EE792">
        <v>0</v>
      </c>
      <c r="EF792">
        <v>0</v>
      </c>
      <c r="EH792">
        <v>2</v>
      </c>
      <c r="EJ792">
        <v>0</v>
      </c>
      <c r="EK792" s="59" t="s">
        <v>548</v>
      </c>
      <c r="EL792"/>
    </row>
    <row r="793" spans="2:142" x14ac:dyDescent="0.3">
      <c r="B793">
        <v>2023</v>
      </c>
      <c r="D793" t="s">
        <v>204</v>
      </c>
      <c r="E793" t="s">
        <v>280</v>
      </c>
      <c r="G793" t="s">
        <v>138</v>
      </c>
      <c r="H793" s="6">
        <v>594894</v>
      </c>
      <c r="I793">
        <v>632436</v>
      </c>
      <c r="J793">
        <v>0</v>
      </c>
      <c r="K793">
        <v>0</v>
      </c>
      <c r="L793">
        <v>0</v>
      </c>
      <c r="M793">
        <v>0</v>
      </c>
      <c r="N793">
        <v>0</v>
      </c>
      <c r="O793">
        <v>0</v>
      </c>
      <c r="P793">
        <v>0</v>
      </c>
      <c r="Q793">
        <v>0</v>
      </c>
      <c r="R793">
        <v>0</v>
      </c>
      <c r="S793">
        <v>0</v>
      </c>
      <c r="T793">
        <v>0</v>
      </c>
      <c r="U793">
        <v>0</v>
      </c>
      <c r="V793">
        <v>0</v>
      </c>
      <c r="W793">
        <v>0</v>
      </c>
      <c r="X793">
        <v>0</v>
      </c>
      <c r="Y793">
        <v>0</v>
      </c>
      <c r="Z793">
        <v>0</v>
      </c>
      <c r="AA793">
        <v>0</v>
      </c>
      <c r="AB793">
        <v>0</v>
      </c>
      <c r="AC793">
        <v>0</v>
      </c>
      <c r="AD793">
        <v>0</v>
      </c>
      <c r="AE793">
        <v>0</v>
      </c>
      <c r="AF793">
        <v>0</v>
      </c>
      <c r="AG793">
        <v>0</v>
      </c>
      <c r="AH793">
        <v>0</v>
      </c>
      <c r="AI793">
        <v>0</v>
      </c>
      <c r="AJ793">
        <v>0</v>
      </c>
      <c r="AK793">
        <v>0</v>
      </c>
      <c r="AL793">
        <v>0</v>
      </c>
      <c r="AM793">
        <v>0</v>
      </c>
      <c r="AN793">
        <v>0</v>
      </c>
      <c r="AO793">
        <v>0</v>
      </c>
      <c r="AP793">
        <v>0</v>
      </c>
      <c r="AQ793">
        <v>0</v>
      </c>
      <c r="AR793">
        <v>0</v>
      </c>
      <c r="AS793">
        <v>2397008948.5999999</v>
      </c>
      <c r="AT793">
        <v>-8257338.2300000004</v>
      </c>
      <c r="AU793">
        <v>0</v>
      </c>
      <c r="AV793">
        <v>316625393.85000002</v>
      </c>
      <c r="AW793">
        <v>4962798.1500000004</v>
      </c>
      <c r="AX793">
        <v>0</v>
      </c>
      <c r="AY793">
        <v>-2915740.8</v>
      </c>
      <c r="AZ793">
        <v>-185446</v>
      </c>
      <c r="BA793">
        <v>-321588192</v>
      </c>
      <c r="BB793">
        <v>-2834864041.1500001</v>
      </c>
      <c r="BC793">
        <v>382987932.25999999</v>
      </c>
      <c r="BD793">
        <v>0</v>
      </c>
      <c r="BE793">
        <v>0</v>
      </c>
      <c r="BF793">
        <v>0</v>
      </c>
      <c r="BG793">
        <v>-1039588.87</v>
      </c>
      <c r="BH793">
        <v>-83799671</v>
      </c>
      <c r="BI793">
        <v>0</v>
      </c>
      <c r="BJ793">
        <v>0</v>
      </c>
      <c r="BK793">
        <v>0</v>
      </c>
      <c r="BL793">
        <v>112921294.05</v>
      </c>
      <c r="BM793">
        <v>0</v>
      </c>
      <c r="BN793">
        <v>4773542</v>
      </c>
      <c r="BO793">
        <v>-6121977.96</v>
      </c>
      <c r="BP793">
        <v>-7803815.04</v>
      </c>
      <c r="BQ793">
        <v>30983133.5</v>
      </c>
      <c r="BR793">
        <v>0</v>
      </c>
      <c r="BS793">
        <v>0</v>
      </c>
      <c r="BT793">
        <v>-64811431.210000001</v>
      </c>
      <c r="BU793">
        <v>-180162.5</v>
      </c>
      <c r="BV793">
        <v>-49638988.600000001</v>
      </c>
      <c r="BW793">
        <v>-5479526.4500000002</v>
      </c>
      <c r="BX793">
        <v>-4289847.58</v>
      </c>
      <c r="BY793">
        <v>-9277960.3699999992</v>
      </c>
      <c r="BZ793">
        <v>2789823.09</v>
      </c>
      <c r="CA793">
        <v>-1309092.3799999999</v>
      </c>
      <c r="CB793">
        <v>0</v>
      </c>
      <c r="CC793">
        <v>34352160.649999999</v>
      </c>
      <c r="CD793">
        <v>37710</v>
      </c>
      <c r="CE793">
        <v>-2883.9</v>
      </c>
      <c r="CF793">
        <v>0</v>
      </c>
      <c r="CG793">
        <v>0</v>
      </c>
      <c r="CH793">
        <v>0</v>
      </c>
      <c r="CI793">
        <v>720343071.13795078</v>
      </c>
      <c r="CJ793">
        <v>449226303.63904148</v>
      </c>
      <c r="CK793">
        <v>111569316.0148</v>
      </c>
      <c r="CL793">
        <v>946092900.96000004</v>
      </c>
      <c r="CM793">
        <v>0</v>
      </c>
      <c r="CN793">
        <v>0</v>
      </c>
      <c r="CO793">
        <v>0</v>
      </c>
      <c r="CP793">
        <v>0</v>
      </c>
      <c r="CQ793">
        <v>0</v>
      </c>
      <c r="CR793">
        <v>0</v>
      </c>
      <c r="CS793">
        <v>0</v>
      </c>
      <c r="CT793">
        <v>0</v>
      </c>
      <c r="CU793">
        <v>0</v>
      </c>
      <c r="CV793">
        <v>0</v>
      </c>
      <c r="CW793">
        <v>0</v>
      </c>
      <c r="CX793">
        <v>0</v>
      </c>
      <c r="CY793">
        <v>0</v>
      </c>
      <c r="CZ793">
        <v>0</v>
      </c>
      <c r="DA793">
        <v>386484002.44999999</v>
      </c>
      <c r="DB793">
        <v>0</v>
      </c>
      <c r="DC793">
        <v>0</v>
      </c>
      <c r="DD793">
        <v>0</v>
      </c>
      <c r="DE793">
        <v>0</v>
      </c>
      <c r="DF793">
        <v>0</v>
      </c>
      <c r="DG793">
        <v>0</v>
      </c>
      <c r="DH793">
        <v>0</v>
      </c>
      <c r="DI793">
        <v>0</v>
      </c>
      <c r="DJ793">
        <v>444829983</v>
      </c>
      <c r="DK793">
        <v>0</v>
      </c>
      <c r="DL793">
        <v>0</v>
      </c>
      <c r="DM793">
        <v>0</v>
      </c>
      <c r="DN793">
        <v>0</v>
      </c>
      <c r="DO793">
        <v>0</v>
      </c>
      <c r="DP793">
        <v>0</v>
      </c>
      <c r="DQ793">
        <v>0</v>
      </c>
      <c r="DR793">
        <v>0</v>
      </c>
      <c r="DS793">
        <v>0</v>
      </c>
      <c r="DT793">
        <v>0</v>
      </c>
      <c r="DU793">
        <v>0</v>
      </c>
      <c r="DV793">
        <v>0</v>
      </c>
      <c r="DW793">
        <v>0</v>
      </c>
      <c r="DX793">
        <v>0</v>
      </c>
      <c r="DY793">
        <v>0</v>
      </c>
      <c r="DZ793">
        <v>0</v>
      </c>
      <c r="EA793">
        <v>0</v>
      </c>
      <c r="EB793">
        <v>0</v>
      </c>
      <c r="EC793">
        <v>0</v>
      </c>
      <c r="ED793">
        <v>0</v>
      </c>
      <c r="EE793">
        <v>0</v>
      </c>
      <c r="EF793">
        <v>0</v>
      </c>
      <c r="EH793">
        <v>2</v>
      </c>
      <c r="EJ793">
        <v>0</v>
      </c>
      <c r="EK793" s="59" t="s">
        <v>548</v>
      </c>
      <c r="EL793"/>
    </row>
    <row r="794" spans="2:142" x14ac:dyDescent="0.3">
      <c r="B794">
        <v>2012</v>
      </c>
      <c r="D794" t="s">
        <v>203</v>
      </c>
      <c r="E794" t="s">
        <v>281</v>
      </c>
      <c r="G794" t="s">
        <v>138</v>
      </c>
      <c r="H794" s="6">
        <v>161624</v>
      </c>
      <c r="I794">
        <v>159680</v>
      </c>
      <c r="J794">
        <v>0</v>
      </c>
      <c r="K794">
        <v>0</v>
      </c>
      <c r="L794">
        <v>0</v>
      </c>
      <c r="M794">
        <v>0</v>
      </c>
      <c r="N794">
        <v>0</v>
      </c>
      <c r="O794">
        <v>0</v>
      </c>
      <c r="P794">
        <v>0</v>
      </c>
      <c r="Q794">
        <v>0</v>
      </c>
      <c r="R794">
        <v>0</v>
      </c>
      <c r="S794">
        <v>0</v>
      </c>
      <c r="T794">
        <v>0</v>
      </c>
      <c r="U794">
        <v>0</v>
      </c>
      <c r="V794">
        <v>0</v>
      </c>
      <c r="W794">
        <v>0</v>
      </c>
      <c r="X794">
        <v>0</v>
      </c>
      <c r="Y794">
        <v>0</v>
      </c>
      <c r="Z794">
        <v>0</v>
      </c>
      <c r="AA794">
        <v>0</v>
      </c>
      <c r="AB794">
        <v>0</v>
      </c>
      <c r="AC794">
        <v>0</v>
      </c>
      <c r="AD794">
        <v>0</v>
      </c>
      <c r="AE794">
        <v>0</v>
      </c>
      <c r="AF794">
        <v>0</v>
      </c>
      <c r="AG794">
        <v>0</v>
      </c>
      <c r="AH794">
        <v>0</v>
      </c>
      <c r="AI794">
        <v>0</v>
      </c>
      <c r="AJ794">
        <v>0</v>
      </c>
      <c r="AK794">
        <v>0</v>
      </c>
      <c r="AL794">
        <v>0</v>
      </c>
      <c r="AM794">
        <v>0</v>
      </c>
      <c r="AN794">
        <v>0</v>
      </c>
      <c r="AO794">
        <v>0</v>
      </c>
      <c r="AP794">
        <v>0</v>
      </c>
      <c r="AQ794">
        <v>0</v>
      </c>
      <c r="AR794">
        <v>0</v>
      </c>
      <c r="AS794">
        <v>447937034.75</v>
      </c>
      <c r="AT794">
        <v>-2009351.47</v>
      </c>
      <c r="AU794">
        <v>-671312.1</v>
      </c>
      <c r="AV794">
        <v>22718534.050000001</v>
      </c>
      <c r="AW794">
        <v>0</v>
      </c>
      <c r="AX794">
        <v>0</v>
      </c>
      <c r="AY794">
        <v>-366276.20000000007</v>
      </c>
      <c r="AZ794">
        <v>0</v>
      </c>
      <c r="BA794">
        <v>-22718534.050000001</v>
      </c>
      <c r="BB794">
        <v>-430142072.34999996</v>
      </c>
      <c r="BC794">
        <v>40316380.949999996</v>
      </c>
      <c r="BD794">
        <v>21457661.099999998</v>
      </c>
      <c r="BE794">
        <v>2520929.1</v>
      </c>
      <c r="BF794">
        <v>140204.75</v>
      </c>
      <c r="BG794">
        <v>-119990.39000000001</v>
      </c>
      <c r="BH794">
        <v>-19452849.629999999</v>
      </c>
      <c r="BI794">
        <v>0</v>
      </c>
      <c r="BJ794">
        <v>0</v>
      </c>
      <c r="BK794">
        <v>0</v>
      </c>
      <c r="BL794">
        <v>-32820157.949999999</v>
      </c>
      <c r="BM794">
        <v>4292504</v>
      </c>
      <c r="BN794">
        <v>-502100</v>
      </c>
      <c r="BO794">
        <v>-4510310.38</v>
      </c>
      <c r="BP794">
        <v>-400035.55</v>
      </c>
      <c r="BQ794">
        <v>-446989.07999999996</v>
      </c>
      <c r="BR794">
        <v>698891.89999999991</v>
      </c>
      <c r="BS794">
        <v>0</v>
      </c>
      <c r="BT794">
        <v>-15707063.960000001</v>
      </c>
      <c r="BU794">
        <v>-523391.92</v>
      </c>
      <c r="BV794">
        <v>-9119498.0899999999</v>
      </c>
      <c r="BW794">
        <v>-1989426.61</v>
      </c>
      <c r="BX794">
        <v>-247377.7</v>
      </c>
      <c r="BY794">
        <v>-1718427.27</v>
      </c>
      <c r="BZ794">
        <v>1691091.07</v>
      </c>
      <c r="CA794">
        <v>-902977.19</v>
      </c>
      <c r="CB794">
        <v>0</v>
      </c>
      <c r="CC794">
        <v>10677994.379999999</v>
      </c>
      <c r="CD794">
        <v>51602.7</v>
      </c>
      <c r="CE794">
        <v>-331460.39</v>
      </c>
      <c r="CF794">
        <v>0</v>
      </c>
      <c r="CG794">
        <v>0</v>
      </c>
      <c r="CH794">
        <v>0</v>
      </c>
      <c r="CI794">
        <v>0</v>
      </c>
      <c r="CJ794">
        <v>0</v>
      </c>
      <c r="CK794">
        <v>0</v>
      </c>
      <c r="CL794">
        <v>289335041.46999997</v>
      </c>
      <c r="CM794">
        <v>0</v>
      </c>
      <c r="CN794">
        <v>0</v>
      </c>
      <c r="CO794">
        <v>0</v>
      </c>
      <c r="CP794">
        <v>0</v>
      </c>
      <c r="CQ794">
        <v>0</v>
      </c>
      <c r="CR794">
        <v>0</v>
      </c>
      <c r="CS794">
        <v>0</v>
      </c>
      <c r="CT794">
        <v>0</v>
      </c>
      <c r="CU794">
        <v>0</v>
      </c>
      <c r="CV794">
        <v>0</v>
      </c>
      <c r="CW794">
        <v>0</v>
      </c>
      <c r="CX794">
        <v>0</v>
      </c>
      <c r="CY794">
        <v>0</v>
      </c>
      <c r="CZ794">
        <v>0</v>
      </c>
      <c r="DA794">
        <v>78784733.849999994</v>
      </c>
      <c r="DB794">
        <v>0</v>
      </c>
      <c r="DC794">
        <v>0</v>
      </c>
      <c r="DD794">
        <v>0</v>
      </c>
      <c r="DE794">
        <v>0</v>
      </c>
      <c r="DF794">
        <v>0</v>
      </c>
      <c r="DG794">
        <v>0</v>
      </c>
      <c r="DH794">
        <v>0</v>
      </c>
      <c r="DI794">
        <v>0</v>
      </c>
      <c r="DJ794">
        <v>100844738</v>
      </c>
      <c r="DK794">
        <v>0</v>
      </c>
      <c r="DL794">
        <v>0</v>
      </c>
      <c r="DM794">
        <v>0</v>
      </c>
      <c r="DN794">
        <v>0</v>
      </c>
      <c r="DO794">
        <v>0</v>
      </c>
      <c r="DP794">
        <v>0</v>
      </c>
      <c r="DQ794">
        <v>0</v>
      </c>
      <c r="DR794">
        <v>0</v>
      </c>
      <c r="DS794">
        <v>0</v>
      </c>
      <c r="DT794">
        <v>0</v>
      </c>
      <c r="DU794">
        <v>0</v>
      </c>
      <c r="DV794">
        <v>0</v>
      </c>
      <c r="DW794">
        <v>0</v>
      </c>
      <c r="DX794">
        <v>0</v>
      </c>
      <c r="DY794">
        <v>0</v>
      </c>
      <c r="DZ794">
        <v>0</v>
      </c>
      <c r="EA794">
        <v>0</v>
      </c>
      <c r="EB794">
        <v>0</v>
      </c>
      <c r="EC794">
        <v>0</v>
      </c>
      <c r="ED794">
        <v>0</v>
      </c>
      <c r="EE794">
        <v>0</v>
      </c>
      <c r="EF794">
        <v>0</v>
      </c>
      <c r="EH794">
        <v>2</v>
      </c>
      <c r="EJ794">
        <v>0</v>
      </c>
      <c r="EK794" s="59" t="s">
        <v>549</v>
      </c>
      <c r="EL794"/>
    </row>
    <row r="795" spans="2:142" x14ac:dyDescent="0.3">
      <c r="B795">
        <v>2013</v>
      </c>
      <c r="D795" t="s">
        <v>203</v>
      </c>
      <c r="E795" t="s">
        <v>281</v>
      </c>
      <c r="G795" t="s">
        <v>138</v>
      </c>
      <c r="H795" s="6">
        <v>160046</v>
      </c>
      <c r="I795">
        <v>160436</v>
      </c>
      <c r="J795">
        <v>0</v>
      </c>
      <c r="K795">
        <v>0</v>
      </c>
      <c r="L795">
        <v>0</v>
      </c>
      <c r="M795">
        <v>0</v>
      </c>
      <c r="N795">
        <v>0</v>
      </c>
      <c r="O795">
        <v>0</v>
      </c>
      <c r="P795">
        <v>0</v>
      </c>
      <c r="Q795">
        <v>0</v>
      </c>
      <c r="R795">
        <v>0</v>
      </c>
      <c r="S795">
        <v>0</v>
      </c>
      <c r="T795">
        <v>0</v>
      </c>
      <c r="U795">
        <v>0</v>
      </c>
      <c r="V795">
        <v>0</v>
      </c>
      <c r="W795">
        <v>0</v>
      </c>
      <c r="X795">
        <v>0</v>
      </c>
      <c r="Y795">
        <v>0</v>
      </c>
      <c r="Z795">
        <v>0</v>
      </c>
      <c r="AA795">
        <v>0</v>
      </c>
      <c r="AB795">
        <v>0</v>
      </c>
      <c r="AC795">
        <v>0</v>
      </c>
      <c r="AD795">
        <v>0</v>
      </c>
      <c r="AE795">
        <v>0</v>
      </c>
      <c r="AF795">
        <v>0</v>
      </c>
      <c r="AG795">
        <v>0</v>
      </c>
      <c r="AH795">
        <v>0</v>
      </c>
      <c r="AI795">
        <v>0</v>
      </c>
      <c r="AJ795">
        <v>0</v>
      </c>
      <c r="AK795">
        <v>0</v>
      </c>
      <c r="AL795">
        <v>0</v>
      </c>
      <c r="AM795">
        <v>0</v>
      </c>
      <c r="AN795">
        <v>0</v>
      </c>
      <c r="AO795">
        <v>0</v>
      </c>
      <c r="AP795">
        <v>0</v>
      </c>
      <c r="AQ795">
        <v>0</v>
      </c>
      <c r="AR795">
        <v>0</v>
      </c>
      <c r="AS795">
        <v>455568575.84000003</v>
      </c>
      <c r="AT795">
        <v>-1805123.3800000004</v>
      </c>
      <c r="AU795">
        <v>-368310.5</v>
      </c>
      <c r="AV795">
        <v>23661149.799999997</v>
      </c>
      <c r="AW795">
        <v>0</v>
      </c>
      <c r="AX795">
        <v>0</v>
      </c>
      <c r="AY795">
        <v>-355189.5</v>
      </c>
      <c r="AZ795">
        <v>0</v>
      </c>
      <c r="BA795">
        <v>-23637909.199999996</v>
      </c>
      <c r="BB795">
        <v>-478082048.88</v>
      </c>
      <c r="BC795">
        <v>43981231.800000004</v>
      </c>
      <c r="BD795">
        <v>23797583.949999999</v>
      </c>
      <c r="BE795">
        <v>2734418.3</v>
      </c>
      <c r="BF795">
        <v>149082.20000000001</v>
      </c>
      <c r="BG795">
        <v>-229837.25</v>
      </c>
      <c r="BH795">
        <v>5759716</v>
      </c>
      <c r="BI795">
        <v>0</v>
      </c>
      <c r="BJ795">
        <v>0</v>
      </c>
      <c r="BK795">
        <v>0</v>
      </c>
      <c r="BL795">
        <v>-28804305.150000002</v>
      </c>
      <c r="BM795">
        <v>9838588</v>
      </c>
      <c r="BN795">
        <v>-810451.45</v>
      </c>
      <c r="BO795">
        <v>-5338583.05</v>
      </c>
      <c r="BP795">
        <v>-360083.8</v>
      </c>
      <c r="BQ795">
        <v>-627406.66999999993</v>
      </c>
      <c r="BR795">
        <v>387162.65</v>
      </c>
      <c r="BS795">
        <v>0</v>
      </c>
      <c r="BT795">
        <v>-16378311.24</v>
      </c>
      <c r="BU795">
        <v>-423619.1</v>
      </c>
      <c r="BV795">
        <v>-9196340.3699999992</v>
      </c>
      <c r="BW795">
        <v>-1872101.57</v>
      </c>
      <c r="BX795">
        <v>-1230355.8</v>
      </c>
      <c r="BY795">
        <v>-1948779.34</v>
      </c>
      <c r="BZ795">
        <v>980246.99999999988</v>
      </c>
      <c r="CA795">
        <v>-857966.41</v>
      </c>
      <c r="CB795">
        <v>0</v>
      </c>
      <c r="CC795">
        <v>6777711.1699999999</v>
      </c>
      <c r="CD795">
        <v>25769.199999999997</v>
      </c>
      <c r="CE795">
        <v>-29854.5</v>
      </c>
      <c r="CF795">
        <v>0</v>
      </c>
      <c r="CG795">
        <v>0</v>
      </c>
      <c r="CH795">
        <v>0</v>
      </c>
      <c r="CI795">
        <v>0</v>
      </c>
      <c r="CJ795">
        <v>0</v>
      </c>
      <c r="CK795">
        <v>0</v>
      </c>
      <c r="CL795">
        <v>284722558.18000001</v>
      </c>
      <c r="CM795">
        <v>0</v>
      </c>
      <c r="CN795">
        <v>0</v>
      </c>
      <c r="CO795">
        <v>0</v>
      </c>
      <c r="CP795">
        <v>0</v>
      </c>
      <c r="CQ795">
        <v>0</v>
      </c>
      <c r="CR795">
        <v>0</v>
      </c>
      <c r="CS795">
        <v>0</v>
      </c>
      <c r="CT795">
        <v>0</v>
      </c>
      <c r="CU795">
        <v>0</v>
      </c>
      <c r="CV795">
        <v>0</v>
      </c>
      <c r="CW795">
        <v>0</v>
      </c>
      <c r="CX795">
        <v>0</v>
      </c>
      <c r="CY795">
        <v>0</v>
      </c>
      <c r="CZ795">
        <v>0</v>
      </c>
      <c r="DA795">
        <v>80089392.61999999</v>
      </c>
      <c r="DB795">
        <v>0</v>
      </c>
      <c r="DC795">
        <v>0</v>
      </c>
      <c r="DD795">
        <v>0</v>
      </c>
      <c r="DE795">
        <v>0</v>
      </c>
      <c r="DF795">
        <v>0</v>
      </c>
      <c r="DG795">
        <v>0</v>
      </c>
      <c r="DH795">
        <v>0</v>
      </c>
      <c r="DI795">
        <v>0</v>
      </c>
      <c r="DJ795">
        <v>95085022</v>
      </c>
      <c r="DK795">
        <v>0</v>
      </c>
      <c r="DL795">
        <v>0</v>
      </c>
      <c r="DM795">
        <v>0</v>
      </c>
      <c r="DN795">
        <v>0</v>
      </c>
      <c r="DO795">
        <v>0</v>
      </c>
      <c r="DP795">
        <v>0</v>
      </c>
      <c r="DQ795">
        <v>0</v>
      </c>
      <c r="DR795">
        <v>0</v>
      </c>
      <c r="DS795">
        <v>0</v>
      </c>
      <c r="DT795">
        <v>0</v>
      </c>
      <c r="DU795">
        <v>0</v>
      </c>
      <c r="DV795">
        <v>0</v>
      </c>
      <c r="DW795">
        <v>0</v>
      </c>
      <c r="DX795">
        <v>0</v>
      </c>
      <c r="DY795">
        <v>0</v>
      </c>
      <c r="DZ795">
        <v>0</v>
      </c>
      <c r="EA795">
        <v>0</v>
      </c>
      <c r="EB795">
        <v>0</v>
      </c>
      <c r="EC795">
        <v>0</v>
      </c>
      <c r="ED795">
        <v>0</v>
      </c>
      <c r="EE795">
        <v>0</v>
      </c>
      <c r="EF795">
        <v>0</v>
      </c>
      <c r="EH795">
        <v>2</v>
      </c>
      <c r="EJ795">
        <v>0</v>
      </c>
      <c r="EK795" s="59" t="s">
        <v>549</v>
      </c>
      <c r="EL795"/>
    </row>
    <row r="796" spans="2:142" x14ac:dyDescent="0.3">
      <c r="B796">
        <v>2014</v>
      </c>
      <c r="D796" t="s">
        <v>203</v>
      </c>
      <c r="E796" t="s">
        <v>281</v>
      </c>
      <c r="G796" t="s">
        <v>138</v>
      </c>
      <c r="H796" s="6">
        <v>161875</v>
      </c>
      <c r="I796">
        <v>166867</v>
      </c>
      <c r="J796">
        <v>0</v>
      </c>
      <c r="K796">
        <v>0</v>
      </c>
      <c r="L796">
        <v>0</v>
      </c>
      <c r="M796">
        <v>0</v>
      </c>
      <c r="N796">
        <v>0</v>
      </c>
      <c r="O796">
        <v>0</v>
      </c>
      <c r="P796">
        <v>0</v>
      </c>
      <c r="Q796">
        <v>0</v>
      </c>
      <c r="R796">
        <v>0</v>
      </c>
      <c r="S796">
        <v>0</v>
      </c>
      <c r="T796">
        <v>0</v>
      </c>
      <c r="U796">
        <v>0</v>
      </c>
      <c r="V796">
        <v>0</v>
      </c>
      <c r="W796">
        <v>0</v>
      </c>
      <c r="X796">
        <v>0</v>
      </c>
      <c r="Y796">
        <v>0</v>
      </c>
      <c r="Z796">
        <v>0</v>
      </c>
      <c r="AA796">
        <v>0</v>
      </c>
      <c r="AB796">
        <v>0</v>
      </c>
      <c r="AC796">
        <v>0</v>
      </c>
      <c r="AD796">
        <v>0</v>
      </c>
      <c r="AE796">
        <v>0</v>
      </c>
      <c r="AF796">
        <v>0</v>
      </c>
      <c r="AG796">
        <v>0</v>
      </c>
      <c r="AH796">
        <v>0</v>
      </c>
      <c r="AI796">
        <v>0</v>
      </c>
      <c r="AJ796">
        <v>0</v>
      </c>
      <c r="AK796">
        <v>0</v>
      </c>
      <c r="AL796">
        <v>0</v>
      </c>
      <c r="AM796">
        <v>0</v>
      </c>
      <c r="AN796">
        <v>0</v>
      </c>
      <c r="AO796">
        <v>0</v>
      </c>
      <c r="AP796">
        <v>0</v>
      </c>
      <c r="AQ796">
        <v>0</v>
      </c>
      <c r="AR796">
        <v>0</v>
      </c>
      <c r="AS796">
        <v>466091231.09000003</v>
      </c>
      <c r="AT796">
        <v>-1754921.1700000002</v>
      </c>
      <c r="AU796">
        <v>-365691.6</v>
      </c>
      <c r="AV796">
        <v>-54330200.5</v>
      </c>
      <c r="AW796">
        <v>0</v>
      </c>
      <c r="AX796">
        <v>0</v>
      </c>
      <c r="AY796">
        <v>-395062.45000000007</v>
      </c>
      <c r="AZ796">
        <v>0</v>
      </c>
      <c r="BA796">
        <v>54327054.5</v>
      </c>
      <c r="BB796">
        <v>-483881229.15000004</v>
      </c>
      <c r="BC796">
        <v>44185194.100000009</v>
      </c>
      <c r="BD796">
        <v>23759285.400000002</v>
      </c>
      <c r="BE796">
        <v>2718142.65</v>
      </c>
      <c r="BF796">
        <v>162234.70000000001</v>
      </c>
      <c r="BG796">
        <v>-417132.27999999997</v>
      </c>
      <c r="BH796">
        <v>-1711000</v>
      </c>
      <c r="BI796">
        <v>0</v>
      </c>
      <c r="BJ796">
        <v>0</v>
      </c>
      <c r="BK796">
        <v>0</v>
      </c>
      <c r="BL796">
        <v>-12656102.85</v>
      </c>
      <c r="BM796">
        <v>3661728</v>
      </c>
      <c r="BN796">
        <v>-13293000</v>
      </c>
      <c r="BO796">
        <v>-5372684.4500000002</v>
      </c>
      <c r="BP796">
        <v>-380710.05</v>
      </c>
      <c r="BQ796">
        <v>-749828.74</v>
      </c>
      <c r="BR796">
        <v>424356.95</v>
      </c>
      <c r="BS796">
        <v>0</v>
      </c>
      <c r="BT796">
        <v>-17894405.73</v>
      </c>
      <c r="BU796">
        <v>-442093.89</v>
      </c>
      <c r="BV796">
        <v>-7319265.0499999998</v>
      </c>
      <c r="BW796">
        <v>-1924357.03</v>
      </c>
      <c r="BX796">
        <v>-5312175.2</v>
      </c>
      <c r="BY796">
        <v>-1593958.8199999998</v>
      </c>
      <c r="BZ796">
        <v>1636484.8</v>
      </c>
      <c r="CA796">
        <v>-848047.03999999992</v>
      </c>
      <c r="CB796">
        <v>0</v>
      </c>
      <c r="CC796">
        <v>10923022.199999999</v>
      </c>
      <c r="CD796">
        <v>391489.11</v>
      </c>
      <c r="CE796">
        <v>-6078.95</v>
      </c>
      <c r="CF796">
        <v>0</v>
      </c>
      <c r="CG796">
        <v>0</v>
      </c>
      <c r="CH796">
        <v>0</v>
      </c>
      <c r="CI796">
        <v>0</v>
      </c>
      <c r="CJ796">
        <v>0</v>
      </c>
      <c r="CK796">
        <v>0</v>
      </c>
      <c r="CL796">
        <v>290841031.58000004</v>
      </c>
      <c r="CM796">
        <v>0</v>
      </c>
      <c r="CN796">
        <v>0</v>
      </c>
      <c r="CO796">
        <v>0</v>
      </c>
      <c r="CP796">
        <v>0</v>
      </c>
      <c r="CQ796">
        <v>0</v>
      </c>
      <c r="CR796">
        <v>0</v>
      </c>
      <c r="CS796">
        <v>0</v>
      </c>
      <c r="CT796">
        <v>0</v>
      </c>
      <c r="CU796">
        <v>0</v>
      </c>
      <c r="CV796">
        <v>0</v>
      </c>
      <c r="CW796">
        <v>0</v>
      </c>
      <c r="CX796">
        <v>0</v>
      </c>
      <c r="CY796">
        <v>0</v>
      </c>
      <c r="CZ796">
        <v>0</v>
      </c>
      <c r="DA796">
        <v>77721671.170000002</v>
      </c>
      <c r="DB796">
        <v>0</v>
      </c>
      <c r="DC796">
        <v>0</v>
      </c>
      <c r="DD796">
        <v>0</v>
      </c>
      <c r="DE796">
        <v>0</v>
      </c>
      <c r="DF796">
        <v>0</v>
      </c>
      <c r="DG796">
        <v>0</v>
      </c>
      <c r="DH796">
        <v>0</v>
      </c>
      <c r="DI796">
        <v>0</v>
      </c>
      <c r="DJ796">
        <v>96796022</v>
      </c>
      <c r="DK796">
        <v>0</v>
      </c>
      <c r="DL796">
        <v>0</v>
      </c>
      <c r="DM796">
        <v>0</v>
      </c>
      <c r="DN796">
        <v>0</v>
      </c>
      <c r="DO796">
        <v>0</v>
      </c>
      <c r="DP796">
        <v>0</v>
      </c>
      <c r="DQ796">
        <v>0</v>
      </c>
      <c r="DR796">
        <v>0</v>
      </c>
      <c r="DS796">
        <v>0</v>
      </c>
      <c r="DT796">
        <v>0</v>
      </c>
      <c r="DU796">
        <v>0</v>
      </c>
      <c r="DV796">
        <v>0</v>
      </c>
      <c r="DW796">
        <v>0</v>
      </c>
      <c r="DX796">
        <v>0</v>
      </c>
      <c r="DY796">
        <v>0</v>
      </c>
      <c r="DZ796">
        <v>0</v>
      </c>
      <c r="EA796">
        <v>0</v>
      </c>
      <c r="EB796">
        <v>0</v>
      </c>
      <c r="EC796">
        <v>0</v>
      </c>
      <c r="ED796">
        <v>0</v>
      </c>
      <c r="EE796">
        <v>0</v>
      </c>
      <c r="EF796">
        <v>0</v>
      </c>
      <c r="EH796">
        <v>2</v>
      </c>
      <c r="EJ796">
        <v>0</v>
      </c>
      <c r="EK796" s="59" t="s">
        <v>549</v>
      </c>
      <c r="EL796"/>
    </row>
    <row r="797" spans="2:142" x14ac:dyDescent="0.3">
      <c r="B797">
        <v>2015</v>
      </c>
      <c r="D797" t="s">
        <v>203</v>
      </c>
      <c r="E797" t="s">
        <v>281</v>
      </c>
      <c r="G797" t="s">
        <v>138</v>
      </c>
      <c r="H797" s="6">
        <v>166625</v>
      </c>
      <c r="I797">
        <v>170265</v>
      </c>
      <c r="J797">
        <v>0</v>
      </c>
      <c r="K797">
        <v>0</v>
      </c>
      <c r="L797">
        <v>0</v>
      </c>
      <c r="M797">
        <v>0</v>
      </c>
      <c r="N797">
        <v>0</v>
      </c>
      <c r="O797">
        <v>0</v>
      </c>
      <c r="P797">
        <v>0</v>
      </c>
      <c r="Q797">
        <v>0</v>
      </c>
      <c r="R797">
        <v>0</v>
      </c>
      <c r="S797">
        <v>0</v>
      </c>
      <c r="T797">
        <v>0</v>
      </c>
      <c r="U797">
        <v>0</v>
      </c>
      <c r="V797">
        <v>0</v>
      </c>
      <c r="W797">
        <v>0</v>
      </c>
      <c r="X797">
        <v>0</v>
      </c>
      <c r="Y797">
        <v>0</v>
      </c>
      <c r="Z797">
        <v>0</v>
      </c>
      <c r="AA797">
        <v>0</v>
      </c>
      <c r="AB797">
        <v>0</v>
      </c>
      <c r="AC797">
        <v>0</v>
      </c>
      <c r="AD797">
        <v>0</v>
      </c>
      <c r="AE797">
        <v>0</v>
      </c>
      <c r="AF797">
        <v>0</v>
      </c>
      <c r="AG797">
        <v>0</v>
      </c>
      <c r="AH797">
        <v>0</v>
      </c>
      <c r="AI797">
        <v>0</v>
      </c>
      <c r="AJ797">
        <v>0</v>
      </c>
      <c r="AK797">
        <v>0</v>
      </c>
      <c r="AL797">
        <v>0</v>
      </c>
      <c r="AM797">
        <v>0</v>
      </c>
      <c r="AN797">
        <v>0</v>
      </c>
      <c r="AO797">
        <v>0</v>
      </c>
      <c r="AP797">
        <v>0</v>
      </c>
      <c r="AQ797">
        <v>0</v>
      </c>
      <c r="AR797">
        <v>0</v>
      </c>
      <c r="AS797">
        <v>496936059.74000001</v>
      </c>
      <c r="AT797">
        <v>423127.12000000005</v>
      </c>
      <c r="AU797">
        <v>-335089.30000000005</v>
      </c>
      <c r="AV797">
        <v>70530736.650000006</v>
      </c>
      <c r="AW797">
        <v>0</v>
      </c>
      <c r="AX797">
        <v>0</v>
      </c>
      <c r="AY797">
        <v>-388223.96</v>
      </c>
      <c r="AZ797">
        <v>0</v>
      </c>
      <c r="BA797">
        <v>-70530736.650000006</v>
      </c>
      <c r="BB797">
        <v>-517584625.72999996</v>
      </c>
      <c r="BC797">
        <v>47027126.149999999</v>
      </c>
      <c r="BD797">
        <v>25307393.580000002</v>
      </c>
      <c r="BE797">
        <v>2807178.97</v>
      </c>
      <c r="BF797">
        <v>169578.05</v>
      </c>
      <c r="BG797">
        <v>-161743.27000000002</v>
      </c>
      <c r="BH797">
        <v>-1824000</v>
      </c>
      <c r="BI797">
        <v>0</v>
      </c>
      <c r="BJ797">
        <v>0</v>
      </c>
      <c r="BK797">
        <v>-562122</v>
      </c>
      <c r="BL797">
        <v>-28126197.469999999</v>
      </c>
      <c r="BM797">
        <v>3049573.08</v>
      </c>
      <c r="BN797">
        <v>-194994.66999999993</v>
      </c>
      <c r="BO797">
        <v>-5937221.2699999996</v>
      </c>
      <c r="BP797">
        <v>-408559.6</v>
      </c>
      <c r="BQ797">
        <v>-649022.77999999991</v>
      </c>
      <c r="BR797">
        <v>244830.4</v>
      </c>
      <c r="BS797">
        <v>0</v>
      </c>
      <c r="BT797">
        <v>-17402098.57</v>
      </c>
      <c r="BU797">
        <v>-150867.46</v>
      </c>
      <c r="BV797">
        <v>-9774901.9699999988</v>
      </c>
      <c r="BW797">
        <v>-2203853.5499999998</v>
      </c>
      <c r="BX797">
        <v>-2815584.37</v>
      </c>
      <c r="BY797">
        <v>-2400918.65</v>
      </c>
      <c r="BZ797">
        <v>5514360.5100000007</v>
      </c>
      <c r="CA797">
        <v>-825785.32000000007</v>
      </c>
      <c r="CB797">
        <v>0</v>
      </c>
      <c r="CC797">
        <v>1858630.83</v>
      </c>
      <c r="CD797">
        <v>1247516.75</v>
      </c>
      <c r="CE797">
        <v>-173974.79</v>
      </c>
      <c r="CF797">
        <v>0</v>
      </c>
      <c r="CG797">
        <v>0</v>
      </c>
      <c r="CH797">
        <v>0</v>
      </c>
      <c r="CI797">
        <v>106174378.30000001</v>
      </c>
      <c r="CJ797">
        <v>93044592.592040449</v>
      </c>
      <c r="CK797">
        <v>0</v>
      </c>
      <c r="CL797">
        <v>301569940.44999993</v>
      </c>
      <c r="CM797">
        <v>0</v>
      </c>
      <c r="CN797">
        <v>0</v>
      </c>
      <c r="CO797">
        <v>0</v>
      </c>
      <c r="CP797">
        <v>0</v>
      </c>
      <c r="CQ797">
        <v>0</v>
      </c>
      <c r="CR797">
        <v>0</v>
      </c>
      <c r="CS797">
        <v>0</v>
      </c>
      <c r="CT797">
        <v>0</v>
      </c>
      <c r="CU797">
        <v>0</v>
      </c>
      <c r="CV797">
        <v>0</v>
      </c>
      <c r="CW797">
        <v>0</v>
      </c>
      <c r="CX797">
        <v>0</v>
      </c>
      <c r="CY797">
        <v>0</v>
      </c>
      <c r="CZ797">
        <v>0</v>
      </c>
      <c r="DA797">
        <v>70387261.420000002</v>
      </c>
      <c r="DB797">
        <v>0</v>
      </c>
      <c r="DC797">
        <v>0</v>
      </c>
      <c r="DD797">
        <v>0</v>
      </c>
      <c r="DE797">
        <v>0</v>
      </c>
      <c r="DF797">
        <v>0</v>
      </c>
      <c r="DG797">
        <v>0</v>
      </c>
      <c r="DH797">
        <v>0</v>
      </c>
      <c r="DI797">
        <v>0</v>
      </c>
      <c r="DJ797">
        <v>98620022</v>
      </c>
      <c r="DK797">
        <v>0</v>
      </c>
      <c r="DL797">
        <v>0</v>
      </c>
      <c r="DM797">
        <v>0</v>
      </c>
      <c r="DN797">
        <v>0</v>
      </c>
      <c r="DO797">
        <v>0</v>
      </c>
      <c r="DP797">
        <v>0</v>
      </c>
      <c r="DQ797">
        <v>0</v>
      </c>
      <c r="DR797">
        <v>0</v>
      </c>
      <c r="DS797">
        <v>0</v>
      </c>
      <c r="DT797">
        <v>0</v>
      </c>
      <c r="DU797">
        <v>0</v>
      </c>
      <c r="DV797">
        <v>0</v>
      </c>
      <c r="DW797">
        <v>0</v>
      </c>
      <c r="DX797">
        <v>0</v>
      </c>
      <c r="DY797">
        <v>0</v>
      </c>
      <c r="DZ797">
        <v>0</v>
      </c>
      <c r="EA797">
        <v>0</v>
      </c>
      <c r="EB797">
        <v>0</v>
      </c>
      <c r="EC797">
        <v>0</v>
      </c>
      <c r="ED797">
        <v>0</v>
      </c>
      <c r="EE797">
        <v>0</v>
      </c>
      <c r="EF797">
        <v>0</v>
      </c>
      <c r="EH797">
        <v>2</v>
      </c>
      <c r="EJ797">
        <v>0</v>
      </c>
      <c r="EK797" s="59" t="s">
        <v>549</v>
      </c>
      <c r="EL797"/>
    </row>
    <row r="798" spans="2:142" x14ac:dyDescent="0.3">
      <c r="B798">
        <v>2016</v>
      </c>
      <c r="D798" t="s">
        <v>203</v>
      </c>
      <c r="E798" t="s">
        <v>281</v>
      </c>
      <c r="G798" t="s">
        <v>138</v>
      </c>
      <c r="H798" s="6">
        <v>170441</v>
      </c>
      <c r="I798">
        <v>170563</v>
      </c>
      <c r="J798">
        <v>0</v>
      </c>
      <c r="K798">
        <v>0</v>
      </c>
      <c r="L798">
        <v>0</v>
      </c>
      <c r="M798">
        <v>0</v>
      </c>
      <c r="N798">
        <v>0</v>
      </c>
      <c r="O798">
        <v>0</v>
      </c>
      <c r="P798">
        <v>0</v>
      </c>
      <c r="Q798">
        <v>0</v>
      </c>
      <c r="R798">
        <v>0</v>
      </c>
      <c r="S798">
        <v>0</v>
      </c>
      <c r="T798">
        <v>0</v>
      </c>
      <c r="U798">
        <v>0</v>
      </c>
      <c r="V798">
        <v>0</v>
      </c>
      <c r="W798">
        <v>0</v>
      </c>
      <c r="X798">
        <v>0</v>
      </c>
      <c r="Y798">
        <v>0</v>
      </c>
      <c r="Z798">
        <v>0</v>
      </c>
      <c r="AA798">
        <v>0</v>
      </c>
      <c r="AB798">
        <v>0</v>
      </c>
      <c r="AC798">
        <v>0</v>
      </c>
      <c r="AD798">
        <v>0</v>
      </c>
      <c r="AE798">
        <v>0</v>
      </c>
      <c r="AF798">
        <v>0</v>
      </c>
      <c r="AG798">
        <v>0</v>
      </c>
      <c r="AH798">
        <v>0</v>
      </c>
      <c r="AI798">
        <v>0</v>
      </c>
      <c r="AJ798">
        <v>0</v>
      </c>
      <c r="AK798">
        <v>0</v>
      </c>
      <c r="AL798">
        <v>0</v>
      </c>
      <c r="AM798">
        <v>0</v>
      </c>
      <c r="AN798">
        <v>0</v>
      </c>
      <c r="AO798">
        <v>0</v>
      </c>
      <c r="AP798">
        <v>0</v>
      </c>
      <c r="AQ798">
        <v>0</v>
      </c>
      <c r="AR798">
        <v>0</v>
      </c>
      <c r="AS798">
        <v>529359169.56</v>
      </c>
      <c r="AT798">
        <v>-4070988.14</v>
      </c>
      <c r="AU798">
        <v>-331394.58999999997</v>
      </c>
      <c r="AV798">
        <v>76830111.549999997</v>
      </c>
      <c r="AW798">
        <v>0</v>
      </c>
      <c r="AX798">
        <v>0</v>
      </c>
      <c r="AY798">
        <v>-388622.88</v>
      </c>
      <c r="AZ798">
        <v>0</v>
      </c>
      <c r="BA798">
        <v>-76830111.549999997</v>
      </c>
      <c r="BB798">
        <v>-545528651.35000002</v>
      </c>
      <c r="BC798">
        <v>79590012.899999991</v>
      </c>
      <c r="BD798">
        <v>0</v>
      </c>
      <c r="BE798">
        <v>0</v>
      </c>
      <c r="BF798">
        <v>0</v>
      </c>
      <c r="BG798">
        <v>-101932.35999999999</v>
      </c>
      <c r="BH798">
        <v>1301022</v>
      </c>
      <c r="BI798">
        <v>0</v>
      </c>
      <c r="BJ798">
        <v>0</v>
      </c>
      <c r="BK798">
        <v>0</v>
      </c>
      <c r="BL798">
        <v>-28021954.349999998</v>
      </c>
      <c r="BM798">
        <v>0</v>
      </c>
      <c r="BN798">
        <v>1194994.67</v>
      </c>
      <c r="BO798">
        <v>-5876588.9500000002</v>
      </c>
      <c r="BP798">
        <v>-402856.05</v>
      </c>
      <c r="BQ798">
        <v>-607066.26</v>
      </c>
      <c r="BR798">
        <v>571255</v>
      </c>
      <c r="BS798">
        <v>0</v>
      </c>
      <c r="BT798">
        <v>-17949528.599999998</v>
      </c>
      <c r="BU798">
        <v>-175246.99</v>
      </c>
      <c r="BV798">
        <v>-9916528.7599999998</v>
      </c>
      <c r="BW798">
        <v>-1874043.97</v>
      </c>
      <c r="BX798">
        <v>-1809515.45</v>
      </c>
      <c r="BY798">
        <v>-2071860.0699999998</v>
      </c>
      <c r="BZ798">
        <v>5805020.9299999997</v>
      </c>
      <c r="CA798">
        <v>-794722.74</v>
      </c>
      <c r="CB798">
        <v>0</v>
      </c>
      <c r="CC798">
        <v>3301595.73</v>
      </c>
      <c r="CD798">
        <v>1325340.31</v>
      </c>
      <c r="CE798">
        <v>-464869.88</v>
      </c>
      <c r="CF798">
        <v>0</v>
      </c>
      <c r="CG798">
        <v>0</v>
      </c>
      <c r="CH798">
        <v>0</v>
      </c>
      <c r="CI798">
        <v>101300000</v>
      </c>
      <c r="CJ798">
        <v>86700000</v>
      </c>
      <c r="CK798">
        <v>0</v>
      </c>
      <c r="CL798">
        <v>316552535.25</v>
      </c>
      <c r="CM798">
        <v>0</v>
      </c>
      <c r="CN798">
        <v>0</v>
      </c>
      <c r="CO798">
        <v>0</v>
      </c>
      <c r="CP798">
        <v>0</v>
      </c>
      <c r="CQ798">
        <v>0</v>
      </c>
      <c r="CR798">
        <v>0</v>
      </c>
      <c r="CS798">
        <v>0</v>
      </c>
      <c r="CT798">
        <v>0</v>
      </c>
      <c r="CU798">
        <v>0</v>
      </c>
      <c r="CV798">
        <v>0</v>
      </c>
      <c r="CW798">
        <v>0</v>
      </c>
      <c r="CX798">
        <v>0</v>
      </c>
      <c r="CY798">
        <v>0</v>
      </c>
      <c r="CZ798">
        <v>0</v>
      </c>
      <c r="DA798">
        <v>72449301.129999995</v>
      </c>
      <c r="DB798">
        <v>0</v>
      </c>
      <c r="DC798">
        <v>0</v>
      </c>
      <c r="DD798">
        <v>0</v>
      </c>
      <c r="DE798">
        <v>0</v>
      </c>
      <c r="DF798">
        <v>0</v>
      </c>
      <c r="DG798">
        <v>0</v>
      </c>
      <c r="DH798">
        <v>0</v>
      </c>
      <c r="DI798">
        <v>0</v>
      </c>
      <c r="DJ798">
        <v>97319000</v>
      </c>
      <c r="DK798">
        <v>0</v>
      </c>
      <c r="DL798">
        <v>0</v>
      </c>
      <c r="DM798">
        <v>0</v>
      </c>
      <c r="DN798">
        <v>0</v>
      </c>
      <c r="DO798">
        <v>0</v>
      </c>
      <c r="DP798">
        <v>0</v>
      </c>
      <c r="DQ798">
        <v>0</v>
      </c>
      <c r="DR798">
        <v>0</v>
      </c>
      <c r="DS798">
        <v>0</v>
      </c>
      <c r="DT798">
        <v>0</v>
      </c>
      <c r="DU798">
        <v>0</v>
      </c>
      <c r="DV798">
        <v>0</v>
      </c>
      <c r="DW798">
        <v>0</v>
      </c>
      <c r="DX798">
        <v>0</v>
      </c>
      <c r="DY798">
        <v>0</v>
      </c>
      <c r="DZ798">
        <v>0</v>
      </c>
      <c r="EA798">
        <v>0</v>
      </c>
      <c r="EB798">
        <v>0</v>
      </c>
      <c r="EC798">
        <v>0</v>
      </c>
      <c r="ED798">
        <v>0</v>
      </c>
      <c r="EE798">
        <v>0</v>
      </c>
      <c r="EF798">
        <v>0</v>
      </c>
      <c r="EH798">
        <v>2</v>
      </c>
      <c r="EJ798">
        <v>0</v>
      </c>
      <c r="EK798" s="59" t="s">
        <v>549</v>
      </c>
      <c r="EL798"/>
    </row>
    <row r="799" spans="2:142" x14ac:dyDescent="0.3">
      <c r="B799">
        <v>2017</v>
      </c>
      <c r="D799" t="s">
        <v>203</v>
      </c>
      <c r="E799" t="s">
        <v>281</v>
      </c>
      <c r="G799" t="s">
        <v>138</v>
      </c>
      <c r="H799" s="6">
        <v>169581</v>
      </c>
      <c r="I799">
        <v>166098</v>
      </c>
      <c r="J799">
        <v>0</v>
      </c>
      <c r="K799">
        <v>0</v>
      </c>
      <c r="L799">
        <v>0</v>
      </c>
      <c r="M799">
        <v>0</v>
      </c>
      <c r="N799">
        <v>0</v>
      </c>
      <c r="O799">
        <v>0</v>
      </c>
      <c r="P799">
        <v>0</v>
      </c>
      <c r="Q799">
        <v>0</v>
      </c>
      <c r="R799">
        <v>0</v>
      </c>
      <c r="S799">
        <v>0</v>
      </c>
      <c r="T799">
        <v>0</v>
      </c>
      <c r="U799">
        <v>0</v>
      </c>
      <c r="V799">
        <v>0</v>
      </c>
      <c r="W799">
        <v>0</v>
      </c>
      <c r="X799">
        <v>0</v>
      </c>
      <c r="Y799">
        <v>0</v>
      </c>
      <c r="Z799">
        <v>0</v>
      </c>
      <c r="AA799">
        <v>0</v>
      </c>
      <c r="AB799">
        <v>0</v>
      </c>
      <c r="AC799">
        <v>0</v>
      </c>
      <c r="AD799">
        <v>0</v>
      </c>
      <c r="AE799">
        <v>0</v>
      </c>
      <c r="AF799">
        <v>0</v>
      </c>
      <c r="AG799">
        <v>0</v>
      </c>
      <c r="AH799">
        <v>0</v>
      </c>
      <c r="AI799">
        <v>0</v>
      </c>
      <c r="AJ799">
        <v>0</v>
      </c>
      <c r="AK799">
        <v>0</v>
      </c>
      <c r="AL799">
        <v>0</v>
      </c>
      <c r="AM799">
        <v>0</v>
      </c>
      <c r="AN799">
        <v>0</v>
      </c>
      <c r="AO799">
        <v>0</v>
      </c>
      <c r="AP799">
        <v>0</v>
      </c>
      <c r="AQ799">
        <v>0</v>
      </c>
      <c r="AR799">
        <v>0</v>
      </c>
      <c r="AS799">
        <v>554917804.30999994</v>
      </c>
      <c r="AT799">
        <v>-1411550.95</v>
      </c>
      <c r="AU799">
        <v>-7359.9</v>
      </c>
      <c r="AV799">
        <v>88578592.5</v>
      </c>
      <c r="AW799">
        <v>0</v>
      </c>
      <c r="AX799">
        <v>0</v>
      </c>
      <c r="AY799">
        <v>-659761.99</v>
      </c>
      <c r="AZ799">
        <v>0</v>
      </c>
      <c r="BA799">
        <v>-88578592.5</v>
      </c>
      <c r="BB799">
        <v>-558006271.11000001</v>
      </c>
      <c r="BC799">
        <v>80096858.349999994</v>
      </c>
      <c r="BD799">
        <v>0</v>
      </c>
      <c r="BE799">
        <v>0</v>
      </c>
      <c r="BF799">
        <v>0</v>
      </c>
      <c r="BG799">
        <v>-199155.48</v>
      </c>
      <c r="BH799">
        <v>-4809000</v>
      </c>
      <c r="BI799">
        <v>0</v>
      </c>
      <c r="BJ799">
        <v>0</v>
      </c>
      <c r="BK799">
        <v>0</v>
      </c>
      <c r="BL799">
        <v>-29683132</v>
      </c>
      <c r="BM799">
        <v>0</v>
      </c>
      <c r="BN799">
        <v>-890000</v>
      </c>
      <c r="BO799">
        <v>-6114474.9500000002</v>
      </c>
      <c r="BP799">
        <v>-430680.07999999996</v>
      </c>
      <c r="BQ799">
        <v>-803052.97</v>
      </c>
      <c r="BR799">
        <v>0</v>
      </c>
      <c r="BS799">
        <v>0</v>
      </c>
      <c r="BT799">
        <v>-17371036.109999999</v>
      </c>
      <c r="BU799">
        <v>-142560.69</v>
      </c>
      <c r="BV799">
        <v>-8519648.75</v>
      </c>
      <c r="BW799">
        <v>-1319915.95</v>
      </c>
      <c r="BX799">
        <v>-1128088.79</v>
      </c>
      <c r="BY799">
        <v>-1996483.59</v>
      </c>
      <c r="BZ799">
        <v>5428688.6600000001</v>
      </c>
      <c r="CA799">
        <v>-575915.3600000001</v>
      </c>
      <c r="CB799">
        <v>0</v>
      </c>
      <c r="CC799">
        <v>15575021.300000001</v>
      </c>
      <c r="CD799">
        <v>485839.24</v>
      </c>
      <c r="CE799">
        <v>-375.25</v>
      </c>
      <c r="CF799">
        <v>0</v>
      </c>
      <c r="CG799">
        <v>0</v>
      </c>
      <c r="CH799">
        <v>0</v>
      </c>
      <c r="CI799">
        <v>114643163</v>
      </c>
      <c r="CJ799">
        <v>89707168.97920908</v>
      </c>
      <c r="CK799">
        <v>0</v>
      </c>
      <c r="CL799">
        <v>335422634.70000005</v>
      </c>
      <c r="CM799">
        <v>0</v>
      </c>
      <c r="CN799">
        <v>0</v>
      </c>
      <c r="CO799">
        <v>0</v>
      </c>
      <c r="CP799">
        <v>0</v>
      </c>
      <c r="CQ799">
        <v>0</v>
      </c>
      <c r="CR799">
        <v>0</v>
      </c>
      <c r="CS799">
        <v>0</v>
      </c>
      <c r="CT799">
        <v>0</v>
      </c>
      <c r="CU799">
        <v>0</v>
      </c>
      <c r="CV799">
        <v>0</v>
      </c>
      <c r="CW799">
        <v>0</v>
      </c>
      <c r="CX799">
        <v>0</v>
      </c>
      <c r="CY799">
        <v>0</v>
      </c>
      <c r="CZ799">
        <v>0</v>
      </c>
      <c r="DA799">
        <v>94885049.069999993</v>
      </c>
      <c r="DB799">
        <v>0</v>
      </c>
      <c r="DC799">
        <v>0</v>
      </c>
      <c r="DD799">
        <v>0</v>
      </c>
      <c r="DE799">
        <v>0</v>
      </c>
      <c r="DF799">
        <v>0</v>
      </c>
      <c r="DG799">
        <v>0</v>
      </c>
      <c r="DH799">
        <v>0</v>
      </c>
      <c r="DI799">
        <v>0</v>
      </c>
      <c r="DJ799">
        <v>102128000</v>
      </c>
      <c r="DK799">
        <v>0</v>
      </c>
      <c r="DL799">
        <v>0</v>
      </c>
      <c r="DM799">
        <v>0</v>
      </c>
      <c r="DN799">
        <v>0</v>
      </c>
      <c r="DO799">
        <v>0</v>
      </c>
      <c r="DP799">
        <v>0</v>
      </c>
      <c r="DQ799">
        <v>0</v>
      </c>
      <c r="DR799">
        <v>0</v>
      </c>
      <c r="DS799">
        <v>0</v>
      </c>
      <c r="DT799">
        <v>0</v>
      </c>
      <c r="DU799">
        <v>0</v>
      </c>
      <c r="DV799">
        <v>0</v>
      </c>
      <c r="DW799">
        <v>0</v>
      </c>
      <c r="DX799">
        <v>0</v>
      </c>
      <c r="DY799">
        <v>0</v>
      </c>
      <c r="DZ799">
        <v>0</v>
      </c>
      <c r="EA799">
        <v>0</v>
      </c>
      <c r="EB799">
        <v>0</v>
      </c>
      <c r="EC799">
        <v>0</v>
      </c>
      <c r="ED799">
        <v>0</v>
      </c>
      <c r="EE799">
        <v>0</v>
      </c>
      <c r="EF799">
        <v>0</v>
      </c>
      <c r="EH799">
        <v>2</v>
      </c>
      <c r="EJ799">
        <v>0</v>
      </c>
      <c r="EK799" s="59" t="s">
        <v>549</v>
      </c>
      <c r="EL799"/>
    </row>
    <row r="800" spans="2:142" x14ac:dyDescent="0.3">
      <c r="B800">
        <v>2018</v>
      </c>
      <c r="D800" t="s">
        <v>203</v>
      </c>
      <c r="E800" t="s">
        <v>281</v>
      </c>
      <c r="G800" t="s">
        <v>138</v>
      </c>
      <c r="H800" s="6">
        <v>165978</v>
      </c>
      <c r="I800">
        <v>164164</v>
      </c>
      <c r="J800">
        <v>0</v>
      </c>
      <c r="K800">
        <v>0</v>
      </c>
      <c r="L800">
        <v>0</v>
      </c>
      <c r="M800">
        <v>0</v>
      </c>
      <c r="N800">
        <v>0</v>
      </c>
      <c r="O800">
        <v>0</v>
      </c>
      <c r="P800">
        <v>0</v>
      </c>
      <c r="Q800">
        <v>0</v>
      </c>
      <c r="R800">
        <v>0</v>
      </c>
      <c r="S800">
        <v>0</v>
      </c>
      <c r="T800">
        <v>0</v>
      </c>
      <c r="U800">
        <v>0</v>
      </c>
      <c r="V800">
        <v>0</v>
      </c>
      <c r="W800">
        <v>0</v>
      </c>
      <c r="X800">
        <v>0</v>
      </c>
      <c r="Y800">
        <v>0</v>
      </c>
      <c r="Z800">
        <v>0</v>
      </c>
      <c r="AA800">
        <v>0</v>
      </c>
      <c r="AB800">
        <v>0</v>
      </c>
      <c r="AC800">
        <v>0</v>
      </c>
      <c r="AD800">
        <v>0</v>
      </c>
      <c r="AE800">
        <v>0</v>
      </c>
      <c r="AF800">
        <v>0</v>
      </c>
      <c r="AG800">
        <v>0</v>
      </c>
      <c r="AH800">
        <v>0</v>
      </c>
      <c r="AI800">
        <v>0</v>
      </c>
      <c r="AJ800">
        <v>0</v>
      </c>
      <c r="AK800">
        <v>0</v>
      </c>
      <c r="AL800">
        <v>0</v>
      </c>
      <c r="AM800">
        <v>0</v>
      </c>
      <c r="AN800">
        <v>0</v>
      </c>
      <c r="AO800">
        <v>0</v>
      </c>
      <c r="AP800">
        <v>0</v>
      </c>
      <c r="AQ800">
        <v>0</v>
      </c>
      <c r="AR800">
        <v>0</v>
      </c>
      <c r="AS800">
        <v>566741159.60000002</v>
      </c>
      <c r="AT800">
        <v>-1634657.2</v>
      </c>
      <c r="AU800">
        <v>0</v>
      </c>
      <c r="AV800">
        <v>90388093.5</v>
      </c>
      <c r="AW800">
        <v>0</v>
      </c>
      <c r="AX800">
        <v>0</v>
      </c>
      <c r="AY800">
        <v>-783313.07</v>
      </c>
      <c r="AZ800">
        <v>0</v>
      </c>
      <c r="BA800">
        <v>-90388093.5</v>
      </c>
      <c r="BB800">
        <v>-561183729.99000001</v>
      </c>
      <c r="BC800">
        <v>80398453.799999997</v>
      </c>
      <c r="BD800">
        <v>0</v>
      </c>
      <c r="BE800">
        <v>0</v>
      </c>
      <c r="BF800">
        <v>0</v>
      </c>
      <c r="BG800">
        <v>-164851.09</v>
      </c>
      <c r="BH800">
        <v>14371000</v>
      </c>
      <c r="BI800">
        <v>0</v>
      </c>
      <c r="BJ800">
        <v>0</v>
      </c>
      <c r="BK800">
        <v>0</v>
      </c>
      <c r="BL800">
        <v>-29005005.149999999</v>
      </c>
      <c r="BM800">
        <v>0</v>
      </c>
      <c r="BN800">
        <v>-1828980</v>
      </c>
      <c r="BO800">
        <v>-5724055.8499999996</v>
      </c>
      <c r="BP800">
        <v>-415100.05</v>
      </c>
      <c r="BQ800">
        <v>-297596.58</v>
      </c>
      <c r="BR800">
        <v>0</v>
      </c>
      <c r="BS800">
        <v>0</v>
      </c>
      <c r="BT800">
        <v>-16379242.4</v>
      </c>
      <c r="BU800">
        <v>-95751.039999999994</v>
      </c>
      <c r="BV800">
        <v>-7956392.2699999996</v>
      </c>
      <c r="BW800">
        <v>-1027843.59</v>
      </c>
      <c r="BX800">
        <v>-872144.67</v>
      </c>
      <c r="BY800">
        <v>-1923967.18</v>
      </c>
      <c r="BZ800">
        <v>3721562.13</v>
      </c>
      <c r="CA800">
        <v>-517523.47000000003</v>
      </c>
      <c r="CB800">
        <v>0</v>
      </c>
      <c r="CC800">
        <v>-10032226.91</v>
      </c>
      <c r="CD800">
        <v>498532.51</v>
      </c>
      <c r="CE800">
        <v>-4471.97</v>
      </c>
      <c r="CF800">
        <v>0</v>
      </c>
      <c r="CG800">
        <v>0</v>
      </c>
      <c r="CH800">
        <v>0</v>
      </c>
      <c r="CI800">
        <v>137076332</v>
      </c>
      <c r="CJ800">
        <v>87494004.592959866</v>
      </c>
      <c r="CK800">
        <v>0</v>
      </c>
      <c r="CL800">
        <v>309059918.25000006</v>
      </c>
      <c r="CM800">
        <v>0</v>
      </c>
      <c r="CN800">
        <v>0</v>
      </c>
      <c r="CO800">
        <v>0</v>
      </c>
      <c r="CP800">
        <v>0</v>
      </c>
      <c r="CQ800">
        <v>0</v>
      </c>
      <c r="CR800">
        <v>0</v>
      </c>
      <c r="CS800">
        <v>0</v>
      </c>
      <c r="CT800">
        <v>0</v>
      </c>
      <c r="CU800">
        <v>0</v>
      </c>
      <c r="CV800">
        <v>0</v>
      </c>
      <c r="CW800">
        <v>0</v>
      </c>
      <c r="CX800">
        <v>0</v>
      </c>
      <c r="CY800">
        <v>0</v>
      </c>
      <c r="CZ800">
        <v>0</v>
      </c>
      <c r="DA800">
        <v>120819327.78</v>
      </c>
      <c r="DB800">
        <v>0</v>
      </c>
      <c r="DC800">
        <v>0</v>
      </c>
      <c r="DD800">
        <v>0</v>
      </c>
      <c r="DE800">
        <v>0</v>
      </c>
      <c r="DF800">
        <v>0</v>
      </c>
      <c r="DG800">
        <v>0</v>
      </c>
      <c r="DH800">
        <v>0</v>
      </c>
      <c r="DI800">
        <v>0</v>
      </c>
      <c r="DJ800">
        <v>87576000</v>
      </c>
      <c r="DK800">
        <v>0</v>
      </c>
      <c r="DL800">
        <v>0</v>
      </c>
      <c r="DM800">
        <v>0</v>
      </c>
      <c r="DN800">
        <v>0</v>
      </c>
      <c r="DO800">
        <v>0</v>
      </c>
      <c r="DP800">
        <v>0</v>
      </c>
      <c r="DQ800">
        <v>0</v>
      </c>
      <c r="DR800">
        <v>0</v>
      </c>
      <c r="DS800">
        <v>0</v>
      </c>
      <c r="DT800">
        <v>0</v>
      </c>
      <c r="DU800">
        <v>0</v>
      </c>
      <c r="DV800">
        <v>0</v>
      </c>
      <c r="DW800">
        <v>0</v>
      </c>
      <c r="DX800">
        <v>0</v>
      </c>
      <c r="DY800">
        <v>0</v>
      </c>
      <c r="DZ800">
        <v>0</v>
      </c>
      <c r="EA800">
        <v>0</v>
      </c>
      <c r="EB800">
        <v>0</v>
      </c>
      <c r="EC800">
        <v>0</v>
      </c>
      <c r="ED800">
        <v>0</v>
      </c>
      <c r="EE800">
        <v>0</v>
      </c>
      <c r="EF800">
        <v>0</v>
      </c>
      <c r="EH800">
        <v>2</v>
      </c>
      <c r="EJ800">
        <v>0</v>
      </c>
      <c r="EK800" s="59" t="s">
        <v>549</v>
      </c>
      <c r="EL800"/>
    </row>
    <row r="801" spans="2:142" x14ac:dyDescent="0.3">
      <c r="B801">
        <v>2019</v>
      </c>
      <c r="D801" t="s">
        <v>203</v>
      </c>
      <c r="E801" t="s">
        <v>281</v>
      </c>
      <c r="G801" t="s">
        <v>138</v>
      </c>
      <c r="H801" s="6">
        <v>161101</v>
      </c>
      <c r="I801">
        <v>158524</v>
      </c>
      <c r="J801">
        <v>0</v>
      </c>
      <c r="K801">
        <v>0</v>
      </c>
      <c r="L801">
        <v>0</v>
      </c>
      <c r="M801">
        <v>0</v>
      </c>
      <c r="N801">
        <v>0</v>
      </c>
      <c r="O801">
        <v>0</v>
      </c>
      <c r="P801">
        <v>0</v>
      </c>
      <c r="Q801">
        <v>0</v>
      </c>
      <c r="R801">
        <v>0</v>
      </c>
      <c r="S801">
        <v>0</v>
      </c>
      <c r="T801">
        <v>0</v>
      </c>
      <c r="U801">
        <v>0</v>
      </c>
      <c r="V801">
        <v>0</v>
      </c>
      <c r="W801">
        <v>0</v>
      </c>
      <c r="X801">
        <v>0</v>
      </c>
      <c r="Y801">
        <v>0</v>
      </c>
      <c r="Z801">
        <v>0</v>
      </c>
      <c r="AA801">
        <v>0</v>
      </c>
      <c r="AB801">
        <v>0</v>
      </c>
      <c r="AC801">
        <v>0</v>
      </c>
      <c r="AD801">
        <v>0</v>
      </c>
      <c r="AE801">
        <v>0</v>
      </c>
      <c r="AF801">
        <v>0</v>
      </c>
      <c r="AG801">
        <v>0</v>
      </c>
      <c r="AH801">
        <v>0</v>
      </c>
      <c r="AI801">
        <v>0</v>
      </c>
      <c r="AJ801">
        <v>0</v>
      </c>
      <c r="AK801">
        <v>0</v>
      </c>
      <c r="AL801">
        <v>0</v>
      </c>
      <c r="AM801">
        <v>0</v>
      </c>
      <c r="AN801">
        <v>0</v>
      </c>
      <c r="AO801">
        <v>0</v>
      </c>
      <c r="AP801">
        <v>0</v>
      </c>
      <c r="AQ801">
        <v>0</v>
      </c>
      <c r="AR801">
        <v>0</v>
      </c>
      <c r="AS801">
        <v>563243354.80000007</v>
      </c>
      <c r="AT801">
        <v>-805197.85</v>
      </c>
      <c r="AU801">
        <v>0</v>
      </c>
      <c r="AV801">
        <v>90040319.700000003</v>
      </c>
      <c r="AW801">
        <v>0</v>
      </c>
      <c r="AX801">
        <v>0</v>
      </c>
      <c r="AY801">
        <v>-774775.19</v>
      </c>
      <c r="AZ801">
        <v>0</v>
      </c>
      <c r="BA801">
        <v>-90040319.700000003</v>
      </c>
      <c r="BB801">
        <v>-569119676.88</v>
      </c>
      <c r="BC801">
        <v>80971594.75</v>
      </c>
      <c r="BD801">
        <v>0</v>
      </c>
      <c r="BE801">
        <v>0</v>
      </c>
      <c r="BF801">
        <v>0</v>
      </c>
      <c r="BG801">
        <v>-101061.79</v>
      </c>
      <c r="BH801">
        <v>648000</v>
      </c>
      <c r="BI801">
        <v>0</v>
      </c>
      <c r="BJ801">
        <v>0</v>
      </c>
      <c r="BK801">
        <v>0</v>
      </c>
      <c r="BL801">
        <v>-17084241.699999999</v>
      </c>
      <c r="BM801">
        <v>0</v>
      </c>
      <c r="BN801">
        <v>8508980</v>
      </c>
      <c r="BO801">
        <v>-5839818.4299999997</v>
      </c>
      <c r="BP801">
        <v>-368485.89999999997</v>
      </c>
      <c r="BQ801">
        <v>-334964.24</v>
      </c>
      <c r="BR801">
        <v>0</v>
      </c>
      <c r="BS801">
        <v>0</v>
      </c>
      <c r="BT801">
        <v>-17160989.199999999</v>
      </c>
      <c r="BU801">
        <v>-50851.4</v>
      </c>
      <c r="BV801">
        <v>-8854948.2899999991</v>
      </c>
      <c r="BW801">
        <v>-919155.77</v>
      </c>
      <c r="BX801">
        <v>-546815.49</v>
      </c>
      <c r="BY801">
        <v>-1624263.24</v>
      </c>
      <c r="BZ801">
        <v>3325658.63</v>
      </c>
      <c r="CA801">
        <v>-491102.02</v>
      </c>
      <c r="CB801">
        <v>0</v>
      </c>
      <c r="CC801">
        <v>24986749.789999999</v>
      </c>
      <c r="CD801">
        <v>259365.77</v>
      </c>
      <c r="CE801">
        <v>-8208.93</v>
      </c>
      <c r="CF801">
        <v>0</v>
      </c>
      <c r="CG801">
        <v>0</v>
      </c>
      <c r="CH801">
        <v>0</v>
      </c>
      <c r="CI801">
        <v>162284441</v>
      </c>
      <c r="CJ801">
        <v>85429428.057006001</v>
      </c>
      <c r="CK801">
        <v>-4284659.2953467695</v>
      </c>
      <c r="CL801">
        <v>352442362.29999995</v>
      </c>
      <c r="CM801">
        <v>0</v>
      </c>
      <c r="CN801">
        <v>0</v>
      </c>
      <c r="CO801">
        <v>0</v>
      </c>
      <c r="CP801">
        <v>0</v>
      </c>
      <c r="CQ801">
        <v>0</v>
      </c>
      <c r="CR801">
        <v>0</v>
      </c>
      <c r="CS801">
        <v>0</v>
      </c>
      <c r="CT801">
        <v>0</v>
      </c>
      <c r="CU801">
        <v>0</v>
      </c>
      <c r="CV801">
        <v>0</v>
      </c>
      <c r="CW801">
        <v>0</v>
      </c>
      <c r="CX801">
        <v>0</v>
      </c>
      <c r="CY801">
        <v>0</v>
      </c>
      <c r="CZ801">
        <v>0</v>
      </c>
      <c r="DA801">
        <v>178678475.19999999</v>
      </c>
      <c r="DB801">
        <v>0</v>
      </c>
      <c r="DC801">
        <v>0</v>
      </c>
      <c r="DD801">
        <v>0</v>
      </c>
      <c r="DE801">
        <v>0</v>
      </c>
      <c r="DF801">
        <v>0</v>
      </c>
      <c r="DG801">
        <v>0</v>
      </c>
      <c r="DH801">
        <v>0</v>
      </c>
      <c r="DI801">
        <v>0</v>
      </c>
      <c r="DJ801">
        <v>86928000</v>
      </c>
      <c r="DK801">
        <v>0</v>
      </c>
      <c r="DL801">
        <v>0</v>
      </c>
      <c r="DM801">
        <v>0</v>
      </c>
      <c r="DN801">
        <v>0</v>
      </c>
      <c r="DO801">
        <v>0</v>
      </c>
      <c r="DP801">
        <v>0</v>
      </c>
      <c r="DQ801">
        <v>0</v>
      </c>
      <c r="DR801">
        <v>0</v>
      </c>
      <c r="DS801">
        <v>0</v>
      </c>
      <c r="DT801">
        <v>0</v>
      </c>
      <c r="DU801">
        <v>0</v>
      </c>
      <c r="DV801">
        <v>0</v>
      </c>
      <c r="DW801">
        <v>0</v>
      </c>
      <c r="DX801">
        <v>0</v>
      </c>
      <c r="DY801">
        <v>0</v>
      </c>
      <c r="DZ801">
        <v>0</v>
      </c>
      <c r="EA801">
        <v>0</v>
      </c>
      <c r="EB801">
        <v>0</v>
      </c>
      <c r="EC801">
        <v>0</v>
      </c>
      <c r="ED801">
        <v>0</v>
      </c>
      <c r="EE801">
        <v>0</v>
      </c>
      <c r="EF801">
        <v>0</v>
      </c>
      <c r="EH801">
        <v>2</v>
      </c>
      <c r="EJ801">
        <v>0</v>
      </c>
      <c r="EK801" s="59" t="s">
        <v>549</v>
      </c>
      <c r="EL801"/>
    </row>
    <row r="802" spans="2:142" x14ac:dyDescent="0.3">
      <c r="B802">
        <v>2020</v>
      </c>
      <c r="D802" t="s">
        <v>203</v>
      </c>
      <c r="E802" t="s">
        <v>281</v>
      </c>
      <c r="G802" t="s">
        <v>138</v>
      </c>
      <c r="H802" s="6">
        <v>157679</v>
      </c>
      <c r="I802">
        <v>159048</v>
      </c>
      <c r="J802">
        <v>0</v>
      </c>
      <c r="K802">
        <v>0</v>
      </c>
      <c r="L802">
        <v>0</v>
      </c>
      <c r="M802">
        <v>0</v>
      </c>
      <c r="N802">
        <v>0</v>
      </c>
      <c r="O802">
        <v>0</v>
      </c>
      <c r="P802">
        <v>0</v>
      </c>
      <c r="Q802">
        <v>0</v>
      </c>
      <c r="R802">
        <v>0</v>
      </c>
      <c r="S802">
        <v>0</v>
      </c>
      <c r="T802">
        <v>0</v>
      </c>
      <c r="U802">
        <v>0</v>
      </c>
      <c r="V802">
        <v>0</v>
      </c>
      <c r="W802">
        <v>0</v>
      </c>
      <c r="X802">
        <v>0</v>
      </c>
      <c r="Y802">
        <v>0</v>
      </c>
      <c r="Z802">
        <v>0</v>
      </c>
      <c r="AA802">
        <v>0</v>
      </c>
      <c r="AB802">
        <v>0</v>
      </c>
      <c r="AC802">
        <v>0</v>
      </c>
      <c r="AD802">
        <v>0</v>
      </c>
      <c r="AE802">
        <v>0</v>
      </c>
      <c r="AF802">
        <v>0</v>
      </c>
      <c r="AG802">
        <v>0</v>
      </c>
      <c r="AH802">
        <v>0</v>
      </c>
      <c r="AI802">
        <v>0</v>
      </c>
      <c r="AJ802">
        <v>0</v>
      </c>
      <c r="AK802">
        <v>0</v>
      </c>
      <c r="AL802">
        <v>0</v>
      </c>
      <c r="AM802">
        <v>0</v>
      </c>
      <c r="AN802">
        <v>0</v>
      </c>
      <c r="AO802">
        <v>0</v>
      </c>
      <c r="AP802">
        <v>0</v>
      </c>
      <c r="AQ802">
        <v>0</v>
      </c>
      <c r="AR802">
        <v>0</v>
      </c>
      <c r="AS802">
        <v>552406209.79999995</v>
      </c>
      <c r="AT802">
        <v>-2131725.6799999997</v>
      </c>
      <c r="AU802">
        <v>0</v>
      </c>
      <c r="AV802">
        <v>90779609.349999994</v>
      </c>
      <c r="AW802">
        <v>0</v>
      </c>
      <c r="AX802">
        <v>0</v>
      </c>
      <c r="AY802">
        <v>-756028.45</v>
      </c>
      <c r="AZ802">
        <v>0</v>
      </c>
      <c r="BA802">
        <v>-90779609.349999994</v>
      </c>
      <c r="BB802">
        <v>-547934530.63</v>
      </c>
      <c r="BC802">
        <v>78055219.650000006</v>
      </c>
      <c r="BD802">
        <v>0</v>
      </c>
      <c r="BE802">
        <v>0</v>
      </c>
      <c r="BF802">
        <v>0</v>
      </c>
      <c r="BG802">
        <v>-161489.01</v>
      </c>
      <c r="BH802">
        <v>-1346000</v>
      </c>
      <c r="BI802">
        <v>0</v>
      </c>
      <c r="BJ802">
        <v>0</v>
      </c>
      <c r="BK802">
        <v>0</v>
      </c>
      <c r="BL802">
        <v>-8127135</v>
      </c>
      <c r="BM802">
        <v>0</v>
      </c>
      <c r="BN802">
        <v>4984740</v>
      </c>
      <c r="BO802">
        <v>-5735743.3799999999</v>
      </c>
      <c r="BP802">
        <v>-373203.94999999995</v>
      </c>
      <c r="BQ802">
        <v>-296592.71000000002</v>
      </c>
      <c r="BR802">
        <v>0</v>
      </c>
      <c r="BS802">
        <v>0</v>
      </c>
      <c r="BT802">
        <v>-17133519.140000001</v>
      </c>
      <c r="BU802">
        <v>-69382.63</v>
      </c>
      <c r="BV802">
        <v>-13712338.970000001</v>
      </c>
      <c r="BW802">
        <v>-1120904.23</v>
      </c>
      <c r="BX802">
        <v>-615674.31000000006</v>
      </c>
      <c r="BY802">
        <v>-1164809.8400000001</v>
      </c>
      <c r="BZ802">
        <v>3944850.04</v>
      </c>
      <c r="CA802">
        <v>-471526.72000000003</v>
      </c>
      <c r="CB802">
        <v>0</v>
      </c>
      <c r="CC802">
        <v>10753793.76</v>
      </c>
      <c r="CD802">
        <v>454396.23</v>
      </c>
      <c r="CE802">
        <v>-0.04</v>
      </c>
      <c r="CF802">
        <v>0</v>
      </c>
      <c r="CG802">
        <v>0</v>
      </c>
      <c r="CH802">
        <v>0</v>
      </c>
      <c r="CI802">
        <v>220048650</v>
      </c>
      <c r="CJ802">
        <v>126377423.70943962</v>
      </c>
      <c r="CK802">
        <v>-955599.68199289963</v>
      </c>
      <c r="CL802">
        <v>395213195.40000004</v>
      </c>
      <c r="CM802">
        <v>0</v>
      </c>
      <c r="CN802">
        <v>0</v>
      </c>
      <c r="CO802">
        <v>0</v>
      </c>
      <c r="CP802">
        <v>0</v>
      </c>
      <c r="CQ802">
        <v>0</v>
      </c>
      <c r="CR802">
        <v>0</v>
      </c>
      <c r="CS802">
        <v>0</v>
      </c>
      <c r="CT802">
        <v>0</v>
      </c>
      <c r="CU802">
        <v>0</v>
      </c>
      <c r="CV802">
        <v>0</v>
      </c>
      <c r="CW802">
        <v>0</v>
      </c>
      <c r="CX802">
        <v>0</v>
      </c>
      <c r="CY802">
        <v>0</v>
      </c>
      <c r="CZ802">
        <v>0</v>
      </c>
      <c r="DA802">
        <v>228127079.99000001</v>
      </c>
      <c r="DB802">
        <v>0</v>
      </c>
      <c r="DC802">
        <v>0</v>
      </c>
      <c r="DD802">
        <v>0</v>
      </c>
      <c r="DE802">
        <v>0</v>
      </c>
      <c r="DF802">
        <v>0</v>
      </c>
      <c r="DG802">
        <v>0</v>
      </c>
      <c r="DH802">
        <v>0</v>
      </c>
      <c r="DI802">
        <v>0</v>
      </c>
      <c r="DJ802">
        <v>88274000</v>
      </c>
      <c r="DK802">
        <v>0</v>
      </c>
      <c r="DL802">
        <v>0</v>
      </c>
      <c r="DM802">
        <v>0</v>
      </c>
      <c r="DN802">
        <v>0</v>
      </c>
      <c r="DO802">
        <v>0</v>
      </c>
      <c r="DP802">
        <v>0</v>
      </c>
      <c r="DQ802">
        <v>0</v>
      </c>
      <c r="DR802">
        <v>0</v>
      </c>
      <c r="DS802">
        <v>0</v>
      </c>
      <c r="DT802">
        <v>0</v>
      </c>
      <c r="DU802">
        <v>0</v>
      </c>
      <c r="DV802">
        <v>0</v>
      </c>
      <c r="DW802">
        <v>0</v>
      </c>
      <c r="DX802">
        <v>0</v>
      </c>
      <c r="DY802">
        <v>0</v>
      </c>
      <c r="DZ802">
        <v>0</v>
      </c>
      <c r="EA802">
        <v>0</v>
      </c>
      <c r="EB802">
        <v>0</v>
      </c>
      <c r="EC802">
        <v>0</v>
      </c>
      <c r="ED802">
        <v>0</v>
      </c>
      <c r="EE802">
        <v>0</v>
      </c>
      <c r="EF802">
        <v>0</v>
      </c>
      <c r="EH802">
        <v>2</v>
      </c>
      <c r="EJ802">
        <v>0</v>
      </c>
      <c r="EK802" s="59" t="s">
        <v>549</v>
      </c>
      <c r="EL802"/>
    </row>
    <row r="803" spans="2:142" x14ac:dyDescent="0.3">
      <c r="B803">
        <v>2021</v>
      </c>
      <c r="D803" t="s">
        <v>203</v>
      </c>
      <c r="E803" t="s">
        <v>281</v>
      </c>
      <c r="G803" t="s">
        <v>138</v>
      </c>
      <c r="H803" s="6">
        <v>158335</v>
      </c>
      <c r="I803">
        <v>168417</v>
      </c>
      <c r="J803">
        <v>0</v>
      </c>
      <c r="K803">
        <v>0</v>
      </c>
      <c r="L803">
        <v>0</v>
      </c>
      <c r="M803">
        <v>0</v>
      </c>
      <c r="N803">
        <v>0</v>
      </c>
      <c r="O803">
        <v>0</v>
      </c>
      <c r="P803">
        <v>0</v>
      </c>
      <c r="Q803">
        <v>0</v>
      </c>
      <c r="R803">
        <v>0</v>
      </c>
      <c r="S803">
        <v>0</v>
      </c>
      <c r="T803">
        <v>0</v>
      </c>
      <c r="U803">
        <v>0</v>
      </c>
      <c r="V803">
        <v>0</v>
      </c>
      <c r="W803">
        <v>0</v>
      </c>
      <c r="X803">
        <v>0</v>
      </c>
      <c r="Y803">
        <v>0</v>
      </c>
      <c r="Z803">
        <v>0</v>
      </c>
      <c r="AA803">
        <v>0</v>
      </c>
      <c r="AB803">
        <v>0</v>
      </c>
      <c r="AC803">
        <v>0</v>
      </c>
      <c r="AD803">
        <v>0</v>
      </c>
      <c r="AE803">
        <v>0</v>
      </c>
      <c r="AF803">
        <v>0</v>
      </c>
      <c r="AG803">
        <v>0</v>
      </c>
      <c r="AH803">
        <v>0</v>
      </c>
      <c r="AI803">
        <v>0</v>
      </c>
      <c r="AJ803">
        <v>0</v>
      </c>
      <c r="AK803">
        <v>0</v>
      </c>
      <c r="AL803">
        <v>0</v>
      </c>
      <c r="AM803">
        <v>0</v>
      </c>
      <c r="AN803">
        <v>0</v>
      </c>
      <c r="AO803">
        <v>0</v>
      </c>
      <c r="AP803">
        <v>0</v>
      </c>
      <c r="AQ803">
        <v>0</v>
      </c>
      <c r="AR803">
        <v>0</v>
      </c>
      <c r="AS803">
        <v>552631194.10000002</v>
      </c>
      <c r="AT803">
        <v>-1378478.91</v>
      </c>
      <c r="AU803">
        <v>0</v>
      </c>
      <c r="AV803">
        <v>90122509.280000001</v>
      </c>
      <c r="AW803">
        <v>0</v>
      </c>
      <c r="AX803">
        <v>0</v>
      </c>
      <c r="AY803">
        <v>-759942.81</v>
      </c>
      <c r="AZ803">
        <v>-25274</v>
      </c>
      <c r="BA803">
        <v>-90122509.280000001</v>
      </c>
      <c r="BB803">
        <v>-589947549.64999998</v>
      </c>
      <c r="BC803">
        <v>81007961.5</v>
      </c>
      <c r="BD803">
        <v>0</v>
      </c>
      <c r="BE803">
        <v>0</v>
      </c>
      <c r="BF803">
        <v>0</v>
      </c>
      <c r="BG803">
        <v>-270402.61</v>
      </c>
      <c r="BH803">
        <v>-12488000</v>
      </c>
      <c r="BI803">
        <v>0</v>
      </c>
      <c r="BJ803">
        <v>0</v>
      </c>
      <c r="BK803">
        <v>0</v>
      </c>
      <c r="BL803">
        <v>-3463129</v>
      </c>
      <c r="BM803">
        <v>0</v>
      </c>
      <c r="BN803">
        <v>1006368</v>
      </c>
      <c r="BO803">
        <v>-5949009.4700000007</v>
      </c>
      <c r="BP803">
        <v>-347158.95</v>
      </c>
      <c r="BQ803">
        <v>-435986.85000000003</v>
      </c>
      <c r="BR803">
        <v>0</v>
      </c>
      <c r="BS803">
        <v>0</v>
      </c>
      <c r="BT803">
        <v>-20095874.460000001</v>
      </c>
      <c r="BU803">
        <v>-46990.38</v>
      </c>
      <c r="BV803">
        <v>-9694052.379999999</v>
      </c>
      <c r="BW803">
        <v>-1036437.44</v>
      </c>
      <c r="BX803">
        <v>-843064.98</v>
      </c>
      <c r="BY803">
        <v>-717913.98</v>
      </c>
      <c r="BZ803">
        <v>3867571.37</v>
      </c>
      <c r="CA803">
        <v>-524432.31000000006</v>
      </c>
      <c r="CB803">
        <v>0</v>
      </c>
      <c r="CC803">
        <v>23553208.969999999</v>
      </c>
      <c r="CD803">
        <v>1014209.14</v>
      </c>
      <c r="CE803">
        <v>-99.97</v>
      </c>
      <c r="CF803">
        <v>0</v>
      </c>
      <c r="CG803">
        <v>0</v>
      </c>
      <c r="CH803">
        <v>0</v>
      </c>
      <c r="CI803">
        <v>270765689</v>
      </c>
      <c r="CJ803">
        <v>130262383.9988848</v>
      </c>
      <c r="CK803">
        <v>1164652.0177195966</v>
      </c>
      <c r="CL803">
        <v>428431240.84999996</v>
      </c>
      <c r="CM803">
        <v>0</v>
      </c>
      <c r="CN803">
        <v>0</v>
      </c>
      <c r="CO803">
        <v>0</v>
      </c>
      <c r="CP803">
        <v>0</v>
      </c>
      <c r="CQ803">
        <v>0</v>
      </c>
      <c r="CR803">
        <v>0</v>
      </c>
      <c r="CS803">
        <v>0</v>
      </c>
      <c r="CT803">
        <v>0</v>
      </c>
      <c r="CU803">
        <v>0</v>
      </c>
      <c r="CV803">
        <v>0</v>
      </c>
      <c r="CW803">
        <v>0</v>
      </c>
      <c r="CX803">
        <v>0</v>
      </c>
      <c r="CY803">
        <v>0</v>
      </c>
      <c r="CZ803">
        <v>0</v>
      </c>
      <c r="DA803">
        <v>243183795.16</v>
      </c>
      <c r="DB803">
        <v>0</v>
      </c>
      <c r="DC803">
        <v>0</v>
      </c>
      <c r="DD803">
        <v>0</v>
      </c>
      <c r="DE803">
        <v>0</v>
      </c>
      <c r="DF803">
        <v>0</v>
      </c>
      <c r="DG803">
        <v>0</v>
      </c>
      <c r="DH803">
        <v>0</v>
      </c>
      <c r="DI803">
        <v>0</v>
      </c>
      <c r="DJ803">
        <v>100762000</v>
      </c>
      <c r="DK803">
        <v>0</v>
      </c>
      <c r="DL803">
        <v>0</v>
      </c>
      <c r="DM803">
        <v>0</v>
      </c>
      <c r="DN803">
        <v>0</v>
      </c>
      <c r="DO803">
        <v>0</v>
      </c>
      <c r="DP803">
        <v>0</v>
      </c>
      <c r="DQ803">
        <v>0</v>
      </c>
      <c r="DR803">
        <v>0</v>
      </c>
      <c r="DS803">
        <v>0</v>
      </c>
      <c r="DT803">
        <v>0</v>
      </c>
      <c r="DU803">
        <v>0</v>
      </c>
      <c r="DV803">
        <v>0</v>
      </c>
      <c r="DW803">
        <v>0</v>
      </c>
      <c r="DX803">
        <v>0</v>
      </c>
      <c r="DY803">
        <v>0</v>
      </c>
      <c r="DZ803">
        <v>0</v>
      </c>
      <c r="EA803">
        <v>0</v>
      </c>
      <c r="EB803">
        <v>0</v>
      </c>
      <c r="EC803">
        <v>0</v>
      </c>
      <c r="ED803">
        <v>0</v>
      </c>
      <c r="EE803">
        <v>0</v>
      </c>
      <c r="EF803">
        <v>0</v>
      </c>
      <c r="EH803">
        <v>2</v>
      </c>
      <c r="EJ803">
        <v>0</v>
      </c>
      <c r="EK803" s="59" t="s">
        <v>549</v>
      </c>
      <c r="EL803"/>
    </row>
    <row r="804" spans="2:142" x14ac:dyDescent="0.3">
      <c r="B804">
        <v>2022</v>
      </c>
      <c r="D804" t="s">
        <v>203</v>
      </c>
      <c r="E804" t="s">
        <v>281</v>
      </c>
      <c r="G804" t="s">
        <v>138</v>
      </c>
      <c r="H804" s="6">
        <v>170906</v>
      </c>
      <c r="I804">
        <v>174413</v>
      </c>
      <c r="J804">
        <v>0</v>
      </c>
      <c r="K804">
        <v>0</v>
      </c>
      <c r="L804">
        <v>0</v>
      </c>
      <c r="M804">
        <v>0</v>
      </c>
      <c r="N804">
        <v>0</v>
      </c>
      <c r="O804">
        <v>0</v>
      </c>
      <c r="P804">
        <v>0</v>
      </c>
      <c r="Q804">
        <v>0</v>
      </c>
      <c r="R804">
        <v>0</v>
      </c>
      <c r="S804">
        <v>0</v>
      </c>
      <c r="T804">
        <v>0</v>
      </c>
      <c r="U804">
        <v>0</v>
      </c>
      <c r="V804">
        <v>0</v>
      </c>
      <c r="W804">
        <v>0</v>
      </c>
      <c r="X804">
        <v>0</v>
      </c>
      <c r="Y804">
        <v>0</v>
      </c>
      <c r="Z804">
        <v>0</v>
      </c>
      <c r="AA804">
        <v>0</v>
      </c>
      <c r="AB804">
        <v>0</v>
      </c>
      <c r="AC804">
        <v>0</v>
      </c>
      <c r="AD804">
        <v>0</v>
      </c>
      <c r="AE804">
        <v>0</v>
      </c>
      <c r="AF804">
        <v>0</v>
      </c>
      <c r="AG804">
        <v>0</v>
      </c>
      <c r="AH804">
        <v>0</v>
      </c>
      <c r="AI804">
        <v>0</v>
      </c>
      <c r="AJ804">
        <v>0</v>
      </c>
      <c r="AK804">
        <v>0</v>
      </c>
      <c r="AL804">
        <v>0</v>
      </c>
      <c r="AM804">
        <v>0</v>
      </c>
      <c r="AN804">
        <v>0</v>
      </c>
      <c r="AO804">
        <v>0</v>
      </c>
      <c r="AP804">
        <v>0</v>
      </c>
      <c r="AQ804">
        <v>0</v>
      </c>
      <c r="AR804">
        <v>0</v>
      </c>
      <c r="AS804">
        <v>562336257.10000002</v>
      </c>
      <c r="AT804">
        <v>-2211324.42</v>
      </c>
      <c r="AU804">
        <v>0</v>
      </c>
      <c r="AV804">
        <v>87593321.5</v>
      </c>
      <c r="AW804">
        <v>0</v>
      </c>
      <c r="AX804">
        <v>0</v>
      </c>
      <c r="AY804">
        <v>-816723.39</v>
      </c>
      <c r="AZ804">
        <v>-38775</v>
      </c>
      <c r="BA804">
        <v>-87593321.5</v>
      </c>
      <c r="BB804">
        <v>-634366826.87</v>
      </c>
      <c r="BC804">
        <v>89119188.049999997</v>
      </c>
      <c r="BD804">
        <v>0</v>
      </c>
      <c r="BE804">
        <v>0</v>
      </c>
      <c r="BF804">
        <v>0</v>
      </c>
      <c r="BG804">
        <v>-274536.86</v>
      </c>
      <c r="BH804">
        <v>1286000</v>
      </c>
      <c r="BI804">
        <v>0</v>
      </c>
      <c r="BJ804">
        <v>0</v>
      </c>
      <c r="BK804">
        <v>0</v>
      </c>
      <c r="BL804">
        <v>-2125279</v>
      </c>
      <c r="BM804">
        <v>0</v>
      </c>
      <c r="BN804">
        <v>-7777472</v>
      </c>
      <c r="BO804">
        <v>-6368879.9500000002</v>
      </c>
      <c r="BP804">
        <v>-494885.35</v>
      </c>
      <c r="BQ804">
        <v>-3136624.96</v>
      </c>
      <c r="BR804">
        <v>0</v>
      </c>
      <c r="BS804">
        <v>0</v>
      </c>
      <c r="BT804">
        <v>-22481255.18</v>
      </c>
      <c r="BU804">
        <v>-509155.28</v>
      </c>
      <c r="BV804">
        <v>-16109383.939999999</v>
      </c>
      <c r="BW804">
        <v>-1933308.9</v>
      </c>
      <c r="BX804">
        <v>-1079648.96</v>
      </c>
      <c r="BY804">
        <v>-863204.79</v>
      </c>
      <c r="BZ804">
        <v>4030352.97</v>
      </c>
      <c r="CA804">
        <v>-451721.78</v>
      </c>
      <c r="CB804">
        <v>0</v>
      </c>
      <c r="CC804">
        <v>-41979943.899999999</v>
      </c>
      <c r="CD804">
        <v>259504.27</v>
      </c>
      <c r="CE804">
        <v>0</v>
      </c>
      <c r="CF804">
        <v>0</v>
      </c>
      <c r="CG804">
        <v>0</v>
      </c>
      <c r="CH804">
        <v>0</v>
      </c>
      <c r="CI804">
        <v>288983951.00000006</v>
      </c>
      <c r="CJ804">
        <v>159791007.03168213</v>
      </c>
      <c r="CK804">
        <v>-18507448.896780007</v>
      </c>
      <c r="CL804">
        <v>381921555.44999999</v>
      </c>
      <c r="CM804">
        <v>0</v>
      </c>
      <c r="CN804">
        <v>0</v>
      </c>
      <c r="CO804">
        <v>0</v>
      </c>
      <c r="CP804">
        <v>0</v>
      </c>
      <c r="CQ804">
        <v>0</v>
      </c>
      <c r="CR804">
        <v>0</v>
      </c>
      <c r="CS804">
        <v>0</v>
      </c>
      <c r="CT804">
        <v>0</v>
      </c>
      <c r="CU804">
        <v>0</v>
      </c>
      <c r="CV804">
        <v>0</v>
      </c>
      <c r="CW804">
        <v>0</v>
      </c>
      <c r="CX804">
        <v>0</v>
      </c>
      <c r="CY804">
        <v>0</v>
      </c>
      <c r="CZ804">
        <v>0</v>
      </c>
      <c r="DA804">
        <v>157296146.88</v>
      </c>
      <c r="DB804">
        <v>0</v>
      </c>
      <c r="DC804">
        <v>0</v>
      </c>
      <c r="DD804">
        <v>0</v>
      </c>
      <c r="DE804">
        <v>0</v>
      </c>
      <c r="DF804">
        <v>0</v>
      </c>
      <c r="DG804">
        <v>0</v>
      </c>
      <c r="DH804">
        <v>0</v>
      </c>
      <c r="DI804">
        <v>0</v>
      </c>
      <c r="DJ804">
        <v>99476000</v>
      </c>
      <c r="DK804">
        <v>0</v>
      </c>
      <c r="DL804">
        <v>0</v>
      </c>
      <c r="DM804">
        <v>0</v>
      </c>
      <c r="DN804">
        <v>0</v>
      </c>
      <c r="DO804">
        <v>0</v>
      </c>
      <c r="DP804">
        <v>0</v>
      </c>
      <c r="DQ804">
        <v>0</v>
      </c>
      <c r="DR804">
        <v>0</v>
      </c>
      <c r="DS804">
        <v>0</v>
      </c>
      <c r="DT804">
        <v>0</v>
      </c>
      <c r="DU804">
        <v>0</v>
      </c>
      <c r="DV804">
        <v>0</v>
      </c>
      <c r="DW804">
        <v>0</v>
      </c>
      <c r="DX804">
        <v>0</v>
      </c>
      <c r="DY804">
        <v>0</v>
      </c>
      <c r="DZ804">
        <v>0</v>
      </c>
      <c r="EA804">
        <v>0</v>
      </c>
      <c r="EB804">
        <v>0</v>
      </c>
      <c r="EC804">
        <v>0</v>
      </c>
      <c r="ED804">
        <v>0</v>
      </c>
      <c r="EE804">
        <v>0</v>
      </c>
      <c r="EF804">
        <v>0</v>
      </c>
      <c r="EH804">
        <v>2</v>
      </c>
      <c r="EJ804">
        <v>0</v>
      </c>
      <c r="EK804" s="59" t="s">
        <v>549</v>
      </c>
      <c r="EL804"/>
    </row>
    <row r="805" spans="2:142" x14ac:dyDescent="0.3">
      <c r="B805">
        <v>2023</v>
      </c>
      <c r="D805" t="s">
        <v>203</v>
      </c>
      <c r="E805" t="s">
        <v>281</v>
      </c>
      <c r="G805" t="s">
        <v>138</v>
      </c>
      <c r="H805" s="6">
        <v>174602</v>
      </c>
      <c r="I805">
        <v>175978</v>
      </c>
      <c r="J805">
        <v>0</v>
      </c>
      <c r="K805">
        <v>0</v>
      </c>
      <c r="L805">
        <v>0</v>
      </c>
      <c r="M805">
        <v>0</v>
      </c>
      <c r="N805">
        <v>0</v>
      </c>
      <c r="O805">
        <v>0</v>
      </c>
      <c r="P805">
        <v>0</v>
      </c>
      <c r="Q805">
        <v>0</v>
      </c>
      <c r="R805">
        <v>0</v>
      </c>
      <c r="S805">
        <v>0</v>
      </c>
      <c r="T805">
        <v>0</v>
      </c>
      <c r="U805">
        <v>0</v>
      </c>
      <c r="V805">
        <v>0</v>
      </c>
      <c r="W805">
        <v>0</v>
      </c>
      <c r="X805">
        <v>0</v>
      </c>
      <c r="Y805">
        <v>0</v>
      </c>
      <c r="Z805">
        <v>0</v>
      </c>
      <c r="AA805">
        <v>0</v>
      </c>
      <c r="AB805">
        <v>0</v>
      </c>
      <c r="AC805">
        <v>0</v>
      </c>
      <c r="AD805">
        <v>0</v>
      </c>
      <c r="AE805">
        <v>0</v>
      </c>
      <c r="AF805">
        <v>0</v>
      </c>
      <c r="AG805">
        <v>0</v>
      </c>
      <c r="AH805">
        <v>0</v>
      </c>
      <c r="AI805">
        <v>0</v>
      </c>
      <c r="AJ805">
        <v>0</v>
      </c>
      <c r="AK805">
        <v>0</v>
      </c>
      <c r="AL805">
        <v>0</v>
      </c>
      <c r="AM805">
        <v>0</v>
      </c>
      <c r="AN805">
        <v>0</v>
      </c>
      <c r="AO805">
        <v>0</v>
      </c>
      <c r="AP805">
        <v>0</v>
      </c>
      <c r="AQ805">
        <v>0</v>
      </c>
      <c r="AR805">
        <v>0</v>
      </c>
      <c r="AS805">
        <v>612003758.60000002</v>
      </c>
      <c r="AT805">
        <v>-1599884.3</v>
      </c>
      <c r="AU805">
        <v>0</v>
      </c>
      <c r="AV805">
        <v>99516281.599999994</v>
      </c>
      <c r="AW805">
        <v>0</v>
      </c>
      <c r="AX805">
        <v>0</v>
      </c>
      <c r="AY805">
        <v>-700846.16</v>
      </c>
      <c r="AZ805">
        <v>-57338</v>
      </c>
      <c r="BA805">
        <v>-99516281.599999994</v>
      </c>
      <c r="BB805">
        <v>-670224858.5</v>
      </c>
      <c r="BC805">
        <v>93706576.950000003</v>
      </c>
      <c r="BD805">
        <v>0</v>
      </c>
      <c r="BE805">
        <v>0</v>
      </c>
      <c r="BF805">
        <v>0</v>
      </c>
      <c r="BG805">
        <v>-870153.2</v>
      </c>
      <c r="BH805">
        <v>-21109000</v>
      </c>
      <c r="BI805">
        <v>0</v>
      </c>
      <c r="BJ805">
        <v>0</v>
      </c>
      <c r="BK805">
        <v>0</v>
      </c>
      <c r="BL805">
        <v>-16970348</v>
      </c>
      <c r="BM805">
        <v>0</v>
      </c>
      <c r="BN805">
        <v>-7596656</v>
      </c>
      <c r="BO805">
        <v>-6593409.2000000002</v>
      </c>
      <c r="BP805">
        <v>-440748.85</v>
      </c>
      <c r="BQ805">
        <v>-1103852.06</v>
      </c>
      <c r="BR805">
        <v>0</v>
      </c>
      <c r="BS805">
        <v>0</v>
      </c>
      <c r="BT805">
        <v>-23558505.100000001</v>
      </c>
      <c r="BU805">
        <v>-439396.6</v>
      </c>
      <c r="BV805">
        <v>-9631280.6500000004</v>
      </c>
      <c r="BW805">
        <v>-1972773.14</v>
      </c>
      <c r="BX805">
        <v>-1352259.71</v>
      </c>
      <c r="BY805">
        <v>-978696.33</v>
      </c>
      <c r="BZ805">
        <v>3394504.17</v>
      </c>
      <c r="CA805">
        <v>-441870.52</v>
      </c>
      <c r="CB805">
        <v>0</v>
      </c>
      <c r="CC805">
        <v>12202305.939999999</v>
      </c>
      <c r="CD805">
        <v>310599.25</v>
      </c>
      <c r="CE805">
        <v>0</v>
      </c>
      <c r="CF805">
        <v>0</v>
      </c>
      <c r="CG805">
        <v>0</v>
      </c>
      <c r="CH805">
        <v>0</v>
      </c>
      <c r="CI805">
        <v>288983951.00000006</v>
      </c>
      <c r="CJ805">
        <v>159791007.03168213</v>
      </c>
      <c r="CK805">
        <v>-18507448.896780007</v>
      </c>
      <c r="CL805">
        <v>322073134.39999998</v>
      </c>
      <c r="CM805">
        <v>0</v>
      </c>
      <c r="CN805">
        <v>0</v>
      </c>
      <c r="CO805">
        <v>0</v>
      </c>
      <c r="CP805">
        <v>0</v>
      </c>
      <c r="CQ805">
        <v>0</v>
      </c>
      <c r="CR805">
        <v>0</v>
      </c>
      <c r="CS805">
        <v>0</v>
      </c>
      <c r="CT805">
        <v>0</v>
      </c>
      <c r="CU805">
        <v>0</v>
      </c>
      <c r="CV805">
        <v>0</v>
      </c>
      <c r="CW805">
        <v>0</v>
      </c>
      <c r="CX805">
        <v>0</v>
      </c>
      <c r="CY805">
        <v>0</v>
      </c>
      <c r="CZ805">
        <v>0</v>
      </c>
      <c r="DA805">
        <v>113272015.29000001</v>
      </c>
      <c r="DB805">
        <v>0</v>
      </c>
      <c r="DC805">
        <v>0</v>
      </c>
      <c r="DD805">
        <v>0</v>
      </c>
      <c r="DE805">
        <v>0</v>
      </c>
      <c r="DF805">
        <v>0</v>
      </c>
      <c r="DG805">
        <v>0</v>
      </c>
      <c r="DH805">
        <v>0</v>
      </c>
      <c r="DI805">
        <v>0</v>
      </c>
      <c r="DJ805">
        <v>120585000</v>
      </c>
      <c r="DK805">
        <v>0</v>
      </c>
      <c r="DL805">
        <v>0</v>
      </c>
      <c r="DM805">
        <v>0</v>
      </c>
      <c r="DN805">
        <v>0</v>
      </c>
      <c r="DO805">
        <v>0</v>
      </c>
      <c r="DP805">
        <v>0</v>
      </c>
      <c r="DQ805">
        <v>0</v>
      </c>
      <c r="DR805">
        <v>0</v>
      </c>
      <c r="DS805">
        <v>0</v>
      </c>
      <c r="DT805">
        <v>0</v>
      </c>
      <c r="DU805">
        <v>0</v>
      </c>
      <c r="DV805">
        <v>0</v>
      </c>
      <c r="DW805">
        <v>0</v>
      </c>
      <c r="DX805">
        <v>0</v>
      </c>
      <c r="DY805">
        <v>0</v>
      </c>
      <c r="DZ805">
        <v>0</v>
      </c>
      <c r="EA805">
        <v>0</v>
      </c>
      <c r="EB805">
        <v>0</v>
      </c>
      <c r="EC805">
        <v>0</v>
      </c>
      <c r="ED805">
        <v>0</v>
      </c>
      <c r="EE805">
        <v>0</v>
      </c>
      <c r="EF805">
        <v>0</v>
      </c>
      <c r="EH805">
        <v>2</v>
      </c>
      <c r="EJ805">
        <v>0</v>
      </c>
      <c r="EK805" s="59" t="s">
        <v>549</v>
      </c>
      <c r="EL805"/>
    </row>
    <row r="806" spans="2:142" x14ac:dyDescent="0.3">
      <c r="B806">
        <v>2012</v>
      </c>
      <c r="D806" t="s">
        <v>284</v>
      </c>
      <c r="E806" t="s">
        <v>283</v>
      </c>
      <c r="G806" t="s">
        <v>138</v>
      </c>
      <c r="H806" s="6">
        <v>4379</v>
      </c>
      <c r="I806">
        <v>4321</v>
      </c>
      <c r="J806">
        <v>0</v>
      </c>
      <c r="K806">
        <v>0</v>
      </c>
      <c r="L806">
        <v>0</v>
      </c>
      <c r="M806">
        <v>0</v>
      </c>
      <c r="N806">
        <v>0</v>
      </c>
      <c r="O806">
        <v>0</v>
      </c>
      <c r="P806">
        <v>0</v>
      </c>
      <c r="Q806">
        <v>0</v>
      </c>
      <c r="R806">
        <v>0</v>
      </c>
      <c r="S806">
        <v>0</v>
      </c>
      <c r="T806">
        <v>0</v>
      </c>
      <c r="U806">
        <v>0</v>
      </c>
      <c r="V806">
        <v>0</v>
      </c>
      <c r="W806">
        <v>0</v>
      </c>
      <c r="X806">
        <v>0</v>
      </c>
      <c r="Y806">
        <v>0</v>
      </c>
      <c r="Z806">
        <v>0</v>
      </c>
      <c r="AA806">
        <v>0</v>
      </c>
      <c r="AB806">
        <v>0</v>
      </c>
      <c r="AC806">
        <v>0</v>
      </c>
      <c r="AD806">
        <v>0</v>
      </c>
      <c r="AE806">
        <v>0</v>
      </c>
      <c r="AF806">
        <v>0</v>
      </c>
      <c r="AG806">
        <v>0</v>
      </c>
      <c r="AH806">
        <v>0</v>
      </c>
      <c r="AI806">
        <v>0</v>
      </c>
      <c r="AJ806">
        <v>0</v>
      </c>
      <c r="AK806">
        <v>0</v>
      </c>
      <c r="AL806">
        <v>0</v>
      </c>
      <c r="AM806">
        <v>0</v>
      </c>
      <c r="AN806">
        <v>0</v>
      </c>
      <c r="AO806">
        <v>0</v>
      </c>
      <c r="AP806">
        <v>0</v>
      </c>
      <c r="AQ806">
        <v>0</v>
      </c>
      <c r="AR806">
        <v>0</v>
      </c>
      <c r="AS806">
        <v>10444466.050000001</v>
      </c>
      <c r="AT806">
        <v>0</v>
      </c>
      <c r="AU806">
        <v>-109335.09999999999</v>
      </c>
      <c r="AV806">
        <v>1708238.75</v>
      </c>
      <c r="AW806">
        <v>0</v>
      </c>
      <c r="AX806">
        <v>0</v>
      </c>
      <c r="AY806">
        <v>-9647.9499999999989</v>
      </c>
      <c r="AZ806">
        <v>0</v>
      </c>
      <c r="BA806">
        <v>-1708238.75</v>
      </c>
      <c r="BB806">
        <v>-8736199.4499999993</v>
      </c>
      <c r="BC806">
        <v>1072387.2</v>
      </c>
      <c r="BD806">
        <v>469232.75</v>
      </c>
      <c r="BE806">
        <v>42590</v>
      </c>
      <c r="BF806">
        <v>0</v>
      </c>
      <c r="BG806">
        <v>0</v>
      </c>
      <c r="BH806">
        <v>-35000</v>
      </c>
      <c r="BI806">
        <v>0</v>
      </c>
      <c r="BJ806">
        <v>0</v>
      </c>
      <c r="BK806">
        <v>0</v>
      </c>
      <c r="BL806">
        <v>-2350188.85</v>
      </c>
      <c r="BM806">
        <v>106705.9</v>
      </c>
      <c r="BN806">
        <v>0</v>
      </c>
      <c r="BO806">
        <v>0</v>
      </c>
      <c r="BP806">
        <v>-39317</v>
      </c>
      <c r="BQ806">
        <v>-33797.35</v>
      </c>
      <c r="BR806">
        <v>0</v>
      </c>
      <c r="BS806">
        <v>0</v>
      </c>
      <c r="BT806">
        <v>-330964.3</v>
      </c>
      <c r="BU806">
        <v>0</v>
      </c>
      <c r="BV806">
        <v>-56333.29</v>
      </c>
      <c r="BW806">
        <v>-5219.63</v>
      </c>
      <c r="BX806">
        <v>0</v>
      </c>
      <c r="BY806">
        <v>0</v>
      </c>
      <c r="BZ806">
        <v>13255.93</v>
      </c>
      <c r="CA806">
        <v>-10067.33</v>
      </c>
      <c r="CB806">
        <v>0</v>
      </c>
      <c r="CC806">
        <v>-35844.99</v>
      </c>
      <c r="CD806">
        <v>225109.33000000002</v>
      </c>
      <c r="CE806">
        <v>-2711.13</v>
      </c>
      <c r="CF806">
        <v>0</v>
      </c>
      <c r="CG806">
        <v>0</v>
      </c>
      <c r="CH806">
        <v>0</v>
      </c>
      <c r="CI806">
        <v>0</v>
      </c>
      <c r="CJ806">
        <v>0</v>
      </c>
      <c r="CK806">
        <v>0</v>
      </c>
      <c r="CL806">
        <v>7294859.0700000003</v>
      </c>
      <c r="CM806">
        <v>0</v>
      </c>
      <c r="CN806">
        <v>0</v>
      </c>
      <c r="CO806">
        <v>0</v>
      </c>
      <c r="CP806">
        <v>0</v>
      </c>
      <c r="CQ806">
        <v>0</v>
      </c>
      <c r="CR806">
        <v>0</v>
      </c>
      <c r="CS806">
        <v>0</v>
      </c>
      <c r="CT806">
        <v>0</v>
      </c>
      <c r="CU806">
        <v>0</v>
      </c>
      <c r="CV806">
        <v>0</v>
      </c>
      <c r="CW806">
        <v>0</v>
      </c>
      <c r="CX806">
        <v>0</v>
      </c>
      <c r="CY806">
        <v>0</v>
      </c>
      <c r="CZ806">
        <v>0</v>
      </c>
      <c r="DA806">
        <v>5534283.4000000004</v>
      </c>
      <c r="DB806">
        <v>0</v>
      </c>
      <c r="DC806">
        <v>0</v>
      </c>
      <c r="DD806">
        <v>0</v>
      </c>
      <c r="DE806">
        <v>0</v>
      </c>
      <c r="DF806">
        <v>0</v>
      </c>
      <c r="DG806">
        <v>0</v>
      </c>
      <c r="DH806">
        <v>0</v>
      </c>
      <c r="DI806">
        <v>0</v>
      </c>
      <c r="DJ806">
        <v>2015000</v>
      </c>
      <c r="DK806">
        <v>0</v>
      </c>
      <c r="DL806">
        <v>0</v>
      </c>
      <c r="DM806">
        <v>0</v>
      </c>
      <c r="DN806">
        <v>0</v>
      </c>
      <c r="DO806">
        <v>0</v>
      </c>
      <c r="DP806">
        <v>0</v>
      </c>
      <c r="DQ806">
        <v>0</v>
      </c>
      <c r="DR806">
        <v>0</v>
      </c>
      <c r="DS806">
        <v>0</v>
      </c>
      <c r="DT806">
        <v>0</v>
      </c>
      <c r="DU806">
        <v>0</v>
      </c>
      <c r="DV806">
        <v>0</v>
      </c>
      <c r="DW806">
        <v>0</v>
      </c>
      <c r="DX806">
        <v>0</v>
      </c>
      <c r="DY806">
        <v>0</v>
      </c>
      <c r="DZ806">
        <v>0</v>
      </c>
      <c r="EA806">
        <v>0</v>
      </c>
      <c r="EB806">
        <v>0</v>
      </c>
      <c r="EC806">
        <v>0</v>
      </c>
      <c r="ED806">
        <v>0</v>
      </c>
      <c r="EE806">
        <v>0</v>
      </c>
      <c r="EF806">
        <v>0</v>
      </c>
      <c r="EH806">
        <v>2</v>
      </c>
      <c r="EJ806">
        <v>0</v>
      </c>
      <c r="EK806" s="59" t="s">
        <v>550</v>
      </c>
      <c r="EL806"/>
    </row>
    <row r="807" spans="2:142" x14ac:dyDescent="0.3">
      <c r="B807">
        <v>2013</v>
      </c>
      <c r="D807" t="s">
        <v>284</v>
      </c>
      <c r="E807" t="s">
        <v>283</v>
      </c>
      <c r="G807" t="s">
        <v>138</v>
      </c>
      <c r="H807" s="6">
        <v>4296</v>
      </c>
      <c r="I807">
        <v>4150</v>
      </c>
      <c r="J807">
        <v>0</v>
      </c>
      <c r="K807">
        <v>0</v>
      </c>
      <c r="L807">
        <v>0</v>
      </c>
      <c r="M807">
        <v>0</v>
      </c>
      <c r="N807">
        <v>0</v>
      </c>
      <c r="O807">
        <v>0</v>
      </c>
      <c r="P807">
        <v>0</v>
      </c>
      <c r="Q807">
        <v>0</v>
      </c>
      <c r="R807">
        <v>0</v>
      </c>
      <c r="S807">
        <v>0</v>
      </c>
      <c r="T807">
        <v>0</v>
      </c>
      <c r="U807">
        <v>0</v>
      </c>
      <c r="V807">
        <v>0</v>
      </c>
      <c r="W807">
        <v>0</v>
      </c>
      <c r="X807">
        <v>0</v>
      </c>
      <c r="Y807">
        <v>0</v>
      </c>
      <c r="Z807">
        <v>0</v>
      </c>
      <c r="AA807">
        <v>0</v>
      </c>
      <c r="AB807">
        <v>0</v>
      </c>
      <c r="AC807">
        <v>0</v>
      </c>
      <c r="AD807">
        <v>0</v>
      </c>
      <c r="AE807">
        <v>0</v>
      </c>
      <c r="AF807">
        <v>0</v>
      </c>
      <c r="AG807">
        <v>0</v>
      </c>
      <c r="AH807">
        <v>0</v>
      </c>
      <c r="AI807">
        <v>0</v>
      </c>
      <c r="AJ807">
        <v>0</v>
      </c>
      <c r="AK807">
        <v>0</v>
      </c>
      <c r="AL807">
        <v>0</v>
      </c>
      <c r="AM807">
        <v>0</v>
      </c>
      <c r="AN807">
        <v>0</v>
      </c>
      <c r="AO807">
        <v>0</v>
      </c>
      <c r="AP807">
        <v>0</v>
      </c>
      <c r="AQ807">
        <v>0</v>
      </c>
      <c r="AR807">
        <v>0</v>
      </c>
      <c r="AS807">
        <v>10659740.100000001</v>
      </c>
      <c r="AT807">
        <v>-8480.4500000000007</v>
      </c>
      <c r="AU807">
        <v>-142597.6</v>
      </c>
      <c r="AV807">
        <v>1677594.5999999999</v>
      </c>
      <c r="AW807">
        <v>0</v>
      </c>
      <c r="AX807">
        <v>0</v>
      </c>
      <c r="AY807">
        <v>-13209.599999999999</v>
      </c>
      <c r="AZ807">
        <v>0</v>
      </c>
      <c r="BA807">
        <v>-1675946.35</v>
      </c>
      <c r="BB807">
        <v>-8793506.6999999993</v>
      </c>
      <c r="BC807">
        <v>1063374.7</v>
      </c>
      <c r="BD807">
        <v>469831.25</v>
      </c>
      <c r="BE807">
        <v>42105</v>
      </c>
      <c r="BF807">
        <v>0</v>
      </c>
      <c r="BG807">
        <v>-40.549999999999997</v>
      </c>
      <c r="BH807">
        <v>-420000</v>
      </c>
      <c r="BI807">
        <v>0</v>
      </c>
      <c r="BJ807">
        <v>0</v>
      </c>
      <c r="BK807">
        <v>0</v>
      </c>
      <c r="BL807">
        <v>-2185603.65</v>
      </c>
      <c r="BM807">
        <v>90994.25</v>
      </c>
      <c r="BN807">
        <v>0</v>
      </c>
      <c r="BO807">
        <v>0</v>
      </c>
      <c r="BP807">
        <v>-37915.1</v>
      </c>
      <c r="BQ807">
        <v>-25901.399999999998</v>
      </c>
      <c r="BR807">
        <v>0</v>
      </c>
      <c r="BS807">
        <v>0</v>
      </c>
      <c r="BT807">
        <v>-319603.09999999998</v>
      </c>
      <c r="BU807">
        <v>0</v>
      </c>
      <c r="BV807">
        <v>-70606.28</v>
      </c>
      <c r="BW807">
        <v>-295.89999999999998</v>
      </c>
      <c r="BX807">
        <v>0</v>
      </c>
      <c r="BY807">
        <v>-8797.9</v>
      </c>
      <c r="BZ807">
        <v>10810.3</v>
      </c>
      <c r="CA807">
        <v>-9741.5499999999993</v>
      </c>
      <c r="CB807">
        <v>0</v>
      </c>
      <c r="CC807">
        <v>55984.959999999999</v>
      </c>
      <c r="CD807">
        <v>216164.35</v>
      </c>
      <c r="CE807">
        <v>-4239.42</v>
      </c>
      <c r="CF807">
        <v>0</v>
      </c>
      <c r="CG807">
        <v>0</v>
      </c>
      <c r="CH807">
        <v>0</v>
      </c>
      <c r="CI807">
        <v>0</v>
      </c>
      <c r="CJ807">
        <v>0</v>
      </c>
      <c r="CK807">
        <v>0</v>
      </c>
      <c r="CL807">
        <v>7003198.9200000009</v>
      </c>
      <c r="CM807">
        <v>0</v>
      </c>
      <c r="CN807">
        <v>0</v>
      </c>
      <c r="CO807">
        <v>0</v>
      </c>
      <c r="CP807">
        <v>0</v>
      </c>
      <c r="CQ807">
        <v>0</v>
      </c>
      <c r="CR807">
        <v>0</v>
      </c>
      <c r="CS807">
        <v>0</v>
      </c>
      <c r="CT807">
        <v>0</v>
      </c>
      <c r="CU807">
        <v>0</v>
      </c>
      <c r="CV807">
        <v>0</v>
      </c>
      <c r="CW807">
        <v>0</v>
      </c>
      <c r="CX807">
        <v>0</v>
      </c>
      <c r="CY807">
        <v>0</v>
      </c>
      <c r="CZ807">
        <v>0</v>
      </c>
      <c r="DA807">
        <v>6104397.2999999998</v>
      </c>
      <c r="DB807">
        <v>0</v>
      </c>
      <c r="DC807">
        <v>0</v>
      </c>
      <c r="DD807">
        <v>0</v>
      </c>
      <c r="DE807">
        <v>0</v>
      </c>
      <c r="DF807">
        <v>0</v>
      </c>
      <c r="DG807">
        <v>0</v>
      </c>
      <c r="DH807">
        <v>0</v>
      </c>
      <c r="DI807">
        <v>0</v>
      </c>
      <c r="DJ807">
        <v>2435000</v>
      </c>
      <c r="DK807">
        <v>0</v>
      </c>
      <c r="DL807">
        <v>0</v>
      </c>
      <c r="DM807">
        <v>0</v>
      </c>
      <c r="DN807">
        <v>0</v>
      </c>
      <c r="DO807">
        <v>0</v>
      </c>
      <c r="DP807">
        <v>0</v>
      </c>
      <c r="DQ807">
        <v>0</v>
      </c>
      <c r="DR807">
        <v>0</v>
      </c>
      <c r="DS807">
        <v>0</v>
      </c>
      <c r="DT807">
        <v>0</v>
      </c>
      <c r="DU807">
        <v>0</v>
      </c>
      <c r="DV807">
        <v>0</v>
      </c>
      <c r="DW807">
        <v>0</v>
      </c>
      <c r="DX807">
        <v>0</v>
      </c>
      <c r="DY807">
        <v>0</v>
      </c>
      <c r="DZ807">
        <v>0</v>
      </c>
      <c r="EA807">
        <v>0</v>
      </c>
      <c r="EB807">
        <v>0</v>
      </c>
      <c r="EC807">
        <v>0</v>
      </c>
      <c r="ED807">
        <v>0</v>
      </c>
      <c r="EE807">
        <v>0</v>
      </c>
      <c r="EF807">
        <v>0</v>
      </c>
      <c r="EH807">
        <v>2</v>
      </c>
      <c r="EJ807">
        <v>0</v>
      </c>
      <c r="EK807" s="59" t="s">
        <v>550</v>
      </c>
      <c r="EL807"/>
    </row>
    <row r="808" spans="2:142" x14ac:dyDescent="0.3">
      <c r="B808">
        <v>2014</v>
      </c>
      <c r="D808" t="s">
        <v>284</v>
      </c>
      <c r="E808" t="s">
        <v>283</v>
      </c>
      <c r="G808" t="s">
        <v>138</v>
      </c>
      <c r="H808" s="6">
        <v>4145</v>
      </c>
      <c r="I808">
        <v>4067</v>
      </c>
      <c r="J808">
        <v>0</v>
      </c>
      <c r="K808">
        <v>0</v>
      </c>
      <c r="L808">
        <v>0</v>
      </c>
      <c r="M808">
        <v>0</v>
      </c>
      <c r="N808">
        <v>0</v>
      </c>
      <c r="O808">
        <v>0</v>
      </c>
      <c r="P808">
        <v>0</v>
      </c>
      <c r="Q808">
        <v>0</v>
      </c>
      <c r="R808">
        <v>0</v>
      </c>
      <c r="S808">
        <v>0</v>
      </c>
      <c r="T808">
        <v>0</v>
      </c>
      <c r="U808">
        <v>0</v>
      </c>
      <c r="V808">
        <v>0</v>
      </c>
      <c r="W808">
        <v>0</v>
      </c>
      <c r="X808">
        <v>0</v>
      </c>
      <c r="Y808">
        <v>0</v>
      </c>
      <c r="Z808">
        <v>0</v>
      </c>
      <c r="AA808">
        <v>0</v>
      </c>
      <c r="AB808">
        <v>0</v>
      </c>
      <c r="AC808">
        <v>0</v>
      </c>
      <c r="AD808">
        <v>0</v>
      </c>
      <c r="AE808">
        <v>0</v>
      </c>
      <c r="AF808">
        <v>0</v>
      </c>
      <c r="AG808">
        <v>0</v>
      </c>
      <c r="AH808">
        <v>0</v>
      </c>
      <c r="AI808">
        <v>0</v>
      </c>
      <c r="AJ808">
        <v>0</v>
      </c>
      <c r="AK808">
        <v>0</v>
      </c>
      <c r="AL808">
        <v>0</v>
      </c>
      <c r="AM808">
        <v>0</v>
      </c>
      <c r="AN808">
        <v>0</v>
      </c>
      <c r="AO808">
        <v>0</v>
      </c>
      <c r="AP808">
        <v>0</v>
      </c>
      <c r="AQ808">
        <v>0</v>
      </c>
      <c r="AR808">
        <v>0</v>
      </c>
      <c r="AS808">
        <v>10676701.699999999</v>
      </c>
      <c r="AT808">
        <v>-8534.23</v>
      </c>
      <c r="AU808">
        <v>-145479.19999999998</v>
      </c>
      <c r="AV808">
        <v>1353836.2</v>
      </c>
      <c r="AW808">
        <v>0</v>
      </c>
      <c r="AX808">
        <v>0</v>
      </c>
      <c r="AY808">
        <v>-11294.4</v>
      </c>
      <c r="AZ808">
        <v>0</v>
      </c>
      <c r="BA808">
        <v>-1353836.2</v>
      </c>
      <c r="BB808">
        <v>-9337466.3999999985</v>
      </c>
      <c r="BC808">
        <v>1079756.05</v>
      </c>
      <c r="BD808">
        <v>519838.05000000005</v>
      </c>
      <c r="BE808">
        <v>41718</v>
      </c>
      <c r="BF808">
        <v>0</v>
      </c>
      <c r="BG808">
        <v>-2975.75</v>
      </c>
      <c r="BH808">
        <v>-35000</v>
      </c>
      <c r="BI808">
        <v>0</v>
      </c>
      <c r="BJ808">
        <v>0</v>
      </c>
      <c r="BK808">
        <v>0</v>
      </c>
      <c r="BL808">
        <v>-344817.7</v>
      </c>
      <c r="BM808">
        <v>71204.600000000006</v>
      </c>
      <c r="BN808">
        <v>-750000</v>
      </c>
      <c r="BO808">
        <v>0</v>
      </c>
      <c r="BP808">
        <v>-53607.85</v>
      </c>
      <c r="BQ808">
        <v>-42331.1</v>
      </c>
      <c r="BR808">
        <v>0</v>
      </c>
      <c r="BS808">
        <v>0</v>
      </c>
      <c r="BT808">
        <v>-331381.5</v>
      </c>
      <c r="BU808">
        <v>0</v>
      </c>
      <c r="BV808">
        <v>-60557.45</v>
      </c>
      <c r="BW808">
        <v>-295.7</v>
      </c>
      <c r="BX808">
        <v>0</v>
      </c>
      <c r="BY808">
        <v>0</v>
      </c>
      <c r="BZ808">
        <v>7039.9500000000007</v>
      </c>
      <c r="CA808">
        <v>-11022.949999999999</v>
      </c>
      <c r="CB808">
        <v>0</v>
      </c>
      <c r="CC808">
        <v>-129989.98000000001</v>
      </c>
      <c r="CD808">
        <v>37773.300000000003</v>
      </c>
      <c r="CE808">
        <v>-24849.599999999999</v>
      </c>
      <c r="CF808">
        <v>0</v>
      </c>
      <c r="CG808">
        <v>0</v>
      </c>
      <c r="CH808">
        <v>0</v>
      </c>
      <c r="CI808">
        <v>0</v>
      </c>
      <c r="CJ808">
        <v>0</v>
      </c>
      <c r="CK808">
        <v>0</v>
      </c>
      <c r="CL808">
        <v>9904830.9800000004</v>
      </c>
      <c r="CM808">
        <v>0</v>
      </c>
      <c r="CN808">
        <v>0</v>
      </c>
      <c r="CO808">
        <v>0</v>
      </c>
      <c r="CP808">
        <v>0</v>
      </c>
      <c r="CQ808">
        <v>0</v>
      </c>
      <c r="CR808">
        <v>0</v>
      </c>
      <c r="CS808">
        <v>0</v>
      </c>
      <c r="CT808">
        <v>0</v>
      </c>
      <c r="CU808">
        <v>0</v>
      </c>
      <c r="CV808">
        <v>0</v>
      </c>
      <c r="CW808">
        <v>0</v>
      </c>
      <c r="CX808">
        <v>0</v>
      </c>
      <c r="CY808">
        <v>0</v>
      </c>
      <c r="CZ808">
        <v>0</v>
      </c>
      <c r="DA808">
        <v>7248825.1399999997</v>
      </c>
      <c r="DB808">
        <v>0</v>
      </c>
      <c r="DC808">
        <v>0</v>
      </c>
      <c r="DD808">
        <v>0</v>
      </c>
      <c r="DE808">
        <v>0</v>
      </c>
      <c r="DF808">
        <v>0</v>
      </c>
      <c r="DG808">
        <v>0</v>
      </c>
      <c r="DH808">
        <v>0</v>
      </c>
      <c r="DI808">
        <v>0</v>
      </c>
      <c r="DJ808">
        <v>2470000</v>
      </c>
      <c r="DK808">
        <v>0</v>
      </c>
      <c r="DL808">
        <v>0</v>
      </c>
      <c r="DM808">
        <v>0</v>
      </c>
      <c r="DN808">
        <v>0</v>
      </c>
      <c r="DO808">
        <v>0</v>
      </c>
      <c r="DP808">
        <v>0</v>
      </c>
      <c r="DQ808">
        <v>0</v>
      </c>
      <c r="DR808">
        <v>0</v>
      </c>
      <c r="DS808">
        <v>0</v>
      </c>
      <c r="DT808">
        <v>0</v>
      </c>
      <c r="DU808">
        <v>0</v>
      </c>
      <c r="DV808">
        <v>0</v>
      </c>
      <c r="DW808">
        <v>0</v>
      </c>
      <c r="DX808">
        <v>0</v>
      </c>
      <c r="DY808">
        <v>0</v>
      </c>
      <c r="DZ808">
        <v>0</v>
      </c>
      <c r="EA808">
        <v>0</v>
      </c>
      <c r="EB808">
        <v>0</v>
      </c>
      <c r="EC808">
        <v>0</v>
      </c>
      <c r="ED808">
        <v>0</v>
      </c>
      <c r="EE808">
        <v>0</v>
      </c>
      <c r="EF808">
        <v>0</v>
      </c>
      <c r="EH808">
        <v>2</v>
      </c>
      <c r="EJ808">
        <v>0</v>
      </c>
      <c r="EK808" s="59" t="s">
        <v>550</v>
      </c>
      <c r="EL808"/>
    </row>
    <row r="809" spans="2:142" x14ac:dyDescent="0.3">
      <c r="B809">
        <v>2015</v>
      </c>
      <c r="D809" t="s">
        <v>284</v>
      </c>
      <c r="E809" t="s">
        <v>283</v>
      </c>
      <c r="G809" t="s">
        <v>138</v>
      </c>
      <c r="H809" s="6">
        <v>4055</v>
      </c>
      <c r="I809">
        <v>4032</v>
      </c>
      <c r="J809">
        <v>0</v>
      </c>
      <c r="K809">
        <v>0</v>
      </c>
      <c r="L809">
        <v>0</v>
      </c>
      <c r="M809">
        <v>0</v>
      </c>
      <c r="N809">
        <v>0</v>
      </c>
      <c r="O809">
        <v>0</v>
      </c>
      <c r="P809">
        <v>0</v>
      </c>
      <c r="Q809">
        <v>0</v>
      </c>
      <c r="R809">
        <v>0</v>
      </c>
      <c r="S809">
        <v>0</v>
      </c>
      <c r="T809">
        <v>0</v>
      </c>
      <c r="U809">
        <v>0</v>
      </c>
      <c r="V809">
        <v>0</v>
      </c>
      <c r="W809">
        <v>0</v>
      </c>
      <c r="X809">
        <v>0</v>
      </c>
      <c r="Y809">
        <v>0</v>
      </c>
      <c r="Z809">
        <v>0</v>
      </c>
      <c r="AA809">
        <v>0</v>
      </c>
      <c r="AB809">
        <v>0</v>
      </c>
      <c r="AC809">
        <v>0</v>
      </c>
      <c r="AD809">
        <v>0</v>
      </c>
      <c r="AE809">
        <v>0</v>
      </c>
      <c r="AF809">
        <v>0</v>
      </c>
      <c r="AG809">
        <v>0</v>
      </c>
      <c r="AH809">
        <v>0</v>
      </c>
      <c r="AI809">
        <v>0</v>
      </c>
      <c r="AJ809">
        <v>0</v>
      </c>
      <c r="AK809">
        <v>0</v>
      </c>
      <c r="AL809">
        <v>0</v>
      </c>
      <c r="AM809">
        <v>0</v>
      </c>
      <c r="AN809">
        <v>0</v>
      </c>
      <c r="AO809">
        <v>0</v>
      </c>
      <c r="AP809">
        <v>0</v>
      </c>
      <c r="AQ809">
        <v>0</v>
      </c>
      <c r="AR809">
        <v>0</v>
      </c>
      <c r="AS809">
        <v>10674556.699999999</v>
      </c>
      <c r="AT809">
        <v>-3154.61</v>
      </c>
      <c r="AU809">
        <v>-145027.54999999999</v>
      </c>
      <c r="AV809">
        <v>1026777.25</v>
      </c>
      <c r="AW809">
        <v>0</v>
      </c>
      <c r="AX809">
        <v>0</v>
      </c>
      <c r="AY809">
        <v>-9739.2000000000007</v>
      </c>
      <c r="AZ809">
        <v>0</v>
      </c>
      <c r="BA809">
        <v>-1026777.25</v>
      </c>
      <c r="BB809">
        <v>-8988224.3500000015</v>
      </c>
      <c r="BC809">
        <v>1085602.3500000001</v>
      </c>
      <c r="BD809">
        <v>499194.45</v>
      </c>
      <c r="BE809">
        <v>35432.949999999997</v>
      </c>
      <c r="BF809">
        <v>0</v>
      </c>
      <c r="BG809">
        <v>-12.15</v>
      </c>
      <c r="BH809">
        <v>280000</v>
      </c>
      <c r="BI809">
        <v>0</v>
      </c>
      <c r="BJ809">
        <v>0</v>
      </c>
      <c r="BK809">
        <v>0</v>
      </c>
      <c r="BL809">
        <v>-1033356.05</v>
      </c>
      <c r="BM809">
        <v>156132.20000000001</v>
      </c>
      <c r="BN809">
        <v>112000</v>
      </c>
      <c r="BO809">
        <v>0</v>
      </c>
      <c r="BP809">
        <v>-19724.05</v>
      </c>
      <c r="BQ809">
        <v>-33884.050000000003</v>
      </c>
      <c r="BR809">
        <v>0</v>
      </c>
      <c r="BS809">
        <v>0</v>
      </c>
      <c r="BT809">
        <v>-341179.15</v>
      </c>
      <c r="BU809">
        <v>0</v>
      </c>
      <c r="BV809">
        <v>-64321.399999999994</v>
      </c>
      <c r="BW809">
        <v>0</v>
      </c>
      <c r="BX809">
        <v>0</v>
      </c>
      <c r="BY809">
        <v>0</v>
      </c>
      <c r="BZ809">
        <v>5805.73</v>
      </c>
      <c r="CA809">
        <v>-11988.42</v>
      </c>
      <c r="CB809">
        <v>0</v>
      </c>
      <c r="CC809">
        <v>35708.32</v>
      </c>
      <c r="CD809">
        <v>213558.51</v>
      </c>
      <c r="CE809">
        <v>-19151.32</v>
      </c>
      <c r="CF809">
        <v>0</v>
      </c>
      <c r="CG809">
        <v>0</v>
      </c>
      <c r="CH809">
        <v>0</v>
      </c>
      <c r="CI809">
        <v>7999854</v>
      </c>
      <c r="CJ809">
        <v>1603044.6087234379</v>
      </c>
      <c r="CK809">
        <v>0</v>
      </c>
      <c r="CL809">
        <v>11139739.399999999</v>
      </c>
      <c r="CM809">
        <v>0</v>
      </c>
      <c r="CN809">
        <v>0</v>
      </c>
      <c r="CO809">
        <v>0</v>
      </c>
      <c r="CP809">
        <v>0</v>
      </c>
      <c r="CQ809">
        <v>0</v>
      </c>
      <c r="CR809">
        <v>0</v>
      </c>
      <c r="CS809">
        <v>0</v>
      </c>
      <c r="CT809">
        <v>0</v>
      </c>
      <c r="CU809">
        <v>0</v>
      </c>
      <c r="CV809">
        <v>0</v>
      </c>
      <c r="CW809">
        <v>0</v>
      </c>
      <c r="CX809">
        <v>0</v>
      </c>
      <c r="CY809">
        <v>0</v>
      </c>
      <c r="CZ809">
        <v>0</v>
      </c>
      <c r="DA809">
        <v>9677054.0500000007</v>
      </c>
      <c r="DB809">
        <v>0</v>
      </c>
      <c r="DC809">
        <v>0</v>
      </c>
      <c r="DD809">
        <v>0</v>
      </c>
      <c r="DE809">
        <v>0</v>
      </c>
      <c r="DF809">
        <v>0</v>
      </c>
      <c r="DG809">
        <v>0</v>
      </c>
      <c r="DH809">
        <v>0</v>
      </c>
      <c r="DI809">
        <v>0</v>
      </c>
      <c r="DJ809">
        <v>2190000</v>
      </c>
      <c r="DK809">
        <v>0</v>
      </c>
      <c r="DL809">
        <v>0</v>
      </c>
      <c r="DM809">
        <v>0</v>
      </c>
      <c r="DN809">
        <v>0</v>
      </c>
      <c r="DO809">
        <v>0</v>
      </c>
      <c r="DP809">
        <v>0</v>
      </c>
      <c r="DQ809">
        <v>0</v>
      </c>
      <c r="DR809">
        <v>0</v>
      </c>
      <c r="DS809">
        <v>0</v>
      </c>
      <c r="DT809">
        <v>0</v>
      </c>
      <c r="DU809">
        <v>0</v>
      </c>
      <c r="DV809">
        <v>0</v>
      </c>
      <c r="DW809">
        <v>0</v>
      </c>
      <c r="DX809">
        <v>0</v>
      </c>
      <c r="DY809">
        <v>0</v>
      </c>
      <c r="DZ809">
        <v>0</v>
      </c>
      <c r="EA809">
        <v>0</v>
      </c>
      <c r="EB809">
        <v>0</v>
      </c>
      <c r="EC809">
        <v>0</v>
      </c>
      <c r="ED809">
        <v>0</v>
      </c>
      <c r="EE809">
        <v>0</v>
      </c>
      <c r="EF809">
        <v>0</v>
      </c>
      <c r="EH809">
        <v>2</v>
      </c>
      <c r="EJ809">
        <v>0</v>
      </c>
      <c r="EK809" s="59" t="s">
        <v>550</v>
      </c>
      <c r="EL809"/>
    </row>
    <row r="810" spans="2:142" x14ac:dyDescent="0.3">
      <c r="B810">
        <v>2016</v>
      </c>
      <c r="D810" t="s">
        <v>284</v>
      </c>
      <c r="E810" t="s">
        <v>283</v>
      </c>
      <c r="G810" t="s">
        <v>138</v>
      </c>
      <c r="H810" s="6">
        <v>4028</v>
      </c>
      <c r="I810">
        <v>4415</v>
      </c>
      <c r="J810">
        <v>0</v>
      </c>
      <c r="K810">
        <v>0</v>
      </c>
      <c r="L810">
        <v>0</v>
      </c>
      <c r="M810">
        <v>0</v>
      </c>
      <c r="N810">
        <v>0</v>
      </c>
      <c r="O810">
        <v>0</v>
      </c>
      <c r="P810">
        <v>0</v>
      </c>
      <c r="Q810">
        <v>0</v>
      </c>
      <c r="R810">
        <v>0</v>
      </c>
      <c r="S810">
        <v>0</v>
      </c>
      <c r="T810">
        <v>0</v>
      </c>
      <c r="U810">
        <v>0</v>
      </c>
      <c r="V810">
        <v>0</v>
      </c>
      <c r="W810">
        <v>0</v>
      </c>
      <c r="X810">
        <v>0</v>
      </c>
      <c r="Y810">
        <v>0</v>
      </c>
      <c r="Z810">
        <v>0</v>
      </c>
      <c r="AA810">
        <v>0</v>
      </c>
      <c r="AB810">
        <v>0</v>
      </c>
      <c r="AC810">
        <v>0</v>
      </c>
      <c r="AD810">
        <v>0</v>
      </c>
      <c r="AE810">
        <v>0</v>
      </c>
      <c r="AF810">
        <v>0</v>
      </c>
      <c r="AG810">
        <v>0</v>
      </c>
      <c r="AH810">
        <v>0</v>
      </c>
      <c r="AI810">
        <v>0</v>
      </c>
      <c r="AJ810">
        <v>0</v>
      </c>
      <c r="AK810">
        <v>0</v>
      </c>
      <c r="AL810">
        <v>0</v>
      </c>
      <c r="AM810">
        <v>0</v>
      </c>
      <c r="AN810">
        <v>0</v>
      </c>
      <c r="AO810">
        <v>0</v>
      </c>
      <c r="AP810">
        <v>0</v>
      </c>
      <c r="AQ810">
        <v>0</v>
      </c>
      <c r="AR810">
        <v>0</v>
      </c>
      <c r="AS810">
        <v>10706606.199999999</v>
      </c>
      <c r="AT810">
        <v>-3511.45</v>
      </c>
      <c r="AU810">
        <v>-121403.15</v>
      </c>
      <c r="AV810">
        <v>949789</v>
      </c>
      <c r="AW810">
        <v>0</v>
      </c>
      <c r="AX810">
        <v>0</v>
      </c>
      <c r="AY810">
        <v>-9386.4</v>
      </c>
      <c r="AZ810">
        <v>0</v>
      </c>
      <c r="BA810">
        <v>-949789</v>
      </c>
      <c r="BB810">
        <v>-9907061.25</v>
      </c>
      <c r="BC810">
        <v>1665296.4</v>
      </c>
      <c r="BD810">
        <v>0</v>
      </c>
      <c r="BE810">
        <v>0</v>
      </c>
      <c r="BF810">
        <v>0</v>
      </c>
      <c r="BG810">
        <v>-60</v>
      </c>
      <c r="BH810">
        <v>0</v>
      </c>
      <c r="BI810">
        <v>0</v>
      </c>
      <c r="BJ810">
        <v>0</v>
      </c>
      <c r="BK810">
        <v>0</v>
      </c>
      <c r="BL810">
        <v>-840751.1</v>
      </c>
      <c r="BM810">
        <v>0</v>
      </c>
      <c r="BN810">
        <v>-54000</v>
      </c>
      <c r="BO810">
        <v>0</v>
      </c>
      <c r="BP810">
        <v>-40450.15</v>
      </c>
      <c r="BQ810">
        <v>-26249.07</v>
      </c>
      <c r="BR810">
        <v>35599.85</v>
      </c>
      <c r="BS810">
        <v>0</v>
      </c>
      <c r="BT810">
        <v>-350342.15</v>
      </c>
      <c r="BU810">
        <v>0</v>
      </c>
      <c r="BV810">
        <v>-76876.149999999994</v>
      </c>
      <c r="BW810">
        <v>-296.3</v>
      </c>
      <c r="BX810">
        <v>0</v>
      </c>
      <c r="BY810">
        <v>0</v>
      </c>
      <c r="BZ810">
        <v>3816.66</v>
      </c>
      <c r="CA810">
        <v>-11642.1</v>
      </c>
      <c r="CB810">
        <v>0</v>
      </c>
      <c r="CC810">
        <v>21377.91</v>
      </c>
      <c r="CD810">
        <v>235508.7</v>
      </c>
      <c r="CE810">
        <v>-147175.21</v>
      </c>
      <c r="CF810">
        <v>0</v>
      </c>
      <c r="CG810">
        <v>0</v>
      </c>
      <c r="CH810">
        <v>0</v>
      </c>
      <c r="CI810">
        <v>10500000</v>
      </c>
      <c r="CJ810">
        <v>1400000</v>
      </c>
      <c r="CK810">
        <v>0</v>
      </c>
      <c r="CL810">
        <v>12507679.119999999</v>
      </c>
      <c r="CM810">
        <v>0</v>
      </c>
      <c r="CN810">
        <v>0</v>
      </c>
      <c r="CO810">
        <v>0</v>
      </c>
      <c r="CP810">
        <v>0</v>
      </c>
      <c r="CQ810">
        <v>0</v>
      </c>
      <c r="CR810">
        <v>0</v>
      </c>
      <c r="CS810">
        <v>0</v>
      </c>
      <c r="CT810">
        <v>0</v>
      </c>
      <c r="CU810">
        <v>0</v>
      </c>
      <c r="CV810">
        <v>0</v>
      </c>
      <c r="CW810">
        <v>0</v>
      </c>
      <c r="CX810">
        <v>0</v>
      </c>
      <c r="CY810">
        <v>0</v>
      </c>
      <c r="CZ810">
        <v>0</v>
      </c>
      <c r="DA810">
        <v>10622999.289999999</v>
      </c>
      <c r="DB810">
        <v>0</v>
      </c>
      <c r="DC810">
        <v>0</v>
      </c>
      <c r="DD810">
        <v>0</v>
      </c>
      <c r="DE810">
        <v>0</v>
      </c>
      <c r="DF810">
        <v>0</v>
      </c>
      <c r="DG810">
        <v>0</v>
      </c>
      <c r="DH810">
        <v>0</v>
      </c>
      <c r="DI810">
        <v>0</v>
      </c>
      <c r="DJ810">
        <v>2190000</v>
      </c>
      <c r="DK810">
        <v>0</v>
      </c>
      <c r="DL810">
        <v>0</v>
      </c>
      <c r="DM810">
        <v>0</v>
      </c>
      <c r="DN810">
        <v>0</v>
      </c>
      <c r="DO810">
        <v>0</v>
      </c>
      <c r="DP810">
        <v>0</v>
      </c>
      <c r="DQ810">
        <v>0</v>
      </c>
      <c r="DR810">
        <v>0</v>
      </c>
      <c r="DS810">
        <v>0</v>
      </c>
      <c r="DT810">
        <v>0</v>
      </c>
      <c r="DU810">
        <v>0</v>
      </c>
      <c r="DV810">
        <v>0</v>
      </c>
      <c r="DW810">
        <v>0</v>
      </c>
      <c r="DX810">
        <v>0</v>
      </c>
      <c r="DY810">
        <v>0</v>
      </c>
      <c r="DZ810">
        <v>0</v>
      </c>
      <c r="EA810">
        <v>0</v>
      </c>
      <c r="EB810">
        <v>0</v>
      </c>
      <c r="EC810">
        <v>0</v>
      </c>
      <c r="ED810">
        <v>0</v>
      </c>
      <c r="EE810">
        <v>0</v>
      </c>
      <c r="EF810">
        <v>0</v>
      </c>
      <c r="EH810">
        <v>2</v>
      </c>
      <c r="EJ810">
        <v>0</v>
      </c>
      <c r="EK810" s="59" t="s">
        <v>550</v>
      </c>
      <c r="EL810"/>
    </row>
    <row r="811" spans="2:142" x14ac:dyDescent="0.3">
      <c r="B811">
        <v>2017</v>
      </c>
      <c r="D811" t="s">
        <v>284</v>
      </c>
      <c r="E811" t="s">
        <v>283</v>
      </c>
      <c r="G811" t="s">
        <v>138</v>
      </c>
      <c r="H811" s="6">
        <v>4402</v>
      </c>
      <c r="I811">
        <v>5155</v>
      </c>
      <c r="J811">
        <v>0</v>
      </c>
      <c r="K811">
        <v>0</v>
      </c>
      <c r="L811">
        <v>0</v>
      </c>
      <c r="M811">
        <v>0</v>
      </c>
      <c r="N811">
        <v>0</v>
      </c>
      <c r="O811">
        <v>0</v>
      </c>
      <c r="P811">
        <v>0</v>
      </c>
      <c r="Q811">
        <v>0</v>
      </c>
      <c r="R811">
        <v>0</v>
      </c>
      <c r="S811">
        <v>0</v>
      </c>
      <c r="T811">
        <v>0</v>
      </c>
      <c r="U811">
        <v>0</v>
      </c>
      <c r="V811">
        <v>0</v>
      </c>
      <c r="W811">
        <v>0</v>
      </c>
      <c r="X811">
        <v>0</v>
      </c>
      <c r="Y811">
        <v>0</v>
      </c>
      <c r="Z811">
        <v>0</v>
      </c>
      <c r="AA811">
        <v>0</v>
      </c>
      <c r="AB811">
        <v>0</v>
      </c>
      <c r="AC811">
        <v>0</v>
      </c>
      <c r="AD811">
        <v>0</v>
      </c>
      <c r="AE811">
        <v>0</v>
      </c>
      <c r="AF811">
        <v>0</v>
      </c>
      <c r="AG811">
        <v>0</v>
      </c>
      <c r="AH811">
        <v>0</v>
      </c>
      <c r="AI811">
        <v>0</v>
      </c>
      <c r="AJ811">
        <v>0</v>
      </c>
      <c r="AK811">
        <v>0</v>
      </c>
      <c r="AL811">
        <v>0</v>
      </c>
      <c r="AM811">
        <v>0</v>
      </c>
      <c r="AN811">
        <v>0</v>
      </c>
      <c r="AO811">
        <v>0</v>
      </c>
      <c r="AP811">
        <v>0</v>
      </c>
      <c r="AQ811">
        <v>0</v>
      </c>
      <c r="AR811">
        <v>0</v>
      </c>
      <c r="AS811">
        <v>11705563.800000001</v>
      </c>
      <c r="AT811">
        <v>-5272.87</v>
      </c>
      <c r="AU811">
        <v>-132764.85</v>
      </c>
      <c r="AV811">
        <v>949225.5</v>
      </c>
      <c r="AW811">
        <v>0</v>
      </c>
      <c r="AX811">
        <v>0</v>
      </c>
      <c r="AY811">
        <v>-14019.6</v>
      </c>
      <c r="AZ811">
        <v>0</v>
      </c>
      <c r="BA811">
        <v>-949225.5</v>
      </c>
      <c r="BB811">
        <v>-10694025.85</v>
      </c>
      <c r="BC811">
        <v>1811873.3</v>
      </c>
      <c r="BD811">
        <v>0</v>
      </c>
      <c r="BE811">
        <v>0</v>
      </c>
      <c r="BF811">
        <v>0</v>
      </c>
      <c r="BG811">
        <v>-80</v>
      </c>
      <c r="BH811">
        <v>44000</v>
      </c>
      <c r="BI811">
        <v>0</v>
      </c>
      <c r="BJ811">
        <v>0</v>
      </c>
      <c r="BK811">
        <v>0</v>
      </c>
      <c r="BL811">
        <v>-857601.45</v>
      </c>
      <c r="BM811">
        <v>0</v>
      </c>
      <c r="BN811">
        <v>-473000</v>
      </c>
      <c r="BO811">
        <v>0</v>
      </c>
      <c r="BP811">
        <v>-57671.15</v>
      </c>
      <c r="BQ811">
        <v>-32215.63</v>
      </c>
      <c r="BR811">
        <v>126761.95</v>
      </c>
      <c r="BS811">
        <v>0</v>
      </c>
      <c r="BT811">
        <v>-383267.35</v>
      </c>
      <c r="BU811">
        <v>0</v>
      </c>
      <c r="BV811">
        <v>-93400.09</v>
      </c>
      <c r="BW811">
        <v>-592.6</v>
      </c>
      <c r="BX811">
        <v>0</v>
      </c>
      <c r="BY811">
        <v>0</v>
      </c>
      <c r="BZ811">
        <v>8352.85</v>
      </c>
      <c r="CA811">
        <v>-28210.18</v>
      </c>
      <c r="CB811">
        <v>0</v>
      </c>
      <c r="CC811">
        <v>257632.3</v>
      </c>
      <c r="CD811">
        <v>230669.35</v>
      </c>
      <c r="CE811">
        <v>-1053.47</v>
      </c>
      <c r="CF811">
        <v>0</v>
      </c>
      <c r="CG811">
        <v>0</v>
      </c>
      <c r="CH811">
        <v>0</v>
      </c>
      <c r="CI811">
        <v>11489275</v>
      </c>
      <c r="CJ811">
        <v>2178823.2286107498</v>
      </c>
      <c r="CK811">
        <v>0</v>
      </c>
      <c r="CL811">
        <v>15489663.09</v>
      </c>
      <c r="CM811">
        <v>0</v>
      </c>
      <c r="CN811">
        <v>0</v>
      </c>
      <c r="CO811">
        <v>0</v>
      </c>
      <c r="CP811">
        <v>0</v>
      </c>
      <c r="CQ811">
        <v>0</v>
      </c>
      <c r="CR811">
        <v>0</v>
      </c>
      <c r="CS811">
        <v>0</v>
      </c>
      <c r="CT811">
        <v>0</v>
      </c>
      <c r="CU811">
        <v>0</v>
      </c>
      <c r="CV811">
        <v>0</v>
      </c>
      <c r="CW811">
        <v>0</v>
      </c>
      <c r="CX811">
        <v>0</v>
      </c>
      <c r="CY811">
        <v>0</v>
      </c>
      <c r="CZ811">
        <v>0</v>
      </c>
      <c r="DA811">
        <v>12034677.75</v>
      </c>
      <c r="DB811">
        <v>0</v>
      </c>
      <c r="DC811">
        <v>0</v>
      </c>
      <c r="DD811">
        <v>0</v>
      </c>
      <c r="DE811">
        <v>0</v>
      </c>
      <c r="DF811">
        <v>0</v>
      </c>
      <c r="DG811">
        <v>0</v>
      </c>
      <c r="DH811">
        <v>0</v>
      </c>
      <c r="DI811">
        <v>0</v>
      </c>
      <c r="DJ811">
        <v>2146000</v>
      </c>
      <c r="DK811">
        <v>0</v>
      </c>
      <c r="DL811">
        <v>0</v>
      </c>
      <c r="DM811">
        <v>0</v>
      </c>
      <c r="DN811">
        <v>0</v>
      </c>
      <c r="DO811">
        <v>0</v>
      </c>
      <c r="DP811">
        <v>0</v>
      </c>
      <c r="DQ811">
        <v>0</v>
      </c>
      <c r="DR811">
        <v>0</v>
      </c>
      <c r="DS811">
        <v>0</v>
      </c>
      <c r="DT811">
        <v>0</v>
      </c>
      <c r="DU811">
        <v>0</v>
      </c>
      <c r="DV811">
        <v>0</v>
      </c>
      <c r="DW811">
        <v>0</v>
      </c>
      <c r="DX811">
        <v>0</v>
      </c>
      <c r="DY811">
        <v>0</v>
      </c>
      <c r="DZ811">
        <v>0</v>
      </c>
      <c r="EA811">
        <v>0</v>
      </c>
      <c r="EB811">
        <v>0</v>
      </c>
      <c r="EC811">
        <v>0</v>
      </c>
      <c r="ED811">
        <v>0</v>
      </c>
      <c r="EE811">
        <v>0</v>
      </c>
      <c r="EF811">
        <v>0</v>
      </c>
      <c r="EH811">
        <v>2</v>
      </c>
      <c r="EJ811">
        <v>0</v>
      </c>
      <c r="EK811" s="59" t="s">
        <v>550</v>
      </c>
      <c r="EL811"/>
    </row>
    <row r="812" spans="2:142" x14ac:dyDescent="0.3">
      <c r="B812">
        <v>2018</v>
      </c>
      <c r="D812" t="s">
        <v>284</v>
      </c>
      <c r="E812" t="s">
        <v>283</v>
      </c>
      <c r="G812" t="s">
        <v>138</v>
      </c>
      <c r="H812" s="6">
        <v>5147</v>
      </c>
      <c r="I812">
        <v>5170</v>
      </c>
      <c r="J812">
        <v>0</v>
      </c>
      <c r="K812">
        <v>0</v>
      </c>
      <c r="L812">
        <v>0</v>
      </c>
      <c r="M812">
        <v>0</v>
      </c>
      <c r="N812">
        <v>0</v>
      </c>
      <c r="O812">
        <v>0</v>
      </c>
      <c r="P812">
        <v>0</v>
      </c>
      <c r="Q812">
        <v>0</v>
      </c>
      <c r="R812">
        <v>0</v>
      </c>
      <c r="S812">
        <v>0</v>
      </c>
      <c r="T812">
        <v>0</v>
      </c>
      <c r="U812">
        <v>0</v>
      </c>
      <c r="V812">
        <v>0</v>
      </c>
      <c r="W812">
        <v>0</v>
      </c>
      <c r="X812">
        <v>0</v>
      </c>
      <c r="Y812">
        <v>0</v>
      </c>
      <c r="Z812">
        <v>0</v>
      </c>
      <c r="AA812">
        <v>0</v>
      </c>
      <c r="AB812">
        <v>0</v>
      </c>
      <c r="AC812">
        <v>0</v>
      </c>
      <c r="AD812">
        <v>0</v>
      </c>
      <c r="AE812">
        <v>0</v>
      </c>
      <c r="AF812">
        <v>0</v>
      </c>
      <c r="AG812">
        <v>0</v>
      </c>
      <c r="AH812">
        <v>0</v>
      </c>
      <c r="AI812">
        <v>0</v>
      </c>
      <c r="AJ812">
        <v>0</v>
      </c>
      <c r="AK812">
        <v>0</v>
      </c>
      <c r="AL812">
        <v>0</v>
      </c>
      <c r="AM812">
        <v>0</v>
      </c>
      <c r="AN812">
        <v>0</v>
      </c>
      <c r="AO812">
        <v>0</v>
      </c>
      <c r="AP812">
        <v>0</v>
      </c>
      <c r="AQ812">
        <v>0</v>
      </c>
      <c r="AR812">
        <v>0</v>
      </c>
      <c r="AS812">
        <v>13719798.1</v>
      </c>
      <c r="AT812">
        <v>-3153.7</v>
      </c>
      <c r="AU812">
        <v>-144439.32999999999</v>
      </c>
      <c r="AV812">
        <v>1182406</v>
      </c>
      <c r="AW812">
        <v>0</v>
      </c>
      <c r="AX812">
        <v>0</v>
      </c>
      <c r="AY812">
        <v>-20302.8</v>
      </c>
      <c r="AZ812">
        <v>0</v>
      </c>
      <c r="BA812">
        <v>-1182406</v>
      </c>
      <c r="BB812">
        <v>-12873392.4</v>
      </c>
      <c r="BC812">
        <v>2152652.75</v>
      </c>
      <c r="BD812">
        <v>0</v>
      </c>
      <c r="BE812">
        <v>0</v>
      </c>
      <c r="BF812">
        <v>0</v>
      </c>
      <c r="BG812">
        <v>-599.66999999999996</v>
      </c>
      <c r="BH812">
        <v>-239000</v>
      </c>
      <c r="BI812">
        <v>0</v>
      </c>
      <c r="BJ812">
        <v>0</v>
      </c>
      <c r="BK812">
        <v>0</v>
      </c>
      <c r="BL812">
        <v>-2177153.65</v>
      </c>
      <c r="BM812">
        <v>0</v>
      </c>
      <c r="BN812">
        <v>-1333000</v>
      </c>
      <c r="BO812">
        <v>0</v>
      </c>
      <c r="BP812">
        <v>-70918.25</v>
      </c>
      <c r="BQ812">
        <v>-43563.73</v>
      </c>
      <c r="BR812">
        <v>226526.95</v>
      </c>
      <c r="BS812">
        <v>0</v>
      </c>
      <c r="BT812">
        <v>-391794.25</v>
      </c>
      <c r="BU812">
        <v>0</v>
      </c>
      <c r="BV812">
        <v>-122391.7</v>
      </c>
      <c r="BW812">
        <v>0</v>
      </c>
      <c r="BX812">
        <v>0</v>
      </c>
      <c r="BY812">
        <v>0</v>
      </c>
      <c r="BZ812">
        <v>1424.16</v>
      </c>
      <c r="CA812">
        <v>-28486.2</v>
      </c>
      <c r="CB812">
        <v>0</v>
      </c>
      <c r="CC812">
        <v>-371334.29</v>
      </c>
      <c r="CD812">
        <v>194822.85</v>
      </c>
      <c r="CE812">
        <v>-21240.400000000001</v>
      </c>
      <c r="CF812">
        <v>0</v>
      </c>
      <c r="CG812">
        <v>0</v>
      </c>
      <c r="CH812">
        <v>0</v>
      </c>
      <c r="CI812">
        <v>12913434.000000002</v>
      </c>
      <c r="CJ812">
        <v>3157477.2393274754</v>
      </c>
      <c r="CK812">
        <v>0</v>
      </c>
      <c r="CL812">
        <v>14205391.440000001</v>
      </c>
      <c r="CM812">
        <v>0</v>
      </c>
      <c r="CN812">
        <v>0</v>
      </c>
      <c r="CO812">
        <v>0</v>
      </c>
      <c r="CP812">
        <v>0</v>
      </c>
      <c r="CQ812">
        <v>0</v>
      </c>
      <c r="CR812">
        <v>0</v>
      </c>
      <c r="CS812">
        <v>0</v>
      </c>
      <c r="CT812">
        <v>0</v>
      </c>
      <c r="CU812">
        <v>0</v>
      </c>
      <c r="CV812">
        <v>0</v>
      </c>
      <c r="CW812">
        <v>0</v>
      </c>
      <c r="CX812">
        <v>0</v>
      </c>
      <c r="CY812">
        <v>0</v>
      </c>
      <c r="CZ812">
        <v>0</v>
      </c>
      <c r="DA812">
        <v>10489132.189999999</v>
      </c>
      <c r="DB812">
        <v>0</v>
      </c>
      <c r="DC812">
        <v>0</v>
      </c>
      <c r="DD812">
        <v>0</v>
      </c>
      <c r="DE812">
        <v>0</v>
      </c>
      <c r="DF812">
        <v>0</v>
      </c>
      <c r="DG812">
        <v>0</v>
      </c>
      <c r="DH812">
        <v>0</v>
      </c>
      <c r="DI812">
        <v>0</v>
      </c>
      <c r="DJ812">
        <v>2385000</v>
      </c>
      <c r="DK812">
        <v>0</v>
      </c>
      <c r="DL812">
        <v>0</v>
      </c>
      <c r="DM812">
        <v>0</v>
      </c>
      <c r="DN812">
        <v>0</v>
      </c>
      <c r="DO812">
        <v>0</v>
      </c>
      <c r="DP812">
        <v>0</v>
      </c>
      <c r="DQ812">
        <v>0</v>
      </c>
      <c r="DR812">
        <v>0</v>
      </c>
      <c r="DS812">
        <v>0</v>
      </c>
      <c r="DT812">
        <v>0</v>
      </c>
      <c r="DU812">
        <v>0</v>
      </c>
      <c r="DV812">
        <v>0</v>
      </c>
      <c r="DW812">
        <v>0</v>
      </c>
      <c r="DX812">
        <v>0</v>
      </c>
      <c r="DY812">
        <v>0</v>
      </c>
      <c r="DZ812">
        <v>0</v>
      </c>
      <c r="EA812">
        <v>0</v>
      </c>
      <c r="EB812">
        <v>0</v>
      </c>
      <c r="EC812">
        <v>0</v>
      </c>
      <c r="ED812">
        <v>0</v>
      </c>
      <c r="EE812">
        <v>0</v>
      </c>
      <c r="EF812">
        <v>0</v>
      </c>
      <c r="EH812">
        <v>2</v>
      </c>
      <c r="EJ812">
        <v>0</v>
      </c>
      <c r="EK812" s="59" t="s">
        <v>550</v>
      </c>
      <c r="EL812"/>
    </row>
    <row r="813" spans="2:142" x14ac:dyDescent="0.3">
      <c r="B813">
        <v>2019</v>
      </c>
      <c r="D813" t="s">
        <v>284</v>
      </c>
      <c r="E813" t="s">
        <v>283</v>
      </c>
      <c r="G813" t="s">
        <v>138</v>
      </c>
      <c r="H813" s="6">
        <v>5160</v>
      </c>
      <c r="I813">
        <v>4548</v>
      </c>
      <c r="J813">
        <v>0</v>
      </c>
      <c r="K813">
        <v>0</v>
      </c>
      <c r="L813">
        <v>0</v>
      </c>
      <c r="M813">
        <v>0</v>
      </c>
      <c r="N813">
        <v>0</v>
      </c>
      <c r="O813">
        <v>0</v>
      </c>
      <c r="P813">
        <v>0</v>
      </c>
      <c r="Q813">
        <v>0</v>
      </c>
      <c r="R813">
        <v>0</v>
      </c>
      <c r="S813">
        <v>0</v>
      </c>
      <c r="T813">
        <v>0</v>
      </c>
      <c r="U813">
        <v>0</v>
      </c>
      <c r="V813">
        <v>0</v>
      </c>
      <c r="W813">
        <v>0</v>
      </c>
      <c r="X813">
        <v>0</v>
      </c>
      <c r="Y813">
        <v>0</v>
      </c>
      <c r="Z813">
        <v>0</v>
      </c>
      <c r="AA813">
        <v>0</v>
      </c>
      <c r="AB813">
        <v>0</v>
      </c>
      <c r="AC813">
        <v>0</v>
      </c>
      <c r="AD813">
        <v>0</v>
      </c>
      <c r="AE813">
        <v>0</v>
      </c>
      <c r="AF813">
        <v>0</v>
      </c>
      <c r="AG813">
        <v>0</v>
      </c>
      <c r="AH813">
        <v>0</v>
      </c>
      <c r="AI813">
        <v>0</v>
      </c>
      <c r="AJ813">
        <v>0</v>
      </c>
      <c r="AK813">
        <v>0</v>
      </c>
      <c r="AL813">
        <v>0</v>
      </c>
      <c r="AM813">
        <v>0</v>
      </c>
      <c r="AN813">
        <v>0</v>
      </c>
      <c r="AO813">
        <v>0</v>
      </c>
      <c r="AP813">
        <v>0</v>
      </c>
      <c r="AQ813">
        <v>0</v>
      </c>
      <c r="AR813">
        <v>0</v>
      </c>
      <c r="AS813">
        <v>14798707.25</v>
      </c>
      <c r="AT813">
        <v>-7518.1</v>
      </c>
      <c r="AU813">
        <v>-158360.35999999999</v>
      </c>
      <c r="AV813">
        <v>1172641.8</v>
      </c>
      <c r="AW813">
        <v>0</v>
      </c>
      <c r="AX813">
        <v>0</v>
      </c>
      <c r="AY813">
        <v>-21129.599999999999</v>
      </c>
      <c r="AZ813">
        <v>0</v>
      </c>
      <c r="BA813">
        <v>-1172641.8</v>
      </c>
      <c r="BB813">
        <v>-14221368.35</v>
      </c>
      <c r="BC813">
        <v>2334562.35</v>
      </c>
      <c r="BD813">
        <v>0</v>
      </c>
      <c r="BE813">
        <v>0</v>
      </c>
      <c r="BF813">
        <v>0</v>
      </c>
      <c r="BG813">
        <v>-3015.27</v>
      </c>
      <c r="BH813">
        <v>-270000</v>
      </c>
      <c r="BI813">
        <v>0</v>
      </c>
      <c r="BJ813">
        <v>0</v>
      </c>
      <c r="BK813">
        <v>0</v>
      </c>
      <c r="BL813">
        <v>-3615504.8</v>
      </c>
      <c r="BM813">
        <v>0</v>
      </c>
      <c r="BN813">
        <v>948000</v>
      </c>
      <c r="BO813">
        <v>0</v>
      </c>
      <c r="BP813">
        <v>-72119.75</v>
      </c>
      <c r="BQ813">
        <v>-65819.899999999994</v>
      </c>
      <c r="BR813">
        <v>266747.05</v>
      </c>
      <c r="BS813">
        <v>0</v>
      </c>
      <c r="BT813">
        <v>-447101.2</v>
      </c>
      <c r="BU813">
        <v>0</v>
      </c>
      <c r="BV813">
        <v>-123461</v>
      </c>
      <c r="BW813">
        <v>-594.5</v>
      </c>
      <c r="BX813">
        <v>0</v>
      </c>
      <c r="BY813">
        <v>0</v>
      </c>
      <c r="BZ813">
        <v>4699.6899999999996</v>
      </c>
      <c r="CA813">
        <v>-30907.98</v>
      </c>
      <c r="CB813">
        <v>0</v>
      </c>
      <c r="CC813">
        <v>472222.97</v>
      </c>
      <c r="CD813">
        <v>200335.25</v>
      </c>
      <c r="CE813">
        <v>-5041.04</v>
      </c>
      <c r="CF813">
        <v>0</v>
      </c>
      <c r="CG813">
        <v>0</v>
      </c>
      <c r="CH813">
        <v>0</v>
      </c>
      <c r="CI813">
        <v>11393955.129999999</v>
      </c>
      <c r="CJ813">
        <v>2522537.9247471802</v>
      </c>
      <c r="CK813">
        <v>-2253900.2840106762</v>
      </c>
      <c r="CL813">
        <v>11744191.280000001</v>
      </c>
      <c r="CM813">
        <v>0</v>
      </c>
      <c r="CN813">
        <v>0</v>
      </c>
      <c r="CO813">
        <v>0</v>
      </c>
      <c r="CP813">
        <v>0</v>
      </c>
      <c r="CQ813">
        <v>0</v>
      </c>
      <c r="CR813">
        <v>0</v>
      </c>
      <c r="CS813">
        <v>0</v>
      </c>
      <c r="CT813">
        <v>0</v>
      </c>
      <c r="CU813">
        <v>0</v>
      </c>
      <c r="CV813">
        <v>0</v>
      </c>
      <c r="CW813">
        <v>0</v>
      </c>
      <c r="CX813">
        <v>0</v>
      </c>
      <c r="CY813">
        <v>0</v>
      </c>
      <c r="CZ813">
        <v>0</v>
      </c>
      <c r="DA813">
        <v>10472464.9</v>
      </c>
      <c r="DB813">
        <v>0</v>
      </c>
      <c r="DC813">
        <v>0</v>
      </c>
      <c r="DD813">
        <v>0</v>
      </c>
      <c r="DE813">
        <v>0</v>
      </c>
      <c r="DF813">
        <v>0</v>
      </c>
      <c r="DG813">
        <v>0</v>
      </c>
      <c r="DH813">
        <v>0</v>
      </c>
      <c r="DI813">
        <v>0</v>
      </c>
      <c r="DJ813">
        <v>2655000</v>
      </c>
      <c r="DK813">
        <v>0</v>
      </c>
      <c r="DL813">
        <v>0</v>
      </c>
      <c r="DM813">
        <v>0</v>
      </c>
      <c r="DN813">
        <v>0</v>
      </c>
      <c r="DO813">
        <v>0</v>
      </c>
      <c r="DP813">
        <v>0</v>
      </c>
      <c r="DQ813">
        <v>0</v>
      </c>
      <c r="DR813">
        <v>0</v>
      </c>
      <c r="DS813">
        <v>0</v>
      </c>
      <c r="DT813">
        <v>0</v>
      </c>
      <c r="DU813">
        <v>0</v>
      </c>
      <c r="DV813">
        <v>0</v>
      </c>
      <c r="DW813">
        <v>0</v>
      </c>
      <c r="DX813">
        <v>0</v>
      </c>
      <c r="DY813">
        <v>0</v>
      </c>
      <c r="DZ813">
        <v>0</v>
      </c>
      <c r="EA813">
        <v>0</v>
      </c>
      <c r="EB813">
        <v>0</v>
      </c>
      <c r="EC813">
        <v>0</v>
      </c>
      <c r="ED813">
        <v>0</v>
      </c>
      <c r="EE813">
        <v>0</v>
      </c>
      <c r="EF813">
        <v>0</v>
      </c>
      <c r="EH813">
        <v>2</v>
      </c>
      <c r="EJ813">
        <v>0</v>
      </c>
      <c r="EK813" s="59" t="s">
        <v>550</v>
      </c>
      <c r="EL813"/>
    </row>
    <row r="814" spans="2:142" x14ac:dyDescent="0.3">
      <c r="B814">
        <v>2020</v>
      </c>
      <c r="D814" t="s">
        <v>284</v>
      </c>
      <c r="E814" t="s">
        <v>283</v>
      </c>
      <c r="G814" t="s">
        <v>138</v>
      </c>
      <c r="H814" s="6">
        <v>4533</v>
      </c>
      <c r="I814">
        <v>4299</v>
      </c>
      <c r="J814">
        <v>0</v>
      </c>
      <c r="K814">
        <v>0</v>
      </c>
      <c r="L814">
        <v>0</v>
      </c>
      <c r="M814">
        <v>0</v>
      </c>
      <c r="N814">
        <v>0</v>
      </c>
      <c r="O814">
        <v>0</v>
      </c>
      <c r="P814">
        <v>0</v>
      </c>
      <c r="Q814">
        <v>0</v>
      </c>
      <c r="R814">
        <v>0</v>
      </c>
      <c r="S814">
        <v>0</v>
      </c>
      <c r="T814">
        <v>0</v>
      </c>
      <c r="U814">
        <v>0</v>
      </c>
      <c r="V814">
        <v>0</v>
      </c>
      <c r="W814">
        <v>0</v>
      </c>
      <c r="X814">
        <v>0</v>
      </c>
      <c r="Y814">
        <v>0</v>
      </c>
      <c r="Z814">
        <v>0</v>
      </c>
      <c r="AA814">
        <v>0</v>
      </c>
      <c r="AB814">
        <v>0</v>
      </c>
      <c r="AC814">
        <v>0</v>
      </c>
      <c r="AD814">
        <v>0</v>
      </c>
      <c r="AE814">
        <v>0</v>
      </c>
      <c r="AF814">
        <v>0</v>
      </c>
      <c r="AG814">
        <v>0</v>
      </c>
      <c r="AH814">
        <v>0</v>
      </c>
      <c r="AI814">
        <v>0</v>
      </c>
      <c r="AJ814">
        <v>0</v>
      </c>
      <c r="AK814">
        <v>0</v>
      </c>
      <c r="AL814">
        <v>0</v>
      </c>
      <c r="AM814">
        <v>0</v>
      </c>
      <c r="AN814">
        <v>0</v>
      </c>
      <c r="AO814">
        <v>0</v>
      </c>
      <c r="AP814">
        <v>0</v>
      </c>
      <c r="AQ814">
        <v>0</v>
      </c>
      <c r="AR814">
        <v>0</v>
      </c>
      <c r="AS814">
        <v>14513706.9</v>
      </c>
      <c r="AT814">
        <v>-1326.55</v>
      </c>
      <c r="AU814">
        <v>-182759.8</v>
      </c>
      <c r="AV814">
        <v>1264804.1000000001</v>
      </c>
      <c r="AW814">
        <v>0</v>
      </c>
      <c r="AX814">
        <v>0</v>
      </c>
      <c r="AY814">
        <v>-24700.799999999999</v>
      </c>
      <c r="AZ814">
        <v>0</v>
      </c>
      <c r="BA814">
        <v>-1264804.1000000001</v>
      </c>
      <c r="BB814">
        <v>-13242889.449999999</v>
      </c>
      <c r="BC814">
        <v>2117184.1</v>
      </c>
      <c r="BD814">
        <v>0</v>
      </c>
      <c r="BE814">
        <v>0</v>
      </c>
      <c r="BF814">
        <v>0</v>
      </c>
      <c r="BG814">
        <v>-483.5</v>
      </c>
      <c r="BH814">
        <v>-318486</v>
      </c>
      <c r="BI814">
        <v>0</v>
      </c>
      <c r="BJ814">
        <v>0</v>
      </c>
      <c r="BK814">
        <v>0</v>
      </c>
      <c r="BL814">
        <v>-2743861</v>
      </c>
      <c r="BM814">
        <v>0</v>
      </c>
      <c r="BN814">
        <v>589962</v>
      </c>
      <c r="BO814">
        <v>0</v>
      </c>
      <c r="BP814">
        <v>-55908.2</v>
      </c>
      <c r="BQ814">
        <v>-52939.7</v>
      </c>
      <c r="BR814">
        <v>326859.8</v>
      </c>
      <c r="BS814">
        <v>0</v>
      </c>
      <c r="BT814">
        <v>-475036</v>
      </c>
      <c r="BU814">
        <v>0</v>
      </c>
      <c r="BV814">
        <v>-144759</v>
      </c>
      <c r="BW814">
        <v>-456</v>
      </c>
      <c r="BX814">
        <v>0</v>
      </c>
      <c r="BY814">
        <v>0</v>
      </c>
      <c r="BZ814">
        <v>2565.48</v>
      </c>
      <c r="CA814">
        <v>-13685.6</v>
      </c>
      <c r="CB814">
        <v>0</v>
      </c>
      <c r="CC814">
        <v>399427.6</v>
      </c>
      <c r="CD814">
        <v>220877.7</v>
      </c>
      <c r="CE814">
        <v>-20776.900000000001</v>
      </c>
      <c r="CF814">
        <v>0</v>
      </c>
      <c r="CG814">
        <v>0</v>
      </c>
      <c r="CH814">
        <v>0</v>
      </c>
      <c r="CI814">
        <v>11267045.959999999</v>
      </c>
      <c r="CJ814">
        <v>2264677.6335223364</v>
      </c>
      <c r="CK814">
        <v>-1925242.9649694001</v>
      </c>
      <c r="CL814">
        <v>15690688.52</v>
      </c>
      <c r="CM814">
        <v>0</v>
      </c>
      <c r="CN814">
        <v>0</v>
      </c>
      <c r="CO814">
        <v>0</v>
      </c>
      <c r="CP814">
        <v>0</v>
      </c>
      <c r="CQ814">
        <v>0</v>
      </c>
      <c r="CR814">
        <v>0</v>
      </c>
      <c r="CS814">
        <v>0</v>
      </c>
      <c r="CT814">
        <v>0</v>
      </c>
      <c r="CU814">
        <v>0</v>
      </c>
      <c r="CV814">
        <v>0</v>
      </c>
      <c r="CW814">
        <v>0</v>
      </c>
      <c r="CX814">
        <v>0</v>
      </c>
      <c r="CY814">
        <v>0</v>
      </c>
      <c r="CZ814">
        <v>0</v>
      </c>
      <c r="DA814">
        <v>11364979.98</v>
      </c>
      <c r="DB814">
        <v>0</v>
      </c>
      <c r="DC814">
        <v>0</v>
      </c>
      <c r="DD814">
        <v>0</v>
      </c>
      <c r="DE814">
        <v>0</v>
      </c>
      <c r="DF814">
        <v>0</v>
      </c>
      <c r="DG814">
        <v>0</v>
      </c>
      <c r="DH814">
        <v>0</v>
      </c>
      <c r="DI814">
        <v>0</v>
      </c>
      <c r="DJ814">
        <v>2973486</v>
      </c>
      <c r="DK814">
        <v>0</v>
      </c>
      <c r="DL814">
        <v>0</v>
      </c>
      <c r="DM814">
        <v>0</v>
      </c>
      <c r="DN814">
        <v>0</v>
      </c>
      <c r="DO814">
        <v>0</v>
      </c>
      <c r="DP814">
        <v>0</v>
      </c>
      <c r="DQ814">
        <v>0</v>
      </c>
      <c r="DR814">
        <v>0</v>
      </c>
      <c r="DS814">
        <v>0</v>
      </c>
      <c r="DT814">
        <v>0</v>
      </c>
      <c r="DU814">
        <v>0</v>
      </c>
      <c r="DV814">
        <v>0</v>
      </c>
      <c r="DW814">
        <v>0</v>
      </c>
      <c r="DX814">
        <v>0</v>
      </c>
      <c r="DY814">
        <v>0</v>
      </c>
      <c r="DZ814">
        <v>0</v>
      </c>
      <c r="EA814">
        <v>0</v>
      </c>
      <c r="EB814">
        <v>0</v>
      </c>
      <c r="EC814">
        <v>0</v>
      </c>
      <c r="ED814">
        <v>0</v>
      </c>
      <c r="EE814">
        <v>0</v>
      </c>
      <c r="EF814">
        <v>0</v>
      </c>
      <c r="EH814">
        <v>2</v>
      </c>
      <c r="EJ814">
        <v>0</v>
      </c>
      <c r="EK814" s="59" t="s">
        <v>550</v>
      </c>
      <c r="EL814"/>
    </row>
    <row r="815" spans="2:142" x14ac:dyDescent="0.3">
      <c r="B815">
        <v>2021</v>
      </c>
      <c r="D815" t="s">
        <v>284</v>
      </c>
      <c r="E815" t="s">
        <v>283</v>
      </c>
      <c r="G815" t="s">
        <v>138</v>
      </c>
      <c r="H815" s="6">
        <v>4293</v>
      </c>
      <c r="I815">
        <v>4170</v>
      </c>
      <c r="J815">
        <v>0</v>
      </c>
      <c r="K815">
        <v>0</v>
      </c>
      <c r="L815">
        <v>0</v>
      </c>
      <c r="M815">
        <v>0</v>
      </c>
      <c r="N815">
        <v>0</v>
      </c>
      <c r="O815">
        <v>0</v>
      </c>
      <c r="P815">
        <v>0</v>
      </c>
      <c r="Q815">
        <v>0</v>
      </c>
      <c r="R815">
        <v>0</v>
      </c>
      <c r="S815">
        <v>0</v>
      </c>
      <c r="T815">
        <v>0</v>
      </c>
      <c r="U815">
        <v>0</v>
      </c>
      <c r="V815">
        <v>0</v>
      </c>
      <c r="W815">
        <v>0</v>
      </c>
      <c r="X815">
        <v>0</v>
      </c>
      <c r="Y815">
        <v>0</v>
      </c>
      <c r="Z815">
        <v>0</v>
      </c>
      <c r="AA815">
        <v>0</v>
      </c>
      <c r="AB815">
        <v>0</v>
      </c>
      <c r="AC815">
        <v>0</v>
      </c>
      <c r="AD815">
        <v>0</v>
      </c>
      <c r="AE815">
        <v>0</v>
      </c>
      <c r="AF815">
        <v>0</v>
      </c>
      <c r="AG815">
        <v>0</v>
      </c>
      <c r="AH815">
        <v>0</v>
      </c>
      <c r="AI815">
        <v>0</v>
      </c>
      <c r="AJ815">
        <v>0</v>
      </c>
      <c r="AK815">
        <v>0</v>
      </c>
      <c r="AL815">
        <v>0</v>
      </c>
      <c r="AM815">
        <v>0</v>
      </c>
      <c r="AN815">
        <v>0</v>
      </c>
      <c r="AO815">
        <v>0</v>
      </c>
      <c r="AP815">
        <v>0</v>
      </c>
      <c r="AQ815">
        <v>0</v>
      </c>
      <c r="AR815">
        <v>0</v>
      </c>
      <c r="AS815">
        <v>14062879.5</v>
      </c>
      <c r="AT815">
        <v>-4383.3999999999996</v>
      </c>
      <c r="AU815">
        <v>-187247.97</v>
      </c>
      <c r="AV815">
        <v>1155726.7</v>
      </c>
      <c r="AW815">
        <v>0</v>
      </c>
      <c r="AX815">
        <v>0</v>
      </c>
      <c r="AY815">
        <v>-24763.200000000001</v>
      </c>
      <c r="AZ815">
        <v>-723</v>
      </c>
      <c r="BA815">
        <v>-1155726.7</v>
      </c>
      <c r="BB815">
        <v>-13261785.050000001</v>
      </c>
      <c r="BC815">
        <v>2108346.6</v>
      </c>
      <c r="BD815">
        <v>0</v>
      </c>
      <c r="BE815">
        <v>0</v>
      </c>
      <c r="BF815">
        <v>0</v>
      </c>
      <c r="BG815">
        <v>-223.85</v>
      </c>
      <c r="BH815">
        <v>99738</v>
      </c>
      <c r="BI815">
        <v>0</v>
      </c>
      <c r="BJ815">
        <v>0</v>
      </c>
      <c r="BK815">
        <v>0</v>
      </c>
      <c r="BL815">
        <v>-1504231</v>
      </c>
      <c r="BM815">
        <v>0</v>
      </c>
      <c r="BN815">
        <v>678988</v>
      </c>
      <c r="BO815">
        <v>0</v>
      </c>
      <c r="BP815">
        <v>-57170.45</v>
      </c>
      <c r="BQ815">
        <v>-229200.93</v>
      </c>
      <c r="BR815">
        <v>60160.800000000003</v>
      </c>
      <c r="BS815">
        <v>0</v>
      </c>
      <c r="BT815">
        <v>-478865</v>
      </c>
      <c r="BU815">
        <v>0</v>
      </c>
      <c r="BV815">
        <v>-183756</v>
      </c>
      <c r="BW815">
        <v>0</v>
      </c>
      <c r="BX815">
        <v>0</v>
      </c>
      <c r="BY815">
        <v>0</v>
      </c>
      <c r="BZ815">
        <v>2750.4</v>
      </c>
      <c r="CA815">
        <v>-9425.6</v>
      </c>
      <c r="CB815">
        <v>0</v>
      </c>
      <c r="CC815">
        <v>257468.1</v>
      </c>
      <c r="CD815">
        <v>55655.5</v>
      </c>
      <c r="CE815">
        <v>-5843.1</v>
      </c>
      <c r="CF815">
        <v>0</v>
      </c>
      <c r="CG815">
        <v>0</v>
      </c>
      <c r="CH815">
        <v>0</v>
      </c>
      <c r="CI815">
        <v>12298713.900000002</v>
      </c>
      <c r="CJ815">
        <v>1622917.4040250131</v>
      </c>
      <c r="CK815">
        <v>-1244014.5802215999</v>
      </c>
      <c r="CL815">
        <v>15952672.859999999</v>
      </c>
      <c r="CM815">
        <v>0</v>
      </c>
      <c r="CN815">
        <v>0</v>
      </c>
      <c r="CO815">
        <v>0</v>
      </c>
      <c r="CP815">
        <v>0</v>
      </c>
      <c r="CQ815">
        <v>0</v>
      </c>
      <c r="CR815">
        <v>0</v>
      </c>
      <c r="CS815">
        <v>0</v>
      </c>
      <c r="CT815">
        <v>0</v>
      </c>
      <c r="CU815">
        <v>0</v>
      </c>
      <c r="CV815">
        <v>0</v>
      </c>
      <c r="CW815">
        <v>0</v>
      </c>
      <c r="CX815">
        <v>0</v>
      </c>
      <c r="CY815">
        <v>0</v>
      </c>
      <c r="CZ815">
        <v>0</v>
      </c>
      <c r="DA815">
        <v>12743348.33</v>
      </c>
      <c r="DB815">
        <v>0</v>
      </c>
      <c r="DC815">
        <v>0</v>
      </c>
      <c r="DD815">
        <v>0</v>
      </c>
      <c r="DE815">
        <v>0</v>
      </c>
      <c r="DF815">
        <v>0</v>
      </c>
      <c r="DG815">
        <v>0</v>
      </c>
      <c r="DH815">
        <v>0</v>
      </c>
      <c r="DI815">
        <v>0</v>
      </c>
      <c r="DJ815">
        <v>2873748</v>
      </c>
      <c r="DK815">
        <v>0</v>
      </c>
      <c r="DL815">
        <v>0</v>
      </c>
      <c r="DM815">
        <v>0</v>
      </c>
      <c r="DN815">
        <v>0</v>
      </c>
      <c r="DO815">
        <v>0</v>
      </c>
      <c r="DP815">
        <v>0</v>
      </c>
      <c r="DQ815">
        <v>0</v>
      </c>
      <c r="DR815">
        <v>0</v>
      </c>
      <c r="DS815">
        <v>0</v>
      </c>
      <c r="DT815">
        <v>0</v>
      </c>
      <c r="DU815">
        <v>0</v>
      </c>
      <c r="DV815">
        <v>0</v>
      </c>
      <c r="DW815">
        <v>0</v>
      </c>
      <c r="DX815">
        <v>0</v>
      </c>
      <c r="DY815">
        <v>0</v>
      </c>
      <c r="DZ815">
        <v>0</v>
      </c>
      <c r="EA815">
        <v>0</v>
      </c>
      <c r="EB815">
        <v>0</v>
      </c>
      <c r="EC815">
        <v>0</v>
      </c>
      <c r="ED815">
        <v>0</v>
      </c>
      <c r="EE815">
        <v>0</v>
      </c>
      <c r="EF815">
        <v>0</v>
      </c>
      <c r="EH815">
        <v>2</v>
      </c>
      <c r="EJ815">
        <v>0</v>
      </c>
      <c r="EK815" s="59" t="s">
        <v>550</v>
      </c>
      <c r="EL815"/>
    </row>
    <row r="816" spans="2:142" x14ac:dyDescent="0.3">
      <c r="B816">
        <v>2022</v>
      </c>
      <c r="D816" t="s">
        <v>284</v>
      </c>
      <c r="E816" t="s">
        <v>283</v>
      </c>
      <c r="G816" t="s">
        <v>138</v>
      </c>
      <c r="H816" s="6">
        <v>4149</v>
      </c>
      <c r="I816">
        <v>4280</v>
      </c>
      <c r="J816">
        <v>0</v>
      </c>
      <c r="K816">
        <v>0</v>
      </c>
      <c r="L816">
        <v>0</v>
      </c>
      <c r="M816">
        <v>0</v>
      </c>
      <c r="N816">
        <v>0</v>
      </c>
      <c r="O816">
        <v>0</v>
      </c>
      <c r="P816">
        <v>0</v>
      </c>
      <c r="Q816">
        <v>0</v>
      </c>
      <c r="R816">
        <v>0</v>
      </c>
      <c r="S816">
        <v>0</v>
      </c>
      <c r="T816">
        <v>0</v>
      </c>
      <c r="U816">
        <v>0</v>
      </c>
      <c r="V816">
        <v>0</v>
      </c>
      <c r="W816">
        <v>0</v>
      </c>
      <c r="X816">
        <v>0</v>
      </c>
      <c r="Y816">
        <v>0</v>
      </c>
      <c r="Z816">
        <v>0</v>
      </c>
      <c r="AA816">
        <v>0</v>
      </c>
      <c r="AB816">
        <v>0</v>
      </c>
      <c r="AC816">
        <v>0</v>
      </c>
      <c r="AD816">
        <v>0</v>
      </c>
      <c r="AE816">
        <v>0</v>
      </c>
      <c r="AF816">
        <v>0</v>
      </c>
      <c r="AG816">
        <v>0</v>
      </c>
      <c r="AH816">
        <v>0</v>
      </c>
      <c r="AI816">
        <v>0</v>
      </c>
      <c r="AJ816">
        <v>0</v>
      </c>
      <c r="AK816">
        <v>0</v>
      </c>
      <c r="AL816">
        <v>0</v>
      </c>
      <c r="AM816">
        <v>0</v>
      </c>
      <c r="AN816">
        <v>0</v>
      </c>
      <c r="AO816">
        <v>0</v>
      </c>
      <c r="AP816">
        <v>0</v>
      </c>
      <c r="AQ816">
        <v>0</v>
      </c>
      <c r="AR816">
        <v>0</v>
      </c>
      <c r="AS816">
        <v>13427151.1</v>
      </c>
      <c r="AT816">
        <v>-1058.2</v>
      </c>
      <c r="AU816">
        <v>-119123.22</v>
      </c>
      <c r="AV816">
        <v>1046184.55</v>
      </c>
      <c r="AW816">
        <v>0</v>
      </c>
      <c r="AX816">
        <v>0</v>
      </c>
      <c r="AY816">
        <v>-18816</v>
      </c>
      <c r="AZ816">
        <v>-1049</v>
      </c>
      <c r="BA816">
        <v>-1046184.55</v>
      </c>
      <c r="BB816">
        <v>-12278953.050000001</v>
      </c>
      <c r="BC816">
        <v>2005170.6</v>
      </c>
      <c r="BD816">
        <v>0</v>
      </c>
      <c r="BE816">
        <v>0</v>
      </c>
      <c r="BF816">
        <v>0</v>
      </c>
      <c r="BG816">
        <v>-159.51</v>
      </c>
      <c r="BH816">
        <v>320564</v>
      </c>
      <c r="BI816">
        <v>0</v>
      </c>
      <c r="BJ816">
        <v>0</v>
      </c>
      <c r="BK816">
        <v>0</v>
      </c>
      <c r="BL816">
        <v>-1100638</v>
      </c>
      <c r="BM816">
        <v>0</v>
      </c>
      <c r="BN816">
        <v>-64328</v>
      </c>
      <c r="BO816">
        <v>0</v>
      </c>
      <c r="BP816">
        <v>-56109.9</v>
      </c>
      <c r="BQ816">
        <v>-121539.95</v>
      </c>
      <c r="BR816">
        <v>7554.65</v>
      </c>
      <c r="BS816">
        <v>0</v>
      </c>
      <c r="BT816">
        <v>-568088</v>
      </c>
      <c r="BU816">
        <v>0</v>
      </c>
      <c r="BV816">
        <v>-343733</v>
      </c>
      <c r="BW816">
        <v>-10299.9</v>
      </c>
      <c r="BX816">
        <v>0</v>
      </c>
      <c r="BY816">
        <v>0</v>
      </c>
      <c r="BZ816">
        <v>3428.1</v>
      </c>
      <c r="CA816">
        <v>-12103.3</v>
      </c>
      <c r="CB816">
        <v>0</v>
      </c>
      <c r="CC816">
        <v>-1175462</v>
      </c>
      <c r="CD816">
        <v>135207.79999999999</v>
      </c>
      <c r="CE816">
        <v>-5520.7</v>
      </c>
      <c r="CF816">
        <v>0</v>
      </c>
      <c r="CG816">
        <v>0</v>
      </c>
      <c r="CH816">
        <v>0</v>
      </c>
      <c r="CI816">
        <v>13677624.729999997</v>
      </c>
      <c r="CJ816">
        <v>3888979.4592939639</v>
      </c>
      <c r="CK816">
        <v>-846826.26060000004</v>
      </c>
      <c r="CL816">
        <v>14319326.75</v>
      </c>
      <c r="CM816">
        <v>0</v>
      </c>
      <c r="CN816">
        <v>0</v>
      </c>
      <c r="CO816">
        <v>0</v>
      </c>
      <c r="CP816">
        <v>0</v>
      </c>
      <c r="CQ816">
        <v>0</v>
      </c>
      <c r="CR816">
        <v>0</v>
      </c>
      <c r="CS816">
        <v>0</v>
      </c>
      <c r="CT816">
        <v>0</v>
      </c>
      <c r="CU816">
        <v>0</v>
      </c>
      <c r="CV816">
        <v>0</v>
      </c>
      <c r="CW816">
        <v>0</v>
      </c>
      <c r="CX816">
        <v>0</v>
      </c>
      <c r="CY816">
        <v>0</v>
      </c>
      <c r="CZ816">
        <v>0</v>
      </c>
      <c r="DA816">
        <v>12765442.75</v>
      </c>
      <c r="DB816">
        <v>0</v>
      </c>
      <c r="DC816">
        <v>0</v>
      </c>
      <c r="DD816">
        <v>0</v>
      </c>
      <c r="DE816">
        <v>0</v>
      </c>
      <c r="DF816">
        <v>0</v>
      </c>
      <c r="DG816">
        <v>0</v>
      </c>
      <c r="DH816">
        <v>0</v>
      </c>
      <c r="DI816">
        <v>0</v>
      </c>
      <c r="DJ816">
        <v>2553184</v>
      </c>
      <c r="DK816">
        <v>0</v>
      </c>
      <c r="DL816">
        <v>0</v>
      </c>
      <c r="DM816">
        <v>0</v>
      </c>
      <c r="DN816">
        <v>0</v>
      </c>
      <c r="DO816">
        <v>0</v>
      </c>
      <c r="DP816">
        <v>0</v>
      </c>
      <c r="DQ816">
        <v>0</v>
      </c>
      <c r="DR816">
        <v>0</v>
      </c>
      <c r="DS816">
        <v>0</v>
      </c>
      <c r="DT816">
        <v>0</v>
      </c>
      <c r="DU816">
        <v>0</v>
      </c>
      <c r="DV816">
        <v>0</v>
      </c>
      <c r="DW816">
        <v>0</v>
      </c>
      <c r="DX816">
        <v>0</v>
      </c>
      <c r="DY816">
        <v>0</v>
      </c>
      <c r="DZ816">
        <v>0</v>
      </c>
      <c r="EA816">
        <v>0</v>
      </c>
      <c r="EB816">
        <v>0</v>
      </c>
      <c r="EC816">
        <v>0</v>
      </c>
      <c r="ED816">
        <v>0</v>
      </c>
      <c r="EE816">
        <v>0</v>
      </c>
      <c r="EF816">
        <v>0</v>
      </c>
      <c r="EH816">
        <v>2</v>
      </c>
      <c r="EJ816">
        <v>0</v>
      </c>
      <c r="EK816" s="59" t="s">
        <v>550</v>
      </c>
      <c r="EL816"/>
    </row>
    <row r="817" spans="2:142" x14ac:dyDescent="0.3">
      <c r="B817">
        <v>2023</v>
      </c>
      <c r="D817" t="s">
        <v>284</v>
      </c>
      <c r="E817" t="s">
        <v>283</v>
      </c>
      <c r="G817" t="s">
        <v>138</v>
      </c>
      <c r="H817" s="6">
        <v>4271</v>
      </c>
      <c r="I817">
        <v>4905</v>
      </c>
      <c r="J817">
        <v>0</v>
      </c>
      <c r="K817">
        <v>0</v>
      </c>
      <c r="L817">
        <v>0</v>
      </c>
      <c r="M817">
        <v>0</v>
      </c>
      <c r="N817">
        <v>0</v>
      </c>
      <c r="O817">
        <v>0</v>
      </c>
      <c r="P817">
        <v>0</v>
      </c>
      <c r="Q817">
        <v>0</v>
      </c>
      <c r="R817">
        <v>0</v>
      </c>
      <c r="S817">
        <v>0</v>
      </c>
      <c r="T817">
        <v>0</v>
      </c>
      <c r="U817">
        <v>0</v>
      </c>
      <c r="V817">
        <v>0</v>
      </c>
      <c r="W817">
        <v>0</v>
      </c>
      <c r="X817">
        <v>0</v>
      </c>
      <c r="Y817">
        <v>0</v>
      </c>
      <c r="Z817">
        <v>0</v>
      </c>
      <c r="AA817">
        <v>0</v>
      </c>
      <c r="AB817">
        <v>0</v>
      </c>
      <c r="AC817">
        <v>0</v>
      </c>
      <c r="AD817">
        <v>0</v>
      </c>
      <c r="AE817">
        <v>0</v>
      </c>
      <c r="AF817">
        <v>0</v>
      </c>
      <c r="AG817">
        <v>0</v>
      </c>
      <c r="AH817">
        <v>0</v>
      </c>
      <c r="AI817">
        <v>0</v>
      </c>
      <c r="AJ817">
        <v>0</v>
      </c>
      <c r="AK817">
        <v>0</v>
      </c>
      <c r="AL817">
        <v>0</v>
      </c>
      <c r="AM817">
        <v>0</v>
      </c>
      <c r="AN817">
        <v>0</v>
      </c>
      <c r="AO817">
        <v>0</v>
      </c>
      <c r="AP817">
        <v>0</v>
      </c>
      <c r="AQ817">
        <v>0</v>
      </c>
      <c r="AR817">
        <v>0</v>
      </c>
      <c r="AS817">
        <v>13530243.35</v>
      </c>
      <c r="AT817">
        <v>-1417.39</v>
      </c>
      <c r="AU817">
        <v>-120593.12</v>
      </c>
      <c r="AV817">
        <v>1171452.1000000001</v>
      </c>
      <c r="AW817">
        <v>0</v>
      </c>
      <c r="AX817">
        <v>0</v>
      </c>
      <c r="AY817">
        <v>-16459.2</v>
      </c>
      <c r="AZ817">
        <v>-1267</v>
      </c>
      <c r="BA817">
        <v>-1171452.1000000001</v>
      </c>
      <c r="BB817">
        <v>-12983911.4</v>
      </c>
      <c r="BC817">
        <v>2087046.75</v>
      </c>
      <c r="BD817">
        <v>0</v>
      </c>
      <c r="BE817">
        <v>0</v>
      </c>
      <c r="BF817">
        <v>0</v>
      </c>
      <c r="BG817">
        <v>-544.12</v>
      </c>
      <c r="BH817">
        <v>115574</v>
      </c>
      <c r="BI817">
        <v>0</v>
      </c>
      <c r="BJ817">
        <v>0</v>
      </c>
      <c r="BK817">
        <v>0</v>
      </c>
      <c r="BL817">
        <v>-506212</v>
      </c>
      <c r="BM817">
        <v>0</v>
      </c>
      <c r="BN817">
        <v>-440614</v>
      </c>
      <c r="BO817">
        <v>0</v>
      </c>
      <c r="BP817">
        <v>-64037.45</v>
      </c>
      <c r="BQ817">
        <v>-82294.5</v>
      </c>
      <c r="BR817">
        <v>10119.200000000001</v>
      </c>
      <c r="BS817">
        <v>0</v>
      </c>
      <c r="BT817">
        <v>-590780</v>
      </c>
      <c r="BU817">
        <v>0</v>
      </c>
      <c r="BV817">
        <v>-207294</v>
      </c>
      <c r="BW817">
        <v>-3661.8</v>
      </c>
      <c r="BX817">
        <v>0</v>
      </c>
      <c r="BY817">
        <v>-5944</v>
      </c>
      <c r="BZ817">
        <v>4985.3999999999996</v>
      </c>
      <c r="CA817">
        <v>-10518.9</v>
      </c>
      <c r="CB817">
        <v>0</v>
      </c>
      <c r="CC817">
        <v>447556.2</v>
      </c>
      <c r="CD817">
        <v>93402.1</v>
      </c>
      <c r="CE817">
        <v>-2769</v>
      </c>
      <c r="CF817">
        <v>0</v>
      </c>
      <c r="CG817">
        <v>0</v>
      </c>
      <c r="CH817">
        <v>0</v>
      </c>
      <c r="CI817">
        <v>13677624.729999997</v>
      </c>
      <c r="CJ817">
        <v>3888979.4592939639</v>
      </c>
      <c r="CK817">
        <v>-846826.26060000004</v>
      </c>
      <c r="CL817">
        <v>14755642.049999999</v>
      </c>
      <c r="CM817">
        <v>0</v>
      </c>
      <c r="CN817">
        <v>0</v>
      </c>
      <c r="CO817">
        <v>0</v>
      </c>
      <c r="CP817">
        <v>0</v>
      </c>
      <c r="CQ817">
        <v>0</v>
      </c>
      <c r="CR817">
        <v>0</v>
      </c>
      <c r="CS817">
        <v>0</v>
      </c>
      <c r="CT817">
        <v>0</v>
      </c>
      <c r="CU817">
        <v>0</v>
      </c>
      <c r="CV817">
        <v>0</v>
      </c>
      <c r="CW817">
        <v>0</v>
      </c>
      <c r="CX817">
        <v>0</v>
      </c>
      <c r="CY817">
        <v>0</v>
      </c>
      <c r="CZ817">
        <v>0</v>
      </c>
      <c r="DA817">
        <v>14016052.27</v>
      </c>
      <c r="DB817">
        <v>0</v>
      </c>
      <c r="DC817">
        <v>0</v>
      </c>
      <c r="DD817">
        <v>0</v>
      </c>
      <c r="DE817">
        <v>0</v>
      </c>
      <c r="DF817">
        <v>0</v>
      </c>
      <c r="DG817">
        <v>0</v>
      </c>
      <c r="DH817">
        <v>0</v>
      </c>
      <c r="DI817">
        <v>0</v>
      </c>
      <c r="DJ817">
        <v>2437610</v>
      </c>
      <c r="DK817">
        <v>0</v>
      </c>
      <c r="DL817">
        <v>0</v>
      </c>
      <c r="DM817">
        <v>0</v>
      </c>
      <c r="DN817">
        <v>0</v>
      </c>
      <c r="DO817">
        <v>0</v>
      </c>
      <c r="DP817">
        <v>0</v>
      </c>
      <c r="DQ817">
        <v>0</v>
      </c>
      <c r="DR817">
        <v>0</v>
      </c>
      <c r="DS817">
        <v>0</v>
      </c>
      <c r="DT817">
        <v>0</v>
      </c>
      <c r="DU817">
        <v>0</v>
      </c>
      <c r="DV817">
        <v>0</v>
      </c>
      <c r="DW817">
        <v>0</v>
      </c>
      <c r="DX817">
        <v>0</v>
      </c>
      <c r="DY817">
        <v>0</v>
      </c>
      <c r="DZ817">
        <v>0</v>
      </c>
      <c r="EA817">
        <v>0</v>
      </c>
      <c r="EB817">
        <v>0</v>
      </c>
      <c r="EC817">
        <v>0</v>
      </c>
      <c r="ED817">
        <v>0</v>
      </c>
      <c r="EE817">
        <v>0</v>
      </c>
      <c r="EF817">
        <v>0</v>
      </c>
      <c r="EH817">
        <v>2</v>
      </c>
      <c r="EJ817">
        <v>0</v>
      </c>
      <c r="EK817" s="59" t="s">
        <v>550</v>
      </c>
      <c r="EL817"/>
    </row>
    <row r="818" spans="2:142" x14ac:dyDescent="0.3">
      <c r="B818">
        <v>2012</v>
      </c>
      <c r="D818" t="s">
        <v>286</v>
      </c>
      <c r="E818" t="s">
        <v>285</v>
      </c>
      <c r="G818" t="s">
        <v>138</v>
      </c>
      <c r="H818" s="6">
        <v>36071</v>
      </c>
      <c r="I818">
        <v>35957</v>
      </c>
      <c r="J818">
        <v>0</v>
      </c>
      <c r="K818">
        <v>0</v>
      </c>
      <c r="L818">
        <v>0</v>
      </c>
      <c r="M818">
        <v>0</v>
      </c>
      <c r="N818">
        <v>0</v>
      </c>
      <c r="O818">
        <v>0</v>
      </c>
      <c r="P818">
        <v>0</v>
      </c>
      <c r="Q818">
        <v>0</v>
      </c>
      <c r="R818">
        <v>0</v>
      </c>
      <c r="S818">
        <v>0</v>
      </c>
      <c r="T818">
        <v>0</v>
      </c>
      <c r="U818">
        <v>0</v>
      </c>
      <c r="V818">
        <v>0</v>
      </c>
      <c r="W818">
        <v>0</v>
      </c>
      <c r="X818">
        <v>0</v>
      </c>
      <c r="Y818">
        <v>0</v>
      </c>
      <c r="Z818">
        <v>0</v>
      </c>
      <c r="AA818">
        <v>0</v>
      </c>
      <c r="AB818">
        <v>0</v>
      </c>
      <c r="AC818">
        <v>0</v>
      </c>
      <c r="AD818">
        <v>0</v>
      </c>
      <c r="AE818">
        <v>0</v>
      </c>
      <c r="AF818">
        <v>0</v>
      </c>
      <c r="AG818">
        <v>0</v>
      </c>
      <c r="AH818">
        <v>0</v>
      </c>
      <c r="AI818">
        <v>0</v>
      </c>
      <c r="AJ818">
        <v>0</v>
      </c>
      <c r="AK818">
        <v>0</v>
      </c>
      <c r="AL818">
        <v>0</v>
      </c>
      <c r="AM818">
        <v>0</v>
      </c>
      <c r="AN818">
        <v>0</v>
      </c>
      <c r="AO818">
        <v>0</v>
      </c>
      <c r="AP818">
        <v>0</v>
      </c>
      <c r="AQ818">
        <v>0</v>
      </c>
      <c r="AR818">
        <v>0</v>
      </c>
      <c r="AS818">
        <v>99411754.5</v>
      </c>
      <c r="AT818">
        <v>-294585.14</v>
      </c>
      <c r="AU818">
        <v>-452879.64999999997</v>
      </c>
      <c r="AV818">
        <v>16795884</v>
      </c>
      <c r="AW818">
        <v>55260.3</v>
      </c>
      <c r="AX818">
        <v>0</v>
      </c>
      <c r="AY818">
        <v>-2971.2</v>
      </c>
      <c r="AZ818">
        <v>0</v>
      </c>
      <c r="BA818">
        <v>-16841144.300000001</v>
      </c>
      <c r="BB818">
        <v>-98368785.200000003</v>
      </c>
      <c r="BC818">
        <v>8325887.0999999996</v>
      </c>
      <c r="BD818">
        <v>5137611.6999999993</v>
      </c>
      <c r="BE818">
        <v>578985</v>
      </c>
      <c r="BF818">
        <v>203000</v>
      </c>
      <c r="BG818">
        <v>-28026.99</v>
      </c>
      <c r="BH818">
        <v>-2023000</v>
      </c>
      <c r="BI818">
        <v>0</v>
      </c>
      <c r="BJ818">
        <v>0</v>
      </c>
      <c r="BK818">
        <v>0</v>
      </c>
      <c r="BL818">
        <v>-5386223.0499999998</v>
      </c>
      <c r="BM818">
        <v>0</v>
      </c>
      <c r="BN818">
        <v>0</v>
      </c>
      <c r="BO818">
        <v>0</v>
      </c>
      <c r="BP818">
        <v>0</v>
      </c>
      <c r="BQ818">
        <v>-634541.68000000005</v>
      </c>
      <c r="BR818">
        <v>64107.5</v>
      </c>
      <c r="BS818">
        <v>0</v>
      </c>
      <c r="BT818">
        <v>-1237948.95</v>
      </c>
      <c r="BU818">
        <v>-21484.1</v>
      </c>
      <c r="BV818">
        <v>-909283.45</v>
      </c>
      <c r="BW818">
        <v>-230985.62</v>
      </c>
      <c r="BX818">
        <v>0</v>
      </c>
      <c r="BY818">
        <v>0</v>
      </c>
      <c r="BZ818">
        <v>4962.8500000000004</v>
      </c>
      <c r="CA818">
        <v>-535.65</v>
      </c>
      <c r="CB818">
        <v>0</v>
      </c>
      <c r="CC818">
        <v>1412080.8499999999</v>
      </c>
      <c r="CD818">
        <v>0</v>
      </c>
      <c r="CE818">
        <v>0</v>
      </c>
      <c r="CF818">
        <v>0</v>
      </c>
      <c r="CG818">
        <v>0</v>
      </c>
      <c r="CH818">
        <v>0</v>
      </c>
      <c r="CI818">
        <v>0</v>
      </c>
      <c r="CJ818">
        <v>0</v>
      </c>
      <c r="CK818">
        <v>0</v>
      </c>
      <c r="CL818">
        <v>49606626.120000005</v>
      </c>
      <c r="CM818">
        <v>0</v>
      </c>
      <c r="CN818">
        <v>0</v>
      </c>
      <c r="CO818">
        <v>0</v>
      </c>
      <c r="CP818">
        <v>0</v>
      </c>
      <c r="CQ818">
        <v>0</v>
      </c>
      <c r="CR818">
        <v>0</v>
      </c>
      <c r="CS818">
        <v>0</v>
      </c>
      <c r="CT818">
        <v>0</v>
      </c>
      <c r="CU818">
        <v>0</v>
      </c>
      <c r="CV818">
        <v>0</v>
      </c>
      <c r="CW818">
        <v>0</v>
      </c>
      <c r="CX818">
        <v>0</v>
      </c>
      <c r="CY818">
        <v>0</v>
      </c>
      <c r="CZ818">
        <v>0</v>
      </c>
      <c r="DA818">
        <v>32013705.919999998</v>
      </c>
      <c r="DB818">
        <v>0</v>
      </c>
      <c r="DC818">
        <v>0</v>
      </c>
      <c r="DD818">
        <v>0</v>
      </c>
      <c r="DE818">
        <v>0</v>
      </c>
      <c r="DF818">
        <v>0</v>
      </c>
      <c r="DG818">
        <v>0</v>
      </c>
      <c r="DH818">
        <v>0</v>
      </c>
      <c r="DI818">
        <v>0</v>
      </c>
      <c r="DJ818">
        <v>23033352</v>
      </c>
      <c r="DK818">
        <v>0</v>
      </c>
      <c r="DL818">
        <v>0</v>
      </c>
      <c r="DM818">
        <v>0</v>
      </c>
      <c r="DN818">
        <v>0</v>
      </c>
      <c r="DO818">
        <v>0</v>
      </c>
      <c r="DP818">
        <v>0</v>
      </c>
      <c r="DQ818">
        <v>0</v>
      </c>
      <c r="DR818">
        <v>0</v>
      </c>
      <c r="DS818">
        <v>0</v>
      </c>
      <c r="DT818">
        <v>0</v>
      </c>
      <c r="DU818">
        <v>0</v>
      </c>
      <c r="DV818">
        <v>0</v>
      </c>
      <c r="DW818">
        <v>0</v>
      </c>
      <c r="DX818">
        <v>0</v>
      </c>
      <c r="DY818">
        <v>0</v>
      </c>
      <c r="DZ818">
        <v>0</v>
      </c>
      <c r="EA818">
        <v>0</v>
      </c>
      <c r="EB818">
        <v>0</v>
      </c>
      <c r="EC818">
        <v>0</v>
      </c>
      <c r="ED818">
        <v>0</v>
      </c>
      <c r="EE818">
        <v>0</v>
      </c>
      <c r="EF818">
        <v>0</v>
      </c>
      <c r="EH818">
        <v>2</v>
      </c>
      <c r="EJ818">
        <v>0</v>
      </c>
      <c r="EK818" s="59" t="s">
        <v>551</v>
      </c>
      <c r="EL818"/>
    </row>
    <row r="819" spans="2:142" x14ac:dyDescent="0.3">
      <c r="B819">
        <v>2013</v>
      </c>
      <c r="D819" t="s">
        <v>286</v>
      </c>
      <c r="E819" t="s">
        <v>285</v>
      </c>
      <c r="G819" t="s">
        <v>138</v>
      </c>
      <c r="H819" s="6">
        <v>34968</v>
      </c>
      <c r="I819">
        <v>35080</v>
      </c>
      <c r="J819">
        <v>0</v>
      </c>
      <c r="K819">
        <v>0</v>
      </c>
      <c r="L819">
        <v>0</v>
      </c>
      <c r="M819">
        <v>0</v>
      </c>
      <c r="N819">
        <v>0</v>
      </c>
      <c r="O819">
        <v>0</v>
      </c>
      <c r="P819">
        <v>0</v>
      </c>
      <c r="Q819">
        <v>0</v>
      </c>
      <c r="R819">
        <v>0</v>
      </c>
      <c r="S819">
        <v>0</v>
      </c>
      <c r="T819">
        <v>0</v>
      </c>
      <c r="U819">
        <v>0</v>
      </c>
      <c r="V819">
        <v>0</v>
      </c>
      <c r="W819">
        <v>0</v>
      </c>
      <c r="X819">
        <v>0</v>
      </c>
      <c r="Y819">
        <v>0</v>
      </c>
      <c r="Z819">
        <v>0</v>
      </c>
      <c r="AA819">
        <v>0</v>
      </c>
      <c r="AB819">
        <v>0</v>
      </c>
      <c r="AC819">
        <v>0</v>
      </c>
      <c r="AD819">
        <v>0</v>
      </c>
      <c r="AE819">
        <v>0</v>
      </c>
      <c r="AF819">
        <v>0</v>
      </c>
      <c r="AG819">
        <v>0</v>
      </c>
      <c r="AH819">
        <v>0</v>
      </c>
      <c r="AI819">
        <v>0</v>
      </c>
      <c r="AJ819">
        <v>0</v>
      </c>
      <c r="AK819">
        <v>0</v>
      </c>
      <c r="AL819">
        <v>0</v>
      </c>
      <c r="AM819">
        <v>0</v>
      </c>
      <c r="AN819">
        <v>0</v>
      </c>
      <c r="AO819">
        <v>0</v>
      </c>
      <c r="AP819">
        <v>0</v>
      </c>
      <c r="AQ819">
        <v>0</v>
      </c>
      <c r="AR819">
        <v>0</v>
      </c>
      <c r="AS819">
        <v>99788309.989999995</v>
      </c>
      <c r="AT819">
        <v>-324025.07</v>
      </c>
      <c r="AU819">
        <v>-335684.65</v>
      </c>
      <c r="AV819">
        <v>16814000.859999999</v>
      </c>
      <c r="AW819">
        <v>54893.3</v>
      </c>
      <c r="AX819">
        <v>0</v>
      </c>
      <c r="AY819">
        <v>-3044.8</v>
      </c>
      <c r="AZ819">
        <v>0</v>
      </c>
      <c r="BA819">
        <v>-16858894.16</v>
      </c>
      <c r="BB819">
        <v>-102663893.14999999</v>
      </c>
      <c r="BC819">
        <v>8666887</v>
      </c>
      <c r="BD819">
        <v>5195771.8499999996</v>
      </c>
      <c r="BE819">
        <v>611881.5</v>
      </c>
      <c r="BF819">
        <v>183900</v>
      </c>
      <c r="BG819">
        <v>-13673.83</v>
      </c>
      <c r="BH819">
        <v>-483832.95</v>
      </c>
      <c r="BI819">
        <v>0</v>
      </c>
      <c r="BJ819">
        <v>0</v>
      </c>
      <c r="BK819">
        <v>0</v>
      </c>
      <c r="BL819">
        <v>-2988488.8</v>
      </c>
      <c r="BM819">
        <v>0</v>
      </c>
      <c r="BN819">
        <v>0</v>
      </c>
      <c r="BO819">
        <v>0</v>
      </c>
      <c r="BP819">
        <v>0</v>
      </c>
      <c r="BQ819">
        <v>-747543.27</v>
      </c>
      <c r="BR819">
        <v>1090404.25</v>
      </c>
      <c r="BS819">
        <v>0</v>
      </c>
      <c r="BT819">
        <v>-1600164.25</v>
      </c>
      <c r="BU819">
        <v>-20603.2</v>
      </c>
      <c r="BV819">
        <v>-897109.16</v>
      </c>
      <c r="BW819">
        <v>-183321.52</v>
      </c>
      <c r="BX819">
        <v>0</v>
      </c>
      <c r="BY819">
        <v>-13566.4</v>
      </c>
      <c r="BZ819">
        <v>1400.6</v>
      </c>
      <c r="CA819">
        <v>-344</v>
      </c>
      <c r="CB819">
        <v>0</v>
      </c>
      <c r="CC819">
        <v>1721806.9500000002</v>
      </c>
      <c r="CD819">
        <v>0</v>
      </c>
      <c r="CE819">
        <v>-54408.5</v>
      </c>
      <c r="CF819">
        <v>0</v>
      </c>
      <c r="CG819">
        <v>0</v>
      </c>
      <c r="CH819">
        <v>0</v>
      </c>
      <c r="CI819">
        <v>0</v>
      </c>
      <c r="CJ819">
        <v>0</v>
      </c>
      <c r="CK819">
        <v>0</v>
      </c>
      <c r="CL819">
        <v>58859128.439999998</v>
      </c>
      <c r="CM819">
        <v>0</v>
      </c>
      <c r="CN819">
        <v>0</v>
      </c>
      <c r="CO819">
        <v>0</v>
      </c>
      <c r="CP819">
        <v>0</v>
      </c>
      <c r="CQ819">
        <v>0</v>
      </c>
      <c r="CR819">
        <v>0</v>
      </c>
      <c r="CS819">
        <v>0</v>
      </c>
      <c r="CT819">
        <v>0</v>
      </c>
      <c r="CU819">
        <v>0</v>
      </c>
      <c r="CV819">
        <v>0</v>
      </c>
      <c r="CW819">
        <v>0</v>
      </c>
      <c r="CX819">
        <v>0</v>
      </c>
      <c r="CY819">
        <v>0</v>
      </c>
      <c r="CZ819">
        <v>0</v>
      </c>
      <c r="DA819">
        <v>38979037.310000002</v>
      </c>
      <c r="DB819">
        <v>0</v>
      </c>
      <c r="DC819">
        <v>0</v>
      </c>
      <c r="DD819">
        <v>0</v>
      </c>
      <c r="DE819">
        <v>0</v>
      </c>
      <c r="DF819">
        <v>0</v>
      </c>
      <c r="DG819">
        <v>0</v>
      </c>
      <c r="DH819">
        <v>0</v>
      </c>
      <c r="DI819">
        <v>0</v>
      </c>
      <c r="DJ819">
        <v>23517184.949999999</v>
      </c>
      <c r="DK819">
        <v>0</v>
      </c>
      <c r="DL819">
        <v>0</v>
      </c>
      <c r="DM819">
        <v>0</v>
      </c>
      <c r="DN819">
        <v>0</v>
      </c>
      <c r="DO819">
        <v>0</v>
      </c>
      <c r="DP819">
        <v>0</v>
      </c>
      <c r="DQ819">
        <v>0</v>
      </c>
      <c r="DR819">
        <v>0</v>
      </c>
      <c r="DS819">
        <v>0</v>
      </c>
      <c r="DT819">
        <v>0</v>
      </c>
      <c r="DU819">
        <v>0</v>
      </c>
      <c r="DV819">
        <v>0</v>
      </c>
      <c r="DW819">
        <v>0</v>
      </c>
      <c r="DX819">
        <v>0</v>
      </c>
      <c r="DY819">
        <v>0</v>
      </c>
      <c r="DZ819">
        <v>0</v>
      </c>
      <c r="EA819">
        <v>0</v>
      </c>
      <c r="EB819">
        <v>0</v>
      </c>
      <c r="EC819">
        <v>0</v>
      </c>
      <c r="ED819">
        <v>0</v>
      </c>
      <c r="EE819">
        <v>0</v>
      </c>
      <c r="EF819">
        <v>0</v>
      </c>
      <c r="EH819">
        <v>2</v>
      </c>
      <c r="EJ819">
        <v>0</v>
      </c>
      <c r="EK819" s="59" t="s">
        <v>551</v>
      </c>
      <c r="EL819"/>
    </row>
    <row r="820" spans="2:142" x14ac:dyDescent="0.3">
      <c r="B820">
        <v>2014</v>
      </c>
      <c r="D820" t="s">
        <v>286</v>
      </c>
      <c r="E820" t="s">
        <v>285</v>
      </c>
      <c r="G820" t="s">
        <v>138</v>
      </c>
      <c r="H820" s="6">
        <v>35178</v>
      </c>
      <c r="I820">
        <v>35305</v>
      </c>
      <c r="J820">
        <v>0</v>
      </c>
      <c r="K820">
        <v>0</v>
      </c>
      <c r="L820">
        <v>0</v>
      </c>
      <c r="M820">
        <v>0</v>
      </c>
      <c r="N820">
        <v>0</v>
      </c>
      <c r="O820">
        <v>0</v>
      </c>
      <c r="P820">
        <v>0</v>
      </c>
      <c r="Q820">
        <v>0</v>
      </c>
      <c r="R820">
        <v>0</v>
      </c>
      <c r="S820">
        <v>0</v>
      </c>
      <c r="T820">
        <v>0</v>
      </c>
      <c r="U820">
        <v>0</v>
      </c>
      <c r="V820">
        <v>0</v>
      </c>
      <c r="W820">
        <v>0</v>
      </c>
      <c r="X820">
        <v>0</v>
      </c>
      <c r="Y820">
        <v>0</v>
      </c>
      <c r="Z820">
        <v>0</v>
      </c>
      <c r="AA820">
        <v>0</v>
      </c>
      <c r="AB820">
        <v>0</v>
      </c>
      <c r="AC820">
        <v>0</v>
      </c>
      <c r="AD820">
        <v>0</v>
      </c>
      <c r="AE820">
        <v>0</v>
      </c>
      <c r="AF820">
        <v>0</v>
      </c>
      <c r="AG820">
        <v>0</v>
      </c>
      <c r="AH820">
        <v>0</v>
      </c>
      <c r="AI820">
        <v>0</v>
      </c>
      <c r="AJ820">
        <v>0</v>
      </c>
      <c r="AK820">
        <v>0</v>
      </c>
      <c r="AL820">
        <v>0</v>
      </c>
      <c r="AM820">
        <v>0</v>
      </c>
      <c r="AN820">
        <v>0</v>
      </c>
      <c r="AO820">
        <v>0</v>
      </c>
      <c r="AP820">
        <v>0</v>
      </c>
      <c r="AQ820">
        <v>0</v>
      </c>
      <c r="AR820">
        <v>0</v>
      </c>
      <c r="AS820">
        <v>99861460.149999991</v>
      </c>
      <c r="AT820">
        <v>-242141.78</v>
      </c>
      <c r="AU820">
        <v>-400110.3</v>
      </c>
      <c r="AV820">
        <v>14900477.67</v>
      </c>
      <c r="AW820">
        <v>55682.9</v>
      </c>
      <c r="AX820">
        <v>0</v>
      </c>
      <c r="AY820">
        <v>-1930.4</v>
      </c>
      <c r="AZ820">
        <v>0</v>
      </c>
      <c r="BA820">
        <v>-14945313.07</v>
      </c>
      <c r="BB820">
        <v>-104740612.15000001</v>
      </c>
      <c r="BC820">
        <v>8960999.6999999993</v>
      </c>
      <c r="BD820">
        <v>5431505</v>
      </c>
      <c r="BE820">
        <v>571904.85</v>
      </c>
      <c r="BF820">
        <v>190175</v>
      </c>
      <c r="BG820">
        <v>-17389.259999999998</v>
      </c>
      <c r="BH820">
        <v>-12076.3</v>
      </c>
      <c r="BI820">
        <v>0</v>
      </c>
      <c r="BJ820">
        <v>0</v>
      </c>
      <c r="BK820">
        <v>0</v>
      </c>
      <c r="BL820">
        <v>-1263114.2</v>
      </c>
      <c r="BM820">
        <v>0</v>
      </c>
      <c r="BN820">
        <v>-1530332</v>
      </c>
      <c r="BO820">
        <v>0</v>
      </c>
      <c r="BP820">
        <v>0</v>
      </c>
      <c r="BQ820">
        <v>-636844.43999999994</v>
      </c>
      <c r="BR820">
        <v>164596.25</v>
      </c>
      <c r="BS820">
        <v>0</v>
      </c>
      <c r="BT820">
        <v>-1618012.14</v>
      </c>
      <c r="BU820">
        <v>-25555.45</v>
      </c>
      <c r="BV820">
        <v>-1050561.24</v>
      </c>
      <c r="BW820">
        <v>-143872.9</v>
      </c>
      <c r="BX820">
        <v>-20154.150000000001</v>
      </c>
      <c r="BY820">
        <v>-19344.099999999999</v>
      </c>
      <c r="BZ820">
        <v>5527.25</v>
      </c>
      <c r="CA820">
        <v>0</v>
      </c>
      <c r="CB820">
        <v>0</v>
      </c>
      <c r="CC820">
        <v>2990547.23</v>
      </c>
      <c r="CD820">
        <v>47874</v>
      </c>
      <c r="CE820">
        <v>-87559.05</v>
      </c>
      <c r="CF820">
        <v>0</v>
      </c>
      <c r="CG820">
        <v>0</v>
      </c>
      <c r="CH820">
        <v>0</v>
      </c>
      <c r="CI820">
        <v>0</v>
      </c>
      <c r="CJ820">
        <v>0</v>
      </c>
      <c r="CK820">
        <v>0</v>
      </c>
      <c r="CL820">
        <v>65815063.340000004</v>
      </c>
      <c r="CM820">
        <v>0</v>
      </c>
      <c r="CN820">
        <v>0</v>
      </c>
      <c r="CO820">
        <v>0</v>
      </c>
      <c r="CP820">
        <v>0</v>
      </c>
      <c r="CQ820">
        <v>0</v>
      </c>
      <c r="CR820">
        <v>0</v>
      </c>
      <c r="CS820">
        <v>0</v>
      </c>
      <c r="CT820">
        <v>0</v>
      </c>
      <c r="CU820">
        <v>0</v>
      </c>
      <c r="CV820">
        <v>0</v>
      </c>
      <c r="CW820">
        <v>0</v>
      </c>
      <c r="CX820">
        <v>0</v>
      </c>
      <c r="CY820">
        <v>0</v>
      </c>
      <c r="CZ820">
        <v>0</v>
      </c>
      <c r="DA820">
        <v>45433663.230000004</v>
      </c>
      <c r="DB820">
        <v>0</v>
      </c>
      <c r="DC820">
        <v>0</v>
      </c>
      <c r="DD820">
        <v>0</v>
      </c>
      <c r="DE820">
        <v>0</v>
      </c>
      <c r="DF820">
        <v>0</v>
      </c>
      <c r="DG820">
        <v>0</v>
      </c>
      <c r="DH820">
        <v>0</v>
      </c>
      <c r="DI820">
        <v>0</v>
      </c>
      <c r="DJ820">
        <v>23529261.25</v>
      </c>
      <c r="DK820">
        <v>0</v>
      </c>
      <c r="DL820">
        <v>0</v>
      </c>
      <c r="DM820">
        <v>0</v>
      </c>
      <c r="DN820">
        <v>0</v>
      </c>
      <c r="DO820">
        <v>0</v>
      </c>
      <c r="DP820">
        <v>0</v>
      </c>
      <c r="DQ820">
        <v>0</v>
      </c>
      <c r="DR820">
        <v>0</v>
      </c>
      <c r="DS820">
        <v>0</v>
      </c>
      <c r="DT820">
        <v>0</v>
      </c>
      <c r="DU820">
        <v>0</v>
      </c>
      <c r="DV820">
        <v>0</v>
      </c>
      <c r="DW820">
        <v>0</v>
      </c>
      <c r="DX820">
        <v>0</v>
      </c>
      <c r="DY820">
        <v>0</v>
      </c>
      <c r="DZ820">
        <v>0</v>
      </c>
      <c r="EA820">
        <v>0</v>
      </c>
      <c r="EB820">
        <v>0</v>
      </c>
      <c r="EC820">
        <v>0</v>
      </c>
      <c r="ED820">
        <v>0</v>
      </c>
      <c r="EE820">
        <v>0</v>
      </c>
      <c r="EF820">
        <v>0</v>
      </c>
      <c r="EH820">
        <v>2</v>
      </c>
      <c r="EJ820">
        <v>0</v>
      </c>
      <c r="EK820" s="59" t="s">
        <v>551</v>
      </c>
      <c r="EL820"/>
    </row>
    <row r="821" spans="2:142" x14ac:dyDescent="0.3">
      <c r="B821">
        <v>2015</v>
      </c>
      <c r="D821" t="s">
        <v>286</v>
      </c>
      <c r="E821" t="s">
        <v>285</v>
      </c>
      <c r="G821" t="s">
        <v>138</v>
      </c>
      <c r="H821" s="6">
        <v>35150</v>
      </c>
      <c r="I821">
        <v>35608</v>
      </c>
      <c r="J821">
        <v>0</v>
      </c>
      <c r="K821">
        <v>0</v>
      </c>
      <c r="L821">
        <v>0</v>
      </c>
      <c r="M821">
        <v>0</v>
      </c>
      <c r="N821">
        <v>0</v>
      </c>
      <c r="O821">
        <v>0</v>
      </c>
      <c r="P821">
        <v>0</v>
      </c>
      <c r="Q821">
        <v>0</v>
      </c>
      <c r="R821">
        <v>0</v>
      </c>
      <c r="S821">
        <v>0</v>
      </c>
      <c r="T821">
        <v>0</v>
      </c>
      <c r="U821">
        <v>0</v>
      </c>
      <c r="V821">
        <v>0</v>
      </c>
      <c r="W821">
        <v>0</v>
      </c>
      <c r="X821">
        <v>0</v>
      </c>
      <c r="Y821">
        <v>0</v>
      </c>
      <c r="Z821">
        <v>0</v>
      </c>
      <c r="AA821">
        <v>0</v>
      </c>
      <c r="AB821">
        <v>0</v>
      </c>
      <c r="AC821">
        <v>0</v>
      </c>
      <c r="AD821">
        <v>0</v>
      </c>
      <c r="AE821">
        <v>0</v>
      </c>
      <c r="AF821">
        <v>0</v>
      </c>
      <c r="AG821">
        <v>0</v>
      </c>
      <c r="AH821">
        <v>0</v>
      </c>
      <c r="AI821">
        <v>0</v>
      </c>
      <c r="AJ821">
        <v>0</v>
      </c>
      <c r="AK821">
        <v>0</v>
      </c>
      <c r="AL821">
        <v>0</v>
      </c>
      <c r="AM821">
        <v>0</v>
      </c>
      <c r="AN821">
        <v>0</v>
      </c>
      <c r="AO821">
        <v>0</v>
      </c>
      <c r="AP821">
        <v>0</v>
      </c>
      <c r="AQ821">
        <v>0</v>
      </c>
      <c r="AR821">
        <v>0</v>
      </c>
      <c r="AS821">
        <v>102784758.75</v>
      </c>
      <c r="AT821">
        <v>-303503.65999999997</v>
      </c>
      <c r="AU821">
        <v>-444540.2</v>
      </c>
      <c r="AV821">
        <v>11919612.129999999</v>
      </c>
      <c r="AW821">
        <v>68890</v>
      </c>
      <c r="AX821">
        <v>0</v>
      </c>
      <c r="AY821">
        <v>-2253.6</v>
      </c>
      <c r="AZ821">
        <v>0</v>
      </c>
      <c r="BA821">
        <v>-11978502.129999999</v>
      </c>
      <c r="BB821">
        <v>-111377017.25</v>
      </c>
      <c r="BC821">
        <v>9457906.5999999996</v>
      </c>
      <c r="BD821">
        <v>5723548.4000000004</v>
      </c>
      <c r="BE821">
        <v>634371</v>
      </c>
      <c r="BF821">
        <v>171300</v>
      </c>
      <c r="BG821">
        <v>-29400.74</v>
      </c>
      <c r="BH821">
        <v>-431010.75</v>
      </c>
      <c r="BI821">
        <v>0</v>
      </c>
      <c r="BJ821">
        <v>0</v>
      </c>
      <c r="BK821">
        <v>0</v>
      </c>
      <c r="BL821">
        <v>-2643040</v>
      </c>
      <c r="BM821">
        <v>0</v>
      </c>
      <c r="BN821">
        <v>-467591</v>
      </c>
      <c r="BO821">
        <v>0</v>
      </c>
      <c r="BP821">
        <v>0</v>
      </c>
      <c r="BQ821">
        <v>-903954.5</v>
      </c>
      <c r="BR821">
        <v>741294.24</v>
      </c>
      <c r="BS821">
        <v>0</v>
      </c>
      <c r="BT821">
        <v>-1659963.27</v>
      </c>
      <c r="BU821">
        <v>-23355.45</v>
      </c>
      <c r="BV821">
        <v>-1142906</v>
      </c>
      <c r="BW821">
        <v>-98239.65</v>
      </c>
      <c r="BX821">
        <v>-79883.05</v>
      </c>
      <c r="BY821">
        <v>-47647.85</v>
      </c>
      <c r="BZ821">
        <v>6989.6</v>
      </c>
      <c r="CA821">
        <v>0</v>
      </c>
      <c r="CB821">
        <v>0</v>
      </c>
      <c r="CC821">
        <v>118444.03</v>
      </c>
      <c r="CD821">
        <v>630809.04999999993</v>
      </c>
      <c r="CE821">
        <v>-4122.6000000000004</v>
      </c>
      <c r="CF821">
        <v>0</v>
      </c>
      <c r="CG821">
        <v>0</v>
      </c>
      <c r="CH821">
        <v>0</v>
      </c>
      <c r="CI821">
        <v>50303340.230000027</v>
      </c>
      <c r="CJ821">
        <v>19886977.483177762</v>
      </c>
      <c r="CK821">
        <v>0</v>
      </c>
      <c r="CL821">
        <v>70307266.800000012</v>
      </c>
      <c r="CM821">
        <v>0</v>
      </c>
      <c r="CN821">
        <v>0</v>
      </c>
      <c r="CO821">
        <v>0</v>
      </c>
      <c r="CP821">
        <v>0</v>
      </c>
      <c r="CQ821">
        <v>0</v>
      </c>
      <c r="CR821">
        <v>0</v>
      </c>
      <c r="CS821">
        <v>0</v>
      </c>
      <c r="CT821">
        <v>0</v>
      </c>
      <c r="CU821">
        <v>0</v>
      </c>
      <c r="CV821">
        <v>0</v>
      </c>
      <c r="CW821">
        <v>0</v>
      </c>
      <c r="CX821">
        <v>0</v>
      </c>
      <c r="CY821">
        <v>0</v>
      </c>
      <c r="CZ821">
        <v>0</v>
      </c>
      <c r="DA821">
        <v>46103262.57</v>
      </c>
      <c r="DB821">
        <v>0</v>
      </c>
      <c r="DC821">
        <v>0</v>
      </c>
      <c r="DD821">
        <v>0</v>
      </c>
      <c r="DE821">
        <v>0</v>
      </c>
      <c r="DF821">
        <v>0</v>
      </c>
      <c r="DG821">
        <v>0</v>
      </c>
      <c r="DH821">
        <v>0</v>
      </c>
      <c r="DI821">
        <v>0</v>
      </c>
      <c r="DJ821">
        <v>23960272</v>
      </c>
      <c r="DK821">
        <v>0</v>
      </c>
      <c r="DL821">
        <v>0</v>
      </c>
      <c r="DM821">
        <v>0</v>
      </c>
      <c r="DN821">
        <v>0</v>
      </c>
      <c r="DO821">
        <v>0</v>
      </c>
      <c r="DP821">
        <v>0</v>
      </c>
      <c r="DQ821">
        <v>0</v>
      </c>
      <c r="DR821">
        <v>0</v>
      </c>
      <c r="DS821">
        <v>0</v>
      </c>
      <c r="DT821">
        <v>0</v>
      </c>
      <c r="DU821">
        <v>0</v>
      </c>
      <c r="DV821">
        <v>0</v>
      </c>
      <c r="DW821">
        <v>0</v>
      </c>
      <c r="DX821">
        <v>0</v>
      </c>
      <c r="DY821">
        <v>0</v>
      </c>
      <c r="DZ821">
        <v>0</v>
      </c>
      <c r="EA821">
        <v>0</v>
      </c>
      <c r="EB821">
        <v>0</v>
      </c>
      <c r="EC821">
        <v>0</v>
      </c>
      <c r="ED821">
        <v>0</v>
      </c>
      <c r="EE821">
        <v>0</v>
      </c>
      <c r="EF821">
        <v>0</v>
      </c>
      <c r="EH821">
        <v>2</v>
      </c>
      <c r="EJ821">
        <v>0</v>
      </c>
      <c r="EK821" s="59" t="s">
        <v>551</v>
      </c>
      <c r="EL821"/>
    </row>
    <row r="822" spans="2:142" x14ac:dyDescent="0.3">
      <c r="B822">
        <v>2016</v>
      </c>
      <c r="D822" t="s">
        <v>286</v>
      </c>
      <c r="E822" t="s">
        <v>285</v>
      </c>
      <c r="G822" t="s">
        <v>138</v>
      </c>
      <c r="H822" s="6">
        <v>35410</v>
      </c>
      <c r="I822">
        <v>37105</v>
      </c>
      <c r="J822">
        <v>0</v>
      </c>
      <c r="K822">
        <v>0</v>
      </c>
      <c r="L822">
        <v>0</v>
      </c>
      <c r="M822">
        <v>0</v>
      </c>
      <c r="N822">
        <v>0</v>
      </c>
      <c r="O822">
        <v>0</v>
      </c>
      <c r="P822">
        <v>0</v>
      </c>
      <c r="Q822">
        <v>0</v>
      </c>
      <c r="R822">
        <v>0</v>
      </c>
      <c r="S822">
        <v>0</v>
      </c>
      <c r="T822">
        <v>0</v>
      </c>
      <c r="U822">
        <v>0</v>
      </c>
      <c r="V822">
        <v>0</v>
      </c>
      <c r="W822">
        <v>0</v>
      </c>
      <c r="X822">
        <v>0</v>
      </c>
      <c r="Y822">
        <v>0</v>
      </c>
      <c r="Z822">
        <v>0</v>
      </c>
      <c r="AA822">
        <v>0</v>
      </c>
      <c r="AB822">
        <v>0</v>
      </c>
      <c r="AC822">
        <v>0</v>
      </c>
      <c r="AD822">
        <v>0</v>
      </c>
      <c r="AE822">
        <v>0</v>
      </c>
      <c r="AF822">
        <v>0</v>
      </c>
      <c r="AG822">
        <v>0</v>
      </c>
      <c r="AH822">
        <v>0</v>
      </c>
      <c r="AI822">
        <v>0</v>
      </c>
      <c r="AJ822">
        <v>0</v>
      </c>
      <c r="AK822">
        <v>0</v>
      </c>
      <c r="AL822">
        <v>0</v>
      </c>
      <c r="AM822">
        <v>0</v>
      </c>
      <c r="AN822">
        <v>0</v>
      </c>
      <c r="AO822">
        <v>0</v>
      </c>
      <c r="AP822">
        <v>0</v>
      </c>
      <c r="AQ822">
        <v>0</v>
      </c>
      <c r="AR822">
        <v>0</v>
      </c>
      <c r="AS822">
        <v>105577526.39999999</v>
      </c>
      <c r="AT822">
        <v>-264818.37</v>
      </c>
      <c r="AU822">
        <v>-472809.68</v>
      </c>
      <c r="AV822">
        <v>11553256.75</v>
      </c>
      <c r="AW822">
        <v>64992.9</v>
      </c>
      <c r="AX822">
        <v>0</v>
      </c>
      <c r="AY822">
        <v>-2124</v>
      </c>
      <c r="AZ822">
        <v>0</v>
      </c>
      <c r="BA822">
        <v>-11608249.65</v>
      </c>
      <c r="BB822">
        <v>-112133191.10000001</v>
      </c>
      <c r="BC822">
        <v>16026863.449999999</v>
      </c>
      <c r="BD822">
        <v>0</v>
      </c>
      <c r="BE822">
        <v>0</v>
      </c>
      <c r="BF822">
        <v>0</v>
      </c>
      <c r="BG822">
        <v>-25276.04</v>
      </c>
      <c r="BH822">
        <v>-2253517</v>
      </c>
      <c r="BI822">
        <v>0</v>
      </c>
      <c r="BJ822">
        <v>0</v>
      </c>
      <c r="BK822">
        <v>0</v>
      </c>
      <c r="BL822">
        <v>-2130225</v>
      </c>
      <c r="BM822">
        <v>0</v>
      </c>
      <c r="BN822">
        <v>1947923</v>
      </c>
      <c r="BO822">
        <v>0</v>
      </c>
      <c r="BP822">
        <v>0</v>
      </c>
      <c r="BQ822">
        <v>-826916.5</v>
      </c>
      <c r="BR822">
        <v>157914.95000000001</v>
      </c>
      <c r="BS822">
        <v>0</v>
      </c>
      <c r="BT822">
        <v>-2361176.38</v>
      </c>
      <c r="BU822">
        <v>-50212.28</v>
      </c>
      <c r="BV822">
        <v>-1471526.37</v>
      </c>
      <c r="BW822">
        <v>-95125.02</v>
      </c>
      <c r="BX822">
        <v>-92989.34</v>
      </c>
      <c r="BY822">
        <v>-47308.54</v>
      </c>
      <c r="BZ822">
        <v>36522.85</v>
      </c>
      <c r="CA822">
        <v>-1651</v>
      </c>
      <c r="CB822">
        <v>0</v>
      </c>
      <c r="CC822">
        <v>1302970.99</v>
      </c>
      <c r="CD822">
        <v>4898.05</v>
      </c>
      <c r="CE822">
        <v>-1148418.7000000002</v>
      </c>
      <c r="CF822">
        <v>0</v>
      </c>
      <c r="CG822">
        <v>0</v>
      </c>
      <c r="CH822">
        <v>0</v>
      </c>
      <c r="CI822">
        <v>50500000</v>
      </c>
      <c r="CJ822">
        <v>19600000</v>
      </c>
      <c r="CK822">
        <v>0</v>
      </c>
      <c r="CL822">
        <v>78155759.359999985</v>
      </c>
      <c r="CM822">
        <v>0</v>
      </c>
      <c r="CN822">
        <v>0</v>
      </c>
      <c r="CO822">
        <v>0</v>
      </c>
      <c r="CP822">
        <v>0</v>
      </c>
      <c r="CQ822">
        <v>0</v>
      </c>
      <c r="CR822">
        <v>0</v>
      </c>
      <c r="CS822">
        <v>0</v>
      </c>
      <c r="CT822">
        <v>0</v>
      </c>
      <c r="CU822">
        <v>0</v>
      </c>
      <c r="CV822">
        <v>0</v>
      </c>
      <c r="CW822">
        <v>0</v>
      </c>
      <c r="CX822">
        <v>0</v>
      </c>
      <c r="CY822">
        <v>0</v>
      </c>
      <c r="CZ822">
        <v>0</v>
      </c>
      <c r="DA822">
        <v>47778725.520000003</v>
      </c>
      <c r="DB822">
        <v>0</v>
      </c>
      <c r="DC822">
        <v>0</v>
      </c>
      <c r="DD822">
        <v>0</v>
      </c>
      <c r="DE822">
        <v>0</v>
      </c>
      <c r="DF822">
        <v>0</v>
      </c>
      <c r="DG822">
        <v>0</v>
      </c>
      <c r="DH822">
        <v>0</v>
      </c>
      <c r="DI822">
        <v>0</v>
      </c>
      <c r="DJ822">
        <v>26213789</v>
      </c>
      <c r="DK822">
        <v>0</v>
      </c>
      <c r="DL822">
        <v>0</v>
      </c>
      <c r="DM822">
        <v>0</v>
      </c>
      <c r="DN822">
        <v>0</v>
      </c>
      <c r="DO822">
        <v>0</v>
      </c>
      <c r="DP822">
        <v>0</v>
      </c>
      <c r="DQ822">
        <v>0</v>
      </c>
      <c r="DR822">
        <v>0</v>
      </c>
      <c r="DS822">
        <v>0</v>
      </c>
      <c r="DT822">
        <v>0</v>
      </c>
      <c r="DU822">
        <v>0</v>
      </c>
      <c r="DV822">
        <v>0</v>
      </c>
      <c r="DW822">
        <v>0</v>
      </c>
      <c r="DX822">
        <v>0</v>
      </c>
      <c r="DY822">
        <v>0</v>
      </c>
      <c r="DZ822">
        <v>0</v>
      </c>
      <c r="EA822">
        <v>0</v>
      </c>
      <c r="EB822">
        <v>0</v>
      </c>
      <c r="EC822">
        <v>0</v>
      </c>
      <c r="ED822">
        <v>0</v>
      </c>
      <c r="EE822">
        <v>0</v>
      </c>
      <c r="EF822">
        <v>0</v>
      </c>
      <c r="EH822">
        <v>2</v>
      </c>
      <c r="EJ822">
        <v>0</v>
      </c>
      <c r="EK822" s="59" t="s">
        <v>551</v>
      </c>
      <c r="EL822"/>
    </row>
    <row r="823" spans="2:142" x14ac:dyDescent="0.3">
      <c r="B823">
        <v>2017</v>
      </c>
      <c r="D823" t="s">
        <v>286</v>
      </c>
      <c r="E823" t="s">
        <v>285</v>
      </c>
      <c r="G823" t="s">
        <v>138</v>
      </c>
      <c r="H823" s="6">
        <v>37132</v>
      </c>
      <c r="I823">
        <v>37566</v>
      </c>
      <c r="J823">
        <v>0</v>
      </c>
      <c r="K823">
        <v>0</v>
      </c>
      <c r="L823">
        <v>0</v>
      </c>
      <c r="M823">
        <v>0</v>
      </c>
      <c r="N823">
        <v>0</v>
      </c>
      <c r="O823">
        <v>0</v>
      </c>
      <c r="P823">
        <v>0</v>
      </c>
      <c r="Q823">
        <v>0</v>
      </c>
      <c r="R823">
        <v>0</v>
      </c>
      <c r="S823">
        <v>0</v>
      </c>
      <c r="T823">
        <v>0</v>
      </c>
      <c r="U823">
        <v>0</v>
      </c>
      <c r="V823">
        <v>0</v>
      </c>
      <c r="W823">
        <v>0</v>
      </c>
      <c r="X823">
        <v>0</v>
      </c>
      <c r="Y823">
        <v>0</v>
      </c>
      <c r="Z823">
        <v>0</v>
      </c>
      <c r="AA823">
        <v>0</v>
      </c>
      <c r="AB823">
        <v>0</v>
      </c>
      <c r="AC823">
        <v>0</v>
      </c>
      <c r="AD823">
        <v>0</v>
      </c>
      <c r="AE823">
        <v>0</v>
      </c>
      <c r="AF823">
        <v>0</v>
      </c>
      <c r="AG823">
        <v>0</v>
      </c>
      <c r="AH823">
        <v>0</v>
      </c>
      <c r="AI823">
        <v>0</v>
      </c>
      <c r="AJ823">
        <v>0</v>
      </c>
      <c r="AK823">
        <v>0</v>
      </c>
      <c r="AL823">
        <v>0</v>
      </c>
      <c r="AM823">
        <v>0</v>
      </c>
      <c r="AN823">
        <v>0</v>
      </c>
      <c r="AO823">
        <v>0</v>
      </c>
      <c r="AP823">
        <v>0</v>
      </c>
      <c r="AQ823">
        <v>0</v>
      </c>
      <c r="AR823">
        <v>0</v>
      </c>
      <c r="AS823">
        <v>113088988.97999999</v>
      </c>
      <c r="AT823">
        <v>-221580.22</v>
      </c>
      <c r="AU823">
        <v>-500126.85000000003</v>
      </c>
      <c r="AV823">
        <v>12268974.1</v>
      </c>
      <c r="AW823">
        <v>65368.6</v>
      </c>
      <c r="AX823">
        <v>0</v>
      </c>
      <c r="AY823">
        <v>-3436.8</v>
      </c>
      <c r="AZ823">
        <v>0</v>
      </c>
      <c r="BA823">
        <v>-12324342.700000001</v>
      </c>
      <c r="BB823">
        <v>-123566575.85000001</v>
      </c>
      <c r="BC823">
        <v>17326037.050000001</v>
      </c>
      <c r="BD823">
        <v>0</v>
      </c>
      <c r="BE823">
        <v>0</v>
      </c>
      <c r="BF823">
        <v>0</v>
      </c>
      <c r="BG823">
        <v>-8259.9699999999993</v>
      </c>
      <c r="BH823">
        <v>-2288086.94</v>
      </c>
      <c r="BI823">
        <v>0</v>
      </c>
      <c r="BJ823">
        <v>0</v>
      </c>
      <c r="BK823">
        <v>0</v>
      </c>
      <c r="BL823">
        <v>-1098710</v>
      </c>
      <c r="BM823">
        <v>0</v>
      </c>
      <c r="BN823">
        <v>-2073227</v>
      </c>
      <c r="BO823">
        <v>0</v>
      </c>
      <c r="BP823">
        <v>0</v>
      </c>
      <c r="BQ823">
        <v>-900648.87</v>
      </c>
      <c r="BR823">
        <v>641094.44999999995</v>
      </c>
      <c r="BS823">
        <v>0</v>
      </c>
      <c r="BT823">
        <v>-2362388.7399999998</v>
      </c>
      <c r="BU823">
        <v>-63756.2</v>
      </c>
      <c r="BV823">
        <v>-1271504.3400000001</v>
      </c>
      <c r="BW823">
        <v>-57422.879999999997</v>
      </c>
      <c r="BX823">
        <v>-111345.45</v>
      </c>
      <c r="BY823">
        <v>-47640.21</v>
      </c>
      <c r="BZ823">
        <v>55690</v>
      </c>
      <c r="CA823">
        <v>-2079.63</v>
      </c>
      <c r="CB823">
        <v>0</v>
      </c>
      <c r="CC823">
        <v>4226455.57</v>
      </c>
      <c r="CD823">
        <v>500</v>
      </c>
      <c r="CE823">
        <v>-340.1</v>
      </c>
      <c r="CF823">
        <v>0</v>
      </c>
      <c r="CG823">
        <v>0</v>
      </c>
      <c r="CH823">
        <v>0</v>
      </c>
      <c r="CI823">
        <v>52312669.109999999</v>
      </c>
      <c r="CJ823">
        <v>23800000</v>
      </c>
      <c r="CK823">
        <v>0</v>
      </c>
      <c r="CL823">
        <v>85547925.890000001</v>
      </c>
      <c r="CM823">
        <v>0</v>
      </c>
      <c r="CN823">
        <v>0</v>
      </c>
      <c r="CO823">
        <v>0</v>
      </c>
      <c r="CP823">
        <v>0</v>
      </c>
      <c r="CQ823">
        <v>0</v>
      </c>
      <c r="CR823">
        <v>0</v>
      </c>
      <c r="CS823">
        <v>0</v>
      </c>
      <c r="CT823">
        <v>0</v>
      </c>
      <c r="CU823">
        <v>0</v>
      </c>
      <c r="CV823">
        <v>0</v>
      </c>
      <c r="CW823">
        <v>0</v>
      </c>
      <c r="CX823">
        <v>0</v>
      </c>
      <c r="CY823">
        <v>0</v>
      </c>
      <c r="CZ823">
        <v>0</v>
      </c>
      <c r="DA823">
        <v>48550361.519999996</v>
      </c>
      <c r="DB823">
        <v>0</v>
      </c>
      <c r="DC823">
        <v>0</v>
      </c>
      <c r="DD823">
        <v>0</v>
      </c>
      <c r="DE823">
        <v>0</v>
      </c>
      <c r="DF823">
        <v>0</v>
      </c>
      <c r="DG823">
        <v>0</v>
      </c>
      <c r="DH823">
        <v>0</v>
      </c>
      <c r="DI823">
        <v>0</v>
      </c>
      <c r="DJ823">
        <v>28501875.940000001</v>
      </c>
      <c r="DK823">
        <v>0</v>
      </c>
      <c r="DL823">
        <v>0</v>
      </c>
      <c r="DM823">
        <v>0</v>
      </c>
      <c r="DN823">
        <v>0</v>
      </c>
      <c r="DO823">
        <v>0</v>
      </c>
      <c r="DP823">
        <v>0</v>
      </c>
      <c r="DQ823">
        <v>0</v>
      </c>
      <c r="DR823">
        <v>0</v>
      </c>
      <c r="DS823">
        <v>0</v>
      </c>
      <c r="DT823">
        <v>0</v>
      </c>
      <c r="DU823">
        <v>0</v>
      </c>
      <c r="DV823">
        <v>0</v>
      </c>
      <c r="DW823">
        <v>0</v>
      </c>
      <c r="DX823">
        <v>0</v>
      </c>
      <c r="DY823">
        <v>0</v>
      </c>
      <c r="DZ823">
        <v>0</v>
      </c>
      <c r="EA823">
        <v>0</v>
      </c>
      <c r="EB823">
        <v>0</v>
      </c>
      <c r="EC823">
        <v>0</v>
      </c>
      <c r="ED823">
        <v>0</v>
      </c>
      <c r="EE823">
        <v>0</v>
      </c>
      <c r="EF823">
        <v>0</v>
      </c>
      <c r="EH823">
        <v>2</v>
      </c>
      <c r="EJ823">
        <v>0</v>
      </c>
      <c r="EK823" s="59" t="s">
        <v>551</v>
      </c>
      <c r="EL823"/>
    </row>
    <row r="824" spans="2:142" x14ac:dyDescent="0.3">
      <c r="B824">
        <v>2018</v>
      </c>
      <c r="D824" t="s">
        <v>286</v>
      </c>
      <c r="E824" t="s">
        <v>285</v>
      </c>
      <c r="G824" t="s">
        <v>138</v>
      </c>
      <c r="H824" s="6">
        <v>39062</v>
      </c>
      <c r="I824">
        <v>38825</v>
      </c>
      <c r="J824">
        <v>0</v>
      </c>
      <c r="K824">
        <v>0</v>
      </c>
      <c r="L824">
        <v>0</v>
      </c>
      <c r="M824">
        <v>0</v>
      </c>
      <c r="N824">
        <v>0</v>
      </c>
      <c r="O824">
        <v>0</v>
      </c>
      <c r="P824">
        <v>0</v>
      </c>
      <c r="Q824">
        <v>0</v>
      </c>
      <c r="R824">
        <v>0</v>
      </c>
      <c r="S824">
        <v>0</v>
      </c>
      <c r="T824">
        <v>0</v>
      </c>
      <c r="U824">
        <v>0</v>
      </c>
      <c r="V824">
        <v>0</v>
      </c>
      <c r="W824">
        <v>0</v>
      </c>
      <c r="X824">
        <v>0</v>
      </c>
      <c r="Y824">
        <v>0</v>
      </c>
      <c r="Z824">
        <v>0</v>
      </c>
      <c r="AA824">
        <v>0</v>
      </c>
      <c r="AB824">
        <v>0</v>
      </c>
      <c r="AC824">
        <v>0</v>
      </c>
      <c r="AD824">
        <v>0</v>
      </c>
      <c r="AE824">
        <v>0</v>
      </c>
      <c r="AF824">
        <v>0</v>
      </c>
      <c r="AG824">
        <v>0</v>
      </c>
      <c r="AH824">
        <v>0</v>
      </c>
      <c r="AI824">
        <v>0</v>
      </c>
      <c r="AJ824">
        <v>0</v>
      </c>
      <c r="AK824">
        <v>0</v>
      </c>
      <c r="AL824">
        <v>0</v>
      </c>
      <c r="AM824">
        <v>0</v>
      </c>
      <c r="AN824">
        <v>0</v>
      </c>
      <c r="AO824">
        <v>0</v>
      </c>
      <c r="AP824">
        <v>0</v>
      </c>
      <c r="AQ824">
        <v>0</v>
      </c>
      <c r="AR824">
        <v>0</v>
      </c>
      <c r="AS824">
        <v>122683065.20999999</v>
      </c>
      <c r="AT824">
        <v>-304586.45</v>
      </c>
      <c r="AU824">
        <v>-560284.4</v>
      </c>
      <c r="AV824">
        <v>13325244.25</v>
      </c>
      <c r="AW824">
        <v>58298.6</v>
      </c>
      <c r="AX824">
        <v>0</v>
      </c>
      <c r="AY824">
        <v>-4648.8</v>
      </c>
      <c r="AZ824">
        <v>0</v>
      </c>
      <c r="BA824">
        <v>-13366973.699999999</v>
      </c>
      <c r="BB824">
        <v>-128708976.60000001</v>
      </c>
      <c r="BC824">
        <v>18543610.75</v>
      </c>
      <c r="BD824">
        <v>0</v>
      </c>
      <c r="BE824">
        <v>0</v>
      </c>
      <c r="BF824">
        <v>0</v>
      </c>
      <c r="BG824">
        <v>-34129.75</v>
      </c>
      <c r="BH824">
        <v>-2074931.3</v>
      </c>
      <c r="BI824">
        <v>0</v>
      </c>
      <c r="BJ824">
        <v>0</v>
      </c>
      <c r="BK824">
        <v>0</v>
      </c>
      <c r="BL824">
        <v>-7363852</v>
      </c>
      <c r="BM824">
        <v>0</v>
      </c>
      <c r="BN824">
        <v>-3806191</v>
      </c>
      <c r="BO824">
        <v>0</v>
      </c>
      <c r="BP824">
        <v>0</v>
      </c>
      <c r="BQ824">
        <v>-1012042.54</v>
      </c>
      <c r="BR824">
        <v>442630.3</v>
      </c>
      <c r="BS824">
        <v>0</v>
      </c>
      <c r="BT824">
        <v>-2344830.1599999997</v>
      </c>
      <c r="BU824">
        <v>-13191.2</v>
      </c>
      <c r="BV824">
        <v>-1619637.7999999998</v>
      </c>
      <c r="BW824">
        <v>-85023.19</v>
      </c>
      <c r="BX824">
        <v>-61408.2</v>
      </c>
      <c r="BY824">
        <v>-56433.37</v>
      </c>
      <c r="BZ824">
        <v>30977.35</v>
      </c>
      <c r="CA824">
        <v>-11003.79</v>
      </c>
      <c r="CB824">
        <v>0</v>
      </c>
      <c r="CC824">
        <v>-2438473.17</v>
      </c>
      <c r="CD824">
        <v>1347500.9</v>
      </c>
      <c r="CE824">
        <v>-6424.16</v>
      </c>
      <c r="CF824">
        <v>0</v>
      </c>
      <c r="CG824">
        <v>0</v>
      </c>
      <c r="CH824">
        <v>0</v>
      </c>
      <c r="CI824">
        <v>53132715.829999991</v>
      </c>
      <c r="CJ824">
        <v>29319295.270366054</v>
      </c>
      <c r="CK824">
        <v>0</v>
      </c>
      <c r="CL824">
        <v>79595841.239999995</v>
      </c>
      <c r="CM824">
        <v>0</v>
      </c>
      <c r="CN824">
        <v>0</v>
      </c>
      <c r="CO824">
        <v>0</v>
      </c>
      <c r="CP824">
        <v>0</v>
      </c>
      <c r="CQ824">
        <v>0</v>
      </c>
      <c r="CR824">
        <v>0</v>
      </c>
      <c r="CS824">
        <v>0</v>
      </c>
      <c r="CT824">
        <v>0</v>
      </c>
      <c r="CU824">
        <v>0</v>
      </c>
      <c r="CV824">
        <v>0</v>
      </c>
      <c r="CW824">
        <v>0</v>
      </c>
      <c r="CX824">
        <v>0</v>
      </c>
      <c r="CY824">
        <v>0</v>
      </c>
      <c r="CZ824">
        <v>0</v>
      </c>
      <c r="DA824">
        <v>41108647.300000004</v>
      </c>
      <c r="DB824">
        <v>0</v>
      </c>
      <c r="DC824">
        <v>0</v>
      </c>
      <c r="DD824">
        <v>0</v>
      </c>
      <c r="DE824">
        <v>0</v>
      </c>
      <c r="DF824">
        <v>0</v>
      </c>
      <c r="DG824">
        <v>0</v>
      </c>
      <c r="DH824">
        <v>0</v>
      </c>
      <c r="DI824">
        <v>0</v>
      </c>
      <c r="DJ824">
        <v>30576807.239999998</v>
      </c>
      <c r="DK824">
        <v>0</v>
      </c>
      <c r="DL824">
        <v>0</v>
      </c>
      <c r="DM824">
        <v>0</v>
      </c>
      <c r="DN824">
        <v>0</v>
      </c>
      <c r="DO824">
        <v>0</v>
      </c>
      <c r="DP824">
        <v>0</v>
      </c>
      <c r="DQ824">
        <v>0</v>
      </c>
      <c r="DR824">
        <v>0</v>
      </c>
      <c r="DS824">
        <v>0</v>
      </c>
      <c r="DT824">
        <v>0</v>
      </c>
      <c r="DU824">
        <v>0</v>
      </c>
      <c r="DV824">
        <v>0</v>
      </c>
      <c r="DW824">
        <v>0</v>
      </c>
      <c r="DX824">
        <v>0</v>
      </c>
      <c r="DY824">
        <v>0</v>
      </c>
      <c r="DZ824">
        <v>0</v>
      </c>
      <c r="EA824">
        <v>0</v>
      </c>
      <c r="EB824">
        <v>0</v>
      </c>
      <c r="EC824">
        <v>0</v>
      </c>
      <c r="ED824">
        <v>0</v>
      </c>
      <c r="EE824">
        <v>0</v>
      </c>
      <c r="EF824">
        <v>0</v>
      </c>
      <c r="EH824">
        <v>2</v>
      </c>
      <c r="EJ824">
        <v>0</v>
      </c>
      <c r="EK824" s="59" t="s">
        <v>551</v>
      </c>
      <c r="EL824"/>
    </row>
    <row r="825" spans="2:142" x14ac:dyDescent="0.3">
      <c r="B825">
        <v>2019</v>
      </c>
      <c r="D825" t="s">
        <v>286</v>
      </c>
      <c r="E825" t="s">
        <v>285</v>
      </c>
      <c r="G825" t="s">
        <v>138</v>
      </c>
      <c r="H825" s="6">
        <v>38795</v>
      </c>
      <c r="I825">
        <v>37752</v>
      </c>
      <c r="J825">
        <v>0</v>
      </c>
      <c r="K825">
        <v>0</v>
      </c>
      <c r="L825">
        <v>0</v>
      </c>
      <c r="M825">
        <v>0</v>
      </c>
      <c r="N825">
        <v>0</v>
      </c>
      <c r="O825">
        <v>0</v>
      </c>
      <c r="P825">
        <v>0</v>
      </c>
      <c r="Q825">
        <v>0</v>
      </c>
      <c r="R825">
        <v>0</v>
      </c>
      <c r="S825">
        <v>0</v>
      </c>
      <c r="T825">
        <v>0</v>
      </c>
      <c r="U825">
        <v>0</v>
      </c>
      <c r="V825">
        <v>0</v>
      </c>
      <c r="W825">
        <v>0</v>
      </c>
      <c r="X825">
        <v>0</v>
      </c>
      <c r="Y825">
        <v>0</v>
      </c>
      <c r="Z825">
        <v>0</v>
      </c>
      <c r="AA825">
        <v>0</v>
      </c>
      <c r="AB825">
        <v>0</v>
      </c>
      <c r="AC825">
        <v>0</v>
      </c>
      <c r="AD825">
        <v>0</v>
      </c>
      <c r="AE825">
        <v>0</v>
      </c>
      <c r="AF825">
        <v>0</v>
      </c>
      <c r="AG825">
        <v>0</v>
      </c>
      <c r="AH825">
        <v>0</v>
      </c>
      <c r="AI825">
        <v>0</v>
      </c>
      <c r="AJ825">
        <v>0</v>
      </c>
      <c r="AK825">
        <v>0</v>
      </c>
      <c r="AL825">
        <v>0</v>
      </c>
      <c r="AM825">
        <v>0</v>
      </c>
      <c r="AN825">
        <v>0</v>
      </c>
      <c r="AO825">
        <v>0</v>
      </c>
      <c r="AP825">
        <v>0</v>
      </c>
      <c r="AQ825">
        <v>0</v>
      </c>
      <c r="AR825">
        <v>0</v>
      </c>
      <c r="AS825">
        <v>130425034.80999999</v>
      </c>
      <c r="AT825">
        <v>17907.259999999998</v>
      </c>
      <c r="AU825">
        <v>-573840.55000000005</v>
      </c>
      <c r="AV825">
        <v>13096016.15</v>
      </c>
      <c r="AW825">
        <v>58447.199999999997</v>
      </c>
      <c r="AX825">
        <v>0</v>
      </c>
      <c r="AY825">
        <v>-5857.2</v>
      </c>
      <c r="AZ825">
        <v>0</v>
      </c>
      <c r="BA825">
        <v>-13143751.15</v>
      </c>
      <c r="BB825">
        <v>-136814207.94999999</v>
      </c>
      <c r="BC825">
        <v>19534858.349999998</v>
      </c>
      <c r="BD825">
        <v>0</v>
      </c>
      <c r="BE825">
        <v>0</v>
      </c>
      <c r="BF825">
        <v>0</v>
      </c>
      <c r="BG825">
        <v>49410.020000000004</v>
      </c>
      <c r="BH825">
        <v>-2347912.88</v>
      </c>
      <c r="BI825">
        <v>0</v>
      </c>
      <c r="BJ825">
        <v>0</v>
      </c>
      <c r="BK825">
        <v>0</v>
      </c>
      <c r="BL825">
        <v>-8334284</v>
      </c>
      <c r="BM825">
        <v>0</v>
      </c>
      <c r="BN825">
        <v>4217526.74</v>
      </c>
      <c r="BO825">
        <v>0</v>
      </c>
      <c r="BP825">
        <v>0</v>
      </c>
      <c r="BQ825">
        <v>-996835.29</v>
      </c>
      <c r="BR825">
        <v>213319</v>
      </c>
      <c r="BS825">
        <v>0</v>
      </c>
      <c r="BT825">
        <v>-2348747.5299999998</v>
      </c>
      <c r="BU825">
        <v>-13292.42</v>
      </c>
      <c r="BV825">
        <v>-1645317.98</v>
      </c>
      <c r="BW825">
        <v>-89321.48</v>
      </c>
      <c r="BX825">
        <v>-75053.56</v>
      </c>
      <c r="BY825">
        <v>-64224.58</v>
      </c>
      <c r="BZ825">
        <v>68835.3</v>
      </c>
      <c r="CA825">
        <v>-12716.29</v>
      </c>
      <c r="CB825">
        <v>0</v>
      </c>
      <c r="CC825">
        <v>7413515.0499999998</v>
      </c>
      <c r="CD825">
        <v>0</v>
      </c>
      <c r="CE825">
        <v>-165301.19</v>
      </c>
      <c r="CF825">
        <v>0</v>
      </c>
      <c r="CG825">
        <v>0</v>
      </c>
      <c r="CH825">
        <v>0</v>
      </c>
      <c r="CI825">
        <v>47118374.209999979</v>
      </c>
      <c r="CJ825">
        <v>25830499.246402141</v>
      </c>
      <c r="CK825">
        <v>-3544448.1836394849</v>
      </c>
      <c r="CL825">
        <v>92248046.5</v>
      </c>
      <c r="CM825">
        <v>0</v>
      </c>
      <c r="CN825">
        <v>0</v>
      </c>
      <c r="CO825">
        <v>0</v>
      </c>
      <c r="CP825">
        <v>0</v>
      </c>
      <c r="CQ825">
        <v>0</v>
      </c>
      <c r="CR825">
        <v>0</v>
      </c>
      <c r="CS825">
        <v>0</v>
      </c>
      <c r="CT825">
        <v>0</v>
      </c>
      <c r="CU825">
        <v>0</v>
      </c>
      <c r="CV825">
        <v>0</v>
      </c>
      <c r="CW825">
        <v>0</v>
      </c>
      <c r="CX825">
        <v>0</v>
      </c>
      <c r="CY825">
        <v>0</v>
      </c>
      <c r="CZ825">
        <v>0</v>
      </c>
      <c r="DA825">
        <v>49572853.130000003</v>
      </c>
      <c r="DB825">
        <v>0</v>
      </c>
      <c r="DC825">
        <v>0</v>
      </c>
      <c r="DD825">
        <v>0</v>
      </c>
      <c r="DE825">
        <v>0</v>
      </c>
      <c r="DF825">
        <v>0</v>
      </c>
      <c r="DG825">
        <v>0</v>
      </c>
      <c r="DH825">
        <v>0</v>
      </c>
      <c r="DI825">
        <v>0</v>
      </c>
      <c r="DJ825">
        <v>32924720.120000001</v>
      </c>
      <c r="DK825">
        <v>0</v>
      </c>
      <c r="DL825">
        <v>0</v>
      </c>
      <c r="DM825">
        <v>0</v>
      </c>
      <c r="DN825">
        <v>0</v>
      </c>
      <c r="DO825">
        <v>0</v>
      </c>
      <c r="DP825">
        <v>0</v>
      </c>
      <c r="DQ825">
        <v>0</v>
      </c>
      <c r="DR825">
        <v>0</v>
      </c>
      <c r="DS825">
        <v>0</v>
      </c>
      <c r="DT825">
        <v>0</v>
      </c>
      <c r="DU825">
        <v>0</v>
      </c>
      <c r="DV825">
        <v>0</v>
      </c>
      <c r="DW825">
        <v>0</v>
      </c>
      <c r="DX825">
        <v>0</v>
      </c>
      <c r="DY825">
        <v>0</v>
      </c>
      <c r="DZ825">
        <v>0</v>
      </c>
      <c r="EA825">
        <v>0</v>
      </c>
      <c r="EB825">
        <v>0</v>
      </c>
      <c r="EC825">
        <v>0</v>
      </c>
      <c r="ED825">
        <v>0</v>
      </c>
      <c r="EE825">
        <v>0</v>
      </c>
      <c r="EF825">
        <v>0</v>
      </c>
      <c r="EH825">
        <v>2</v>
      </c>
      <c r="EJ825">
        <v>0</v>
      </c>
      <c r="EK825" s="59" t="s">
        <v>551</v>
      </c>
      <c r="EL825"/>
    </row>
    <row r="826" spans="2:142" x14ac:dyDescent="0.3">
      <c r="B826">
        <v>2020</v>
      </c>
      <c r="D826" t="s">
        <v>286</v>
      </c>
      <c r="E826" t="s">
        <v>285</v>
      </c>
      <c r="G826" t="s">
        <v>138</v>
      </c>
      <c r="H826" s="6">
        <v>38773</v>
      </c>
      <c r="I826">
        <v>36960</v>
      </c>
      <c r="J826">
        <v>0</v>
      </c>
      <c r="K826">
        <v>0</v>
      </c>
      <c r="L826">
        <v>0</v>
      </c>
      <c r="M826">
        <v>0</v>
      </c>
      <c r="N826">
        <v>0</v>
      </c>
      <c r="O826">
        <v>0</v>
      </c>
      <c r="P826">
        <v>0</v>
      </c>
      <c r="Q826">
        <v>0</v>
      </c>
      <c r="R826">
        <v>0</v>
      </c>
      <c r="S826">
        <v>0</v>
      </c>
      <c r="T826">
        <v>0</v>
      </c>
      <c r="U826">
        <v>0</v>
      </c>
      <c r="V826">
        <v>0</v>
      </c>
      <c r="W826">
        <v>0</v>
      </c>
      <c r="X826">
        <v>0</v>
      </c>
      <c r="Y826">
        <v>0</v>
      </c>
      <c r="Z826">
        <v>0</v>
      </c>
      <c r="AA826">
        <v>0</v>
      </c>
      <c r="AB826">
        <v>0</v>
      </c>
      <c r="AC826">
        <v>0</v>
      </c>
      <c r="AD826">
        <v>0</v>
      </c>
      <c r="AE826">
        <v>0</v>
      </c>
      <c r="AF826">
        <v>0</v>
      </c>
      <c r="AG826">
        <v>0</v>
      </c>
      <c r="AH826">
        <v>0</v>
      </c>
      <c r="AI826">
        <v>0</v>
      </c>
      <c r="AJ826">
        <v>0</v>
      </c>
      <c r="AK826">
        <v>0</v>
      </c>
      <c r="AL826">
        <v>0</v>
      </c>
      <c r="AM826">
        <v>0</v>
      </c>
      <c r="AN826">
        <v>0</v>
      </c>
      <c r="AO826">
        <v>0</v>
      </c>
      <c r="AP826">
        <v>0</v>
      </c>
      <c r="AQ826">
        <v>0</v>
      </c>
      <c r="AR826">
        <v>0</v>
      </c>
      <c r="AS826">
        <v>131207350.74000001</v>
      </c>
      <c r="AT826">
        <v>-258825.82</v>
      </c>
      <c r="AU826">
        <v>-401789.87</v>
      </c>
      <c r="AV826">
        <v>14374723.4</v>
      </c>
      <c r="AW826">
        <v>57160.4</v>
      </c>
      <c r="AX826">
        <v>0</v>
      </c>
      <c r="AY826">
        <v>-7540.8</v>
      </c>
      <c r="AZ826">
        <v>0</v>
      </c>
      <c r="BA826">
        <v>-14429764.550000001</v>
      </c>
      <c r="BB826">
        <v>-133585097.69999999</v>
      </c>
      <c r="BC826">
        <v>18814034.5</v>
      </c>
      <c r="BD826">
        <v>0</v>
      </c>
      <c r="BE826">
        <v>0</v>
      </c>
      <c r="BF826">
        <v>0</v>
      </c>
      <c r="BG826">
        <v>-22845.059999999998</v>
      </c>
      <c r="BH826">
        <v>635731.01</v>
      </c>
      <c r="BI826">
        <v>0</v>
      </c>
      <c r="BJ826">
        <v>0</v>
      </c>
      <c r="BK826">
        <v>0</v>
      </c>
      <c r="BL826">
        <v>-4031594</v>
      </c>
      <c r="BM826">
        <v>0</v>
      </c>
      <c r="BN826">
        <v>-298834.33999999997</v>
      </c>
      <c r="BO826">
        <v>0</v>
      </c>
      <c r="BP826">
        <v>-242252.19</v>
      </c>
      <c r="BQ826">
        <v>-685134.15</v>
      </c>
      <c r="BR826">
        <v>231605.5</v>
      </c>
      <c r="BS826">
        <v>0</v>
      </c>
      <c r="BT826">
        <v>-2421063.6500000004</v>
      </c>
      <c r="BU826">
        <v>-13713.34</v>
      </c>
      <c r="BV826">
        <v>-1945965.56</v>
      </c>
      <c r="BW826">
        <v>-75016.45</v>
      </c>
      <c r="BX826">
        <v>-129759.56</v>
      </c>
      <c r="BY826">
        <v>-69115.53</v>
      </c>
      <c r="BZ826">
        <v>40117.58</v>
      </c>
      <c r="CA826">
        <v>-91554.07</v>
      </c>
      <c r="CB826">
        <v>0</v>
      </c>
      <c r="CC826">
        <v>2149399.48</v>
      </c>
      <c r="CD826">
        <v>0</v>
      </c>
      <c r="CE826">
        <v>-2571</v>
      </c>
      <c r="CF826">
        <v>0</v>
      </c>
      <c r="CG826">
        <v>0</v>
      </c>
      <c r="CH826">
        <v>0</v>
      </c>
      <c r="CI826">
        <v>57325857.870000012</v>
      </c>
      <c r="CJ826">
        <v>27544278.038680863</v>
      </c>
      <c r="CK826">
        <v>-1893373.8179723001</v>
      </c>
      <c r="CL826">
        <v>99987111.429999992</v>
      </c>
      <c r="CM826">
        <v>0</v>
      </c>
      <c r="CN826">
        <v>0</v>
      </c>
      <c r="CO826">
        <v>0</v>
      </c>
      <c r="CP826">
        <v>0</v>
      </c>
      <c r="CQ826">
        <v>0</v>
      </c>
      <c r="CR826">
        <v>0</v>
      </c>
      <c r="CS826">
        <v>0</v>
      </c>
      <c r="CT826">
        <v>0</v>
      </c>
      <c r="CU826">
        <v>0</v>
      </c>
      <c r="CV826">
        <v>0</v>
      </c>
      <c r="CW826">
        <v>0</v>
      </c>
      <c r="CX826">
        <v>0</v>
      </c>
      <c r="CY826">
        <v>0</v>
      </c>
      <c r="CZ826">
        <v>0</v>
      </c>
      <c r="DA826">
        <v>58370538.100000001</v>
      </c>
      <c r="DB826">
        <v>0</v>
      </c>
      <c r="DC826">
        <v>0</v>
      </c>
      <c r="DD826">
        <v>0</v>
      </c>
      <c r="DE826">
        <v>0</v>
      </c>
      <c r="DF826">
        <v>0</v>
      </c>
      <c r="DG826">
        <v>0</v>
      </c>
      <c r="DH826">
        <v>0</v>
      </c>
      <c r="DI826">
        <v>0</v>
      </c>
      <c r="DJ826">
        <v>32288989.109999999</v>
      </c>
      <c r="DK826">
        <v>0</v>
      </c>
      <c r="DL826">
        <v>0</v>
      </c>
      <c r="DM826">
        <v>0</v>
      </c>
      <c r="DN826">
        <v>0</v>
      </c>
      <c r="DO826">
        <v>0</v>
      </c>
      <c r="DP826">
        <v>0</v>
      </c>
      <c r="DQ826">
        <v>0</v>
      </c>
      <c r="DR826">
        <v>0</v>
      </c>
      <c r="DS826">
        <v>0</v>
      </c>
      <c r="DT826">
        <v>0</v>
      </c>
      <c r="DU826">
        <v>0</v>
      </c>
      <c r="DV826">
        <v>0</v>
      </c>
      <c r="DW826">
        <v>0</v>
      </c>
      <c r="DX826">
        <v>0</v>
      </c>
      <c r="DY826">
        <v>0</v>
      </c>
      <c r="DZ826">
        <v>0</v>
      </c>
      <c r="EA826">
        <v>0</v>
      </c>
      <c r="EB826">
        <v>0</v>
      </c>
      <c r="EC826">
        <v>0</v>
      </c>
      <c r="ED826">
        <v>0</v>
      </c>
      <c r="EE826">
        <v>0</v>
      </c>
      <c r="EF826">
        <v>0</v>
      </c>
      <c r="EH826">
        <v>2</v>
      </c>
      <c r="EJ826">
        <v>0</v>
      </c>
      <c r="EK826" s="59" t="s">
        <v>551</v>
      </c>
      <c r="EL826"/>
    </row>
    <row r="827" spans="2:142" x14ac:dyDescent="0.3">
      <c r="B827">
        <v>2021</v>
      </c>
      <c r="D827" t="s">
        <v>286</v>
      </c>
      <c r="E827" t="s">
        <v>285</v>
      </c>
      <c r="G827" t="s">
        <v>138</v>
      </c>
      <c r="H827" s="6">
        <v>36915</v>
      </c>
      <c r="I827">
        <v>37556</v>
      </c>
      <c r="J827">
        <v>0</v>
      </c>
      <c r="K827">
        <v>0</v>
      </c>
      <c r="L827">
        <v>0</v>
      </c>
      <c r="M827">
        <v>0</v>
      </c>
      <c r="N827">
        <v>0</v>
      </c>
      <c r="O827">
        <v>0</v>
      </c>
      <c r="P827">
        <v>0</v>
      </c>
      <c r="Q827">
        <v>0</v>
      </c>
      <c r="R827">
        <v>0</v>
      </c>
      <c r="S827">
        <v>0</v>
      </c>
      <c r="T827">
        <v>0</v>
      </c>
      <c r="U827">
        <v>0</v>
      </c>
      <c r="V827">
        <v>0</v>
      </c>
      <c r="W827">
        <v>0</v>
      </c>
      <c r="X827">
        <v>0</v>
      </c>
      <c r="Y827">
        <v>0</v>
      </c>
      <c r="Z827">
        <v>0</v>
      </c>
      <c r="AA827">
        <v>0</v>
      </c>
      <c r="AB827">
        <v>0</v>
      </c>
      <c r="AC827">
        <v>0</v>
      </c>
      <c r="AD827">
        <v>0</v>
      </c>
      <c r="AE827">
        <v>0</v>
      </c>
      <c r="AF827">
        <v>0</v>
      </c>
      <c r="AG827">
        <v>0</v>
      </c>
      <c r="AH827">
        <v>0</v>
      </c>
      <c r="AI827">
        <v>0</v>
      </c>
      <c r="AJ827">
        <v>0</v>
      </c>
      <c r="AK827">
        <v>0</v>
      </c>
      <c r="AL827">
        <v>0</v>
      </c>
      <c r="AM827">
        <v>0</v>
      </c>
      <c r="AN827">
        <v>0</v>
      </c>
      <c r="AO827">
        <v>0</v>
      </c>
      <c r="AP827">
        <v>0</v>
      </c>
      <c r="AQ827">
        <v>0</v>
      </c>
      <c r="AR827">
        <v>0</v>
      </c>
      <c r="AS827">
        <v>128665781.66</v>
      </c>
      <c r="AT827">
        <v>-408883.93</v>
      </c>
      <c r="AU827">
        <v>-401764.83</v>
      </c>
      <c r="AV827">
        <v>13933525.800000001</v>
      </c>
      <c r="AW827">
        <v>0</v>
      </c>
      <c r="AX827">
        <v>0</v>
      </c>
      <c r="AY827">
        <v>0</v>
      </c>
      <c r="AZ827">
        <v>-6073</v>
      </c>
      <c r="BA827">
        <v>-13932926.4</v>
      </c>
      <c r="BB827">
        <v>-138101144.65000001</v>
      </c>
      <c r="BC827">
        <v>19366735.149999999</v>
      </c>
      <c r="BD827">
        <v>0</v>
      </c>
      <c r="BE827">
        <v>0</v>
      </c>
      <c r="BF827">
        <v>0</v>
      </c>
      <c r="BG827">
        <v>-44100.56</v>
      </c>
      <c r="BH827">
        <v>-1440582.47</v>
      </c>
      <c r="BI827">
        <v>0</v>
      </c>
      <c r="BJ827">
        <v>0</v>
      </c>
      <c r="BK827">
        <v>0</v>
      </c>
      <c r="BL827">
        <v>-216461</v>
      </c>
      <c r="BM827">
        <v>0</v>
      </c>
      <c r="BN827">
        <v>1324266.82</v>
      </c>
      <c r="BO827">
        <v>0</v>
      </c>
      <c r="BP827">
        <v>-282296.26</v>
      </c>
      <c r="BQ827">
        <v>-2010654.61</v>
      </c>
      <c r="BR827">
        <v>127157.8</v>
      </c>
      <c r="BS827">
        <v>0</v>
      </c>
      <c r="BT827">
        <v>-2457063.13</v>
      </c>
      <c r="BU827">
        <v>-14334.1</v>
      </c>
      <c r="BV827">
        <v>-1545515.18</v>
      </c>
      <c r="BW827">
        <v>-101481.95</v>
      </c>
      <c r="BX827">
        <v>-169281.13</v>
      </c>
      <c r="BY827">
        <v>-66476.31</v>
      </c>
      <c r="BZ827">
        <v>0</v>
      </c>
      <c r="CA827">
        <v>-98149.18</v>
      </c>
      <c r="CB827">
        <v>0</v>
      </c>
      <c r="CC827">
        <v>5499558.8200000003</v>
      </c>
      <c r="CD827">
        <v>0</v>
      </c>
      <c r="CE827">
        <v>0</v>
      </c>
      <c r="CF827">
        <v>0</v>
      </c>
      <c r="CG827">
        <v>0</v>
      </c>
      <c r="CH827">
        <v>0</v>
      </c>
      <c r="CI827">
        <v>66384048.89231123</v>
      </c>
      <c r="CJ827">
        <v>29686057.877830002</v>
      </c>
      <c r="CK827">
        <v>-3057964.7712678998</v>
      </c>
      <c r="CL827">
        <v>111317477.29999998</v>
      </c>
      <c r="CM827">
        <v>0</v>
      </c>
      <c r="CN827">
        <v>0</v>
      </c>
      <c r="CO827">
        <v>0</v>
      </c>
      <c r="CP827">
        <v>0</v>
      </c>
      <c r="CQ827">
        <v>0</v>
      </c>
      <c r="CR827">
        <v>0</v>
      </c>
      <c r="CS827">
        <v>0</v>
      </c>
      <c r="CT827">
        <v>0</v>
      </c>
      <c r="CU827">
        <v>0</v>
      </c>
      <c r="CV827">
        <v>0</v>
      </c>
      <c r="CW827">
        <v>0</v>
      </c>
      <c r="CX827">
        <v>0</v>
      </c>
      <c r="CY827">
        <v>0</v>
      </c>
      <c r="CZ827">
        <v>0</v>
      </c>
      <c r="DA827">
        <v>65990375.460000001</v>
      </c>
      <c r="DB827">
        <v>0</v>
      </c>
      <c r="DC827">
        <v>0</v>
      </c>
      <c r="DD827">
        <v>0</v>
      </c>
      <c r="DE827">
        <v>0</v>
      </c>
      <c r="DF827">
        <v>0</v>
      </c>
      <c r="DG827">
        <v>0</v>
      </c>
      <c r="DH827">
        <v>0</v>
      </c>
      <c r="DI827">
        <v>0</v>
      </c>
      <c r="DJ827">
        <v>33729571.579999998</v>
      </c>
      <c r="DK827">
        <v>0</v>
      </c>
      <c r="DL827">
        <v>0</v>
      </c>
      <c r="DM827">
        <v>0</v>
      </c>
      <c r="DN827">
        <v>0</v>
      </c>
      <c r="DO827">
        <v>0</v>
      </c>
      <c r="DP827">
        <v>0</v>
      </c>
      <c r="DQ827">
        <v>0</v>
      </c>
      <c r="DR827">
        <v>0</v>
      </c>
      <c r="DS827">
        <v>0</v>
      </c>
      <c r="DT827">
        <v>0</v>
      </c>
      <c r="DU827">
        <v>0</v>
      </c>
      <c r="DV827">
        <v>0</v>
      </c>
      <c r="DW827">
        <v>0</v>
      </c>
      <c r="DX827">
        <v>0</v>
      </c>
      <c r="DY827">
        <v>0</v>
      </c>
      <c r="DZ827">
        <v>0</v>
      </c>
      <c r="EA827">
        <v>0</v>
      </c>
      <c r="EB827">
        <v>0</v>
      </c>
      <c r="EC827">
        <v>0</v>
      </c>
      <c r="ED827">
        <v>0</v>
      </c>
      <c r="EE827">
        <v>0</v>
      </c>
      <c r="EF827">
        <v>0</v>
      </c>
      <c r="EH827">
        <v>2</v>
      </c>
      <c r="EJ827">
        <v>0</v>
      </c>
      <c r="EK827" s="59" t="s">
        <v>551</v>
      </c>
      <c r="EL827"/>
    </row>
    <row r="828" spans="2:142" x14ac:dyDescent="0.3">
      <c r="B828">
        <v>2022</v>
      </c>
      <c r="D828" t="s">
        <v>286</v>
      </c>
      <c r="E828" t="s">
        <v>285</v>
      </c>
      <c r="G828" t="s">
        <v>138</v>
      </c>
      <c r="H828" s="6">
        <v>37301</v>
      </c>
      <c r="I828">
        <v>37752</v>
      </c>
      <c r="J828">
        <v>0</v>
      </c>
      <c r="K828">
        <v>0</v>
      </c>
      <c r="L828">
        <v>0</v>
      </c>
      <c r="M828">
        <v>0</v>
      </c>
      <c r="N828">
        <v>0</v>
      </c>
      <c r="O828">
        <v>0</v>
      </c>
      <c r="P828">
        <v>0</v>
      </c>
      <c r="Q828">
        <v>0</v>
      </c>
      <c r="R828">
        <v>0</v>
      </c>
      <c r="S828">
        <v>0</v>
      </c>
      <c r="T828">
        <v>0</v>
      </c>
      <c r="U828">
        <v>0</v>
      </c>
      <c r="V828">
        <v>0</v>
      </c>
      <c r="W828">
        <v>0</v>
      </c>
      <c r="X828">
        <v>0</v>
      </c>
      <c r="Y828">
        <v>0</v>
      </c>
      <c r="Z828">
        <v>0</v>
      </c>
      <c r="AA828">
        <v>0</v>
      </c>
      <c r="AB828">
        <v>0</v>
      </c>
      <c r="AC828">
        <v>0</v>
      </c>
      <c r="AD828">
        <v>0</v>
      </c>
      <c r="AE828">
        <v>0</v>
      </c>
      <c r="AF828">
        <v>0</v>
      </c>
      <c r="AG828">
        <v>0</v>
      </c>
      <c r="AH828">
        <v>0</v>
      </c>
      <c r="AI828">
        <v>0</v>
      </c>
      <c r="AJ828">
        <v>0</v>
      </c>
      <c r="AK828">
        <v>0</v>
      </c>
      <c r="AL828">
        <v>0</v>
      </c>
      <c r="AM828">
        <v>0</v>
      </c>
      <c r="AN828">
        <v>0</v>
      </c>
      <c r="AO828">
        <v>0</v>
      </c>
      <c r="AP828">
        <v>0</v>
      </c>
      <c r="AQ828">
        <v>0</v>
      </c>
      <c r="AR828">
        <v>0</v>
      </c>
      <c r="AS828">
        <v>127039650.66</v>
      </c>
      <c r="AT828">
        <v>-349424.25</v>
      </c>
      <c r="AU828">
        <v>-381173.5</v>
      </c>
      <c r="AV828">
        <v>13110185.1</v>
      </c>
      <c r="AW828">
        <v>0</v>
      </c>
      <c r="AX828">
        <v>0</v>
      </c>
      <c r="AY828">
        <v>0</v>
      </c>
      <c r="AZ828">
        <v>-9080</v>
      </c>
      <c r="BA828">
        <v>-13110185.1</v>
      </c>
      <c r="BB828">
        <v>-135909956.90000001</v>
      </c>
      <c r="BC828">
        <v>19504538.350000001</v>
      </c>
      <c r="BD828">
        <v>0</v>
      </c>
      <c r="BE828">
        <v>0</v>
      </c>
      <c r="BF828">
        <v>0</v>
      </c>
      <c r="BG828">
        <v>-46568.13</v>
      </c>
      <c r="BH828">
        <v>233977.7</v>
      </c>
      <c r="BI828">
        <v>0</v>
      </c>
      <c r="BJ828">
        <v>0</v>
      </c>
      <c r="BK828">
        <v>0</v>
      </c>
      <c r="BL828">
        <v>-2160179</v>
      </c>
      <c r="BM828">
        <v>0</v>
      </c>
      <c r="BN828">
        <v>1851663.78</v>
      </c>
      <c r="BO828">
        <v>0</v>
      </c>
      <c r="BP828">
        <v>-290918.95</v>
      </c>
      <c r="BQ828">
        <v>-1210001.2</v>
      </c>
      <c r="BR828">
        <v>230119.6</v>
      </c>
      <c r="BS828">
        <v>0</v>
      </c>
      <c r="BT828">
        <v>-2427857.2200000002</v>
      </c>
      <c r="BU828">
        <v>-14163.72</v>
      </c>
      <c r="BV828">
        <v>-1554346.82</v>
      </c>
      <c r="BW828">
        <v>-145952.19</v>
      </c>
      <c r="BX828">
        <v>-281410.92</v>
      </c>
      <c r="BY828">
        <v>-82233.539999999994</v>
      </c>
      <c r="BZ828">
        <v>0</v>
      </c>
      <c r="CA828">
        <v>-82834.009999999995</v>
      </c>
      <c r="CB828">
        <v>0</v>
      </c>
      <c r="CC828">
        <v>-12001924.76</v>
      </c>
      <c r="CD828">
        <v>0</v>
      </c>
      <c r="CE828">
        <v>0</v>
      </c>
      <c r="CF828">
        <v>0</v>
      </c>
      <c r="CG828">
        <v>0</v>
      </c>
      <c r="CH828">
        <v>0</v>
      </c>
      <c r="CI828">
        <v>76001024.315455347</v>
      </c>
      <c r="CJ828">
        <v>38416722.682465546</v>
      </c>
      <c r="CK828">
        <v>-2250325.7587000001</v>
      </c>
      <c r="CL828">
        <v>100149233.94</v>
      </c>
      <c r="CM828">
        <v>0</v>
      </c>
      <c r="CN828">
        <v>0</v>
      </c>
      <c r="CO828">
        <v>0</v>
      </c>
      <c r="CP828">
        <v>0</v>
      </c>
      <c r="CQ828">
        <v>0</v>
      </c>
      <c r="CR828">
        <v>0</v>
      </c>
      <c r="CS828">
        <v>0</v>
      </c>
      <c r="CT828">
        <v>0</v>
      </c>
      <c r="CU828">
        <v>0</v>
      </c>
      <c r="CV828">
        <v>0</v>
      </c>
      <c r="CW828">
        <v>0</v>
      </c>
      <c r="CX828">
        <v>0</v>
      </c>
      <c r="CY828">
        <v>0</v>
      </c>
      <c r="CZ828">
        <v>0</v>
      </c>
      <c r="DA828">
        <v>57902300.740000002</v>
      </c>
      <c r="DB828">
        <v>0</v>
      </c>
      <c r="DC828">
        <v>0</v>
      </c>
      <c r="DD828">
        <v>0</v>
      </c>
      <c r="DE828">
        <v>0</v>
      </c>
      <c r="DF828">
        <v>0</v>
      </c>
      <c r="DG828">
        <v>0</v>
      </c>
      <c r="DH828">
        <v>0</v>
      </c>
      <c r="DI828">
        <v>0</v>
      </c>
      <c r="DJ828">
        <v>33495593.879999999</v>
      </c>
      <c r="DK828">
        <v>0</v>
      </c>
      <c r="DL828">
        <v>0</v>
      </c>
      <c r="DM828">
        <v>0</v>
      </c>
      <c r="DN828">
        <v>0</v>
      </c>
      <c r="DO828">
        <v>0</v>
      </c>
      <c r="DP828">
        <v>0</v>
      </c>
      <c r="DQ828">
        <v>0</v>
      </c>
      <c r="DR828">
        <v>0</v>
      </c>
      <c r="DS828">
        <v>0</v>
      </c>
      <c r="DT828">
        <v>0</v>
      </c>
      <c r="DU828">
        <v>0</v>
      </c>
      <c r="DV828">
        <v>0</v>
      </c>
      <c r="DW828">
        <v>0</v>
      </c>
      <c r="DX828">
        <v>0</v>
      </c>
      <c r="DY828">
        <v>0</v>
      </c>
      <c r="DZ828">
        <v>0</v>
      </c>
      <c r="EA828">
        <v>0</v>
      </c>
      <c r="EB828">
        <v>0</v>
      </c>
      <c r="EC828">
        <v>0</v>
      </c>
      <c r="ED828">
        <v>0</v>
      </c>
      <c r="EE828">
        <v>0</v>
      </c>
      <c r="EF828">
        <v>0</v>
      </c>
      <c r="EH828">
        <v>2</v>
      </c>
      <c r="EJ828">
        <v>0</v>
      </c>
      <c r="EK828" s="59" t="s">
        <v>551</v>
      </c>
      <c r="EL828"/>
    </row>
    <row r="829" spans="2:142" x14ac:dyDescent="0.3">
      <c r="B829">
        <v>2023</v>
      </c>
      <c r="D829" t="s">
        <v>286</v>
      </c>
      <c r="E829" t="s">
        <v>285</v>
      </c>
      <c r="G829" t="s">
        <v>138</v>
      </c>
      <c r="H829" s="6">
        <v>37733</v>
      </c>
      <c r="I829">
        <v>41440</v>
      </c>
      <c r="J829">
        <v>0</v>
      </c>
      <c r="K829">
        <v>0</v>
      </c>
      <c r="L829">
        <v>0</v>
      </c>
      <c r="M829">
        <v>0</v>
      </c>
      <c r="N829">
        <v>0</v>
      </c>
      <c r="O829">
        <v>0</v>
      </c>
      <c r="P829">
        <v>0</v>
      </c>
      <c r="Q829">
        <v>0</v>
      </c>
      <c r="R829">
        <v>0</v>
      </c>
      <c r="S829">
        <v>0</v>
      </c>
      <c r="T829">
        <v>0</v>
      </c>
      <c r="U829">
        <v>0</v>
      </c>
      <c r="V829">
        <v>0</v>
      </c>
      <c r="W829">
        <v>0</v>
      </c>
      <c r="X829">
        <v>0</v>
      </c>
      <c r="Y829">
        <v>0</v>
      </c>
      <c r="Z829">
        <v>0</v>
      </c>
      <c r="AA829">
        <v>0</v>
      </c>
      <c r="AB829">
        <v>0</v>
      </c>
      <c r="AC829">
        <v>0</v>
      </c>
      <c r="AD829">
        <v>0</v>
      </c>
      <c r="AE829">
        <v>0</v>
      </c>
      <c r="AF829">
        <v>0</v>
      </c>
      <c r="AG829">
        <v>0</v>
      </c>
      <c r="AH829">
        <v>0</v>
      </c>
      <c r="AI829">
        <v>0</v>
      </c>
      <c r="AJ829">
        <v>0</v>
      </c>
      <c r="AK829">
        <v>0</v>
      </c>
      <c r="AL829">
        <v>0</v>
      </c>
      <c r="AM829">
        <v>0</v>
      </c>
      <c r="AN829">
        <v>0</v>
      </c>
      <c r="AO829">
        <v>0</v>
      </c>
      <c r="AP829">
        <v>0</v>
      </c>
      <c r="AQ829">
        <v>0</v>
      </c>
      <c r="AR829">
        <v>0</v>
      </c>
      <c r="AS829">
        <v>131283618.79000001</v>
      </c>
      <c r="AT829">
        <v>-363218.41</v>
      </c>
      <c r="AU829">
        <v>-393978</v>
      </c>
      <c r="AV829">
        <v>14361218.300000001</v>
      </c>
      <c r="AW829">
        <v>0</v>
      </c>
      <c r="AX829">
        <v>0</v>
      </c>
      <c r="AY829">
        <v>0</v>
      </c>
      <c r="AZ829">
        <v>-12018</v>
      </c>
      <c r="BA829">
        <v>-14361218.300000001</v>
      </c>
      <c r="BB829">
        <v>-148573289.34999999</v>
      </c>
      <c r="BC829">
        <v>20776544.649999999</v>
      </c>
      <c r="BD829">
        <v>0</v>
      </c>
      <c r="BE829">
        <v>0</v>
      </c>
      <c r="BF829">
        <v>0</v>
      </c>
      <c r="BG829">
        <v>-41876.14</v>
      </c>
      <c r="BH829">
        <v>-2374579.56</v>
      </c>
      <c r="BI829">
        <v>0</v>
      </c>
      <c r="BJ829">
        <v>0</v>
      </c>
      <c r="BK829">
        <v>0</v>
      </c>
      <c r="BL829">
        <v>-2714907</v>
      </c>
      <c r="BM829">
        <v>0</v>
      </c>
      <c r="BN829">
        <v>417877.49</v>
      </c>
      <c r="BO829">
        <v>0</v>
      </c>
      <c r="BP829">
        <v>-305004.40999999997</v>
      </c>
      <c r="BQ829">
        <v>-818584.53</v>
      </c>
      <c r="BR829">
        <v>82598.7</v>
      </c>
      <c r="BS829">
        <v>0</v>
      </c>
      <c r="BT829">
        <v>-2891971.53</v>
      </c>
      <c r="BU829">
        <v>-15515.65</v>
      </c>
      <c r="BV829">
        <v>-1689719.18</v>
      </c>
      <c r="BW829">
        <v>-145501.23000000001</v>
      </c>
      <c r="BX829">
        <v>-299610.21999999997</v>
      </c>
      <c r="BY829">
        <v>-81902.19</v>
      </c>
      <c r="BZ829">
        <v>52064.59</v>
      </c>
      <c r="CA829">
        <v>-62140.09</v>
      </c>
      <c r="CB829">
        <v>0</v>
      </c>
      <c r="CC829">
        <v>5128473.79</v>
      </c>
      <c r="CD829">
        <v>0</v>
      </c>
      <c r="CE829">
        <v>0</v>
      </c>
      <c r="CF829">
        <v>0</v>
      </c>
      <c r="CG829">
        <v>0</v>
      </c>
      <c r="CH829">
        <v>0</v>
      </c>
      <c r="CI829">
        <v>76001024.315455347</v>
      </c>
      <c r="CJ829">
        <v>38416722.682465546</v>
      </c>
      <c r="CK829">
        <v>-2250325.7587000001</v>
      </c>
      <c r="CL829">
        <v>108969771.62</v>
      </c>
      <c r="CM829">
        <v>0</v>
      </c>
      <c r="CN829">
        <v>0</v>
      </c>
      <c r="CO829">
        <v>0</v>
      </c>
      <c r="CP829">
        <v>0</v>
      </c>
      <c r="CQ829">
        <v>0</v>
      </c>
      <c r="CR829">
        <v>0</v>
      </c>
      <c r="CS829">
        <v>0</v>
      </c>
      <c r="CT829">
        <v>0</v>
      </c>
      <c r="CU829">
        <v>0</v>
      </c>
      <c r="CV829">
        <v>0</v>
      </c>
      <c r="CW829">
        <v>0</v>
      </c>
      <c r="CX829">
        <v>0</v>
      </c>
      <c r="CY829">
        <v>0</v>
      </c>
      <c r="CZ829">
        <v>0</v>
      </c>
      <c r="DA829">
        <v>54859664.299999997</v>
      </c>
      <c r="DB829">
        <v>0</v>
      </c>
      <c r="DC829">
        <v>0</v>
      </c>
      <c r="DD829">
        <v>0</v>
      </c>
      <c r="DE829">
        <v>0</v>
      </c>
      <c r="DF829">
        <v>0</v>
      </c>
      <c r="DG829">
        <v>0</v>
      </c>
      <c r="DH829">
        <v>0</v>
      </c>
      <c r="DI829">
        <v>0</v>
      </c>
      <c r="DJ829">
        <v>35870173.439999998</v>
      </c>
      <c r="DK829">
        <v>0</v>
      </c>
      <c r="DL829">
        <v>0</v>
      </c>
      <c r="DM829">
        <v>0</v>
      </c>
      <c r="DN829">
        <v>0</v>
      </c>
      <c r="DO829">
        <v>0</v>
      </c>
      <c r="DP829">
        <v>0</v>
      </c>
      <c r="DQ829">
        <v>0</v>
      </c>
      <c r="DR829">
        <v>0</v>
      </c>
      <c r="DS829">
        <v>0</v>
      </c>
      <c r="DT829">
        <v>0</v>
      </c>
      <c r="DU829">
        <v>0</v>
      </c>
      <c r="DV829">
        <v>0</v>
      </c>
      <c r="DW829">
        <v>0</v>
      </c>
      <c r="DX829">
        <v>0</v>
      </c>
      <c r="DY829">
        <v>0</v>
      </c>
      <c r="DZ829">
        <v>0</v>
      </c>
      <c r="EA829">
        <v>0</v>
      </c>
      <c r="EB829">
        <v>0</v>
      </c>
      <c r="EC829">
        <v>0</v>
      </c>
      <c r="ED829">
        <v>0</v>
      </c>
      <c r="EE829">
        <v>0</v>
      </c>
      <c r="EF829">
        <v>0</v>
      </c>
      <c r="EH829">
        <v>2</v>
      </c>
      <c r="EJ829">
        <v>0</v>
      </c>
      <c r="EK829" s="59" t="s">
        <v>551</v>
      </c>
      <c r="EL829"/>
    </row>
    <row r="830" spans="2:142" x14ac:dyDescent="0.3">
      <c r="B830">
        <v>2012</v>
      </c>
      <c r="D830" t="s">
        <v>289</v>
      </c>
      <c r="E830" t="s">
        <v>287</v>
      </c>
      <c r="G830" t="s">
        <v>138</v>
      </c>
      <c r="H830" s="6">
        <v>1200918</v>
      </c>
      <c r="I830">
        <v>1219203</v>
      </c>
      <c r="J830">
        <v>0</v>
      </c>
      <c r="K830">
        <v>0</v>
      </c>
      <c r="L830">
        <v>0</v>
      </c>
      <c r="M830">
        <v>0</v>
      </c>
      <c r="N830">
        <v>0</v>
      </c>
      <c r="O830">
        <v>0</v>
      </c>
      <c r="P830">
        <v>0</v>
      </c>
      <c r="Q830">
        <v>0</v>
      </c>
      <c r="R830">
        <v>0</v>
      </c>
      <c r="S830">
        <v>0</v>
      </c>
      <c r="T830">
        <v>0</v>
      </c>
      <c r="U830">
        <v>0</v>
      </c>
      <c r="V830">
        <v>0</v>
      </c>
      <c r="W830">
        <v>0</v>
      </c>
      <c r="X830">
        <v>0</v>
      </c>
      <c r="Y830">
        <v>0</v>
      </c>
      <c r="Z830">
        <v>0</v>
      </c>
      <c r="AA830">
        <v>0</v>
      </c>
      <c r="AB830">
        <v>0</v>
      </c>
      <c r="AC830">
        <v>0</v>
      </c>
      <c r="AD830">
        <v>0</v>
      </c>
      <c r="AE830">
        <v>0</v>
      </c>
      <c r="AF830">
        <v>0</v>
      </c>
      <c r="AG830">
        <v>0</v>
      </c>
      <c r="AH830">
        <v>0</v>
      </c>
      <c r="AI830">
        <v>0</v>
      </c>
      <c r="AJ830">
        <v>0</v>
      </c>
      <c r="AK830">
        <v>0</v>
      </c>
      <c r="AL830">
        <v>0</v>
      </c>
      <c r="AM830">
        <v>0</v>
      </c>
      <c r="AN830">
        <v>0</v>
      </c>
      <c r="AO830">
        <v>0</v>
      </c>
      <c r="AP830">
        <v>0</v>
      </c>
      <c r="AQ830">
        <v>0</v>
      </c>
      <c r="AR830">
        <v>0</v>
      </c>
      <c r="AS830">
        <v>3771368624.77</v>
      </c>
      <c r="AT830">
        <v>-18330570.140000001</v>
      </c>
      <c r="AU830">
        <v>-1138778.96</v>
      </c>
      <c r="AV830">
        <v>352762375.04999995</v>
      </c>
      <c r="AW830">
        <v>735266.96</v>
      </c>
      <c r="AX830">
        <v>0</v>
      </c>
      <c r="AY830">
        <v>-3273332.8000000003</v>
      </c>
      <c r="AZ830">
        <v>0</v>
      </c>
      <c r="BA830">
        <v>-353034340.60000002</v>
      </c>
      <c r="BB830">
        <v>-4127680068.1999998</v>
      </c>
      <c r="BC830">
        <v>354612618.02999997</v>
      </c>
      <c r="BD830">
        <v>196119669.86000001</v>
      </c>
      <c r="BE830">
        <v>23184651.880000003</v>
      </c>
      <c r="BF830">
        <v>0</v>
      </c>
      <c r="BG830">
        <v>-831310.48</v>
      </c>
      <c r="BH830">
        <v>-47190199.980000004</v>
      </c>
      <c r="BI830">
        <v>0</v>
      </c>
      <c r="BJ830">
        <v>0</v>
      </c>
      <c r="BK830">
        <v>0</v>
      </c>
      <c r="BL830">
        <v>-93552319</v>
      </c>
      <c r="BM830">
        <v>227374591.5</v>
      </c>
      <c r="BN830">
        <v>0</v>
      </c>
      <c r="BO830">
        <v>-9032267.2899999991</v>
      </c>
      <c r="BP830">
        <v>-6519375.71</v>
      </c>
      <c r="BQ830">
        <v>-6955747.4500000002</v>
      </c>
      <c r="BR830">
        <v>0</v>
      </c>
      <c r="BS830">
        <v>0</v>
      </c>
      <c r="BT830">
        <v>-272473484.5</v>
      </c>
      <c r="BU830">
        <v>0</v>
      </c>
      <c r="BV830">
        <v>97920760.090000018</v>
      </c>
      <c r="BW830">
        <v>-481986.76</v>
      </c>
      <c r="BX830">
        <v>0</v>
      </c>
      <c r="BY830">
        <v>-9320671.4199999999</v>
      </c>
      <c r="BZ830">
        <v>4012098.15</v>
      </c>
      <c r="CA830">
        <v>-951759.71</v>
      </c>
      <c r="CB830">
        <v>0</v>
      </c>
      <c r="CC830">
        <v>55551511.750000007</v>
      </c>
      <c r="CD830">
        <v>8100000</v>
      </c>
      <c r="CE830">
        <v>0</v>
      </c>
      <c r="CF830">
        <v>0</v>
      </c>
      <c r="CG830">
        <v>0</v>
      </c>
      <c r="CH830">
        <v>0</v>
      </c>
      <c r="CI830">
        <v>0</v>
      </c>
      <c r="CJ830">
        <v>0</v>
      </c>
      <c r="CK830">
        <v>0</v>
      </c>
      <c r="CL830">
        <v>1390378590.29</v>
      </c>
      <c r="CM830">
        <v>0</v>
      </c>
      <c r="CN830">
        <v>0</v>
      </c>
      <c r="CO830">
        <v>0</v>
      </c>
      <c r="CP830">
        <v>0</v>
      </c>
      <c r="CQ830">
        <v>0</v>
      </c>
      <c r="CR830">
        <v>0</v>
      </c>
      <c r="CS830">
        <v>0</v>
      </c>
      <c r="CT830">
        <v>0</v>
      </c>
      <c r="CU830">
        <v>0</v>
      </c>
      <c r="CV830">
        <v>0</v>
      </c>
      <c r="CW830">
        <v>0</v>
      </c>
      <c r="CX830">
        <v>0</v>
      </c>
      <c r="CY830">
        <v>0</v>
      </c>
      <c r="CZ830">
        <v>0</v>
      </c>
      <c r="DA830">
        <v>755567080.45000005</v>
      </c>
      <c r="DB830">
        <v>0</v>
      </c>
      <c r="DC830">
        <v>0</v>
      </c>
      <c r="DD830">
        <v>0</v>
      </c>
      <c r="DE830">
        <v>0</v>
      </c>
      <c r="DF830">
        <v>0</v>
      </c>
      <c r="DG830">
        <v>0</v>
      </c>
      <c r="DH830">
        <v>0</v>
      </c>
      <c r="DI830">
        <v>0</v>
      </c>
      <c r="DJ830">
        <v>918176200</v>
      </c>
      <c r="DK830">
        <v>0</v>
      </c>
      <c r="DL830">
        <v>0</v>
      </c>
      <c r="DM830">
        <v>0</v>
      </c>
      <c r="DN830">
        <v>0</v>
      </c>
      <c r="DO830">
        <v>0</v>
      </c>
      <c r="DP830">
        <v>0</v>
      </c>
      <c r="DQ830">
        <v>0</v>
      </c>
      <c r="DR830">
        <v>0</v>
      </c>
      <c r="DS830">
        <v>0</v>
      </c>
      <c r="DT830">
        <v>0</v>
      </c>
      <c r="DU830">
        <v>0</v>
      </c>
      <c r="DV830">
        <v>0</v>
      </c>
      <c r="DW830">
        <v>0</v>
      </c>
      <c r="DX830">
        <v>0</v>
      </c>
      <c r="DY830">
        <v>0</v>
      </c>
      <c r="DZ830">
        <v>0</v>
      </c>
      <c r="EA830">
        <v>0</v>
      </c>
      <c r="EB830">
        <v>0</v>
      </c>
      <c r="EC830">
        <v>0</v>
      </c>
      <c r="ED830">
        <v>0</v>
      </c>
      <c r="EE830">
        <v>0</v>
      </c>
      <c r="EF830">
        <v>0</v>
      </c>
      <c r="EH830">
        <v>2</v>
      </c>
      <c r="EJ830">
        <v>0</v>
      </c>
      <c r="EK830" s="59" t="s">
        <v>552</v>
      </c>
      <c r="EL830"/>
    </row>
    <row r="831" spans="2:142" x14ac:dyDescent="0.3">
      <c r="B831">
        <v>2013</v>
      </c>
      <c r="D831" t="s">
        <v>289</v>
      </c>
      <c r="E831" t="s">
        <v>287</v>
      </c>
      <c r="G831" t="s">
        <v>138</v>
      </c>
      <c r="H831" s="6">
        <v>1228583</v>
      </c>
      <c r="I831">
        <v>1262270</v>
      </c>
      <c r="J831">
        <v>0</v>
      </c>
      <c r="K831">
        <v>0</v>
      </c>
      <c r="L831">
        <v>0</v>
      </c>
      <c r="M831">
        <v>0</v>
      </c>
      <c r="N831">
        <v>0</v>
      </c>
      <c r="O831">
        <v>0</v>
      </c>
      <c r="P831">
        <v>0</v>
      </c>
      <c r="Q831">
        <v>0</v>
      </c>
      <c r="R831">
        <v>0</v>
      </c>
      <c r="S831">
        <v>0</v>
      </c>
      <c r="T831">
        <v>0</v>
      </c>
      <c r="U831">
        <v>0</v>
      </c>
      <c r="V831">
        <v>0</v>
      </c>
      <c r="W831">
        <v>0</v>
      </c>
      <c r="X831">
        <v>0</v>
      </c>
      <c r="Y831">
        <v>0</v>
      </c>
      <c r="Z831">
        <v>0</v>
      </c>
      <c r="AA831">
        <v>0</v>
      </c>
      <c r="AB831">
        <v>0</v>
      </c>
      <c r="AC831">
        <v>0</v>
      </c>
      <c r="AD831">
        <v>0</v>
      </c>
      <c r="AE831">
        <v>0</v>
      </c>
      <c r="AF831">
        <v>0</v>
      </c>
      <c r="AG831">
        <v>0</v>
      </c>
      <c r="AH831">
        <v>0</v>
      </c>
      <c r="AI831">
        <v>0</v>
      </c>
      <c r="AJ831">
        <v>0</v>
      </c>
      <c r="AK831">
        <v>0</v>
      </c>
      <c r="AL831">
        <v>0</v>
      </c>
      <c r="AM831">
        <v>0</v>
      </c>
      <c r="AN831">
        <v>0</v>
      </c>
      <c r="AO831">
        <v>0</v>
      </c>
      <c r="AP831">
        <v>0</v>
      </c>
      <c r="AQ831">
        <v>0</v>
      </c>
      <c r="AR831">
        <v>0</v>
      </c>
      <c r="AS831">
        <v>3839810374.8000002</v>
      </c>
      <c r="AT831">
        <v>-21708121.66</v>
      </c>
      <c r="AU831">
        <v>0</v>
      </c>
      <c r="AV831">
        <v>362079278.63999999</v>
      </c>
      <c r="AW831">
        <v>41193.540000000037</v>
      </c>
      <c r="AX831">
        <v>0</v>
      </c>
      <c r="AY831">
        <v>-2904417.6</v>
      </c>
      <c r="AZ831">
        <v>0</v>
      </c>
      <c r="BA831">
        <v>-362389140.17000002</v>
      </c>
      <c r="BB831">
        <v>-4334025484.9299994</v>
      </c>
      <c r="BC831">
        <v>366204278.99000001</v>
      </c>
      <c r="BD831">
        <v>200509506.63999999</v>
      </c>
      <c r="BE831">
        <v>25455308.780000001</v>
      </c>
      <c r="BF831">
        <v>0</v>
      </c>
      <c r="BG831">
        <v>-237857.42</v>
      </c>
      <c r="BH831">
        <v>-34075000</v>
      </c>
      <c r="BI831">
        <v>0</v>
      </c>
      <c r="BJ831">
        <v>0</v>
      </c>
      <c r="BK831">
        <v>0</v>
      </c>
      <c r="BL831">
        <v>-108300325</v>
      </c>
      <c r="BM831">
        <v>269521254</v>
      </c>
      <c r="BN831">
        <v>-17000000</v>
      </c>
      <c r="BO831">
        <v>-14262902.76</v>
      </c>
      <c r="BP831">
        <v>-8863444.2699999996</v>
      </c>
      <c r="BQ831">
        <v>-2322906.65</v>
      </c>
      <c r="BR831">
        <v>0</v>
      </c>
      <c r="BS831">
        <v>0</v>
      </c>
      <c r="BT831">
        <v>-280011992.00999999</v>
      </c>
      <c r="BU831">
        <v>0</v>
      </c>
      <c r="BV831">
        <v>101621845.39</v>
      </c>
      <c r="BW831">
        <v>-475034.13</v>
      </c>
      <c r="BX831">
        <v>0</v>
      </c>
      <c r="BY831">
        <v>-8942745.8100000005</v>
      </c>
      <c r="BZ831">
        <v>3586075.07</v>
      </c>
      <c r="CA831">
        <v>-1095467.22</v>
      </c>
      <c r="CB831">
        <v>0</v>
      </c>
      <c r="CC831">
        <v>28078334.210000001</v>
      </c>
      <c r="CD831">
        <v>0</v>
      </c>
      <c r="CE831">
        <v>0</v>
      </c>
      <c r="CF831">
        <v>0</v>
      </c>
      <c r="CG831">
        <v>0</v>
      </c>
      <c r="CH831">
        <v>0</v>
      </c>
      <c r="CI831">
        <v>0</v>
      </c>
      <c r="CJ831">
        <v>0</v>
      </c>
      <c r="CK831">
        <v>0</v>
      </c>
      <c r="CL831">
        <v>1397863437.1899998</v>
      </c>
      <c r="CM831">
        <v>0</v>
      </c>
      <c r="CN831">
        <v>0</v>
      </c>
      <c r="CO831">
        <v>0</v>
      </c>
      <c r="CP831">
        <v>0</v>
      </c>
      <c r="CQ831">
        <v>0</v>
      </c>
      <c r="CR831">
        <v>0</v>
      </c>
      <c r="CS831">
        <v>0</v>
      </c>
      <c r="CT831">
        <v>0</v>
      </c>
      <c r="CU831">
        <v>0</v>
      </c>
      <c r="CV831">
        <v>0</v>
      </c>
      <c r="CW831">
        <v>0</v>
      </c>
      <c r="CX831">
        <v>0</v>
      </c>
      <c r="CY831">
        <v>0</v>
      </c>
      <c r="CZ831">
        <v>0</v>
      </c>
      <c r="DA831">
        <v>755859690.8499999</v>
      </c>
      <c r="DB831">
        <v>0</v>
      </c>
      <c r="DC831">
        <v>0</v>
      </c>
      <c r="DD831">
        <v>0</v>
      </c>
      <c r="DE831">
        <v>0</v>
      </c>
      <c r="DF831">
        <v>0</v>
      </c>
      <c r="DG831">
        <v>0</v>
      </c>
      <c r="DH831">
        <v>0</v>
      </c>
      <c r="DI831">
        <v>0</v>
      </c>
      <c r="DJ831">
        <v>952251200</v>
      </c>
      <c r="DK831">
        <v>0</v>
      </c>
      <c r="DL831">
        <v>0</v>
      </c>
      <c r="DM831">
        <v>0</v>
      </c>
      <c r="DN831">
        <v>0</v>
      </c>
      <c r="DO831">
        <v>0</v>
      </c>
      <c r="DP831">
        <v>0</v>
      </c>
      <c r="DQ831">
        <v>0</v>
      </c>
      <c r="DR831">
        <v>0</v>
      </c>
      <c r="DS831">
        <v>0</v>
      </c>
      <c r="DT831">
        <v>0</v>
      </c>
      <c r="DU831">
        <v>0</v>
      </c>
      <c r="DV831">
        <v>0</v>
      </c>
      <c r="DW831">
        <v>0</v>
      </c>
      <c r="DX831">
        <v>0</v>
      </c>
      <c r="DY831">
        <v>0</v>
      </c>
      <c r="DZ831">
        <v>0</v>
      </c>
      <c r="EA831">
        <v>0</v>
      </c>
      <c r="EB831">
        <v>0</v>
      </c>
      <c r="EC831">
        <v>0</v>
      </c>
      <c r="ED831">
        <v>0</v>
      </c>
      <c r="EE831">
        <v>0</v>
      </c>
      <c r="EF831">
        <v>0</v>
      </c>
      <c r="EH831">
        <v>2</v>
      </c>
      <c r="EJ831">
        <v>0</v>
      </c>
      <c r="EK831" s="59" t="s">
        <v>552</v>
      </c>
      <c r="EL831"/>
    </row>
    <row r="832" spans="2:142" x14ac:dyDescent="0.3">
      <c r="B832">
        <v>2014</v>
      </c>
      <c r="D832" t="s">
        <v>289</v>
      </c>
      <c r="E832" t="s">
        <v>287</v>
      </c>
      <c r="G832" t="s">
        <v>138</v>
      </c>
      <c r="H832" s="6">
        <v>1268650</v>
      </c>
      <c r="I832">
        <v>1276440</v>
      </c>
      <c r="J832">
        <v>0</v>
      </c>
      <c r="K832">
        <v>0</v>
      </c>
      <c r="L832">
        <v>0</v>
      </c>
      <c r="M832">
        <v>0</v>
      </c>
      <c r="N832">
        <v>0</v>
      </c>
      <c r="O832">
        <v>0</v>
      </c>
      <c r="P832">
        <v>0</v>
      </c>
      <c r="Q832">
        <v>0</v>
      </c>
      <c r="R832">
        <v>0</v>
      </c>
      <c r="S832">
        <v>0</v>
      </c>
      <c r="T832">
        <v>0</v>
      </c>
      <c r="U832">
        <v>0</v>
      </c>
      <c r="V832">
        <v>0</v>
      </c>
      <c r="W832">
        <v>0</v>
      </c>
      <c r="X832">
        <v>0</v>
      </c>
      <c r="Y832">
        <v>0</v>
      </c>
      <c r="Z832">
        <v>0</v>
      </c>
      <c r="AA832">
        <v>0</v>
      </c>
      <c r="AB832">
        <v>0</v>
      </c>
      <c r="AC832">
        <v>0</v>
      </c>
      <c r="AD832">
        <v>0</v>
      </c>
      <c r="AE832">
        <v>0</v>
      </c>
      <c r="AF832">
        <v>0</v>
      </c>
      <c r="AG832">
        <v>0</v>
      </c>
      <c r="AH832">
        <v>0</v>
      </c>
      <c r="AI832">
        <v>0</v>
      </c>
      <c r="AJ832">
        <v>0</v>
      </c>
      <c r="AK832">
        <v>0</v>
      </c>
      <c r="AL832">
        <v>0</v>
      </c>
      <c r="AM832">
        <v>0</v>
      </c>
      <c r="AN832">
        <v>0</v>
      </c>
      <c r="AO832">
        <v>0</v>
      </c>
      <c r="AP832">
        <v>0</v>
      </c>
      <c r="AQ832">
        <v>0</v>
      </c>
      <c r="AR832">
        <v>0</v>
      </c>
      <c r="AS832">
        <v>3985160597.5100002</v>
      </c>
      <c r="AT832">
        <v>-19179827.399999999</v>
      </c>
      <c r="AU832">
        <v>0</v>
      </c>
      <c r="AV832">
        <v>586295775.30000007</v>
      </c>
      <c r="AW832">
        <v>1011666.0700000001</v>
      </c>
      <c r="AX832">
        <v>0</v>
      </c>
      <c r="AY832">
        <v>-3143396.8000000003</v>
      </c>
      <c r="AZ832">
        <v>0</v>
      </c>
      <c r="BA832">
        <v>-586653885.95000005</v>
      </c>
      <c r="BB832">
        <v>-4528451125.4800005</v>
      </c>
      <c r="BC832">
        <v>389102662.65999997</v>
      </c>
      <c r="BD832">
        <v>210954568.96000001</v>
      </c>
      <c r="BE832">
        <v>24795574.91</v>
      </c>
      <c r="BF832">
        <v>0</v>
      </c>
      <c r="BG832">
        <v>-308246.32</v>
      </c>
      <c r="BH832">
        <v>-35439000</v>
      </c>
      <c r="BI832">
        <v>0</v>
      </c>
      <c r="BJ832">
        <v>0</v>
      </c>
      <c r="BK832">
        <v>-42122520</v>
      </c>
      <c r="BL832">
        <v>-74355293</v>
      </c>
      <c r="BM832">
        <v>136379640</v>
      </c>
      <c r="BN832">
        <v>30900000</v>
      </c>
      <c r="BO832">
        <v>-10538085.15</v>
      </c>
      <c r="BP832">
        <v>-10746146.719999999</v>
      </c>
      <c r="BQ832">
        <v>620834.67000000004</v>
      </c>
      <c r="BR832">
        <v>0</v>
      </c>
      <c r="BS832">
        <v>0</v>
      </c>
      <c r="BT832">
        <v>-287826423.73000002</v>
      </c>
      <c r="BU832">
        <v>0</v>
      </c>
      <c r="BV832">
        <v>112430352.38000001</v>
      </c>
      <c r="BW832">
        <v>-484924.33</v>
      </c>
      <c r="BX832">
        <v>0</v>
      </c>
      <c r="BY832">
        <v>-7857615.6500000004</v>
      </c>
      <c r="BZ832">
        <v>1236929.05</v>
      </c>
      <c r="CA832">
        <v>-1132237.53</v>
      </c>
      <c r="CB832">
        <v>0</v>
      </c>
      <c r="CC832">
        <v>100044387.36</v>
      </c>
      <c r="CD832">
        <v>80000000</v>
      </c>
      <c r="CE832">
        <v>0</v>
      </c>
      <c r="CF832">
        <v>0</v>
      </c>
      <c r="CG832">
        <v>0</v>
      </c>
      <c r="CH832">
        <v>0</v>
      </c>
      <c r="CI832">
        <v>0</v>
      </c>
      <c r="CJ832">
        <v>0</v>
      </c>
      <c r="CK832">
        <v>0</v>
      </c>
      <c r="CL832">
        <v>1462656764.5299997</v>
      </c>
      <c r="CM832">
        <v>0</v>
      </c>
      <c r="CN832">
        <v>0</v>
      </c>
      <c r="CO832">
        <v>0</v>
      </c>
      <c r="CP832">
        <v>0</v>
      </c>
      <c r="CQ832">
        <v>0</v>
      </c>
      <c r="CR832">
        <v>0</v>
      </c>
      <c r="CS832">
        <v>0</v>
      </c>
      <c r="CT832">
        <v>0</v>
      </c>
      <c r="CU832">
        <v>0</v>
      </c>
      <c r="CV832">
        <v>0</v>
      </c>
      <c r="CW832">
        <v>0</v>
      </c>
      <c r="CX832">
        <v>0</v>
      </c>
      <c r="CY832">
        <v>0</v>
      </c>
      <c r="CZ832">
        <v>0</v>
      </c>
      <c r="DA832">
        <v>806553951.66000009</v>
      </c>
      <c r="DB832">
        <v>0</v>
      </c>
      <c r="DC832">
        <v>0</v>
      </c>
      <c r="DD832">
        <v>0</v>
      </c>
      <c r="DE832">
        <v>0</v>
      </c>
      <c r="DF832">
        <v>0</v>
      </c>
      <c r="DG832">
        <v>0</v>
      </c>
      <c r="DH832">
        <v>0</v>
      </c>
      <c r="DI832">
        <v>0</v>
      </c>
      <c r="DJ832">
        <v>987690200</v>
      </c>
      <c r="DK832">
        <v>0</v>
      </c>
      <c r="DL832">
        <v>0</v>
      </c>
      <c r="DM832">
        <v>0</v>
      </c>
      <c r="DN832">
        <v>0</v>
      </c>
      <c r="DO832">
        <v>0</v>
      </c>
      <c r="DP832">
        <v>0</v>
      </c>
      <c r="DQ832">
        <v>0</v>
      </c>
      <c r="DR832">
        <v>0</v>
      </c>
      <c r="DS832">
        <v>0</v>
      </c>
      <c r="DT832">
        <v>0</v>
      </c>
      <c r="DU832">
        <v>0</v>
      </c>
      <c r="DV832">
        <v>0</v>
      </c>
      <c r="DW832">
        <v>0</v>
      </c>
      <c r="DX832">
        <v>0</v>
      </c>
      <c r="DY832">
        <v>0</v>
      </c>
      <c r="DZ832">
        <v>0</v>
      </c>
      <c r="EA832">
        <v>0</v>
      </c>
      <c r="EB832">
        <v>0</v>
      </c>
      <c r="EC832">
        <v>0</v>
      </c>
      <c r="ED832">
        <v>0</v>
      </c>
      <c r="EE832">
        <v>0</v>
      </c>
      <c r="EF832">
        <v>0</v>
      </c>
      <c r="EH832">
        <v>2</v>
      </c>
      <c r="EJ832">
        <v>0</v>
      </c>
      <c r="EK832" s="59" t="s">
        <v>552</v>
      </c>
      <c r="EL832"/>
    </row>
    <row r="833" spans="2:142" x14ac:dyDescent="0.3">
      <c r="B833">
        <v>2015</v>
      </c>
      <c r="D833" t="s">
        <v>289</v>
      </c>
      <c r="E833" t="s">
        <v>287</v>
      </c>
      <c r="G833" t="s">
        <v>138</v>
      </c>
      <c r="H833" s="6">
        <v>1279645</v>
      </c>
      <c r="I833">
        <v>1311219</v>
      </c>
      <c r="J833">
        <v>0</v>
      </c>
      <c r="K833">
        <v>0</v>
      </c>
      <c r="L833">
        <v>0</v>
      </c>
      <c r="M833">
        <v>0</v>
      </c>
      <c r="N833">
        <v>0</v>
      </c>
      <c r="O833">
        <v>0</v>
      </c>
      <c r="P833">
        <v>0</v>
      </c>
      <c r="Q833">
        <v>0</v>
      </c>
      <c r="R833">
        <v>0</v>
      </c>
      <c r="S833">
        <v>0</v>
      </c>
      <c r="T833">
        <v>0</v>
      </c>
      <c r="U833">
        <v>0</v>
      </c>
      <c r="V833">
        <v>0</v>
      </c>
      <c r="W833">
        <v>0</v>
      </c>
      <c r="X833">
        <v>0</v>
      </c>
      <c r="Y833">
        <v>0</v>
      </c>
      <c r="Z833">
        <v>0</v>
      </c>
      <c r="AA833">
        <v>0</v>
      </c>
      <c r="AB833">
        <v>0</v>
      </c>
      <c r="AC833">
        <v>0</v>
      </c>
      <c r="AD833">
        <v>0</v>
      </c>
      <c r="AE833">
        <v>0</v>
      </c>
      <c r="AF833">
        <v>0</v>
      </c>
      <c r="AG833">
        <v>0</v>
      </c>
      <c r="AH833">
        <v>0</v>
      </c>
      <c r="AI833">
        <v>0</v>
      </c>
      <c r="AJ833">
        <v>0</v>
      </c>
      <c r="AK833">
        <v>0</v>
      </c>
      <c r="AL833">
        <v>0</v>
      </c>
      <c r="AM833">
        <v>0</v>
      </c>
      <c r="AN833">
        <v>0</v>
      </c>
      <c r="AO833">
        <v>0</v>
      </c>
      <c r="AP833">
        <v>0</v>
      </c>
      <c r="AQ833">
        <v>0</v>
      </c>
      <c r="AR833">
        <v>0</v>
      </c>
      <c r="AS833">
        <v>4216978897.02</v>
      </c>
      <c r="AT833">
        <v>-15091977.470000001</v>
      </c>
      <c r="AU833">
        <v>0</v>
      </c>
      <c r="AV833">
        <v>613411784.5</v>
      </c>
      <c r="AW833">
        <v>1115166.46</v>
      </c>
      <c r="AX833">
        <v>0</v>
      </c>
      <c r="AY833">
        <v>-2420244.7999999998</v>
      </c>
      <c r="AZ833">
        <v>0</v>
      </c>
      <c r="BA833">
        <v>-613754929.29999995</v>
      </c>
      <c r="BB833">
        <v>-4711393511.4499998</v>
      </c>
      <c r="BC833">
        <v>403636679.11000001</v>
      </c>
      <c r="BD833">
        <v>216742447.27999997</v>
      </c>
      <c r="BE833">
        <v>24924388.41</v>
      </c>
      <c r="BF833">
        <v>0</v>
      </c>
      <c r="BG833">
        <v>-347225.58999999997</v>
      </c>
      <c r="BH833">
        <v>-61024800</v>
      </c>
      <c r="BI833">
        <v>0</v>
      </c>
      <c r="BJ833">
        <v>0</v>
      </c>
      <c r="BK833">
        <v>0</v>
      </c>
      <c r="BL833">
        <v>-171004609</v>
      </c>
      <c r="BM833">
        <v>257093820</v>
      </c>
      <c r="BN833">
        <v>1400000</v>
      </c>
      <c r="BO833">
        <v>-11429566.550000001</v>
      </c>
      <c r="BP833">
        <v>-12397749.98</v>
      </c>
      <c r="BQ833">
        <v>8562467.9800000004</v>
      </c>
      <c r="BR833">
        <v>0</v>
      </c>
      <c r="BS833">
        <v>0</v>
      </c>
      <c r="BT833">
        <v>-294554688.19999999</v>
      </c>
      <c r="BU833">
        <v>0</v>
      </c>
      <c r="BV833">
        <v>116226254.26999998</v>
      </c>
      <c r="BW833">
        <v>-591189.49</v>
      </c>
      <c r="BX833">
        <v>0</v>
      </c>
      <c r="BY833">
        <v>-8693751.5700000003</v>
      </c>
      <c r="BZ833">
        <v>1228001.1599999999</v>
      </c>
      <c r="CA833">
        <v>-175260.09000000003</v>
      </c>
      <c r="CB833">
        <v>0</v>
      </c>
      <c r="CC833">
        <v>24709955.010000002</v>
      </c>
      <c r="CD833">
        <v>5690.29</v>
      </c>
      <c r="CE833">
        <v>0</v>
      </c>
      <c r="CF833">
        <v>0</v>
      </c>
      <c r="CG833">
        <v>0</v>
      </c>
      <c r="CH833">
        <v>0</v>
      </c>
      <c r="CI833">
        <v>821351225.4200002</v>
      </c>
      <c r="CJ833">
        <v>677612211.58929873</v>
      </c>
      <c r="CK833">
        <v>0</v>
      </c>
      <c r="CL833">
        <v>1440650782.95</v>
      </c>
      <c r="CM833">
        <v>0</v>
      </c>
      <c r="CN833">
        <v>0</v>
      </c>
      <c r="CO833">
        <v>0</v>
      </c>
      <c r="CP833">
        <v>0</v>
      </c>
      <c r="CQ833">
        <v>0</v>
      </c>
      <c r="CR833">
        <v>0</v>
      </c>
      <c r="CS833">
        <v>0</v>
      </c>
      <c r="CT833">
        <v>0</v>
      </c>
      <c r="CU833">
        <v>0</v>
      </c>
      <c r="CV833">
        <v>0</v>
      </c>
      <c r="CW833">
        <v>0</v>
      </c>
      <c r="CX833">
        <v>0</v>
      </c>
      <c r="CY833">
        <v>0</v>
      </c>
      <c r="CZ833">
        <v>0</v>
      </c>
      <c r="DA833">
        <v>789709999.65999997</v>
      </c>
      <c r="DB833">
        <v>0</v>
      </c>
      <c r="DC833">
        <v>0</v>
      </c>
      <c r="DD833">
        <v>0</v>
      </c>
      <c r="DE833">
        <v>0</v>
      </c>
      <c r="DF833">
        <v>0</v>
      </c>
      <c r="DG833">
        <v>0</v>
      </c>
      <c r="DH833">
        <v>0</v>
      </c>
      <c r="DI833">
        <v>0</v>
      </c>
      <c r="DJ833">
        <v>1048715000</v>
      </c>
      <c r="DK833">
        <v>0</v>
      </c>
      <c r="DL833">
        <v>0</v>
      </c>
      <c r="DM833">
        <v>0</v>
      </c>
      <c r="DN833">
        <v>0</v>
      </c>
      <c r="DO833">
        <v>0</v>
      </c>
      <c r="DP833">
        <v>0</v>
      </c>
      <c r="DQ833">
        <v>0</v>
      </c>
      <c r="DR833">
        <v>0</v>
      </c>
      <c r="DS833">
        <v>0</v>
      </c>
      <c r="DT833">
        <v>0</v>
      </c>
      <c r="DU833">
        <v>0</v>
      </c>
      <c r="DV833">
        <v>0</v>
      </c>
      <c r="DW833">
        <v>0</v>
      </c>
      <c r="DX833">
        <v>0</v>
      </c>
      <c r="DY833">
        <v>0</v>
      </c>
      <c r="DZ833">
        <v>0</v>
      </c>
      <c r="EA833">
        <v>0</v>
      </c>
      <c r="EB833">
        <v>0</v>
      </c>
      <c r="EC833">
        <v>0</v>
      </c>
      <c r="ED833">
        <v>0</v>
      </c>
      <c r="EE833">
        <v>0</v>
      </c>
      <c r="EF833">
        <v>0</v>
      </c>
      <c r="EH833">
        <v>2</v>
      </c>
      <c r="EJ833">
        <v>0</v>
      </c>
      <c r="EK833" s="59" t="s">
        <v>552</v>
      </c>
      <c r="EL833"/>
    </row>
    <row r="834" spans="2:142" x14ac:dyDescent="0.3">
      <c r="B834">
        <v>2016</v>
      </c>
      <c r="D834" t="s">
        <v>289</v>
      </c>
      <c r="E834" t="s">
        <v>287</v>
      </c>
      <c r="G834" t="s">
        <v>138</v>
      </c>
      <c r="H834" s="6">
        <v>1318694</v>
      </c>
      <c r="I834">
        <v>1329230</v>
      </c>
      <c r="J834">
        <v>0</v>
      </c>
      <c r="K834">
        <v>0</v>
      </c>
      <c r="L834">
        <v>0</v>
      </c>
      <c r="M834">
        <v>0</v>
      </c>
      <c r="N834">
        <v>0</v>
      </c>
      <c r="O834">
        <v>0</v>
      </c>
      <c r="P834">
        <v>0</v>
      </c>
      <c r="Q834">
        <v>0</v>
      </c>
      <c r="R834">
        <v>0</v>
      </c>
      <c r="S834">
        <v>0</v>
      </c>
      <c r="T834">
        <v>0</v>
      </c>
      <c r="U834">
        <v>0</v>
      </c>
      <c r="V834">
        <v>0</v>
      </c>
      <c r="W834">
        <v>0</v>
      </c>
      <c r="X834">
        <v>0</v>
      </c>
      <c r="Y834">
        <v>0</v>
      </c>
      <c r="Z834">
        <v>0</v>
      </c>
      <c r="AA834">
        <v>0</v>
      </c>
      <c r="AB834">
        <v>0</v>
      </c>
      <c r="AC834">
        <v>0</v>
      </c>
      <c r="AD834">
        <v>0</v>
      </c>
      <c r="AE834">
        <v>0</v>
      </c>
      <c r="AF834">
        <v>0</v>
      </c>
      <c r="AG834">
        <v>0</v>
      </c>
      <c r="AH834">
        <v>0</v>
      </c>
      <c r="AI834">
        <v>0</v>
      </c>
      <c r="AJ834">
        <v>0</v>
      </c>
      <c r="AK834">
        <v>0</v>
      </c>
      <c r="AL834">
        <v>0</v>
      </c>
      <c r="AM834">
        <v>0</v>
      </c>
      <c r="AN834">
        <v>0</v>
      </c>
      <c r="AO834">
        <v>0</v>
      </c>
      <c r="AP834">
        <v>0</v>
      </c>
      <c r="AQ834">
        <v>0</v>
      </c>
      <c r="AR834">
        <v>0</v>
      </c>
      <c r="AS834">
        <v>4478005957.7399998</v>
      </c>
      <c r="AT834">
        <v>-14463704.24</v>
      </c>
      <c r="AU834">
        <v>0</v>
      </c>
      <c r="AV834">
        <v>640608302.75</v>
      </c>
      <c r="AW834">
        <v>323671.25999999995</v>
      </c>
      <c r="AX834">
        <v>0</v>
      </c>
      <c r="AY834">
        <v>-3286722.4000000004</v>
      </c>
      <c r="AZ834">
        <v>0</v>
      </c>
      <c r="BA834">
        <v>-640923795.05000007</v>
      </c>
      <c r="BB834">
        <v>-4967374833.3800001</v>
      </c>
      <c r="BC834">
        <v>676111428.49000013</v>
      </c>
      <c r="BD834">
        <v>0</v>
      </c>
      <c r="BE834">
        <v>0</v>
      </c>
      <c r="BF834">
        <v>0</v>
      </c>
      <c r="BG834">
        <v>-230436.83000000002</v>
      </c>
      <c r="BH834">
        <v>-51795000</v>
      </c>
      <c r="BI834">
        <v>0</v>
      </c>
      <c r="BJ834">
        <v>0</v>
      </c>
      <c r="BK834">
        <v>0</v>
      </c>
      <c r="BL834">
        <v>86527982</v>
      </c>
      <c r="BM834">
        <v>0</v>
      </c>
      <c r="BN834">
        <v>14800000</v>
      </c>
      <c r="BO834">
        <v>-14195051.1</v>
      </c>
      <c r="BP834">
        <v>-15666744.810000001</v>
      </c>
      <c r="BQ834">
        <v>14131770.120000001</v>
      </c>
      <c r="BR834">
        <v>0</v>
      </c>
      <c r="BS834">
        <v>0</v>
      </c>
      <c r="BT834">
        <v>-288928250.06999999</v>
      </c>
      <c r="BU834">
        <v>-974307.5</v>
      </c>
      <c r="BV834">
        <v>120718050.99000002</v>
      </c>
      <c r="BW834">
        <v>-606436.25</v>
      </c>
      <c r="BX834">
        <v>-6407375</v>
      </c>
      <c r="BY834">
        <v>-9758697.5099999998</v>
      </c>
      <c r="BZ834">
        <v>38366495.229999997</v>
      </c>
      <c r="CA834">
        <v>-257142.95999999996</v>
      </c>
      <c r="CB834">
        <v>0</v>
      </c>
      <c r="CC834">
        <v>36221819.079999998</v>
      </c>
      <c r="CD834">
        <v>0</v>
      </c>
      <c r="CE834">
        <v>-96</v>
      </c>
      <c r="CF834">
        <v>0</v>
      </c>
      <c r="CG834">
        <v>0</v>
      </c>
      <c r="CH834">
        <v>0</v>
      </c>
      <c r="CI834">
        <v>802000000</v>
      </c>
      <c r="CJ834">
        <v>666300000</v>
      </c>
      <c r="CK834">
        <v>0</v>
      </c>
      <c r="CL834">
        <v>1471075789.01</v>
      </c>
      <c r="CM834">
        <v>0</v>
      </c>
      <c r="CN834">
        <v>0</v>
      </c>
      <c r="CO834">
        <v>0</v>
      </c>
      <c r="CP834">
        <v>0</v>
      </c>
      <c r="CQ834">
        <v>0</v>
      </c>
      <c r="CR834">
        <v>0</v>
      </c>
      <c r="CS834">
        <v>0</v>
      </c>
      <c r="CT834">
        <v>0</v>
      </c>
      <c r="CU834">
        <v>0</v>
      </c>
      <c r="CV834">
        <v>0</v>
      </c>
      <c r="CW834">
        <v>0</v>
      </c>
      <c r="CX834">
        <v>0</v>
      </c>
      <c r="CY834">
        <v>0</v>
      </c>
      <c r="CZ834">
        <v>0</v>
      </c>
      <c r="DA834">
        <v>880656884.22000003</v>
      </c>
      <c r="DB834">
        <v>0</v>
      </c>
      <c r="DC834">
        <v>0</v>
      </c>
      <c r="DD834">
        <v>0</v>
      </c>
      <c r="DE834">
        <v>0</v>
      </c>
      <c r="DF834">
        <v>0</v>
      </c>
      <c r="DG834">
        <v>0</v>
      </c>
      <c r="DH834">
        <v>0</v>
      </c>
      <c r="DI834">
        <v>0</v>
      </c>
      <c r="DJ834">
        <v>1100510000</v>
      </c>
      <c r="DK834">
        <v>0</v>
      </c>
      <c r="DL834">
        <v>0</v>
      </c>
      <c r="DM834">
        <v>0</v>
      </c>
      <c r="DN834">
        <v>0</v>
      </c>
      <c r="DO834">
        <v>0</v>
      </c>
      <c r="DP834">
        <v>0</v>
      </c>
      <c r="DQ834">
        <v>0</v>
      </c>
      <c r="DR834">
        <v>0</v>
      </c>
      <c r="DS834">
        <v>0</v>
      </c>
      <c r="DT834">
        <v>0</v>
      </c>
      <c r="DU834">
        <v>0</v>
      </c>
      <c r="DV834">
        <v>0</v>
      </c>
      <c r="DW834">
        <v>0</v>
      </c>
      <c r="DX834">
        <v>0</v>
      </c>
      <c r="DY834">
        <v>0</v>
      </c>
      <c r="DZ834">
        <v>0</v>
      </c>
      <c r="EA834">
        <v>0</v>
      </c>
      <c r="EB834">
        <v>0</v>
      </c>
      <c r="EC834">
        <v>0</v>
      </c>
      <c r="ED834">
        <v>0</v>
      </c>
      <c r="EE834">
        <v>0</v>
      </c>
      <c r="EF834">
        <v>0</v>
      </c>
      <c r="EH834">
        <v>2</v>
      </c>
      <c r="EJ834">
        <v>0</v>
      </c>
      <c r="EK834" s="59" t="s">
        <v>552</v>
      </c>
      <c r="EL834"/>
    </row>
    <row r="835" spans="2:142" x14ac:dyDescent="0.3">
      <c r="B835">
        <v>2017</v>
      </c>
      <c r="D835" t="s">
        <v>289</v>
      </c>
      <c r="E835" t="s">
        <v>287</v>
      </c>
      <c r="G835" t="s">
        <v>138</v>
      </c>
      <c r="H835" s="6">
        <v>1334160</v>
      </c>
      <c r="I835">
        <v>1367866</v>
      </c>
      <c r="J835">
        <v>0</v>
      </c>
      <c r="K835">
        <v>0</v>
      </c>
      <c r="L835">
        <v>0</v>
      </c>
      <c r="M835">
        <v>0</v>
      </c>
      <c r="N835">
        <v>0</v>
      </c>
      <c r="O835">
        <v>0</v>
      </c>
      <c r="P835">
        <v>0</v>
      </c>
      <c r="Q835">
        <v>0</v>
      </c>
      <c r="R835">
        <v>0</v>
      </c>
      <c r="S835">
        <v>0</v>
      </c>
      <c r="T835">
        <v>0</v>
      </c>
      <c r="U835">
        <v>0</v>
      </c>
      <c r="V835">
        <v>0</v>
      </c>
      <c r="W835">
        <v>0</v>
      </c>
      <c r="X835">
        <v>0</v>
      </c>
      <c r="Y835">
        <v>0</v>
      </c>
      <c r="Z835">
        <v>0</v>
      </c>
      <c r="AA835">
        <v>0</v>
      </c>
      <c r="AB835">
        <v>0</v>
      </c>
      <c r="AC835">
        <v>0</v>
      </c>
      <c r="AD835">
        <v>0</v>
      </c>
      <c r="AE835">
        <v>0</v>
      </c>
      <c r="AF835">
        <v>0</v>
      </c>
      <c r="AG835">
        <v>0</v>
      </c>
      <c r="AH835">
        <v>0</v>
      </c>
      <c r="AI835">
        <v>0</v>
      </c>
      <c r="AJ835">
        <v>0</v>
      </c>
      <c r="AK835">
        <v>0</v>
      </c>
      <c r="AL835">
        <v>0</v>
      </c>
      <c r="AM835">
        <v>0</v>
      </c>
      <c r="AN835">
        <v>0</v>
      </c>
      <c r="AO835">
        <v>0</v>
      </c>
      <c r="AP835">
        <v>0</v>
      </c>
      <c r="AQ835">
        <v>0</v>
      </c>
      <c r="AR835">
        <v>0</v>
      </c>
      <c r="AS835">
        <v>4715003425.8500004</v>
      </c>
      <c r="AT835">
        <v>-14825345.039999999</v>
      </c>
      <c r="AU835">
        <v>0</v>
      </c>
      <c r="AV835">
        <v>666625129.14999998</v>
      </c>
      <c r="AW835">
        <v>304975.39</v>
      </c>
      <c r="AX835">
        <v>0</v>
      </c>
      <c r="AY835">
        <v>-4880524.8</v>
      </c>
      <c r="AZ835">
        <v>0</v>
      </c>
      <c r="BA835">
        <v>-666910835.64999998</v>
      </c>
      <c r="BB835">
        <v>-5077686816.75</v>
      </c>
      <c r="BC835">
        <v>695380115.91999996</v>
      </c>
      <c r="BD835">
        <v>0</v>
      </c>
      <c r="BE835">
        <v>0</v>
      </c>
      <c r="BF835">
        <v>0</v>
      </c>
      <c r="BG835">
        <v>-246130.87</v>
      </c>
      <c r="BH835">
        <v>-39989000</v>
      </c>
      <c r="BI835">
        <v>0</v>
      </c>
      <c r="BJ835">
        <v>0</v>
      </c>
      <c r="BK835">
        <v>0</v>
      </c>
      <c r="BL835">
        <v>64665216</v>
      </c>
      <c r="BM835">
        <v>0</v>
      </c>
      <c r="BN835">
        <v>9300000</v>
      </c>
      <c r="BO835">
        <v>-15316411.300000001</v>
      </c>
      <c r="BP835">
        <v>-16166629.219999999</v>
      </c>
      <c r="BQ835">
        <v>20266323.659999996</v>
      </c>
      <c r="BR835">
        <v>0</v>
      </c>
      <c r="BS835">
        <v>0</v>
      </c>
      <c r="BT835">
        <v>-296866981.99000001</v>
      </c>
      <c r="BU835">
        <v>-1255339</v>
      </c>
      <c r="BV835">
        <v>127073936.70999999</v>
      </c>
      <c r="BW835">
        <v>-574958.09</v>
      </c>
      <c r="BX835">
        <v>-5970688.629999999</v>
      </c>
      <c r="BY835">
        <v>-9902238.7200000007</v>
      </c>
      <c r="BZ835">
        <v>699723.57</v>
      </c>
      <c r="CA835">
        <v>-450684.05999999994</v>
      </c>
      <c r="CB835">
        <v>0</v>
      </c>
      <c r="CC835">
        <v>54252127.109999999</v>
      </c>
      <c r="CD835">
        <v>0</v>
      </c>
      <c r="CE835">
        <v>-80012803</v>
      </c>
      <c r="CF835">
        <v>0</v>
      </c>
      <c r="CG835">
        <v>0</v>
      </c>
      <c r="CH835">
        <v>0</v>
      </c>
      <c r="CI835">
        <v>899648101.09790206</v>
      </c>
      <c r="CJ835">
        <v>642229046.27873421</v>
      </c>
      <c r="CK835">
        <v>0</v>
      </c>
      <c r="CL835">
        <v>1546926715.6199999</v>
      </c>
      <c r="CM835">
        <v>0</v>
      </c>
      <c r="CN835">
        <v>0</v>
      </c>
      <c r="CO835">
        <v>0</v>
      </c>
      <c r="CP835">
        <v>0</v>
      </c>
      <c r="CQ835">
        <v>0</v>
      </c>
      <c r="CR835">
        <v>0</v>
      </c>
      <c r="CS835">
        <v>0</v>
      </c>
      <c r="CT835">
        <v>0</v>
      </c>
      <c r="CU835">
        <v>0</v>
      </c>
      <c r="CV835">
        <v>0</v>
      </c>
      <c r="CW835">
        <v>0</v>
      </c>
      <c r="CX835">
        <v>0</v>
      </c>
      <c r="CY835">
        <v>0</v>
      </c>
      <c r="CZ835">
        <v>0</v>
      </c>
      <c r="DA835">
        <v>1015687837.9100001</v>
      </c>
      <c r="DB835">
        <v>0</v>
      </c>
      <c r="DC835">
        <v>0</v>
      </c>
      <c r="DD835">
        <v>0</v>
      </c>
      <c r="DE835">
        <v>0</v>
      </c>
      <c r="DF835">
        <v>0</v>
      </c>
      <c r="DG835">
        <v>0</v>
      </c>
      <c r="DH835">
        <v>0</v>
      </c>
      <c r="DI835">
        <v>0</v>
      </c>
      <c r="DJ835">
        <v>1140499000</v>
      </c>
      <c r="DK835">
        <v>0</v>
      </c>
      <c r="DL835">
        <v>0</v>
      </c>
      <c r="DM835">
        <v>0</v>
      </c>
      <c r="DN835">
        <v>0</v>
      </c>
      <c r="DO835">
        <v>0</v>
      </c>
      <c r="DP835">
        <v>0</v>
      </c>
      <c r="DQ835">
        <v>0</v>
      </c>
      <c r="DR835">
        <v>0</v>
      </c>
      <c r="DS835">
        <v>0</v>
      </c>
      <c r="DT835">
        <v>0</v>
      </c>
      <c r="DU835">
        <v>0</v>
      </c>
      <c r="DV835">
        <v>0</v>
      </c>
      <c r="DW835">
        <v>0</v>
      </c>
      <c r="DX835">
        <v>0</v>
      </c>
      <c r="DY835">
        <v>0</v>
      </c>
      <c r="DZ835">
        <v>0</v>
      </c>
      <c r="EA835">
        <v>0</v>
      </c>
      <c r="EB835">
        <v>0</v>
      </c>
      <c r="EC835">
        <v>0</v>
      </c>
      <c r="ED835">
        <v>0</v>
      </c>
      <c r="EE835">
        <v>0</v>
      </c>
      <c r="EF835">
        <v>0</v>
      </c>
      <c r="EH835">
        <v>2</v>
      </c>
      <c r="EJ835">
        <v>0</v>
      </c>
      <c r="EK835" s="59" t="s">
        <v>552</v>
      </c>
      <c r="EL835"/>
    </row>
    <row r="836" spans="2:142" x14ac:dyDescent="0.3">
      <c r="B836">
        <v>2018</v>
      </c>
      <c r="D836" t="s">
        <v>289</v>
      </c>
      <c r="E836" t="s">
        <v>287</v>
      </c>
      <c r="G836" t="s">
        <v>138</v>
      </c>
      <c r="H836" s="6">
        <v>1382615</v>
      </c>
      <c r="I836">
        <v>1391695</v>
      </c>
      <c r="J836">
        <v>0</v>
      </c>
      <c r="K836">
        <v>0</v>
      </c>
      <c r="L836">
        <v>0</v>
      </c>
      <c r="M836">
        <v>0</v>
      </c>
      <c r="N836">
        <v>0</v>
      </c>
      <c r="O836">
        <v>0</v>
      </c>
      <c r="P836">
        <v>0</v>
      </c>
      <c r="Q836">
        <v>0</v>
      </c>
      <c r="R836">
        <v>0</v>
      </c>
      <c r="S836">
        <v>0</v>
      </c>
      <c r="T836">
        <v>0</v>
      </c>
      <c r="U836">
        <v>0</v>
      </c>
      <c r="V836">
        <v>0</v>
      </c>
      <c r="W836">
        <v>0</v>
      </c>
      <c r="X836">
        <v>0</v>
      </c>
      <c r="Y836">
        <v>0</v>
      </c>
      <c r="Z836">
        <v>0</v>
      </c>
      <c r="AA836">
        <v>0</v>
      </c>
      <c r="AB836">
        <v>0</v>
      </c>
      <c r="AC836">
        <v>0</v>
      </c>
      <c r="AD836">
        <v>0</v>
      </c>
      <c r="AE836">
        <v>0</v>
      </c>
      <c r="AF836">
        <v>0</v>
      </c>
      <c r="AG836">
        <v>0</v>
      </c>
      <c r="AH836">
        <v>0</v>
      </c>
      <c r="AI836">
        <v>0</v>
      </c>
      <c r="AJ836">
        <v>0</v>
      </c>
      <c r="AK836">
        <v>0</v>
      </c>
      <c r="AL836">
        <v>0</v>
      </c>
      <c r="AM836">
        <v>0</v>
      </c>
      <c r="AN836">
        <v>0</v>
      </c>
      <c r="AO836">
        <v>0</v>
      </c>
      <c r="AP836">
        <v>0</v>
      </c>
      <c r="AQ836">
        <v>0</v>
      </c>
      <c r="AR836">
        <v>0</v>
      </c>
      <c r="AS836">
        <v>4952993533.6500006</v>
      </c>
      <c r="AT836">
        <v>-17640090.870000001</v>
      </c>
      <c r="AU836">
        <v>0</v>
      </c>
      <c r="AV836">
        <v>739707086.5</v>
      </c>
      <c r="AW836">
        <v>215174.80000000002</v>
      </c>
      <c r="AX836">
        <v>0</v>
      </c>
      <c r="AY836">
        <v>-6481195.2000000002</v>
      </c>
      <c r="AZ836">
        <v>0</v>
      </c>
      <c r="BA836">
        <v>-739894027.95000005</v>
      </c>
      <c r="BB836">
        <v>-5366341679.6199999</v>
      </c>
      <c r="BC836">
        <v>746500890.18000007</v>
      </c>
      <c r="BD836">
        <v>0</v>
      </c>
      <c r="BE836">
        <v>0</v>
      </c>
      <c r="BF836">
        <v>0</v>
      </c>
      <c r="BG836">
        <v>-347187.44</v>
      </c>
      <c r="BH836">
        <v>-9800000</v>
      </c>
      <c r="BI836">
        <v>0</v>
      </c>
      <c r="BJ836">
        <v>0</v>
      </c>
      <c r="BK836">
        <v>0</v>
      </c>
      <c r="BL836">
        <v>58595274</v>
      </c>
      <c r="BM836">
        <v>0</v>
      </c>
      <c r="BN836">
        <v>-62460000</v>
      </c>
      <c r="BO836">
        <v>-15424939.15</v>
      </c>
      <c r="BP836">
        <v>-16074416.940000001</v>
      </c>
      <c r="BQ836">
        <v>26250256.460000001</v>
      </c>
      <c r="BR836">
        <v>0</v>
      </c>
      <c r="BS836">
        <v>0</v>
      </c>
      <c r="BT836">
        <v>-309417853.85000002</v>
      </c>
      <c r="BU836">
        <v>-1115716</v>
      </c>
      <c r="BV836">
        <v>142703072.71000001</v>
      </c>
      <c r="BW836">
        <v>-647362.42999999993</v>
      </c>
      <c r="BX836">
        <v>-4315451.42</v>
      </c>
      <c r="BY836">
        <v>-10138601.83</v>
      </c>
      <c r="BZ836">
        <v>3647393.42</v>
      </c>
      <c r="CA836">
        <v>-3120361.38</v>
      </c>
      <c r="CB836">
        <v>0</v>
      </c>
      <c r="CC836">
        <v>-10928683.359999999</v>
      </c>
      <c r="CD836">
        <v>0</v>
      </c>
      <c r="CE836">
        <v>0</v>
      </c>
      <c r="CF836">
        <v>0</v>
      </c>
      <c r="CG836">
        <v>0</v>
      </c>
      <c r="CH836">
        <v>0</v>
      </c>
      <c r="CI836">
        <v>1037086691.6005182</v>
      </c>
      <c r="CJ836">
        <v>719293198.2223779</v>
      </c>
      <c r="CK836">
        <v>0</v>
      </c>
      <c r="CL836">
        <v>1723807007.6500001</v>
      </c>
      <c r="CM836">
        <v>0</v>
      </c>
      <c r="CN836">
        <v>0</v>
      </c>
      <c r="CO836">
        <v>0</v>
      </c>
      <c r="CP836">
        <v>0</v>
      </c>
      <c r="CQ836">
        <v>0</v>
      </c>
      <c r="CR836">
        <v>0</v>
      </c>
      <c r="CS836">
        <v>0</v>
      </c>
      <c r="CT836">
        <v>0</v>
      </c>
      <c r="CU836">
        <v>0</v>
      </c>
      <c r="CV836">
        <v>0</v>
      </c>
      <c r="CW836">
        <v>0</v>
      </c>
      <c r="CX836">
        <v>0</v>
      </c>
      <c r="CY836">
        <v>0</v>
      </c>
      <c r="CZ836">
        <v>0</v>
      </c>
      <c r="DA836">
        <v>1112152952.1899998</v>
      </c>
      <c r="DB836">
        <v>0</v>
      </c>
      <c r="DC836">
        <v>0</v>
      </c>
      <c r="DD836">
        <v>0</v>
      </c>
      <c r="DE836">
        <v>0</v>
      </c>
      <c r="DF836">
        <v>0</v>
      </c>
      <c r="DG836">
        <v>0</v>
      </c>
      <c r="DH836">
        <v>0</v>
      </c>
      <c r="DI836">
        <v>0</v>
      </c>
      <c r="DJ836">
        <v>1150299000</v>
      </c>
      <c r="DK836">
        <v>0</v>
      </c>
      <c r="DL836">
        <v>0</v>
      </c>
      <c r="DM836">
        <v>0</v>
      </c>
      <c r="DN836">
        <v>0</v>
      </c>
      <c r="DO836">
        <v>0</v>
      </c>
      <c r="DP836">
        <v>0</v>
      </c>
      <c r="DQ836">
        <v>0</v>
      </c>
      <c r="DR836">
        <v>0</v>
      </c>
      <c r="DS836">
        <v>0</v>
      </c>
      <c r="DT836">
        <v>0</v>
      </c>
      <c r="DU836">
        <v>0</v>
      </c>
      <c r="DV836">
        <v>0</v>
      </c>
      <c r="DW836">
        <v>0</v>
      </c>
      <c r="DX836">
        <v>0</v>
      </c>
      <c r="DY836">
        <v>0</v>
      </c>
      <c r="DZ836">
        <v>0</v>
      </c>
      <c r="EA836">
        <v>0</v>
      </c>
      <c r="EB836">
        <v>0</v>
      </c>
      <c r="EC836">
        <v>0</v>
      </c>
      <c r="ED836">
        <v>0</v>
      </c>
      <c r="EE836">
        <v>0</v>
      </c>
      <c r="EF836">
        <v>0</v>
      </c>
      <c r="EH836">
        <v>2</v>
      </c>
      <c r="EJ836">
        <v>0</v>
      </c>
      <c r="EK836" s="59" t="s">
        <v>552</v>
      </c>
      <c r="EL836"/>
    </row>
    <row r="837" spans="2:142" x14ac:dyDescent="0.3">
      <c r="B837">
        <v>2019</v>
      </c>
      <c r="D837" t="s">
        <v>289</v>
      </c>
      <c r="E837" t="s">
        <v>287</v>
      </c>
      <c r="G837" t="s">
        <v>138</v>
      </c>
      <c r="H837" s="6">
        <v>1398852</v>
      </c>
      <c r="I837">
        <v>1382697</v>
      </c>
      <c r="J837">
        <v>0</v>
      </c>
      <c r="K837">
        <v>0</v>
      </c>
      <c r="L837">
        <v>0</v>
      </c>
      <c r="M837">
        <v>0</v>
      </c>
      <c r="N837">
        <v>0</v>
      </c>
      <c r="O837">
        <v>0</v>
      </c>
      <c r="P837">
        <v>0</v>
      </c>
      <c r="Q837">
        <v>0</v>
      </c>
      <c r="R837">
        <v>0</v>
      </c>
      <c r="S837">
        <v>0</v>
      </c>
      <c r="T837">
        <v>0</v>
      </c>
      <c r="U837">
        <v>0</v>
      </c>
      <c r="V837">
        <v>0</v>
      </c>
      <c r="W837">
        <v>0</v>
      </c>
      <c r="X837">
        <v>0</v>
      </c>
      <c r="Y837">
        <v>0</v>
      </c>
      <c r="Z837">
        <v>0</v>
      </c>
      <c r="AA837">
        <v>0</v>
      </c>
      <c r="AB837">
        <v>0</v>
      </c>
      <c r="AC837">
        <v>0</v>
      </c>
      <c r="AD837">
        <v>0</v>
      </c>
      <c r="AE837">
        <v>0</v>
      </c>
      <c r="AF837">
        <v>0</v>
      </c>
      <c r="AG837">
        <v>0</v>
      </c>
      <c r="AH837">
        <v>0</v>
      </c>
      <c r="AI837">
        <v>0</v>
      </c>
      <c r="AJ837">
        <v>0</v>
      </c>
      <c r="AK837">
        <v>0</v>
      </c>
      <c r="AL837">
        <v>0</v>
      </c>
      <c r="AM837">
        <v>0</v>
      </c>
      <c r="AN837">
        <v>0</v>
      </c>
      <c r="AO837">
        <v>0</v>
      </c>
      <c r="AP837">
        <v>0</v>
      </c>
      <c r="AQ837">
        <v>0</v>
      </c>
      <c r="AR837">
        <v>0</v>
      </c>
      <c r="AS837">
        <v>5084963930.4499998</v>
      </c>
      <c r="AT837">
        <v>-17771064.359999999</v>
      </c>
      <c r="AU837">
        <v>-56302181.520000003</v>
      </c>
      <c r="AV837">
        <v>783617112</v>
      </c>
      <c r="AW837">
        <v>199727.14</v>
      </c>
      <c r="AX837">
        <v>0</v>
      </c>
      <c r="AY837">
        <v>-6630223.5999999996</v>
      </c>
      <c r="AZ837">
        <v>0</v>
      </c>
      <c r="BA837">
        <v>-783792798.94999993</v>
      </c>
      <c r="BB837">
        <v>-5608881868.8100004</v>
      </c>
      <c r="BC837">
        <v>762394680.24000001</v>
      </c>
      <c r="BD837">
        <v>0</v>
      </c>
      <c r="BE837">
        <v>0</v>
      </c>
      <c r="BF837">
        <v>0</v>
      </c>
      <c r="BG837">
        <v>-587332.15</v>
      </c>
      <c r="BH837">
        <v>123900000</v>
      </c>
      <c r="BI837">
        <v>0</v>
      </c>
      <c r="BJ837">
        <v>0</v>
      </c>
      <c r="BK837">
        <v>0</v>
      </c>
      <c r="BL837">
        <v>28289357</v>
      </c>
      <c r="BM837">
        <v>0</v>
      </c>
      <c r="BN837">
        <v>604472</v>
      </c>
      <c r="BO837">
        <v>-15813887.25</v>
      </c>
      <c r="BP837">
        <v>-19786156.550000001</v>
      </c>
      <c r="BQ837">
        <v>32162227.069999997</v>
      </c>
      <c r="BR837">
        <v>54319118.049999997</v>
      </c>
      <c r="BS837">
        <v>0</v>
      </c>
      <c r="BT837">
        <v>-308471799.35000002</v>
      </c>
      <c r="BU837">
        <v>-451562.5</v>
      </c>
      <c r="BV837">
        <v>118057304.57000001</v>
      </c>
      <c r="BW837">
        <v>-660641.00000000012</v>
      </c>
      <c r="BX837">
        <v>-1897301.54</v>
      </c>
      <c r="BY837">
        <v>-10997055.35</v>
      </c>
      <c r="BZ837">
        <v>2634946.67</v>
      </c>
      <c r="CA837">
        <v>-1488644.66</v>
      </c>
      <c r="CB837">
        <v>0</v>
      </c>
      <c r="CC837">
        <v>126463784.84999999</v>
      </c>
      <c r="CD837">
        <v>0</v>
      </c>
      <c r="CE837">
        <v>-81370.899999999994</v>
      </c>
      <c r="CF837">
        <v>0</v>
      </c>
      <c r="CG837">
        <v>0</v>
      </c>
      <c r="CH837">
        <v>0</v>
      </c>
      <c r="CI837">
        <v>1137917067.0631449</v>
      </c>
      <c r="CJ837">
        <v>743949769.87920833</v>
      </c>
      <c r="CK837">
        <v>181302913.67594573</v>
      </c>
      <c r="CL837">
        <v>1929717465.5399997</v>
      </c>
      <c r="CM837">
        <v>0</v>
      </c>
      <c r="CN837">
        <v>0</v>
      </c>
      <c r="CO837">
        <v>0</v>
      </c>
      <c r="CP837">
        <v>0</v>
      </c>
      <c r="CQ837">
        <v>0</v>
      </c>
      <c r="CR837">
        <v>0</v>
      </c>
      <c r="CS837">
        <v>0</v>
      </c>
      <c r="CT837">
        <v>0</v>
      </c>
      <c r="CU837">
        <v>0</v>
      </c>
      <c r="CV837">
        <v>0</v>
      </c>
      <c r="CW837">
        <v>0</v>
      </c>
      <c r="CX837">
        <v>0</v>
      </c>
      <c r="CY837">
        <v>0</v>
      </c>
      <c r="CZ837">
        <v>0</v>
      </c>
      <c r="DA837">
        <v>1398498337.1199999</v>
      </c>
      <c r="DB837">
        <v>0</v>
      </c>
      <c r="DC837">
        <v>0</v>
      </c>
      <c r="DD837">
        <v>0</v>
      </c>
      <c r="DE837">
        <v>0</v>
      </c>
      <c r="DF837">
        <v>0</v>
      </c>
      <c r="DG837">
        <v>0</v>
      </c>
      <c r="DH837">
        <v>0</v>
      </c>
      <c r="DI837">
        <v>0</v>
      </c>
      <c r="DJ837">
        <v>1026399000</v>
      </c>
      <c r="DK837">
        <v>0</v>
      </c>
      <c r="DL837">
        <v>0</v>
      </c>
      <c r="DM837">
        <v>0</v>
      </c>
      <c r="DN837">
        <v>0</v>
      </c>
      <c r="DO837">
        <v>0</v>
      </c>
      <c r="DP837">
        <v>0</v>
      </c>
      <c r="DQ837">
        <v>0</v>
      </c>
      <c r="DR837">
        <v>0</v>
      </c>
      <c r="DS837">
        <v>0</v>
      </c>
      <c r="DT837">
        <v>0</v>
      </c>
      <c r="DU837">
        <v>0</v>
      </c>
      <c r="DV837">
        <v>0</v>
      </c>
      <c r="DW837">
        <v>0</v>
      </c>
      <c r="DX837">
        <v>0</v>
      </c>
      <c r="DY837">
        <v>0</v>
      </c>
      <c r="DZ837">
        <v>0</v>
      </c>
      <c r="EA837">
        <v>0</v>
      </c>
      <c r="EB837">
        <v>0</v>
      </c>
      <c r="EC837">
        <v>0</v>
      </c>
      <c r="ED837">
        <v>0</v>
      </c>
      <c r="EE837">
        <v>0</v>
      </c>
      <c r="EF837">
        <v>0</v>
      </c>
      <c r="EH837">
        <v>2</v>
      </c>
      <c r="EJ837">
        <v>0</v>
      </c>
      <c r="EK837" s="59" t="s">
        <v>552</v>
      </c>
      <c r="EL837"/>
    </row>
    <row r="838" spans="2:142" x14ac:dyDescent="0.3">
      <c r="B838">
        <v>2020</v>
      </c>
      <c r="D838" t="s">
        <v>289</v>
      </c>
      <c r="E838" t="s">
        <v>287</v>
      </c>
      <c r="G838" t="s">
        <v>138</v>
      </c>
      <c r="H838" s="6">
        <v>1388897</v>
      </c>
      <c r="I838">
        <v>1445818</v>
      </c>
      <c r="J838">
        <v>0</v>
      </c>
      <c r="K838">
        <v>0</v>
      </c>
      <c r="L838">
        <v>0</v>
      </c>
      <c r="M838">
        <v>0</v>
      </c>
      <c r="N838">
        <v>0</v>
      </c>
      <c r="O838">
        <v>0</v>
      </c>
      <c r="P838">
        <v>0</v>
      </c>
      <c r="Q838">
        <v>0</v>
      </c>
      <c r="R838">
        <v>0</v>
      </c>
      <c r="S838">
        <v>0</v>
      </c>
      <c r="T838">
        <v>0</v>
      </c>
      <c r="U838">
        <v>0</v>
      </c>
      <c r="V838">
        <v>0</v>
      </c>
      <c r="W838">
        <v>0</v>
      </c>
      <c r="X838">
        <v>0</v>
      </c>
      <c r="Y838">
        <v>0</v>
      </c>
      <c r="Z838">
        <v>0</v>
      </c>
      <c r="AA838">
        <v>0</v>
      </c>
      <c r="AB838">
        <v>0</v>
      </c>
      <c r="AC838">
        <v>0</v>
      </c>
      <c r="AD838">
        <v>0</v>
      </c>
      <c r="AE838">
        <v>0</v>
      </c>
      <c r="AF838">
        <v>0</v>
      </c>
      <c r="AG838">
        <v>0</v>
      </c>
      <c r="AH838">
        <v>0</v>
      </c>
      <c r="AI838">
        <v>0</v>
      </c>
      <c r="AJ838">
        <v>0</v>
      </c>
      <c r="AK838">
        <v>0</v>
      </c>
      <c r="AL838">
        <v>0</v>
      </c>
      <c r="AM838">
        <v>0</v>
      </c>
      <c r="AN838">
        <v>0</v>
      </c>
      <c r="AO838">
        <v>0</v>
      </c>
      <c r="AP838">
        <v>0</v>
      </c>
      <c r="AQ838">
        <v>0</v>
      </c>
      <c r="AR838">
        <v>0</v>
      </c>
      <c r="AS838">
        <v>5115400567</v>
      </c>
      <c r="AT838">
        <v>-15122922.32</v>
      </c>
      <c r="AU838">
        <v>0</v>
      </c>
      <c r="AV838">
        <v>827703804.44999993</v>
      </c>
      <c r="AW838">
        <v>132335.26</v>
      </c>
      <c r="AX838">
        <v>0</v>
      </c>
      <c r="AY838">
        <v>-6677779.1999999993</v>
      </c>
      <c r="AZ838">
        <v>0</v>
      </c>
      <c r="BA838">
        <v>-827810073.5</v>
      </c>
      <c r="BB838">
        <v>-5577800217.04</v>
      </c>
      <c r="BC838">
        <v>756054937.29000008</v>
      </c>
      <c r="BD838">
        <v>0</v>
      </c>
      <c r="BE838">
        <v>0</v>
      </c>
      <c r="BF838">
        <v>0</v>
      </c>
      <c r="BG838">
        <v>-562075.21</v>
      </c>
      <c r="BH838">
        <v>150099000</v>
      </c>
      <c r="BI838">
        <v>0</v>
      </c>
      <c r="BJ838">
        <v>0</v>
      </c>
      <c r="BK838">
        <v>0</v>
      </c>
      <c r="BL838">
        <v>17830067</v>
      </c>
      <c r="BM838">
        <v>0</v>
      </c>
      <c r="BN838">
        <v>47831332</v>
      </c>
      <c r="BO838">
        <v>-18286825.5</v>
      </c>
      <c r="BP838">
        <v>-19304077.039999999</v>
      </c>
      <c r="BQ838">
        <v>47658345.289999999</v>
      </c>
      <c r="BR838">
        <v>-490816.96</v>
      </c>
      <c r="BS838">
        <v>0</v>
      </c>
      <c r="BT838">
        <v>-309058018.93000001</v>
      </c>
      <c r="BU838">
        <v>-1029666.25</v>
      </c>
      <c r="BV838">
        <v>124277831.73999998</v>
      </c>
      <c r="BW838">
        <v>-787519.07000000007</v>
      </c>
      <c r="BX838">
        <v>-3776765.8</v>
      </c>
      <c r="BY838">
        <v>-10598996.35</v>
      </c>
      <c r="BZ838">
        <v>2144502.02</v>
      </c>
      <c r="CA838">
        <v>-1046028.6300000001</v>
      </c>
      <c r="CB838">
        <v>0</v>
      </c>
      <c r="CC838">
        <v>52794170.969999999</v>
      </c>
      <c r="CD838">
        <v>0</v>
      </c>
      <c r="CE838">
        <v>0</v>
      </c>
      <c r="CF838">
        <v>0</v>
      </c>
      <c r="CG838">
        <v>0</v>
      </c>
      <c r="CH838">
        <v>0</v>
      </c>
      <c r="CI838">
        <v>1422574674.6399245</v>
      </c>
      <c r="CJ838">
        <v>765211443.53469515</v>
      </c>
      <c r="CK838">
        <v>225612456.30675733</v>
      </c>
      <c r="CL838">
        <v>1969627927.3799996</v>
      </c>
      <c r="CM838">
        <v>0</v>
      </c>
      <c r="CN838">
        <v>0</v>
      </c>
      <c r="CO838">
        <v>0</v>
      </c>
      <c r="CP838">
        <v>0</v>
      </c>
      <c r="CQ838">
        <v>0</v>
      </c>
      <c r="CR838">
        <v>0</v>
      </c>
      <c r="CS838">
        <v>0</v>
      </c>
      <c r="CT838">
        <v>0</v>
      </c>
      <c r="CU838">
        <v>0</v>
      </c>
      <c r="CV838">
        <v>0</v>
      </c>
      <c r="CW838">
        <v>0</v>
      </c>
      <c r="CX838">
        <v>0</v>
      </c>
      <c r="CY838">
        <v>0</v>
      </c>
      <c r="CZ838">
        <v>0</v>
      </c>
      <c r="DA838">
        <v>1748073448.3</v>
      </c>
      <c r="DB838">
        <v>0</v>
      </c>
      <c r="DC838">
        <v>0</v>
      </c>
      <c r="DD838">
        <v>0</v>
      </c>
      <c r="DE838">
        <v>0</v>
      </c>
      <c r="DF838">
        <v>0</v>
      </c>
      <c r="DG838">
        <v>0</v>
      </c>
      <c r="DH838">
        <v>0</v>
      </c>
      <c r="DI838">
        <v>0</v>
      </c>
      <c r="DJ838">
        <v>876300000</v>
      </c>
      <c r="DK838">
        <v>0</v>
      </c>
      <c r="DL838">
        <v>0</v>
      </c>
      <c r="DM838">
        <v>0</v>
      </c>
      <c r="DN838">
        <v>0</v>
      </c>
      <c r="DO838">
        <v>0</v>
      </c>
      <c r="DP838">
        <v>0</v>
      </c>
      <c r="DQ838">
        <v>0</v>
      </c>
      <c r="DR838">
        <v>0</v>
      </c>
      <c r="DS838">
        <v>0</v>
      </c>
      <c r="DT838">
        <v>0</v>
      </c>
      <c r="DU838">
        <v>0</v>
      </c>
      <c r="DV838">
        <v>0</v>
      </c>
      <c r="DW838">
        <v>0</v>
      </c>
      <c r="DX838">
        <v>0</v>
      </c>
      <c r="DY838">
        <v>0</v>
      </c>
      <c r="DZ838">
        <v>0</v>
      </c>
      <c r="EA838">
        <v>0</v>
      </c>
      <c r="EB838">
        <v>0</v>
      </c>
      <c r="EC838">
        <v>0</v>
      </c>
      <c r="ED838">
        <v>0</v>
      </c>
      <c r="EE838">
        <v>0</v>
      </c>
      <c r="EF838">
        <v>0</v>
      </c>
      <c r="EH838">
        <v>2</v>
      </c>
      <c r="EJ838">
        <v>0</v>
      </c>
      <c r="EK838" s="59" t="s">
        <v>552</v>
      </c>
      <c r="EL838"/>
    </row>
    <row r="839" spans="2:142" x14ac:dyDescent="0.3">
      <c r="B839">
        <v>2021</v>
      </c>
      <c r="D839" t="s">
        <v>289</v>
      </c>
      <c r="E839" t="s">
        <v>287</v>
      </c>
      <c r="G839" t="s">
        <v>138</v>
      </c>
      <c r="H839" s="6">
        <v>1457932</v>
      </c>
      <c r="I839">
        <v>1510341</v>
      </c>
      <c r="J839">
        <v>0</v>
      </c>
      <c r="K839">
        <v>0</v>
      </c>
      <c r="L839">
        <v>0</v>
      </c>
      <c r="M839">
        <v>0</v>
      </c>
      <c r="N839">
        <v>0</v>
      </c>
      <c r="O839">
        <v>0</v>
      </c>
      <c r="P839">
        <v>0</v>
      </c>
      <c r="Q839">
        <v>0</v>
      </c>
      <c r="R839">
        <v>0</v>
      </c>
      <c r="S839">
        <v>0</v>
      </c>
      <c r="T839">
        <v>0</v>
      </c>
      <c r="U839">
        <v>0</v>
      </c>
      <c r="V839">
        <v>0</v>
      </c>
      <c r="W839">
        <v>0</v>
      </c>
      <c r="X839">
        <v>0</v>
      </c>
      <c r="Y839">
        <v>0</v>
      </c>
      <c r="Z839">
        <v>0</v>
      </c>
      <c r="AA839">
        <v>0</v>
      </c>
      <c r="AB839">
        <v>0</v>
      </c>
      <c r="AC839">
        <v>0</v>
      </c>
      <c r="AD839">
        <v>0</v>
      </c>
      <c r="AE839">
        <v>0</v>
      </c>
      <c r="AF839">
        <v>0</v>
      </c>
      <c r="AG839">
        <v>0</v>
      </c>
      <c r="AH839">
        <v>0</v>
      </c>
      <c r="AI839">
        <v>0</v>
      </c>
      <c r="AJ839">
        <v>0</v>
      </c>
      <c r="AK839">
        <v>0</v>
      </c>
      <c r="AL839">
        <v>0</v>
      </c>
      <c r="AM839">
        <v>0</v>
      </c>
      <c r="AN839">
        <v>0</v>
      </c>
      <c r="AO839">
        <v>0</v>
      </c>
      <c r="AP839">
        <v>0</v>
      </c>
      <c r="AQ839">
        <v>0</v>
      </c>
      <c r="AR839">
        <v>0</v>
      </c>
      <c r="AS839">
        <v>5251328876.6000004</v>
      </c>
      <c r="AT839">
        <v>-16488438.92</v>
      </c>
      <c r="AU839">
        <v>0</v>
      </c>
      <c r="AV839">
        <v>867275554.85000002</v>
      </c>
      <c r="AW839">
        <v>51810</v>
      </c>
      <c r="AX839">
        <v>0</v>
      </c>
      <c r="AY839">
        <v>-7011006.4000000004</v>
      </c>
      <c r="AZ839">
        <v>-219441</v>
      </c>
      <c r="BA839">
        <v>-867327364.85000002</v>
      </c>
      <c r="BB839">
        <v>-5813812511.7000008</v>
      </c>
      <c r="BC839">
        <v>803358100.22000003</v>
      </c>
      <c r="BD839">
        <v>0</v>
      </c>
      <c r="BE839">
        <v>0</v>
      </c>
      <c r="BF839">
        <v>0</v>
      </c>
      <c r="BG839">
        <v>-1620239.52</v>
      </c>
      <c r="BH839">
        <v>-42300000</v>
      </c>
      <c r="BI839">
        <v>0</v>
      </c>
      <c r="BJ839">
        <v>0</v>
      </c>
      <c r="BK839">
        <v>0</v>
      </c>
      <c r="BL839">
        <v>120919101</v>
      </c>
      <c r="BM839">
        <v>0</v>
      </c>
      <c r="BN839">
        <v>-77784430</v>
      </c>
      <c r="BO839">
        <v>-21815761.25</v>
      </c>
      <c r="BP839">
        <v>-21802973.73</v>
      </c>
      <c r="BQ839">
        <v>-5411037.4800000004</v>
      </c>
      <c r="BR839">
        <v>-116713.05</v>
      </c>
      <c r="BS839">
        <v>0</v>
      </c>
      <c r="BT839">
        <v>-312950656.38999999</v>
      </c>
      <c r="BU839">
        <v>-2315228</v>
      </c>
      <c r="BV839">
        <v>102024780.91</v>
      </c>
      <c r="BW839">
        <v>-915049.1100000001</v>
      </c>
      <c r="BX839">
        <v>-3088521.3499999996</v>
      </c>
      <c r="BY839">
        <v>-9121177.2699999996</v>
      </c>
      <c r="BZ839">
        <v>657944.42000000004</v>
      </c>
      <c r="CA839">
        <v>-1109488.6000000001</v>
      </c>
      <c r="CB839">
        <v>-90438082.599999994</v>
      </c>
      <c r="CC839">
        <v>73552626.920000002</v>
      </c>
      <c r="CD839">
        <v>0</v>
      </c>
      <c r="CE839">
        <v>-68522.25</v>
      </c>
      <c r="CF839">
        <v>0</v>
      </c>
      <c r="CG839">
        <v>0</v>
      </c>
      <c r="CH839">
        <v>0</v>
      </c>
      <c r="CI839">
        <v>1774660194.2068417</v>
      </c>
      <c r="CJ839">
        <v>866766443.23497152</v>
      </c>
      <c r="CK839">
        <v>154876715.54645544</v>
      </c>
      <c r="CL839">
        <v>2210714863.1099997</v>
      </c>
      <c r="CM839">
        <v>0</v>
      </c>
      <c r="CN839">
        <v>0</v>
      </c>
      <c r="CO839">
        <v>0</v>
      </c>
      <c r="CP839">
        <v>0</v>
      </c>
      <c r="CQ839">
        <v>0</v>
      </c>
      <c r="CR839">
        <v>0</v>
      </c>
      <c r="CS839">
        <v>0</v>
      </c>
      <c r="CT839">
        <v>0</v>
      </c>
      <c r="CU839">
        <v>0</v>
      </c>
      <c r="CV839">
        <v>0</v>
      </c>
      <c r="CW839">
        <v>0</v>
      </c>
      <c r="CX839">
        <v>0</v>
      </c>
      <c r="CY839">
        <v>0</v>
      </c>
      <c r="CZ839">
        <v>0</v>
      </c>
      <c r="DA839">
        <v>1671525599.7500002</v>
      </c>
      <c r="DB839">
        <v>0</v>
      </c>
      <c r="DC839">
        <v>0</v>
      </c>
      <c r="DD839">
        <v>0</v>
      </c>
      <c r="DE839">
        <v>0</v>
      </c>
      <c r="DF839">
        <v>0</v>
      </c>
      <c r="DG839">
        <v>0</v>
      </c>
      <c r="DH839">
        <v>0</v>
      </c>
      <c r="DI839">
        <v>0</v>
      </c>
      <c r="DJ839">
        <v>918600000</v>
      </c>
      <c r="DK839">
        <v>0</v>
      </c>
      <c r="DL839">
        <v>0</v>
      </c>
      <c r="DM839">
        <v>0</v>
      </c>
      <c r="DN839">
        <v>0</v>
      </c>
      <c r="DO839">
        <v>0</v>
      </c>
      <c r="DP839">
        <v>0</v>
      </c>
      <c r="DQ839">
        <v>0</v>
      </c>
      <c r="DR839">
        <v>0</v>
      </c>
      <c r="DS839">
        <v>0</v>
      </c>
      <c r="DT839">
        <v>0</v>
      </c>
      <c r="DU839">
        <v>0</v>
      </c>
      <c r="DV839">
        <v>0</v>
      </c>
      <c r="DW839">
        <v>0</v>
      </c>
      <c r="DX839">
        <v>0</v>
      </c>
      <c r="DY839">
        <v>0</v>
      </c>
      <c r="DZ839">
        <v>0</v>
      </c>
      <c r="EA839">
        <v>0</v>
      </c>
      <c r="EB839">
        <v>0</v>
      </c>
      <c r="EC839">
        <v>0</v>
      </c>
      <c r="ED839">
        <v>0</v>
      </c>
      <c r="EE839">
        <v>0</v>
      </c>
      <c r="EF839">
        <v>0</v>
      </c>
      <c r="EH839">
        <v>2</v>
      </c>
      <c r="EJ839">
        <v>0</v>
      </c>
      <c r="EK839" s="59" t="s">
        <v>552</v>
      </c>
      <c r="EL839"/>
    </row>
    <row r="840" spans="2:142" x14ac:dyDescent="0.3">
      <c r="B840">
        <v>2022</v>
      </c>
      <c r="D840" t="s">
        <v>289</v>
      </c>
      <c r="E840" t="s">
        <v>287</v>
      </c>
      <c r="G840" t="s">
        <v>138</v>
      </c>
      <c r="H840" s="6">
        <v>1535711</v>
      </c>
      <c r="I840">
        <v>1499064</v>
      </c>
      <c r="J840">
        <v>0</v>
      </c>
      <c r="K840">
        <v>0</v>
      </c>
      <c r="L840">
        <v>0</v>
      </c>
      <c r="M840">
        <v>0</v>
      </c>
      <c r="N840">
        <v>0</v>
      </c>
      <c r="O840">
        <v>0</v>
      </c>
      <c r="P840">
        <v>0</v>
      </c>
      <c r="Q840">
        <v>0</v>
      </c>
      <c r="R840">
        <v>0</v>
      </c>
      <c r="S840">
        <v>0</v>
      </c>
      <c r="T840">
        <v>0</v>
      </c>
      <c r="U840">
        <v>0</v>
      </c>
      <c r="V840">
        <v>0</v>
      </c>
      <c r="W840">
        <v>0</v>
      </c>
      <c r="X840">
        <v>0</v>
      </c>
      <c r="Y840">
        <v>0</v>
      </c>
      <c r="Z840">
        <v>0</v>
      </c>
      <c r="AA840">
        <v>0</v>
      </c>
      <c r="AB840">
        <v>0</v>
      </c>
      <c r="AC840">
        <v>0</v>
      </c>
      <c r="AD840">
        <v>0</v>
      </c>
      <c r="AE840">
        <v>0</v>
      </c>
      <c r="AF840">
        <v>0</v>
      </c>
      <c r="AG840">
        <v>0</v>
      </c>
      <c r="AH840">
        <v>0</v>
      </c>
      <c r="AI840">
        <v>0</v>
      </c>
      <c r="AJ840">
        <v>0</v>
      </c>
      <c r="AK840">
        <v>0</v>
      </c>
      <c r="AL840">
        <v>0</v>
      </c>
      <c r="AM840">
        <v>0</v>
      </c>
      <c r="AN840">
        <v>0</v>
      </c>
      <c r="AO840">
        <v>0</v>
      </c>
      <c r="AP840">
        <v>0</v>
      </c>
      <c r="AQ840">
        <v>0</v>
      </c>
      <c r="AR840">
        <v>0</v>
      </c>
      <c r="AS840">
        <v>5430387370.1999998</v>
      </c>
      <c r="AT840">
        <v>-15316797.17</v>
      </c>
      <c r="AU840">
        <v>0</v>
      </c>
      <c r="AV840">
        <v>878903301.54999995</v>
      </c>
      <c r="AW840">
        <v>42220</v>
      </c>
      <c r="AX840">
        <v>0</v>
      </c>
      <c r="AY840">
        <v>-7385472</v>
      </c>
      <c r="AZ840">
        <v>-353235</v>
      </c>
      <c r="BA840">
        <v>-878945521.54999995</v>
      </c>
      <c r="BB840">
        <v>-6321605479.25</v>
      </c>
      <c r="BC840">
        <v>878541008.60000002</v>
      </c>
      <c r="BD840">
        <v>0</v>
      </c>
      <c r="BE840">
        <v>0</v>
      </c>
      <c r="BF840">
        <v>0</v>
      </c>
      <c r="BG840">
        <v>-148086.85999999999</v>
      </c>
      <c r="BH840">
        <v>-152700000</v>
      </c>
      <c r="BI840">
        <v>0</v>
      </c>
      <c r="BJ840">
        <v>0</v>
      </c>
      <c r="BK840">
        <v>0</v>
      </c>
      <c r="BL840">
        <v>69158136</v>
      </c>
      <c r="BM840">
        <v>0</v>
      </c>
      <c r="BN840">
        <v>-52569579</v>
      </c>
      <c r="BO840">
        <v>-24688633.710000001</v>
      </c>
      <c r="BP840">
        <v>-6923856.4800000004</v>
      </c>
      <c r="BQ840">
        <v>33809217.859999999</v>
      </c>
      <c r="BR840">
        <v>0</v>
      </c>
      <c r="BS840">
        <v>0</v>
      </c>
      <c r="BT840">
        <v>-318943219.68000001</v>
      </c>
      <c r="BU840">
        <v>-2025628.1</v>
      </c>
      <c r="BV840">
        <v>94269268.429999992</v>
      </c>
      <c r="BW840">
        <v>-865387.16</v>
      </c>
      <c r="BX840">
        <v>-2661446.4699999997</v>
      </c>
      <c r="BY840">
        <v>-9277164.1600000001</v>
      </c>
      <c r="BZ840">
        <v>552875.50999999989</v>
      </c>
      <c r="CA840">
        <v>-588059.39</v>
      </c>
      <c r="CB840">
        <v>-920495.07</v>
      </c>
      <c r="CC840">
        <v>-225738861.77999997</v>
      </c>
      <c r="CD840">
        <v>127182.45</v>
      </c>
      <c r="CE840">
        <v>0</v>
      </c>
      <c r="CF840">
        <v>0</v>
      </c>
      <c r="CG840">
        <v>0</v>
      </c>
      <c r="CH840">
        <v>0</v>
      </c>
      <c r="CI840">
        <v>1684991512.9999995</v>
      </c>
      <c r="CJ840">
        <v>959428652.9726274</v>
      </c>
      <c r="CK840">
        <v>369583878.8326</v>
      </c>
      <c r="CL840">
        <v>2107613699.1200001</v>
      </c>
      <c r="CM840">
        <v>0</v>
      </c>
      <c r="CN840">
        <v>0</v>
      </c>
      <c r="CO840">
        <v>0</v>
      </c>
      <c r="CP840">
        <v>0</v>
      </c>
      <c r="CQ840">
        <v>0</v>
      </c>
      <c r="CR840">
        <v>0</v>
      </c>
      <c r="CS840">
        <v>0</v>
      </c>
      <c r="CT840">
        <v>0</v>
      </c>
      <c r="CU840">
        <v>0</v>
      </c>
      <c r="CV840">
        <v>0</v>
      </c>
      <c r="CW840">
        <v>0</v>
      </c>
      <c r="CX840">
        <v>0</v>
      </c>
      <c r="CY840">
        <v>0</v>
      </c>
      <c r="CZ840">
        <v>0</v>
      </c>
      <c r="DA840">
        <v>1023260530.76</v>
      </c>
      <c r="DB840">
        <v>0</v>
      </c>
      <c r="DC840">
        <v>0</v>
      </c>
      <c r="DD840">
        <v>0</v>
      </c>
      <c r="DE840">
        <v>0</v>
      </c>
      <c r="DF840">
        <v>0</v>
      </c>
      <c r="DG840">
        <v>0</v>
      </c>
      <c r="DH840">
        <v>0</v>
      </c>
      <c r="DI840">
        <v>0</v>
      </c>
      <c r="DJ840">
        <v>1071300000</v>
      </c>
      <c r="DK840">
        <v>0</v>
      </c>
      <c r="DL840">
        <v>0</v>
      </c>
      <c r="DM840">
        <v>0</v>
      </c>
      <c r="DN840">
        <v>0</v>
      </c>
      <c r="DO840">
        <v>0</v>
      </c>
      <c r="DP840">
        <v>0</v>
      </c>
      <c r="DQ840">
        <v>0</v>
      </c>
      <c r="DR840">
        <v>0</v>
      </c>
      <c r="DS840">
        <v>0</v>
      </c>
      <c r="DT840">
        <v>0</v>
      </c>
      <c r="DU840">
        <v>0</v>
      </c>
      <c r="DV840">
        <v>0</v>
      </c>
      <c r="DW840">
        <v>0</v>
      </c>
      <c r="DX840">
        <v>0</v>
      </c>
      <c r="DY840">
        <v>0</v>
      </c>
      <c r="DZ840">
        <v>0</v>
      </c>
      <c r="EA840">
        <v>0</v>
      </c>
      <c r="EB840">
        <v>0</v>
      </c>
      <c r="EC840">
        <v>0</v>
      </c>
      <c r="ED840">
        <v>0</v>
      </c>
      <c r="EE840">
        <v>0</v>
      </c>
      <c r="EF840">
        <v>0</v>
      </c>
      <c r="EH840">
        <v>2</v>
      </c>
      <c r="EJ840">
        <v>0</v>
      </c>
      <c r="EK840" s="59" t="s">
        <v>552</v>
      </c>
      <c r="EL840"/>
    </row>
    <row r="841" spans="2:142" x14ac:dyDescent="0.3">
      <c r="B841">
        <v>2023</v>
      </c>
      <c r="D841" t="s">
        <v>289</v>
      </c>
      <c r="E841" t="s">
        <v>287</v>
      </c>
      <c r="G841" t="s">
        <v>138</v>
      </c>
      <c r="H841" s="6">
        <v>1501294</v>
      </c>
      <c r="I841">
        <v>1526671</v>
      </c>
      <c r="J841">
        <v>0</v>
      </c>
      <c r="K841">
        <v>0</v>
      </c>
      <c r="L841">
        <v>0</v>
      </c>
      <c r="M841">
        <v>0</v>
      </c>
      <c r="N841">
        <v>0</v>
      </c>
      <c r="O841">
        <v>0</v>
      </c>
      <c r="P841">
        <v>0</v>
      </c>
      <c r="Q841">
        <v>0</v>
      </c>
      <c r="R841">
        <v>0</v>
      </c>
      <c r="S841">
        <v>0</v>
      </c>
      <c r="T841">
        <v>0</v>
      </c>
      <c r="U841">
        <v>0</v>
      </c>
      <c r="V841">
        <v>0</v>
      </c>
      <c r="W841">
        <v>0</v>
      </c>
      <c r="X841">
        <v>0</v>
      </c>
      <c r="Y841">
        <v>0</v>
      </c>
      <c r="Z841">
        <v>0</v>
      </c>
      <c r="AA841">
        <v>0</v>
      </c>
      <c r="AB841">
        <v>0</v>
      </c>
      <c r="AC841">
        <v>0</v>
      </c>
      <c r="AD841">
        <v>0</v>
      </c>
      <c r="AE841">
        <v>0</v>
      </c>
      <c r="AF841">
        <v>0</v>
      </c>
      <c r="AG841">
        <v>0</v>
      </c>
      <c r="AH841">
        <v>0</v>
      </c>
      <c r="AI841">
        <v>0</v>
      </c>
      <c r="AJ841">
        <v>0</v>
      </c>
      <c r="AK841">
        <v>0</v>
      </c>
      <c r="AL841">
        <v>0</v>
      </c>
      <c r="AM841">
        <v>0</v>
      </c>
      <c r="AN841">
        <v>0</v>
      </c>
      <c r="AO841">
        <v>0</v>
      </c>
      <c r="AP841">
        <v>0</v>
      </c>
      <c r="AQ841">
        <v>0</v>
      </c>
      <c r="AR841">
        <v>0</v>
      </c>
      <c r="AS841">
        <v>5658348949.8000002</v>
      </c>
      <c r="AT841">
        <v>-19300968.960000001</v>
      </c>
      <c r="AU841">
        <v>0</v>
      </c>
      <c r="AV841">
        <v>963994643.35000002</v>
      </c>
      <c r="AW841">
        <v>37280</v>
      </c>
      <c r="AX841">
        <v>0</v>
      </c>
      <c r="AY841">
        <v>-7235699.2000000002</v>
      </c>
      <c r="AZ841">
        <v>-500865</v>
      </c>
      <c r="BA841">
        <v>-964031923.35000002</v>
      </c>
      <c r="BB841">
        <v>-6383854404.1499996</v>
      </c>
      <c r="BC841">
        <v>869028017.54999995</v>
      </c>
      <c r="BD841">
        <v>0</v>
      </c>
      <c r="BE841">
        <v>0</v>
      </c>
      <c r="BF841">
        <v>0</v>
      </c>
      <c r="BG841">
        <v>-713323.31</v>
      </c>
      <c r="BH841">
        <v>-359000000</v>
      </c>
      <c r="BI841">
        <v>0</v>
      </c>
      <c r="BJ841">
        <v>0</v>
      </c>
      <c r="BK841">
        <v>0</v>
      </c>
      <c r="BL841">
        <v>-60186379</v>
      </c>
      <c r="BM841">
        <v>0</v>
      </c>
      <c r="BN841">
        <v>142776574</v>
      </c>
      <c r="BO841">
        <v>-25311045.449999999</v>
      </c>
      <c r="BP841">
        <v>-5331973.5599999996</v>
      </c>
      <c r="BQ841">
        <v>56206572.009999998</v>
      </c>
      <c r="BR841">
        <v>0</v>
      </c>
      <c r="BS841">
        <v>0</v>
      </c>
      <c r="BT841">
        <v>-344710224.63</v>
      </c>
      <c r="BU841">
        <v>-5456597.6900000004</v>
      </c>
      <c r="BV841">
        <v>133506001.27</v>
      </c>
      <c r="BW841">
        <v>-10177553.689999999</v>
      </c>
      <c r="BX841">
        <v>-760489.95</v>
      </c>
      <c r="BY841">
        <v>-4173833.93</v>
      </c>
      <c r="BZ841">
        <v>4175662.37</v>
      </c>
      <c r="CA841">
        <v>-2639823.02</v>
      </c>
      <c r="CB841">
        <v>0</v>
      </c>
      <c r="CC841">
        <v>88772029.659999996</v>
      </c>
      <c r="CD841">
        <v>656596.25</v>
      </c>
      <c r="CE841">
        <v>0</v>
      </c>
      <c r="CF841">
        <v>0</v>
      </c>
      <c r="CG841">
        <v>0</v>
      </c>
      <c r="CH841">
        <v>0</v>
      </c>
      <c r="CI841">
        <v>1684991512.9999995</v>
      </c>
      <c r="CJ841">
        <v>959428652.9726274</v>
      </c>
      <c r="CK841">
        <v>369583878.8326</v>
      </c>
      <c r="CL841">
        <v>2130638181.7400002</v>
      </c>
      <c r="CM841">
        <v>0</v>
      </c>
      <c r="CN841">
        <v>0</v>
      </c>
      <c r="CO841">
        <v>0</v>
      </c>
      <c r="CP841">
        <v>0</v>
      </c>
      <c r="CQ841">
        <v>0</v>
      </c>
      <c r="CR841">
        <v>0</v>
      </c>
      <c r="CS841">
        <v>0</v>
      </c>
      <c r="CT841">
        <v>0</v>
      </c>
      <c r="CU841">
        <v>0</v>
      </c>
      <c r="CV841">
        <v>0</v>
      </c>
      <c r="CW841">
        <v>0</v>
      </c>
      <c r="CX841">
        <v>0</v>
      </c>
      <c r="CY841">
        <v>0</v>
      </c>
      <c r="CZ841">
        <v>0</v>
      </c>
      <c r="DA841">
        <v>747477570.82000005</v>
      </c>
      <c r="DB841">
        <v>0</v>
      </c>
      <c r="DC841">
        <v>0</v>
      </c>
      <c r="DD841">
        <v>0</v>
      </c>
      <c r="DE841">
        <v>0</v>
      </c>
      <c r="DF841">
        <v>0</v>
      </c>
      <c r="DG841">
        <v>0</v>
      </c>
      <c r="DH841">
        <v>0</v>
      </c>
      <c r="DI841">
        <v>0</v>
      </c>
      <c r="DJ841">
        <v>1430300000</v>
      </c>
      <c r="DK841">
        <v>0</v>
      </c>
      <c r="DL841">
        <v>0</v>
      </c>
      <c r="DM841">
        <v>0</v>
      </c>
      <c r="DN841">
        <v>0</v>
      </c>
      <c r="DO841">
        <v>0</v>
      </c>
      <c r="DP841">
        <v>0</v>
      </c>
      <c r="DQ841">
        <v>0</v>
      </c>
      <c r="DR841">
        <v>0</v>
      </c>
      <c r="DS841">
        <v>0</v>
      </c>
      <c r="DT841">
        <v>0</v>
      </c>
      <c r="DU841">
        <v>0</v>
      </c>
      <c r="DV841">
        <v>0</v>
      </c>
      <c r="DW841">
        <v>0</v>
      </c>
      <c r="DX841">
        <v>0</v>
      </c>
      <c r="DY841">
        <v>0</v>
      </c>
      <c r="DZ841">
        <v>0</v>
      </c>
      <c r="EA841">
        <v>0</v>
      </c>
      <c r="EB841">
        <v>0</v>
      </c>
      <c r="EC841">
        <v>0</v>
      </c>
      <c r="ED841">
        <v>0</v>
      </c>
      <c r="EE841">
        <v>0</v>
      </c>
      <c r="EF841">
        <v>0</v>
      </c>
      <c r="EH841">
        <v>2</v>
      </c>
      <c r="EJ841">
        <v>0</v>
      </c>
      <c r="EK841" s="59" t="s">
        <v>552</v>
      </c>
      <c r="EL841"/>
    </row>
    <row r="842" spans="2:142" x14ac:dyDescent="0.3">
      <c r="B842">
        <v>2012</v>
      </c>
      <c r="D842" t="s">
        <v>291</v>
      </c>
      <c r="E842" t="s">
        <v>290</v>
      </c>
      <c r="G842" t="s">
        <v>138</v>
      </c>
      <c r="H842" s="6">
        <v>685208</v>
      </c>
      <c r="I842">
        <v>690027</v>
      </c>
      <c r="J842">
        <v>0</v>
      </c>
      <c r="K842">
        <v>0</v>
      </c>
      <c r="L842">
        <v>0</v>
      </c>
      <c r="M842">
        <v>0</v>
      </c>
      <c r="N842">
        <v>0</v>
      </c>
      <c r="O842">
        <v>0</v>
      </c>
      <c r="P842">
        <v>0</v>
      </c>
      <c r="Q842">
        <v>0</v>
      </c>
      <c r="R842">
        <v>0</v>
      </c>
      <c r="S842">
        <v>0</v>
      </c>
      <c r="T842">
        <v>0</v>
      </c>
      <c r="U842">
        <v>0</v>
      </c>
      <c r="V842">
        <v>0</v>
      </c>
      <c r="W842">
        <v>0</v>
      </c>
      <c r="X842">
        <v>0</v>
      </c>
      <c r="Y842">
        <v>0</v>
      </c>
      <c r="Z842">
        <v>0</v>
      </c>
      <c r="AA842">
        <v>0</v>
      </c>
      <c r="AB842">
        <v>0</v>
      </c>
      <c r="AC842">
        <v>0</v>
      </c>
      <c r="AD842">
        <v>0</v>
      </c>
      <c r="AE842">
        <v>0</v>
      </c>
      <c r="AF842">
        <v>0</v>
      </c>
      <c r="AG842">
        <v>0</v>
      </c>
      <c r="AH842">
        <v>0</v>
      </c>
      <c r="AI842">
        <v>0</v>
      </c>
      <c r="AJ842">
        <v>0</v>
      </c>
      <c r="AK842">
        <v>0</v>
      </c>
      <c r="AL842">
        <v>0</v>
      </c>
      <c r="AM842">
        <v>0</v>
      </c>
      <c r="AN842">
        <v>0</v>
      </c>
      <c r="AO842">
        <v>0</v>
      </c>
      <c r="AP842">
        <v>0</v>
      </c>
      <c r="AQ842">
        <v>0</v>
      </c>
      <c r="AR842">
        <v>0</v>
      </c>
      <c r="AS842">
        <v>2011915310.03</v>
      </c>
      <c r="AT842">
        <v>-16624473.289999999</v>
      </c>
      <c r="AU842">
        <v>0</v>
      </c>
      <c r="AV842">
        <v>148193837</v>
      </c>
      <c r="AW842">
        <v>0</v>
      </c>
      <c r="AX842">
        <v>0</v>
      </c>
      <c r="AY842">
        <v>-1529935.25</v>
      </c>
      <c r="AZ842">
        <v>0</v>
      </c>
      <c r="BA842">
        <v>-148193837</v>
      </c>
      <c r="BB842">
        <v>-2104215062.5999999</v>
      </c>
      <c r="BC842">
        <v>210897889.59999999</v>
      </c>
      <c r="BD842">
        <v>103061007</v>
      </c>
      <c r="BE842">
        <v>11035417.699999999</v>
      </c>
      <c r="BF842">
        <v>367575.25</v>
      </c>
      <c r="BG842">
        <v>-456851.17</v>
      </c>
      <c r="BH842">
        <v>-16660194.73</v>
      </c>
      <c r="BI842">
        <v>0</v>
      </c>
      <c r="BJ842">
        <v>0</v>
      </c>
      <c r="BK842">
        <v>0</v>
      </c>
      <c r="BL842">
        <v>-68281949.090000004</v>
      </c>
      <c r="BM842">
        <v>6780177</v>
      </c>
      <c r="BN842">
        <v>-3871415.18</v>
      </c>
      <c r="BO842">
        <v>-2752090.93</v>
      </c>
      <c r="BP842">
        <v>-2101668.9</v>
      </c>
      <c r="BQ842">
        <v>-2707950.1100000003</v>
      </c>
      <c r="BR842">
        <v>0</v>
      </c>
      <c r="BS842">
        <v>0</v>
      </c>
      <c r="BT842">
        <v>-68696179</v>
      </c>
      <c r="BU842">
        <v>-660491.55000000005</v>
      </c>
      <c r="BV842">
        <v>-25259975.939999998</v>
      </c>
      <c r="BW842">
        <v>-4817429.05</v>
      </c>
      <c r="BX842">
        <v>-324196.33</v>
      </c>
      <c r="BY842">
        <v>-975268.72</v>
      </c>
      <c r="BZ842">
        <v>864827.92999999993</v>
      </c>
      <c r="CA842">
        <v>-456.6</v>
      </c>
      <c r="CB842">
        <v>0</v>
      </c>
      <c r="CC842">
        <v>40711804.140000001</v>
      </c>
      <c r="CD842">
        <v>0</v>
      </c>
      <c r="CE842">
        <v>-1742366.27</v>
      </c>
      <c r="CF842">
        <v>0</v>
      </c>
      <c r="CG842">
        <v>0</v>
      </c>
      <c r="CH842">
        <v>0</v>
      </c>
      <c r="CI842">
        <v>0</v>
      </c>
      <c r="CJ842">
        <v>0</v>
      </c>
      <c r="CK842">
        <v>0</v>
      </c>
      <c r="CL842">
        <v>758198315.52999997</v>
      </c>
      <c r="CM842">
        <v>0</v>
      </c>
      <c r="CN842">
        <v>0</v>
      </c>
      <c r="CO842">
        <v>0</v>
      </c>
      <c r="CP842">
        <v>0</v>
      </c>
      <c r="CQ842">
        <v>0</v>
      </c>
      <c r="CR842">
        <v>0</v>
      </c>
      <c r="CS842">
        <v>0</v>
      </c>
      <c r="CT842">
        <v>0</v>
      </c>
      <c r="CU842">
        <v>0</v>
      </c>
      <c r="CV842">
        <v>0</v>
      </c>
      <c r="CW842">
        <v>0</v>
      </c>
      <c r="CX842">
        <v>0</v>
      </c>
      <c r="CY842">
        <v>0</v>
      </c>
      <c r="CZ842">
        <v>0</v>
      </c>
      <c r="DA842">
        <v>365008899.63</v>
      </c>
      <c r="DB842">
        <v>0</v>
      </c>
      <c r="DC842">
        <v>0</v>
      </c>
      <c r="DD842">
        <v>0</v>
      </c>
      <c r="DE842">
        <v>0</v>
      </c>
      <c r="DF842">
        <v>0</v>
      </c>
      <c r="DG842">
        <v>0</v>
      </c>
      <c r="DH842">
        <v>0</v>
      </c>
      <c r="DI842">
        <v>0</v>
      </c>
      <c r="DJ842">
        <v>332589485.18000001</v>
      </c>
      <c r="DK842">
        <v>0</v>
      </c>
      <c r="DL842">
        <v>0</v>
      </c>
      <c r="DM842">
        <v>0</v>
      </c>
      <c r="DN842">
        <v>0</v>
      </c>
      <c r="DO842">
        <v>0</v>
      </c>
      <c r="DP842">
        <v>0</v>
      </c>
      <c r="DQ842">
        <v>0</v>
      </c>
      <c r="DR842">
        <v>0</v>
      </c>
      <c r="DS842">
        <v>0</v>
      </c>
      <c r="DT842">
        <v>0</v>
      </c>
      <c r="DU842">
        <v>0</v>
      </c>
      <c r="DV842">
        <v>0</v>
      </c>
      <c r="DW842">
        <v>0</v>
      </c>
      <c r="DX842">
        <v>0</v>
      </c>
      <c r="DY842">
        <v>0</v>
      </c>
      <c r="DZ842">
        <v>0</v>
      </c>
      <c r="EA842">
        <v>0</v>
      </c>
      <c r="EB842">
        <v>0</v>
      </c>
      <c r="EC842">
        <v>0</v>
      </c>
      <c r="ED842">
        <v>0</v>
      </c>
      <c r="EE842">
        <v>0</v>
      </c>
      <c r="EF842">
        <v>0</v>
      </c>
      <c r="EH842">
        <v>2</v>
      </c>
      <c r="EJ842">
        <v>0</v>
      </c>
      <c r="EK842" s="59" t="s">
        <v>553</v>
      </c>
      <c r="EL842"/>
    </row>
    <row r="843" spans="2:142" x14ac:dyDescent="0.3">
      <c r="B843">
        <v>2013</v>
      </c>
      <c r="D843" t="s">
        <v>291</v>
      </c>
      <c r="E843" t="s">
        <v>290</v>
      </c>
      <c r="G843" t="s">
        <v>138</v>
      </c>
      <c r="H843" s="6">
        <v>693599</v>
      </c>
      <c r="I843">
        <v>683642</v>
      </c>
      <c r="J843">
        <v>0</v>
      </c>
      <c r="K843">
        <v>0</v>
      </c>
      <c r="L843">
        <v>0</v>
      </c>
      <c r="M843">
        <v>0</v>
      </c>
      <c r="N843">
        <v>0</v>
      </c>
      <c r="O843">
        <v>0</v>
      </c>
      <c r="P843">
        <v>0</v>
      </c>
      <c r="Q843">
        <v>0</v>
      </c>
      <c r="R843">
        <v>0</v>
      </c>
      <c r="S843">
        <v>0</v>
      </c>
      <c r="T843">
        <v>0</v>
      </c>
      <c r="U843">
        <v>0</v>
      </c>
      <c r="V843">
        <v>0</v>
      </c>
      <c r="W843">
        <v>0</v>
      </c>
      <c r="X843">
        <v>0</v>
      </c>
      <c r="Y843">
        <v>0</v>
      </c>
      <c r="Z843">
        <v>0</v>
      </c>
      <c r="AA843">
        <v>0</v>
      </c>
      <c r="AB843">
        <v>0</v>
      </c>
      <c r="AC843">
        <v>0</v>
      </c>
      <c r="AD843">
        <v>0</v>
      </c>
      <c r="AE843">
        <v>0</v>
      </c>
      <c r="AF843">
        <v>0</v>
      </c>
      <c r="AG843">
        <v>0</v>
      </c>
      <c r="AH843">
        <v>0</v>
      </c>
      <c r="AI843">
        <v>0</v>
      </c>
      <c r="AJ843">
        <v>0</v>
      </c>
      <c r="AK843">
        <v>0</v>
      </c>
      <c r="AL843">
        <v>0</v>
      </c>
      <c r="AM843">
        <v>0</v>
      </c>
      <c r="AN843">
        <v>0</v>
      </c>
      <c r="AO843">
        <v>0</v>
      </c>
      <c r="AP843">
        <v>0</v>
      </c>
      <c r="AQ843">
        <v>0</v>
      </c>
      <c r="AR843">
        <v>0</v>
      </c>
      <c r="AS843">
        <v>2075828847.3500001</v>
      </c>
      <c r="AT843">
        <v>2085375.6300000001</v>
      </c>
      <c r="AU843">
        <v>0</v>
      </c>
      <c r="AV843">
        <v>140982061.5</v>
      </c>
      <c r="AW843">
        <v>0</v>
      </c>
      <c r="AX843">
        <v>0</v>
      </c>
      <c r="AY843">
        <v>-1595992.8</v>
      </c>
      <c r="AZ843">
        <v>0</v>
      </c>
      <c r="BA843">
        <v>-140982061.5</v>
      </c>
      <c r="BB843">
        <v>-2247176594.25</v>
      </c>
      <c r="BC843">
        <v>224150551.80000001</v>
      </c>
      <c r="BD843">
        <v>107831205.7</v>
      </c>
      <c r="BE843">
        <v>11686387.6</v>
      </c>
      <c r="BF843">
        <v>515477.9</v>
      </c>
      <c r="BG843">
        <v>-487467.83</v>
      </c>
      <c r="BH843">
        <v>817434.18000000017</v>
      </c>
      <c r="BI843">
        <v>0</v>
      </c>
      <c r="BJ843">
        <v>0</v>
      </c>
      <c r="BK843">
        <v>0</v>
      </c>
      <c r="BL843">
        <v>-63385368.170000002</v>
      </c>
      <c r="BM843">
        <v>0</v>
      </c>
      <c r="BN843">
        <v>-7444489.6799999997</v>
      </c>
      <c r="BO843">
        <v>-14910438.529999999</v>
      </c>
      <c r="BP843">
        <v>-2871593.6399999997</v>
      </c>
      <c r="BQ843">
        <v>-2715932.3600000003</v>
      </c>
      <c r="BR843">
        <v>0</v>
      </c>
      <c r="BS843">
        <v>0</v>
      </c>
      <c r="BT843">
        <v>-73164301.789999992</v>
      </c>
      <c r="BU843">
        <v>-867381.73</v>
      </c>
      <c r="BV843">
        <v>-22090646.98</v>
      </c>
      <c r="BW843">
        <v>-4540034.2399999993</v>
      </c>
      <c r="BX843">
        <v>-40021.87999999999</v>
      </c>
      <c r="BY843">
        <v>-1076096.3400000001</v>
      </c>
      <c r="BZ843">
        <v>1021141.85</v>
      </c>
      <c r="CA843">
        <v>-16438.93</v>
      </c>
      <c r="CB843">
        <v>0</v>
      </c>
      <c r="CC843">
        <v>30022253.25</v>
      </c>
      <c r="CD843">
        <v>349299.93</v>
      </c>
      <c r="CE843">
        <v>0</v>
      </c>
      <c r="CF843">
        <v>0</v>
      </c>
      <c r="CG843">
        <v>0</v>
      </c>
      <c r="CH843">
        <v>0</v>
      </c>
      <c r="CI843">
        <v>0</v>
      </c>
      <c r="CJ843">
        <v>0</v>
      </c>
      <c r="CK843">
        <v>0</v>
      </c>
      <c r="CL843">
        <v>726561864.15999997</v>
      </c>
      <c r="CM843">
        <v>0</v>
      </c>
      <c r="CN843">
        <v>0</v>
      </c>
      <c r="CO843">
        <v>0</v>
      </c>
      <c r="CP843">
        <v>0</v>
      </c>
      <c r="CQ843">
        <v>0</v>
      </c>
      <c r="CR843">
        <v>0</v>
      </c>
      <c r="CS843">
        <v>0</v>
      </c>
      <c r="CT843">
        <v>0</v>
      </c>
      <c r="CU843">
        <v>0</v>
      </c>
      <c r="CV843">
        <v>0</v>
      </c>
      <c r="CW843">
        <v>0</v>
      </c>
      <c r="CX843">
        <v>0</v>
      </c>
      <c r="CY843">
        <v>0</v>
      </c>
      <c r="CZ843">
        <v>0</v>
      </c>
      <c r="DA843">
        <v>376933175.62</v>
      </c>
      <c r="DB843">
        <v>0</v>
      </c>
      <c r="DC843">
        <v>0</v>
      </c>
      <c r="DD843">
        <v>0</v>
      </c>
      <c r="DE843">
        <v>0</v>
      </c>
      <c r="DF843">
        <v>0</v>
      </c>
      <c r="DG843">
        <v>0</v>
      </c>
      <c r="DH843">
        <v>0</v>
      </c>
      <c r="DI843">
        <v>0</v>
      </c>
      <c r="DJ843">
        <v>331772051</v>
      </c>
      <c r="DK843">
        <v>0</v>
      </c>
      <c r="DL843">
        <v>0</v>
      </c>
      <c r="DM843">
        <v>0</v>
      </c>
      <c r="DN843">
        <v>0</v>
      </c>
      <c r="DO843">
        <v>0</v>
      </c>
      <c r="DP843">
        <v>0</v>
      </c>
      <c r="DQ843">
        <v>0</v>
      </c>
      <c r="DR843">
        <v>0</v>
      </c>
      <c r="DS843">
        <v>0</v>
      </c>
      <c r="DT843">
        <v>0</v>
      </c>
      <c r="DU843">
        <v>0</v>
      </c>
      <c r="DV843">
        <v>0</v>
      </c>
      <c r="DW843">
        <v>0</v>
      </c>
      <c r="DX843">
        <v>0</v>
      </c>
      <c r="DY843">
        <v>0</v>
      </c>
      <c r="DZ843">
        <v>0</v>
      </c>
      <c r="EA843">
        <v>0</v>
      </c>
      <c r="EB843">
        <v>0</v>
      </c>
      <c r="EC843">
        <v>0</v>
      </c>
      <c r="ED843">
        <v>0</v>
      </c>
      <c r="EE843">
        <v>0</v>
      </c>
      <c r="EF843">
        <v>0</v>
      </c>
      <c r="EH843">
        <v>2</v>
      </c>
      <c r="EJ843">
        <v>0</v>
      </c>
      <c r="EK843" s="59" t="s">
        <v>553</v>
      </c>
      <c r="EL843"/>
    </row>
    <row r="844" spans="2:142" x14ac:dyDescent="0.3">
      <c r="B844">
        <v>2014</v>
      </c>
      <c r="D844" t="s">
        <v>291</v>
      </c>
      <c r="E844" t="s">
        <v>290</v>
      </c>
      <c r="G844" t="s">
        <v>138</v>
      </c>
      <c r="H844" s="6">
        <v>684331</v>
      </c>
      <c r="I844">
        <v>678682</v>
      </c>
      <c r="J844">
        <v>0</v>
      </c>
      <c r="K844">
        <v>0</v>
      </c>
      <c r="L844">
        <v>0</v>
      </c>
      <c r="M844">
        <v>0</v>
      </c>
      <c r="N844">
        <v>0</v>
      </c>
      <c r="O844">
        <v>0</v>
      </c>
      <c r="P844">
        <v>0</v>
      </c>
      <c r="Q844">
        <v>0</v>
      </c>
      <c r="R844">
        <v>0</v>
      </c>
      <c r="S844">
        <v>0</v>
      </c>
      <c r="T844">
        <v>0</v>
      </c>
      <c r="U844">
        <v>0</v>
      </c>
      <c r="V844">
        <v>0</v>
      </c>
      <c r="W844">
        <v>0</v>
      </c>
      <c r="X844">
        <v>0</v>
      </c>
      <c r="Y844">
        <v>0</v>
      </c>
      <c r="Z844">
        <v>0</v>
      </c>
      <c r="AA844">
        <v>0</v>
      </c>
      <c r="AB844">
        <v>0</v>
      </c>
      <c r="AC844">
        <v>0</v>
      </c>
      <c r="AD844">
        <v>0</v>
      </c>
      <c r="AE844">
        <v>0</v>
      </c>
      <c r="AF844">
        <v>0</v>
      </c>
      <c r="AG844">
        <v>0</v>
      </c>
      <c r="AH844">
        <v>0</v>
      </c>
      <c r="AI844">
        <v>0</v>
      </c>
      <c r="AJ844">
        <v>0</v>
      </c>
      <c r="AK844">
        <v>0</v>
      </c>
      <c r="AL844">
        <v>0</v>
      </c>
      <c r="AM844">
        <v>0</v>
      </c>
      <c r="AN844">
        <v>0</v>
      </c>
      <c r="AO844">
        <v>0</v>
      </c>
      <c r="AP844">
        <v>0</v>
      </c>
      <c r="AQ844">
        <v>0</v>
      </c>
      <c r="AR844">
        <v>0</v>
      </c>
      <c r="AS844">
        <v>2157648374.5699997</v>
      </c>
      <c r="AT844">
        <v>-5021474.21</v>
      </c>
      <c r="AU844">
        <v>0</v>
      </c>
      <c r="AV844">
        <v>233553741.5</v>
      </c>
      <c r="AW844">
        <v>0</v>
      </c>
      <c r="AX844">
        <v>0</v>
      </c>
      <c r="AY844">
        <v>-1694951.55</v>
      </c>
      <c r="AZ844">
        <v>0</v>
      </c>
      <c r="BA844">
        <v>-233553741.5</v>
      </c>
      <c r="BB844">
        <v>-2306341538.5</v>
      </c>
      <c r="BC844">
        <v>229681527.09999999</v>
      </c>
      <c r="BD844">
        <v>110258531.09999999</v>
      </c>
      <c r="BE844">
        <v>12329081.25</v>
      </c>
      <c r="BF844">
        <v>503397.5</v>
      </c>
      <c r="BG844">
        <v>-513470.85</v>
      </c>
      <c r="BH844">
        <v>-17448974</v>
      </c>
      <c r="BI844">
        <v>0</v>
      </c>
      <c r="BJ844">
        <v>0</v>
      </c>
      <c r="BK844">
        <v>-22387068</v>
      </c>
      <c r="BL844">
        <v>-31301777.52</v>
      </c>
      <c r="BM844">
        <v>0</v>
      </c>
      <c r="BN844">
        <v>-5539590.9100000011</v>
      </c>
      <c r="BO844">
        <v>-4187359.0599999996</v>
      </c>
      <c r="BP844">
        <v>-3046549.5</v>
      </c>
      <c r="BQ844">
        <v>-3104013.37</v>
      </c>
      <c r="BR844">
        <v>0</v>
      </c>
      <c r="BS844">
        <v>0</v>
      </c>
      <c r="BT844">
        <v>-76491985.430000007</v>
      </c>
      <c r="BU844">
        <v>-785863.62</v>
      </c>
      <c r="BV844">
        <v>-23667015.649999999</v>
      </c>
      <c r="BW844">
        <v>-4777630.1900000004</v>
      </c>
      <c r="BX844">
        <v>-402759</v>
      </c>
      <c r="BY844">
        <v>-1013305.58</v>
      </c>
      <c r="BZ844">
        <v>390210.29</v>
      </c>
      <c r="CA844">
        <v>0</v>
      </c>
      <c r="CB844">
        <v>0</v>
      </c>
      <c r="CC844">
        <v>40487899.389999993</v>
      </c>
      <c r="CD844">
        <v>83008.42</v>
      </c>
      <c r="CE844">
        <v>-1698.48</v>
      </c>
      <c r="CF844">
        <v>0</v>
      </c>
      <c r="CG844">
        <v>0</v>
      </c>
      <c r="CH844">
        <v>0</v>
      </c>
      <c r="CI844">
        <v>0</v>
      </c>
      <c r="CJ844">
        <v>0</v>
      </c>
      <c r="CK844">
        <v>0</v>
      </c>
      <c r="CL844">
        <v>805122850.48000014</v>
      </c>
      <c r="CM844">
        <v>0</v>
      </c>
      <c r="CN844">
        <v>0</v>
      </c>
      <c r="CO844">
        <v>0</v>
      </c>
      <c r="CP844">
        <v>0</v>
      </c>
      <c r="CQ844">
        <v>0</v>
      </c>
      <c r="CR844">
        <v>0</v>
      </c>
      <c r="CS844">
        <v>0</v>
      </c>
      <c r="CT844">
        <v>0</v>
      </c>
      <c r="CU844">
        <v>0</v>
      </c>
      <c r="CV844">
        <v>0</v>
      </c>
      <c r="CW844">
        <v>0</v>
      </c>
      <c r="CX844">
        <v>0</v>
      </c>
      <c r="CY844">
        <v>0</v>
      </c>
      <c r="CZ844">
        <v>0</v>
      </c>
      <c r="DA844">
        <v>420588179.81999999</v>
      </c>
      <c r="DB844">
        <v>0</v>
      </c>
      <c r="DC844">
        <v>0</v>
      </c>
      <c r="DD844">
        <v>0</v>
      </c>
      <c r="DE844">
        <v>0</v>
      </c>
      <c r="DF844">
        <v>0</v>
      </c>
      <c r="DG844">
        <v>0</v>
      </c>
      <c r="DH844">
        <v>0</v>
      </c>
      <c r="DI844">
        <v>0</v>
      </c>
      <c r="DJ844">
        <v>349221025</v>
      </c>
      <c r="DK844">
        <v>0</v>
      </c>
      <c r="DL844">
        <v>0</v>
      </c>
      <c r="DM844">
        <v>0</v>
      </c>
      <c r="DN844">
        <v>0</v>
      </c>
      <c r="DO844">
        <v>0</v>
      </c>
      <c r="DP844">
        <v>0</v>
      </c>
      <c r="DQ844">
        <v>0</v>
      </c>
      <c r="DR844">
        <v>0</v>
      </c>
      <c r="DS844">
        <v>0</v>
      </c>
      <c r="DT844">
        <v>0</v>
      </c>
      <c r="DU844">
        <v>0</v>
      </c>
      <c r="DV844">
        <v>0</v>
      </c>
      <c r="DW844">
        <v>0</v>
      </c>
      <c r="DX844">
        <v>0</v>
      </c>
      <c r="DY844">
        <v>0</v>
      </c>
      <c r="DZ844">
        <v>0</v>
      </c>
      <c r="EA844">
        <v>0</v>
      </c>
      <c r="EB844">
        <v>0</v>
      </c>
      <c r="EC844">
        <v>0</v>
      </c>
      <c r="ED844">
        <v>0</v>
      </c>
      <c r="EE844">
        <v>0</v>
      </c>
      <c r="EF844">
        <v>0</v>
      </c>
      <c r="EH844">
        <v>2</v>
      </c>
      <c r="EJ844">
        <v>0</v>
      </c>
      <c r="EK844" s="59" t="s">
        <v>553</v>
      </c>
      <c r="EL844"/>
    </row>
    <row r="845" spans="2:142" x14ac:dyDescent="0.3">
      <c r="B845">
        <v>2015</v>
      </c>
      <c r="D845" t="s">
        <v>291</v>
      </c>
      <c r="E845" t="s">
        <v>290</v>
      </c>
      <c r="G845" t="s">
        <v>138</v>
      </c>
      <c r="H845" s="6">
        <v>681355</v>
      </c>
      <c r="I845">
        <v>706044</v>
      </c>
      <c r="J845">
        <v>0</v>
      </c>
      <c r="K845">
        <v>0</v>
      </c>
      <c r="L845">
        <v>0</v>
      </c>
      <c r="M845">
        <v>0</v>
      </c>
      <c r="N845">
        <v>0</v>
      </c>
      <c r="O845">
        <v>0</v>
      </c>
      <c r="P845">
        <v>0</v>
      </c>
      <c r="Q845">
        <v>0</v>
      </c>
      <c r="R845">
        <v>0</v>
      </c>
      <c r="S845">
        <v>0</v>
      </c>
      <c r="T845">
        <v>0</v>
      </c>
      <c r="U845">
        <v>0</v>
      </c>
      <c r="V845">
        <v>0</v>
      </c>
      <c r="W845">
        <v>0</v>
      </c>
      <c r="X845">
        <v>0</v>
      </c>
      <c r="Y845">
        <v>0</v>
      </c>
      <c r="Z845">
        <v>0</v>
      </c>
      <c r="AA845">
        <v>0</v>
      </c>
      <c r="AB845">
        <v>0</v>
      </c>
      <c r="AC845">
        <v>0</v>
      </c>
      <c r="AD845">
        <v>0</v>
      </c>
      <c r="AE845">
        <v>0</v>
      </c>
      <c r="AF845">
        <v>0</v>
      </c>
      <c r="AG845">
        <v>0</v>
      </c>
      <c r="AH845">
        <v>0</v>
      </c>
      <c r="AI845">
        <v>0</v>
      </c>
      <c r="AJ845">
        <v>0</v>
      </c>
      <c r="AK845">
        <v>0</v>
      </c>
      <c r="AL845">
        <v>0</v>
      </c>
      <c r="AM845">
        <v>0</v>
      </c>
      <c r="AN845">
        <v>0</v>
      </c>
      <c r="AO845">
        <v>0</v>
      </c>
      <c r="AP845">
        <v>0</v>
      </c>
      <c r="AQ845">
        <v>0</v>
      </c>
      <c r="AR845">
        <v>0</v>
      </c>
      <c r="AS845">
        <v>2223172401.7200003</v>
      </c>
      <c r="AT845">
        <v>-9188653.5800000001</v>
      </c>
      <c r="AU845">
        <v>0</v>
      </c>
      <c r="AV845">
        <v>245462415.80000001</v>
      </c>
      <c r="AW845">
        <v>0</v>
      </c>
      <c r="AX845">
        <v>0</v>
      </c>
      <c r="AY845">
        <v>-1696218</v>
      </c>
      <c r="AZ845">
        <v>0</v>
      </c>
      <c r="BA845">
        <v>-245462415.80000001</v>
      </c>
      <c r="BB845">
        <v>-2382479816.79</v>
      </c>
      <c r="BC845">
        <v>235383096.47</v>
      </c>
      <c r="BD845">
        <v>112709547.53</v>
      </c>
      <c r="BE845">
        <v>12715217.5</v>
      </c>
      <c r="BF845">
        <v>486613.39999999997</v>
      </c>
      <c r="BG845">
        <v>-767271.34000000008</v>
      </c>
      <c r="BH845">
        <v>5024796</v>
      </c>
      <c r="BI845">
        <v>0</v>
      </c>
      <c r="BJ845">
        <v>0</v>
      </c>
      <c r="BK845">
        <v>-820545</v>
      </c>
      <c r="BL845">
        <v>-63984143</v>
      </c>
      <c r="BM845">
        <v>0</v>
      </c>
      <c r="BN845">
        <v>-5430734.5199999996</v>
      </c>
      <c r="BO845">
        <v>-9672423.4600000009</v>
      </c>
      <c r="BP845">
        <v>-3358909.37</v>
      </c>
      <c r="BQ845">
        <v>-2433383.5</v>
      </c>
      <c r="BR845">
        <v>0</v>
      </c>
      <c r="BS845">
        <v>0</v>
      </c>
      <c r="BT845">
        <v>-80162030.960000008</v>
      </c>
      <c r="BU845">
        <v>-1560037.43</v>
      </c>
      <c r="BV845">
        <v>-20041287.18</v>
      </c>
      <c r="BW845">
        <v>-5021739.79</v>
      </c>
      <c r="BX845">
        <v>-782182.53</v>
      </c>
      <c r="BY845">
        <v>-1141814.9099999999</v>
      </c>
      <c r="BZ845">
        <v>1573800.3499999999</v>
      </c>
      <c r="CA845">
        <v>0</v>
      </c>
      <c r="CB845">
        <v>0</v>
      </c>
      <c r="CC845">
        <v>3327333.7600000002</v>
      </c>
      <c r="CD845">
        <v>269237.95</v>
      </c>
      <c r="CE845">
        <v>0</v>
      </c>
      <c r="CF845">
        <v>0</v>
      </c>
      <c r="CG845">
        <v>0</v>
      </c>
      <c r="CH845">
        <v>0</v>
      </c>
      <c r="CI845">
        <v>429920793.86000067</v>
      </c>
      <c r="CJ845">
        <v>286906029.04125607</v>
      </c>
      <c r="CK845">
        <v>0</v>
      </c>
      <c r="CL845">
        <v>831293115.23999989</v>
      </c>
      <c r="CM845">
        <v>0</v>
      </c>
      <c r="CN845">
        <v>0</v>
      </c>
      <c r="CO845">
        <v>0</v>
      </c>
      <c r="CP845">
        <v>0</v>
      </c>
      <c r="CQ845">
        <v>0</v>
      </c>
      <c r="CR845">
        <v>0</v>
      </c>
      <c r="CS845">
        <v>0</v>
      </c>
      <c r="CT845">
        <v>0</v>
      </c>
      <c r="CU845">
        <v>0</v>
      </c>
      <c r="CV845">
        <v>0</v>
      </c>
      <c r="CW845">
        <v>0</v>
      </c>
      <c r="CX845">
        <v>0</v>
      </c>
      <c r="CY845">
        <v>0</v>
      </c>
      <c r="CZ845">
        <v>0</v>
      </c>
      <c r="DA845">
        <v>426709033.14000005</v>
      </c>
      <c r="DB845">
        <v>0</v>
      </c>
      <c r="DC845">
        <v>0</v>
      </c>
      <c r="DD845">
        <v>0</v>
      </c>
      <c r="DE845">
        <v>0</v>
      </c>
      <c r="DF845">
        <v>0</v>
      </c>
      <c r="DG845">
        <v>0</v>
      </c>
      <c r="DH845">
        <v>0</v>
      </c>
      <c r="DI845">
        <v>0</v>
      </c>
      <c r="DJ845">
        <v>344196229</v>
      </c>
      <c r="DK845">
        <v>0</v>
      </c>
      <c r="DL845">
        <v>0</v>
      </c>
      <c r="DM845">
        <v>0</v>
      </c>
      <c r="DN845">
        <v>0</v>
      </c>
      <c r="DO845">
        <v>0</v>
      </c>
      <c r="DP845">
        <v>0</v>
      </c>
      <c r="DQ845">
        <v>0</v>
      </c>
      <c r="DR845">
        <v>0</v>
      </c>
      <c r="DS845">
        <v>0</v>
      </c>
      <c r="DT845">
        <v>0</v>
      </c>
      <c r="DU845">
        <v>0</v>
      </c>
      <c r="DV845">
        <v>0</v>
      </c>
      <c r="DW845">
        <v>0</v>
      </c>
      <c r="DX845">
        <v>0</v>
      </c>
      <c r="DY845">
        <v>0</v>
      </c>
      <c r="DZ845">
        <v>0</v>
      </c>
      <c r="EA845">
        <v>0</v>
      </c>
      <c r="EB845">
        <v>0</v>
      </c>
      <c r="EC845">
        <v>0</v>
      </c>
      <c r="ED845">
        <v>0</v>
      </c>
      <c r="EE845">
        <v>0</v>
      </c>
      <c r="EF845">
        <v>0</v>
      </c>
      <c r="EH845">
        <v>2</v>
      </c>
      <c r="EJ845">
        <v>0</v>
      </c>
      <c r="EK845" s="59" t="s">
        <v>553</v>
      </c>
      <c r="EL845"/>
    </row>
    <row r="846" spans="2:142" x14ac:dyDescent="0.3">
      <c r="B846">
        <v>2016</v>
      </c>
      <c r="D846" t="s">
        <v>291</v>
      </c>
      <c r="E846" t="s">
        <v>290</v>
      </c>
      <c r="G846" t="s">
        <v>138</v>
      </c>
      <c r="H846" s="6">
        <v>708813</v>
      </c>
      <c r="I846">
        <v>742897</v>
      </c>
      <c r="J846">
        <v>0</v>
      </c>
      <c r="K846">
        <v>0</v>
      </c>
      <c r="L846">
        <v>0</v>
      </c>
      <c r="M846">
        <v>0</v>
      </c>
      <c r="N846">
        <v>0</v>
      </c>
      <c r="O846">
        <v>0</v>
      </c>
      <c r="P846">
        <v>0</v>
      </c>
      <c r="Q846">
        <v>0</v>
      </c>
      <c r="R846">
        <v>0</v>
      </c>
      <c r="S846">
        <v>0</v>
      </c>
      <c r="T846">
        <v>0</v>
      </c>
      <c r="U846">
        <v>0</v>
      </c>
      <c r="V846">
        <v>0</v>
      </c>
      <c r="W846">
        <v>0</v>
      </c>
      <c r="X846">
        <v>0</v>
      </c>
      <c r="Y846">
        <v>0</v>
      </c>
      <c r="Z846">
        <v>0</v>
      </c>
      <c r="AA846">
        <v>0</v>
      </c>
      <c r="AB846">
        <v>0</v>
      </c>
      <c r="AC846">
        <v>0</v>
      </c>
      <c r="AD846">
        <v>0</v>
      </c>
      <c r="AE846">
        <v>0</v>
      </c>
      <c r="AF846">
        <v>0</v>
      </c>
      <c r="AG846">
        <v>0</v>
      </c>
      <c r="AH846">
        <v>0</v>
      </c>
      <c r="AI846">
        <v>0</v>
      </c>
      <c r="AJ846">
        <v>0</v>
      </c>
      <c r="AK846">
        <v>0</v>
      </c>
      <c r="AL846">
        <v>0</v>
      </c>
      <c r="AM846">
        <v>0</v>
      </c>
      <c r="AN846">
        <v>0</v>
      </c>
      <c r="AO846">
        <v>0</v>
      </c>
      <c r="AP846">
        <v>0</v>
      </c>
      <c r="AQ846">
        <v>0</v>
      </c>
      <c r="AR846">
        <v>0</v>
      </c>
      <c r="AS846">
        <v>2337524124.0900002</v>
      </c>
      <c r="AT846">
        <v>-1824464.8800000001</v>
      </c>
      <c r="AU846">
        <v>0</v>
      </c>
      <c r="AV846">
        <v>258504474.44999999</v>
      </c>
      <c r="AW846">
        <v>0</v>
      </c>
      <c r="AX846">
        <v>0</v>
      </c>
      <c r="AY846">
        <v>-1642043.4000000001</v>
      </c>
      <c r="AZ846">
        <v>0</v>
      </c>
      <c r="BA846">
        <v>-258504474.44999999</v>
      </c>
      <c r="BB846">
        <v>-2524904407.8800001</v>
      </c>
      <c r="BC846">
        <v>382509294.30000001</v>
      </c>
      <c r="BD846">
        <v>0</v>
      </c>
      <c r="BE846">
        <v>0</v>
      </c>
      <c r="BF846">
        <v>0</v>
      </c>
      <c r="BG846">
        <v>-534310.61</v>
      </c>
      <c r="BH846">
        <v>146987</v>
      </c>
      <c r="BI846">
        <v>0</v>
      </c>
      <c r="BJ846">
        <v>0</v>
      </c>
      <c r="BK846">
        <v>0</v>
      </c>
      <c r="BL846">
        <v>-47110056</v>
      </c>
      <c r="BM846">
        <v>0</v>
      </c>
      <c r="BN846">
        <v>-21078486.879999999</v>
      </c>
      <c r="BO846">
        <v>-13385096.75</v>
      </c>
      <c r="BP846">
        <v>-3656556.65</v>
      </c>
      <c r="BQ846">
        <v>-2192968.65</v>
      </c>
      <c r="BR846">
        <v>0</v>
      </c>
      <c r="BS846">
        <v>0</v>
      </c>
      <c r="BT846">
        <v>-85605873.540000007</v>
      </c>
      <c r="BU846">
        <v>-922040.7</v>
      </c>
      <c r="BV846">
        <v>-21433681.75</v>
      </c>
      <c r="BW846">
        <v>-6273667.6399999997</v>
      </c>
      <c r="BX846">
        <v>-559723.6</v>
      </c>
      <c r="BY846">
        <v>-1387542.5999999999</v>
      </c>
      <c r="BZ846">
        <v>791748.33</v>
      </c>
      <c r="CA846">
        <v>-11853.22</v>
      </c>
      <c r="CB846">
        <v>0</v>
      </c>
      <c r="CC846">
        <v>12438753.809999999</v>
      </c>
      <c r="CD846">
        <v>41425.11</v>
      </c>
      <c r="CE846">
        <v>0</v>
      </c>
      <c r="CF846">
        <v>0</v>
      </c>
      <c r="CG846">
        <v>0</v>
      </c>
      <c r="CH846">
        <v>0</v>
      </c>
      <c r="CI846">
        <v>437800000</v>
      </c>
      <c r="CJ846">
        <v>338800000</v>
      </c>
      <c r="CK846">
        <v>0</v>
      </c>
      <c r="CL846">
        <v>909691283.38999999</v>
      </c>
      <c r="CM846">
        <v>0</v>
      </c>
      <c r="CN846">
        <v>0</v>
      </c>
      <c r="CO846">
        <v>0</v>
      </c>
      <c r="CP846">
        <v>0</v>
      </c>
      <c r="CQ846">
        <v>0</v>
      </c>
      <c r="CR846">
        <v>0</v>
      </c>
      <c r="CS846">
        <v>0</v>
      </c>
      <c r="CT846">
        <v>0</v>
      </c>
      <c r="CU846">
        <v>0</v>
      </c>
      <c r="CV846">
        <v>0</v>
      </c>
      <c r="CW846">
        <v>0</v>
      </c>
      <c r="CX846">
        <v>0</v>
      </c>
      <c r="CY846">
        <v>0</v>
      </c>
      <c r="CZ846">
        <v>0</v>
      </c>
      <c r="DA846">
        <v>427638591.00999999</v>
      </c>
      <c r="DB846">
        <v>0</v>
      </c>
      <c r="DC846">
        <v>0</v>
      </c>
      <c r="DD846">
        <v>0</v>
      </c>
      <c r="DE846">
        <v>0</v>
      </c>
      <c r="DF846">
        <v>0</v>
      </c>
      <c r="DG846">
        <v>0</v>
      </c>
      <c r="DH846">
        <v>0</v>
      </c>
      <c r="DI846">
        <v>0</v>
      </c>
      <c r="DJ846">
        <v>344049242</v>
      </c>
      <c r="DK846">
        <v>0</v>
      </c>
      <c r="DL846">
        <v>0</v>
      </c>
      <c r="DM846">
        <v>0</v>
      </c>
      <c r="DN846">
        <v>0</v>
      </c>
      <c r="DO846">
        <v>0</v>
      </c>
      <c r="DP846">
        <v>0</v>
      </c>
      <c r="DQ846">
        <v>0</v>
      </c>
      <c r="DR846">
        <v>0</v>
      </c>
      <c r="DS846">
        <v>0</v>
      </c>
      <c r="DT846">
        <v>0</v>
      </c>
      <c r="DU846">
        <v>0</v>
      </c>
      <c r="DV846">
        <v>0</v>
      </c>
      <c r="DW846">
        <v>0</v>
      </c>
      <c r="DX846">
        <v>0</v>
      </c>
      <c r="DY846">
        <v>0</v>
      </c>
      <c r="DZ846">
        <v>0</v>
      </c>
      <c r="EA846">
        <v>0</v>
      </c>
      <c r="EB846">
        <v>0</v>
      </c>
      <c r="EC846">
        <v>0</v>
      </c>
      <c r="ED846">
        <v>0</v>
      </c>
      <c r="EE846">
        <v>0</v>
      </c>
      <c r="EF846">
        <v>0</v>
      </c>
      <c r="EH846">
        <v>2</v>
      </c>
      <c r="EJ846">
        <v>0</v>
      </c>
      <c r="EK846" s="59" t="s">
        <v>553</v>
      </c>
      <c r="EL846"/>
    </row>
    <row r="847" spans="2:142" x14ac:dyDescent="0.3">
      <c r="B847">
        <v>2017</v>
      </c>
      <c r="D847" t="s">
        <v>291</v>
      </c>
      <c r="E847" t="s">
        <v>290</v>
      </c>
      <c r="G847" t="s">
        <v>138</v>
      </c>
      <c r="H847" s="6">
        <v>750513</v>
      </c>
      <c r="I847">
        <v>774919</v>
      </c>
      <c r="J847">
        <v>0</v>
      </c>
      <c r="K847">
        <v>0</v>
      </c>
      <c r="L847">
        <v>0</v>
      </c>
      <c r="M847">
        <v>0</v>
      </c>
      <c r="N847">
        <v>0</v>
      </c>
      <c r="O847">
        <v>0</v>
      </c>
      <c r="P847">
        <v>0</v>
      </c>
      <c r="Q847">
        <v>0</v>
      </c>
      <c r="R847">
        <v>0</v>
      </c>
      <c r="S847">
        <v>0</v>
      </c>
      <c r="T847">
        <v>0</v>
      </c>
      <c r="U847">
        <v>0</v>
      </c>
      <c r="V847">
        <v>0</v>
      </c>
      <c r="W847">
        <v>0</v>
      </c>
      <c r="X847">
        <v>0</v>
      </c>
      <c r="Y847">
        <v>0</v>
      </c>
      <c r="Z847">
        <v>0</v>
      </c>
      <c r="AA847">
        <v>0</v>
      </c>
      <c r="AB847">
        <v>0</v>
      </c>
      <c r="AC847">
        <v>0</v>
      </c>
      <c r="AD847">
        <v>0</v>
      </c>
      <c r="AE847">
        <v>0</v>
      </c>
      <c r="AF847">
        <v>0</v>
      </c>
      <c r="AG847">
        <v>0</v>
      </c>
      <c r="AH847">
        <v>0</v>
      </c>
      <c r="AI847">
        <v>0</v>
      </c>
      <c r="AJ847">
        <v>0</v>
      </c>
      <c r="AK847">
        <v>0</v>
      </c>
      <c r="AL847">
        <v>0</v>
      </c>
      <c r="AM847">
        <v>0</v>
      </c>
      <c r="AN847">
        <v>0</v>
      </c>
      <c r="AO847">
        <v>0</v>
      </c>
      <c r="AP847">
        <v>0</v>
      </c>
      <c r="AQ847">
        <v>0</v>
      </c>
      <c r="AR847">
        <v>0</v>
      </c>
      <c r="AS847">
        <v>2576044974.8500004</v>
      </c>
      <c r="AT847">
        <v>-2854856.81</v>
      </c>
      <c r="AU847">
        <v>0</v>
      </c>
      <c r="AV847">
        <v>280884290.19999999</v>
      </c>
      <c r="AW847">
        <v>0</v>
      </c>
      <c r="AX847">
        <v>0</v>
      </c>
      <c r="AY847">
        <v>-2922200.9</v>
      </c>
      <c r="AZ847">
        <v>0</v>
      </c>
      <c r="BA847">
        <v>-280884290.19999999</v>
      </c>
      <c r="BB847">
        <v>-2668929230.52</v>
      </c>
      <c r="BC847">
        <v>409190370.55000001</v>
      </c>
      <c r="BD847">
        <v>0</v>
      </c>
      <c r="BE847">
        <v>0</v>
      </c>
      <c r="BF847">
        <v>0</v>
      </c>
      <c r="BG847">
        <v>-909646.27</v>
      </c>
      <c r="BH847">
        <v>-28229756</v>
      </c>
      <c r="BI847">
        <v>0</v>
      </c>
      <c r="BJ847">
        <v>0</v>
      </c>
      <c r="BK847">
        <v>0</v>
      </c>
      <c r="BL847">
        <v>-75987921.00999999</v>
      </c>
      <c r="BM847">
        <v>0</v>
      </c>
      <c r="BN847">
        <v>-40123911.5</v>
      </c>
      <c r="BO847">
        <v>-14931412.25</v>
      </c>
      <c r="BP847">
        <v>-3954086.6</v>
      </c>
      <c r="BQ847">
        <v>4582333.2</v>
      </c>
      <c r="BR847">
        <v>0</v>
      </c>
      <c r="BS847">
        <v>0</v>
      </c>
      <c r="BT847">
        <v>-79118424.079999998</v>
      </c>
      <c r="BU847">
        <v>-767982.45000000007</v>
      </c>
      <c r="BV847">
        <v>-38883977.390000001</v>
      </c>
      <c r="BW847">
        <v>-5976083.6600000001</v>
      </c>
      <c r="BX847">
        <v>-397555.68</v>
      </c>
      <c r="BY847">
        <v>-2033330.6400000001</v>
      </c>
      <c r="BZ847">
        <v>346022.5</v>
      </c>
      <c r="CA847">
        <v>-508365.04</v>
      </c>
      <c r="CB847">
        <v>0</v>
      </c>
      <c r="CC847">
        <v>28421851.099999998</v>
      </c>
      <c r="CD847">
        <v>956780.21</v>
      </c>
      <c r="CE847">
        <v>-644696.35</v>
      </c>
      <c r="CF847">
        <v>0</v>
      </c>
      <c r="CG847">
        <v>0</v>
      </c>
      <c r="CH847">
        <v>0</v>
      </c>
      <c r="CI847">
        <v>443369706.48000002</v>
      </c>
      <c r="CJ847">
        <v>371362256.23167402</v>
      </c>
      <c r="CK847">
        <v>0</v>
      </c>
      <c r="CL847">
        <v>978193712.47000003</v>
      </c>
      <c r="CM847">
        <v>0</v>
      </c>
      <c r="CN847">
        <v>0</v>
      </c>
      <c r="CO847">
        <v>0</v>
      </c>
      <c r="CP847">
        <v>0</v>
      </c>
      <c r="CQ847">
        <v>0</v>
      </c>
      <c r="CR847">
        <v>0</v>
      </c>
      <c r="CS847">
        <v>0</v>
      </c>
      <c r="CT847">
        <v>0</v>
      </c>
      <c r="CU847">
        <v>0</v>
      </c>
      <c r="CV847">
        <v>0</v>
      </c>
      <c r="CW847">
        <v>0</v>
      </c>
      <c r="CX847">
        <v>0</v>
      </c>
      <c r="CY847">
        <v>0</v>
      </c>
      <c r="CZ847">
        <v>0</v>
      </c>
      <c r="DA847">
        <v>480007486.27999997</v>
      </c>
      <c r="DB847">
        <v>0</v>
      </c>
      <c r="DC847">
        <v>0</v>
      </c>
      <c r="DD847">
        <v>0</v>
      </c>
      <c r="DE847">
        <v>0</v>
      </c>
      <c r="DF847">
        <v>0</v>
      </c>
      <c r="DG847">
        <v>0</v>
      </c>
      <c r="DH847">
        <v>0</v>
      </c>
      <c r="DI847">
        <v>0</v>
      </c>
      <c r="DJ847">
        <v>372278998</v>
      </c>
      <c r="DK847">
        <v>0</v>
      </c>
      <c r="DL847">
        <v>0</v>
      </c>
      <c r="DM847">
        <v>0</v>
      </c>
      <c r="DN847">
        <v>0</v>
      </c>
      <c r="DO847">
        <v>0</v>
      </c>
      <c r="DP847">
        <v>0</v>
      </c>
      <c r="DQ847">
        <v>0</v>
      </c>
      <c r="DR847">
        <v>0</v>
      </c>
      <c r="DS847">
        <v>0</v>
      </c>
      <c r="DT847">
        <v>0</v>
      </c>
      <c r="DU847">
        <v>0</v>
      </c>
      <c r="DV847">
        <v>0</v>
      </c>
      <c r="DW847">
        <v>0</v>
      </c>
      <c r="DX847">
        <v>0</v>
      </c>
      <c r="DY847">
        <v>0</v>
      </c>
      <c r="DZ847">
        <v>0</v>
      </c>
      <c r="EA847">
        <v>0</v>
      </c>
      <c r="EB847">
        <v>0</v>
      </c>
      <c r="EC847">
        <v>0</v>
      </c>
      <c r="ED847">
        <v>0</v>
      </c>
      <c r="EE847">
        <v>0</v>
      </c>
      <c r="EF847">
        <v>0</v>
      </c>
      <c r="EH847">
        <v>2</v>
      </c>
      <c r="EJ847">
        <v>0</v>
      </c>
      <c r="EK847" s="59" t="s">
        <v>553</v>
      </c>
      <c r="EL847"/>
    </row>
    <row r="848" spans="2:142" x14ac:dyDescent="0.3">
      <c r="B848">
        <v>2018</v>
      </c>
      <c r="D848" t="s">
        <v>291</v>
      </c>
      <c r="E848" t="s">
        <v>290</v>
      </c>
      <c r="G848" t="s">
        <v>138</v>
      </c>
      <c r="H848" s="6">
        <v>784085</v>
      </c>
      <c r="I848">
        <v>794445</v>
      </c>
      <c r="J848">
        <v>0</v>
      </c>
      <c r="K848">
        <v>0</v>
      </c>
      <c r="L848">
        <v>0</v>
      </c>
      <c r="M848">
        <v>0</v>
      </c>
      <c r="N848">
        <v>0</v>
      </c>
      <c r="O848">
        <v>0</v>
      </c>
      <c r="P848">
        <v>0</v>
      </c>
      <c r="Q848">
        <v>0</v>
      </c>
      <c r="R848">
        <v>0</v>
      </c>
      <c r="S848">
        <v>0</v>
      </c>
      <c r="T848">
        <v>0</v>
      </c>
      <c r="U848">
        <v>0</v>
      </c>
      <c r="V848">
        <v>0</v>
      </c>
      <c r="W848">
        <v>0</v>
      </c>
      <c r="X848">
        <v>0</v>
      </c>
      <c r="Y848">
        <v>0</v>
      </c>
      <c r="Z848">
        <v>0</v>
      </c>
      <c r="AA848">
        <v>0</v>
      </c>
      <c r="AB848">
        <v>0</v>
      </c>
      <c r="AC848">
        <v>0</v>
      </c>
      <c r="AD848">
        <v>0</v>
      </c>
      <c r="AE848">
        <v>0</v>
      </c>
      <c r="AF848">
        <v>0</v>
      </c>
      <c r="AG848">
        <v>0</v>
      </c>
      <c r="AH848">
        <v>0</v>
      </c>
      <c r="AI848">
        <v>0</v>
      </c>
      <c r="AJ848">
        <v>0</v>
      </c>
      <c r="AK848">
        <v>0</v>
      </c>
      <c r="AL848">
        <v>0</v>
      </c>
      <c r="AM848">
        <v>0</v>
      </c>
      <c r="AN848">
        <v>0</v>
      </c>
      <c r="AO848">
        <v>0</v>
      </c>
      <c r="AP848">
        <v>0</v>
      </c>
      <c r="AQ848">
        <v>0</v>
      </c>
      <c r="AR848">
        <v>0</v>
      </c>
      <c r="AS848">
        <v>2842369913.6700001</v>
      </c>
      <c r="AT848">
        <v>-4467920.1900000004</v>
      </c>
      <c r="AU848">
        <v>0</v>
      </c>
      <c r="AV848">
        <v>320497233.25</v>
      </c>
      <c r="AW848">
        <v>0</v>
      </c>
      <c r="AX848">
        <v>0</v>
      </c>
      <c r="AY848">
        <v>-3455711.4000000004</v>
      </c>
      <c r="AZ848">
        <v>0</v>
      </c>
      <c r="BA848">
        <v>-320497233.25</v>
      </c>
      <c r="BB848">
        <v>-2787565823.6700001</v>
      </c>
      <c r="BC848">
        <v>435289334.19</v>
      </c>
      <c r="BD848">
        <v>0</v>
      </c>
      <c r="BE848">
        <v>0</v>
      </c>
      <c r="BF848">
        <v>0</v>
      </c>
      <c r="BG848">
        <v>-561750.85</v>
      </c>
      <c r="BH848">
        <v>-31026565</v>
      </c>
      <c r="BI848">
        <v>0</v>
      </c>
      <c r="BJ848">
        <v>0</v>
      </c>
      <c r="BK848">
        <v>0</v>
      </c>
      <c r="BL848">
        <v>-156387527</v>
      </c>
      <c r="BM848">
        <v>0</v>
      </c>
      <c r="BN848">
        <v>-63987047.659999996</v>
      </c>
      <c r="BO848">
        <v>-17430466.800000001</v>
      </c>
      <c r="BP848">
        <v>-4100021.6500000004</v>
      </c>
      <c r="BQ848">
        <v>12909002.870000001</v>
      </c>
      <c r="BR848">
        <v>0</v>
      </c>
      <c r="BS848">
        <v>0</v>
      </c>
      <c r="BT848">
        <v>-64473360.549999997</v>
      </c>
      <c r="BU848">
        <v>-714207.76</v>
      </c>
      <c r="BV848">
        <v>-38085350.259999998</v>
      </c>
      <c r="BW848">
        <v>-7438661.7199999997</v>
      </c>
      <c r="BX848">
        <v>-342269.9</v>
      </c>
      <c r="BY848">
        <v>-2165336.4499999997</v>
      </c>
      <c r="BZ848">
        <v>315678.07</v>
      </c>
      <c r="CA848">
        <v>-863930.52</v>
      </c>
      <c r="CB848">
        <v>0</v>
      </c>
      <c r="CC848">
        <v>1047035.1500000001</v>
      </c>
      <c r="CD848">
        <v>437891</v>
      </c>
      <c r="CE848">
        <v>-5503.22</v>
      </c>
      <c r="CF848">
        <v>0</v>
      </c>
      <c r="CG848">
        <v>0</v>
      </c>
      <c r="CH848">
        <v>0</v>
      </c>
      <c r="CI848">
        <v>500898950.12999976</v>
      </c>
      <c r="CJ848">
        <v>279232767.45452708</v>
      </c>
      <c r="CK848">
        <v>0</v>
      </c>
      <c r="CL848">
        <v>977150288.49000001</v>
      </c>
      <c r="CM848">
        <v>0</v>
      </c>
      <c r="CN848">
        <v>0</v>
      </c>
      <c r="CO848">
        <v>0</v>
      </c>
      <c r="CP848">
        <v>0</v>
      </c>
      <c r="CQ848">
        <v>0</v>
      </c>
      <c r="CR848">
        <v>0</v>
      </c>
      <c r="CS848">
        <v>0</v>
      </c>
      <c r="CT848">
        <v>0</v>
      </c>
      <c r="CU848">
        <v>0</v>
      </c>
      <c r="CV848">
        <v>0</v>
      </c>
      <c r="CW848">
        <v>0</v>
      </c>
      <c r="CX848">
        <v>0</v>
      </c>
      <c r="CY848">
        <v>0</v>
      </c>
      <c r="CZ848">
        <v>0</v>
      </c>
      <c r="DA848">
        <v>589304886.63999999</v>
      </c>
      <c r="DB848">
        <v>0</v>
      </c>
      <c r="DC848">
        <v>0</v>
      </c>
      <c r="DD848">
        <v>0</v>
      </c>
      <c r="DE848">
        <v>0</v>
      </c>
      <c r="DF848">
        <v>0</v>
      </c>
      <c r="DG848">
        <v>0</v>
      </c>
      <c r="DH848">
        <v>0</v>
      </c>
      <c r="DI848">
        <v>0</v>
      </c>
      <c r="DJ848">
        <v>403305563</v>
      </c>
      <c r="DK848">
        <v>0</v>
      </c>
      <c r="DL848">
        <v>0</v>
      </c>
      <c r="DM848">
        <v>0</v>
      </c>
      <c r="DN848">
        <v>0</v>
      </c>
      <c r="DO848">
        <v>0</v>
      </c>
      <c r="DP848">
        <v>0</v>
      </c>
      <c r="DQ848">
        <v>0</v>
      </c>
      <c r="DR848">
        <v>0</v>
      </c>
      <c r="DS848">
        <v>0</v>
      </c>
      <c r="DT848">
        <v>0</v>
      </c>
      <c r="DU848">
        <v>0</v>
      </c>
      <c r="DV848">
        <v>0</v>
      </c>
      <c r="DW848">
        <v>0</v>
      </c>
      <c r="DX848">
        <v>0</v>
      </c>
      <c r="DY848">
        <v>0</v>
      </c>
      <c r="DZ848">
        <v>0</v>
      </c>
      <c r="EA848">
        <v>0</v>
      </c>
      <c r="EB848">
        <v>0</v>
      </c>
      <c r="EC848">
        <v>0</v>
      </c>
      <c r="ED848">
        <v>0</v>
      </c>
      <c r="EE848">
        <v>0</v>
      </c>
      <c r="EF848">
        <v>0</v>
      </c>
      <c r="EH848">
        <v>2</v>
      </c>
      <c r="EJ848">
        <v>0</v>
      </c>
      <c r="EK848" s="59" t="s">
        <v>553</v>
      </c>
      <c r="EL848"/>
    </row>
    <row r="849" spans="2:142" x14ac:dyDescent="0.3">
      <c r="B849">
        <v>2019</v>
      </c>
      <c r="D849" t="s">
        <v>291</v>
      </c>
      <c r="E849" t="s">
        <v>290</v>
      </c>
      <c r="G849" t="s">
        <v>138</v>
      </c>
      <c r="H849" s="6">
        <v>802662</v>
      </c>
      <c r="I849">
        <v>808659</v>
      </c>
      <c r="J849">
        <v>0</v>
      </c>
      <c r="K849">
        <v>0</v>
      </c>
      <c r="L849">
        <v>0</v>
      </c>
      <c r="M849">
        <v>0</v>
      </c>
      <c r="N849">
        <v>0</v>
      </c>
      <c r="O849">
        <v>0</v>
      </c>
      <c r="P849">
        <v>0</v>
      </c>
      <c r="Q849">
        <v>0</v>
      </c>
      <c r="R849">
        <v>0</v>
      </c>
      <c r="S849">
        <v>0</v>
      </c>
      <c r="T849">
        <v>0</v>
      </c>
      <c r="U849">
        <v>0</v>
      </c>
      <c r="V849">
        <v>0</v>
      </c>
      <c r="W849">
        <v>0</v>
      </c>
      <c r="X849">
        <v>0</v>
      </c>
      <c r="Y849">
        <v>0</v>
      </c>
      <c r="Z849">
        <v>0</v>
      </c>
      <c r="AA849">
        <v>0</v>
      </c>
      <c r="AB849">
        <v>0</v>
      </c>
      <c r="AC849">
        <v>0</v>
      </c>
      <c r="AD849">
        <v>0</v>
      </c>
      <c r="AE849">
        <v>0</v>
      </c>
      <c r="AF849">
        <v>0</v>
      </c>
      <c r="AG849">
        <v>0</v>
      </c>
      <c r="AH849">
        <v>0</v>
      </c>
      <c r="AI849">
        <v>0</v>
      </c>
      <c r="AJ849">
        <v>0</v>
      </c>
      <c r="AK849">
        <v>0</v>
      </c>
      <c r="AL849">
        <v>0</v>
      </c>
      <c r="AM849">
        <v>0</v>
      </c>
      <c r="AN849">
        <v>0</v>
      </c>
      <c r="AO849">
        <v>0</v>
      </c>
      <c r="AP849">
        <v>0</v>
      </c>
      <c r="AQ849">
        <v>0</v>
      </c>
      <c r="AR849">
        <v>0</v>
      </c>
      <c r="AS849">
        <v>2978699290.4000001</v>
      </c>
      <c r="AT849">
        <v>-5321601.2300000004</v>
      </c>
      <c r="AU849">
        <v>0</v>
      </c>
      <c r="AV849">
        <v>339887610.12</v>
      </c>
      <c r="AW849">
        <v>0</v>
      </c>
      <c r="AX849">
        <v>0</v>
      </c>
      <c r="AY849">
        <v>-3856044.6</v>
      </c>
      <c r="AZ849">
        <v>0</v>
      </c>
      <c r="BA849">
        <v>-339887610.12</v>
      </c>
      <c r="BB849">
        <v>-3021457339.1600003</v>
      </c>
      <c r="BC849">
        <v>465537910.35000002</v>
      </c>
      <c r="BD849">
        <v>0</v>
      </c>
      <c r="BE849">
        <v>0</v>
      </c>
      <c r="BF849">
        <v>0</v>
      </c>
      <c r="BG849">
        <v>-655186</v>
      </c>
      <c r="BH849">
        <v>-28495775</v>
      </c>
      <c r="BI849">
        <v>0</v>
      </c>
      <c r="BJ849">
        <v>0</v>
      </c>
      <c r="BK849">
        <v>0</v>
      </c>
      <c r="BL849">
        <v>-216122066</v>
      </c>
      <c r="BM849">
        <v>0</v>
      </c>
      <c r="BN849">
        <v>1454641.6</v>
      </c>
      <c r="BO849">
        <v>-20946712.789999999</v>
      </c>
      <c r="BP849">
        <v>-4907917.1000000006</v>
      </c>
      <c r="BQ849">
        <v>-4521636.6899999995</v>
      </c>
      <c r="BR849">
        <v>0</v>
      </c>
      <c r="BS849">
        <v>0</v>
      </c>
      <c r="BT849">
        <v>-67344459.299999997</v>
      </c>
      <c r="BU849">
        <v>-557186.12</v>
      </c>
      <c r="BV849">
        <v>-42286265.5</v>
      </c>
      <c r="BW849">
        <v>-8158254.3700000001</v>
      </c>
      <c r="BX849">
        <v>-455272.30000000005</v>
      </c>
      <c r="BY849">
        <v>-2267762.5499999998</v>
      </c>
      <c r="BZ849">
        <v>234342.63</v>
      </c>
      <c r="CA849">
        <v>-647943.56000000006</v>
      </c>
      <c r="CB849">
        <v>0</v>
      </c>
      <c r="CC849">
        <v>56906043.039999999</v>
      </c>
      <c r="CD849">
        <v>990113.35999999987</v>
      </c>
      <c r="CE849">
        <v>-2392242.77</v>
      </c>
      <c r="CF849">
        <v>0</v>
      </c>
      <c r="CG849">
        <v>0</v>
      </c>
      <c r="CH849">
        <v>0</v>
      </c>
      <c r="CI849">
        <v>618033919.83999979</v>
      </c>
      <c r="CJ849">
        <v>257106583.12278134</v>
      </c>
      <c r="CK849">
        <v>-186095360.3813462</v>
      </c>
      <c r="CL849">
        <v>1311143831.4200001</v>
      </c>
      <c r="CM849">
        <v>0</v>
      </c>
      <c r="CN849">
        <v>0</v>
      </c>
      <c r="CO849">
        <v>0</v>
      </c>
      <c r="CP849">
        <v>0</v>
      </c>
      <c r="CQ849">
        <v>0</v>
      </c>
      <c r="CR849">
        <v>0</v>
      </c>
      <c r="CS849">
        <v>0</v>
      </c>
      <c r="CT849">
        <v>0</v>
      </c>
      <c r="CU849">
        <v>0</v>
      </c>
      <c r="CV849">
        <v>0</v>
      </c>
      <c r="CW849">
        <v>0</v>
      </c>
      <c r="CX849">
        <v>0</v>
      </c>
      <c r="CY849">
        <v>0</v>
      </c>
      <c r="CZ849">
        <v>0</v>
      </c>
      <c r="DA849">
        <v>662733562.99000001</v>
      </c>
      <c r="DB849">
        <v>0</v>
      </c>
      <c r="DC849">
        <v>0</v>
      </c>
      <c r="DD849">
        <v>0</v>
      </c>
      <c r="DE849">
        <v>0</v>
      </c>
      <c r="DF849">
        <v>0</v>
      </c>
      <c r="DG849">
        <v>0</v>
      </c>
      <c r="DH849">
        <v>0</v>
      </c>
      <c r="DI849">
        <v>0</v>
      </c>
      <c r="DJ849">
        <v>431801338</v>
      </c>
      <c r="DK849">
        <v>0</v>
      </c>
      <c r="DL849">
        <v>0</v>
      </c>
      <c r="DM849">
        <v>0</v>
      </c>
      <c r="DN849">
        <v>0</v>
      </c>
      <c r="DO849">
        <v>0</v>
      </c>
      <c r="DP849">
        <v>0</v>
      </c>
      <c r="DQ849">
        <v>0</v>
      </c>
      <c r="DR849">
        <v>0</v>
      </c>
      <c r="DS849">
        <v>0</v>
      </c>
      <c r="DT849">
        <v>0</v>
      </c>
      <c r="DU849">
        <v>0</v>
      </c>
      <c r="DV849">
        <v>0</v>
      </c>
      <c r="DW849">
        <v>0</v>
      </c>
      <c r="DX849">
        <v>0</v>
      </c>
      <c r="DY849">
        <v>0</v>
      </c>
      <c r="DZ849">
        <v>0</v>
      </c>
      <c r="EA849">
        <v>0</v>
      </c>
      <c r="EB849">
        <v>0</v>
      </c>
      <c r="EC849">
        <v>0</v>
      </c>
      <c r="ED849">
        <v>0</v>
      </c>
      <c r="EE849">
        <v>0</v>
      </c>
      <c r="EF849">
        <v>0</v>
      </c>
      <c r="EH849">
        <v>2</v>
      </c>
      <c r="EJ849">
        <v>0</v>
      </c>
      <c r="EK849" s="59" t="s">
        <v>553</v>
      </c>
      <c r="EL849"/>
    </row>
    <row r="850" spans="2:142" x14ac:dyDescent="0.3">
      <c r="B850">
        <v>2020</v>
      </c>
      <c r="D850" t="s">
        <v>291</v>
      </c>
      <c r="E850" t="s">
        <v>290</v>
      </c>
      <c r="G850" t="s">
        <v>138</v>
      </c>
      <c r="H850" s="6">
        <v>812471</v>
      </c>
      <c r="I850">
        <v>820080</v>
      </c>
      <c r="J850">
        <v>0</v>
      </c>
      <c r="K850">
        <v>0</v>
      </c>
      <c r="L850">
        <v>0</v>
      </c>
      <c r="M850">
        <v>0</v>
      </c>
      <c r="N850">
        <v>0</v>
      </c>
      <c r="O850">
        <v>0</v>
      </c>
      <c r="P850">
        <v>0</v>
      </c>
      <c r="Q850">
        <v>0</v>
      </c>
      <c r="R850">
        <v>0</v>
      </c>
      <c r="S850">
        <v>0</v>
      </c>
      <c r="T850">
        <v>0</v>
      </c>
      <c r="U850">
        <v>0</v>
      </c>
      <c r="V850">
        <v>0</v>
      </c>
      <c r="W850">
        <v>0</v>
      </c>
      <c r="X850">
        <v>0</v>
      </c>
      <c r="Y850">
        <v>0</v>
      </c>
      <c r="Z850">
        <v>0</v>
      </c>
      <c r="AA850">
        <v>0</v>
      </c>
      <c r="AB850">
        <v>0</v>
      </c>
      <c r="AC850">
        <v>0</v>
      </c>
      <c r="AD850">
        <v>0</v>
      </c>
      <c r="AE850">
        <v>0</v>
      </c>
      <c r="AF850">
        <v>0</v>
      </c>
      <c r="AG850">
        <v>0</v>
      </c>
      <c r="AH850">
        <v>0</v>
      </c>
      <c r="AI850">
        <v>0</v>
      </c>
      <c r="AJ850">
        <v>0</v>
      </c>
      <c r="AK850">
        <v>0</v>
      </c>
      <c r="AL850">
        <v>0</v>
      </c>
      <c r="AM850">
        <v>0</v>
      </c>
      <c r="AN850">
        <v>0</v>
      </c>
      <c r="AO850">
        <v>0</v>
      </c>
      <c r="AP850">
        <v>0</v>
      </c>
      <c r="AQ850">
        <v>0</v>
      </c>
      <c r="AR850">
        <v>0</v>
      </c>
      <c r="AS850">
        <v>3034622908.6799998</v>
      </c>
      <c r="AT850">
        <v>-7495494.5800000001</v>
      </c>
      <c r="AU850">
        <v>0</v>
      </c>
      <c r="AV850">
        <v>354794910.99000001</v>
      </c>
      <c r="AW850">
        <v>0</v>
      </c>
      <c r="AX850">
        <v>0</v>
      </c>
      <c r="AY850">
        <v>-4134909.6</v>
      </c>
      <c r="AZ850">
        <v>0</v>
      </c>
      <c r="BA850">
        <v>-354794910.99000001</v>
      </c>
      <c r="BB850">
        <v>-3073400057.2799997</v>
      </c>
      <c r="BC850">
        <v>463404930.29999995</v>
      </c>
      <c r="BD850">
        <v>0</v>
      </c>
      <c r="BE850">
        <v>0</v>
      </c>
      <c r="BF850">
        <v>0</v>
      </c>
      <c r="BG850">
        <v>-798621.79999999993</v>
      </c>
      <c r="BH850">
        <v>7401357</v>
      </c>
      <c r="BI850">
        <v>0</v>
      </c>
      <c r="BJ850">
        <v>0</v>
      </c>
      <c r="BK850">
        <v>0</v>
      </c>
      <c r="BL850">
        <v>-209030987</v>
      </c>
      <c r="BM850">
        <v>0</v>
      </c>
      <c r="BN850">
        <v>21744478.82</v>
      </c>
      <c r="BO850">
        <v>-18912309.920000002</v>
      </c>
      <c r="BP850">
        <v>-5340360.8999999994</v>
      </c>
      <c r="BQ850">
        <v>1283988.07</v>
      </c>
      <c r="BR850">
        <v>0</v>
      </c>
      <c r="BS850">
        <v>0</v>
      </c>
      <c r="BT850">
        <v>-71676525.150000006</v>
      </c>
      <c r="BU850">
        <v>-434609.89</v>
      </c>
      <c r="BV850">
        <v>-49352491.649999999</v>
      </c>
      <c r="BW850">
        <v>-7309320.5099999998</v>
      </c>
      <c r="BX850">
        <v>-810997.15999999992</v>
      </c>
      <c r="BY850">
        <v>-2362065.1999999997</v>
      </c>
      <c r="BZ850">
        <v>387811.12</v>
      </c>
      <c r="CA850">
        <v>-735389.28</v>
      </c>
      <c r="CB850">
        <v>0</v>
      </c>
      <c r="CC850">
        <v>51407109.920000002</v>
      </c>
      <c r="CD850">
        <v>193860.29</v>
      </c>
      <c r="CE850">
        <v>-3058185.6999999997</v>
      </c>
      <c r="CF850">
        <v>0</v>
      </c>
      <c r="CG850">
        <v>0</v>
      </c>
      <c r="CH850">
        <v>0</v>
      </c>
      <c r="CI850">
        <v>708888896.20000005</v>
      </c>
      <c r="CJ850">
        <v>408965187.74684477</v>
      </c>
      <c r="CK850">
        <v>-194114521.07015082</v>
      </c>
      <c r="CL850">
        <v>1421268925.0599999</v>
      </c>
      <c r="CM850">
        <v>0</v>
      </c>
      <c r="CN850">
        <v>0</v>
      </c>
      <c r="CO850">
        <v>0</v>
      </c>
      <c r="CP850">
        <v>0</v>
      </c>
      <c r="CQ850">
        <v>0</v>
      </c>
      <c r="CR850">
        <v>0</v>
      </c>
      <c r="CS850">
        <v>0</v>
      </c>
      <c r="CT850">
        <v>0</v>
      </c>
      <c r="CU850">
        <v>0</v>
      </c>
      <c r="CV850">
        <v>0</v>
      </c>
      <c r="CW850">
        <v>0</v>
      </c>
      <c r="CX850">
        <v>0</v>
      </c>
      <c r="CY850">
        <v>0</v>
      </c>
      <c r="CZ850">
        <v>0</v>
      </c>
      <c r="DA850">
        <v>788137067.95000005</v>
      </c>
      <c r="DB850">
        <v>0</v>
      </c>
      <c r="DC850">
        <v>0</v>
      </c>
      <c r="DD850">
        <v>0</v>
      </c>
      <c r="DE850">
        <v>0</v>
      </c>
      <c r="DF850">
        <v>0</v>
      </c>
      <c r="DG850">
        <v>0</v>
      </c>
      <c r="DH850">
        <v>0</v>
      </c>
      <c r="DI850">
        <v>0</v>
      </c>
      <c r="DJ850">
        <v>424399981</v>
      </c>
      <c r="DK850">
        <v>0</v>
      </c>
      <c r="DL850">
        <v>0</v>
      </c>
      <c r="DM850">
        <v>0</v>
      </c>
      <c r="DN850">
        <v>0</v>
      </c>
      <c r="DO850">
        <v>0</v>
      </c>
      <c r="DP850">
        <v>0</v>
      </c>
      <c r="DQ850">
        <v>0</v>
      </c>
      <c r="DR850">
        <v>0</v>
      </c>
      <c r="DS850">
        <v>0</v>
      </c>
      <c r="DT850">
        <v>0</v>
      </c>
      <c r="DU850">
        <v>0</v>
      </c>
      <c r="DV850">
        <v>0</v>
      </c>
      <c r="DW850">
        <v>0</v>
      </c>
      <c r="DX850">
        <v>0</v>
      </c>
      <c r="DY850">
        <v>0</v>
      </c>
      <c r="DZ850">
        <v>0</v>
      </c>
      <c r="EA850">
        <v>0</v>
      </c>
      <c r="EB850">
        <v>0</v>
      </c>
      <c r="EC850">
        <v>0</v>
      </c>
      <c r="ED850">
        <v>0</v>
      </c>
      <c r="EE850">
        <v>0</v>
      </c>
      <c r="EF850">
        <v>0</v>
      </c>
      <c r="EH850">
        <v>2</v>
      </c>
      <c r="EJ850">
        <v>0</v>
      </c>
      <c r="EK850" s="59" t="s">
        <v>553</v>
      </c>
      <c r="EL850"/>
    </row>
    <row r="851" spans="2:142" x14ac:dyDescent="0.3">
      <c r="B851">
        <v>2021</v>
      </c>
      <c r="D851" t="s">
        <v>291</v>
      </c>
      <c r="E851" t="s">
        <v>290</v>
      </c>
      <c r="G851" t="s">
        <v>138</v>
      </c>
      <c r="H851" s="6">
        <v>830067</v>
      </c>
      <c r="I851">
        <v>833371</v>
      </c>
      <c r="J851">
        <v>0</v>
      </c>
      <c r="K851">
        <v>0</v>
      </c>
      <c r="L851">
        <v>0</v>
      </c>
      <c r="M851">
        <v>0</v>
      </c>
      <c r="N851">
        <v>0</v>
      </c>
      <c r="O851">
        <v>0</v>
      </c>
      <c r="P851">
        <v>0</v>
      </c>
      <c r="Q851">
        <v>0</v>
      </c>
      <c r="R851">
        <v>0</v>
      </c>
      <c r="S851">
        <v>0</v>
      </c>
      <c r="T851">
        <v>0</v>
      </c>
      <c r="U851">
        <v>0</v>
      </c>
      <c r="V851">
        <v>0</v>
      </c>
      <c r="W851">
        <v>0</v>
      </c>
      <c r="X851">
        <v>0</v>
      </c>
      <c r="Y851">
        <v>0</v>
      </c>
      <c r="Z851">
        <v>0</v>
      </c>
      <c r="AA851">
        <v>0</v>
      </c>
      <c r="AB851">
        <v>0</v>
      </c>
      <c r="AC851">
        <v>0</v>
      </c>
      <c r="AD851">
        <v>0</v>
      </c>
      <c r="AE851">
        <v>0</v>
      </c>
      <c r="AF851">
        <v>0</v>
      </c>
      <c r="AG851">
        <v>0</v>
      </c>
      <c r="AH851">
        <v>0</v>
      </c>
      <c r="AI851">
        <v>0</v>
      </c>
      <c r="AJ851">
        <v>0</v>
      </c>
      <c r="AK851">
        <v>0</v>
      </c>
      <c r="AL851">
        <v>0</v>
      </c>
      <c r="AM851">
        <v>0</v>
      </c>
      <c r="AN851">
        <v>0</v>
      </c>
      <c r="AO851">
        <v>0</v>
      </c>
      <c r="AP851">
        <v>0</v>
      </c>
      <c r="AQ851">
        <v>0</v>
      </c>
      <c r="AR851">
        <v>0</v>
      </c>
      <c r="AS851">
        <v>3089512742.0100002</v>
      </c>
      <c r="AT851">
        <v>-5212745.18</v>
      </c>
      <c r="AU851">
        <v>0</v>
      </c>
      <c r="AV851">
        <v>348928263.84000003</v>
      </c>
      <c r="AW851">
        <v>0</v>
      </c>
      <c r="AX851">
        <v>0</v>
      </c>
      <c r="AY851">
        <v>-3617611.3</v>
      </c>
      <c r="AZ851">
        <v>-128345</v>
      </c>
      <c r="BA851">
        <v>-348928263.84000003</v>
      </c>
      <c r="BB851">
        <v>-3260269662.2599998</v>
      </c>
      <c r="BC851">
        <v>492051128.10000002</v>
      </c>
      <c r="BD851">
        <v>0</v>
      </c>
      <c r="BE851">
        <v>0</v>
      </c>
      <c r="BF851">
        <v>0</v>
      </c>
      <c r="BG851">
        <v>-794022.87</v>
      </c>
      <c r="BH851">
        <v>39983189</v>
      </c>
      <c r="BI851">
        <v>0</v>
      </c>
      <c r="BJ851">
        <v>0</v>
      </c>
      <c r="BK851">
        <v>0</v>
      </c>
      <c r="BL851">
        <v>-193425324</v>
      </c>
      <c r="BM851">
        <v>0</v>
      </c>
      <c r="BN851">
        <v>-3435640.1799999997</v>
      </c>
      <c r="BO851">
        <v>-23851661.5</v>
      </c>
      <c r="BP851">
        <v>-5759329.9500000002</v>
      </c>
      <c r="BQ851">
        <v>-22988350.329999998</v>
      </c>
      <c r="BR851">
        <v>0</v>
      </c>
      <c r="BS851">
        <v>0</v>
      </c>
      <c r="BT851">
        <v>-77941742.549999997</v>
      </c>
      <c r="BU851">
        <v>-834561.52</v>
      </c>
      <c r="BV851">
        <v>-59367727.640000001</v>
      </c>
      <c r="BW851">
        <v>-8247020.9000000004</v>
      </c>
      <c r="BX851">
        <v>-393259.97</v>
      </c>
      <c r="BY851">
        <v>-2193623.7000000002</v>
      </c>
      <c r="BZ851">
        <v>342847.83</v>
      </c>
      <c r="CA851">
        <v>-1015573.59</v>
      </c>
      <c r="CB851">
        <v>0</v>
      </c>
      <c r="CC851">
        <v>27743450.93</v>
      </c>
      <c r="CD851">
        <v>214443.81</v>
      </c>
      <c r="CE851">
        <v>-6579.6200000000008</v>
      </c>
      <c r="CF851">
        <v>0</v>
      </c>
      <c r="CG851">
        <v>0</v>
      </c>
      <c r="CH851">
        <v>0</v>
      </c>
      <c r="CI851">
        <v>851077845.15999961</v>
      </c>
      <c r="CJ851">
        <v>451417879.17171848</v>
      </c>
      <c r="CK851">
        <v>-197270052.3063536</v>
      </c>
      <c r="CL851">
        <v>1463518595.3</v>
      </c>
      <c r="CM851">
        <v>0</v>
      </c>
      <c r="CN851">
        <v>0</v>
      </c>
      <c r="CO851">
        <v>0</v>
      </c>
      <c r="CP851">
        <v>0</v>
      </c>
      <c r="CQ851">
        <v>0</v>
      </c>
      <c r="CR851">
        <v>0</v>
      </c>
      <c r="CS851">
        <v>0</v>
      </c>
      <c r="CT851">
        <v>0</v>
      </c>
      <c r="CU851">
        <v>0</v>
      </c>
      <c r="CV851">
        <v>0</v>
      </c>
      <c r="CW851">
        <v>0</v>
      </c>
      <c r="CX851">
        <v>0</v>
      </c>
      <c r="CY851">
        <v>0</v>
      </c>
      <c r="CZ851">
        <v>0</v>
      </c>
      <c r="DA851">
        <v>768502087.56000006</v>
      </c>
      <c r="DB851">
        <v>0</v>
      </c>
      <c r="DC851">
        <v>0</v>
      </c>
      <c r="DD851">
        <v>0</v>
      </c>
      <c r="DE851">
        <v>0</v>
      </c>
      <c r="DF851">
        <v>0</v>
      </c>
      <c r="DG851">
        <v>0</v>
      </c>
      <c r="DH851">
        <v>0</v>
      </c>
      <c r="DI851">
        <v>0</v>
      </c>
      <c r="DJ851">
        <v>384416791.99000001</v>
      </c>
      <c r="DK851">
        <v>0</v>
      </c>
      <c r="DL851">
        <v>0</v>
      </c>
      <c r="DM851">
        <v>0</v>
      </c>
      <c r="DN851">
        <v>0</v>
      </c>
      <c r="DO851">
        <v>0</v>
      </c>
      <c r="DP851">
        <v>0</v>
      </c>
      <c r="DQ851">
        <v>0</v>
      </c>
      <c r="DR851">
        <v>0</v>
      </c>
      <c r="DS851">
        <v>0</v>
      </c>
      <c r="DT851">
        <v>0</v>
      </c>
      <c r="DU851">
        <v>0</v>
      </c>
      <c r="DV851">
        <v>0</v>
      </c>
      <c r="DW851">
        <v>0</v>
      </c>
      <c r="DX851">
        <v>0</v>
      </c>
      <c r="DY851">
        <v>0</v>
      </c>
      <c r="DZ851">
        <v>0</v>
      </c>
      <c r="EA851">
        <v>0</v>
      </c>
      <c r="EB851">
        <v>0</v>
      </c>
      <c r="EC851">
        <v>0</v>
      </c>
      <c r="ED851">
        <v>0</v>
      </c>
      <c r="EE851">
        <v>0</v>
      </c>
      <c r="EF851">
        <v>0</v>
      </c>
      <c r="EH851">
        <v>2</v>
      </c>
      <c r="EJ851">
        <v>0</v>
      </c>
      <c r="EK851" s="59" t="s">
        <v>553</v>
      </c>
      <c r="EL851"/>
    </row>
    <row r="852" spans="2:142" x14ac:dyDescent="0.3">
      <c r="B852">
        <v>2022</v>
      </c>
      <c r="D852" t="s">
        <v>291</v>
      </c>
      <c r="E852" t="s">
        <v>290</v>
      </c>
      <c r="G852" t="s">
        <v>138</v>
      </c>
      <c r="H852" s="6">
        <v>838659</v>
      </c>
      <c r="I852">
        <v>862007</v>
      </c>
      <c r="J852">
        <v>0</v>
      </c>
      <c r="K852">
        <v>0</v>
      </c>
      <c r="L852">
        <v>0</v>
      </c>
      <c r="M852">
        <v>0</v>
      </c>
      <c r="N852">
        <v>0</v>
      </c>
      <c r="O852">
        <v>0</v>
      </c>
      <c r="P852">
        <v>0</v>
      </c>
      <c r="Q852">
        <v>0</v>
      </c>
      <c r="R852">
        <v>0</v>
      </c>
      <c r="S852">
        <v>0</v>
      </c>
      <c r="T852">
        <v>0</v>
      </c>
      <c r="U852">
        <v>0</v>
      </c>
      <c r="V852">
        <v>0</v>
      </c>
      <c r="W852">
        <v>0</v>
      </c>
      <c r="X852">
        <v>0</v>
      </c>
      <c r="Y852">
        <v>0</v>
      </c>
      <c r="Z852">
        <v>0</v>
      </c>
      <c r="AA852">
        <v>0</v>
      </c>
      <c r="AB852">
        <v>0</v>
      </c>
      <c r="AC852">
        <v>0</v>
      </c>
      <c r="AD852">
        <v>0</v>
      </c>
      <c r="AE852">
        <v>0</v>
      </c>
      <c r="AF852">
        <v>0</v>
      </c>
      <c r="AG852">
        <v>0</v>
      </c>
      <c r="AH852">
        <v>0</v>
      </c>
      <c r="AI852">
        <v>0</v>
      </c>
      <c r="AJ852">
        <v>0</v>
      </c>
      <c r="AK852">
        <v>0</v>
      </c>
      <c r="AL852">
        <v>0</v>
      </c>
      <c r="AM852">
        <v>0</v>
      </c>
      <c r="AN852">
        <v>0</v>
      </c>
      <c r="AO852">
        <v>0</v>
      </c>
      <c r="AP852">
        <v>0</v>
      </c>
      <c r="AQ852">
        <v>0</v>
      </c>
      <c r="AR852">
        <v>0</v>
      </c>
      <c r="AS852">
        <v>3139812352.6800003</v>
      </c>
      <c r="AT852">
        <v>-7899265.8599999994</v>
      </c>
      <c r="AU852">
        <v>0</v>
      </c>
      <c r="AV852">
        <v>345007813.40000004</v>
      </c>
      <c r="AW852">
        <v>0</v>
      </c>
      <c r="AX852">
        <v>0</v>
      </c>
      <c r="AY852">
        <v>-4050447</v>
      </c>
      <c r="AZ852">
        <v>-201864</v>
      </c>
      <c r="BA852">
        <v>-345007813.40000004</v>
      </c>
      <c r="BB852">
        <v>-3413556354.6400003</v>
      </c>
      <c r="BC852">
        <v>509787322</v>
      </c>
      <c r="BD852">
        <v>0</v>
      </c>
      <c r="BE852">
        <v>0</v>
      </c>
      <c r="BF852">
        <v>0</v>
      </c>
      <c r="BG852">
        <v>-746910.76</v>
      </c>
      <c r="BH852">
        <v>-68570782.849999994</v>
      </c>
      <c r="BI852">
        <v>0</v>
      </c>
      <c r="BJ852">
        <v>0</v>
      </c>
      <c r="BK852">
        <v>0</v>
      </c>
      <c r="BL852">
        <v>-202830922</v>
      </c>
      <c r="BM852">
        <v>0</v>
      </c>
      <c r="BN852">
        <v>89864599.170000002</v>
      </c>
      <c r="BO852">
        <v>-20618263.559999999</v>
      </c>
      <c r="BP852">
        <v>-6825522.8999999994</v>
      </c>
      <c r="BQ852">
        <v>-8735072.4500000011</v>
      </c>
      <c r="BR852">
        <v>0</v>
      </c>
      <c r="BS852">
        <v>0</v>
      </c>
      <c r="BT852">
        <v>-81874324.799999997</v>
      </c>
      <c r="BU852">
        <v>-862109.87999999989</v>
      </c>
      <c r="BV852">
        <v>-67276219.739999995</v>
      </c>
      <c r="BW852">
        <v>-9185251.8699999992</v>
      </c>
      <c r="BX852">
        <v>-806714.84</v>
      </c>
      <c r="BY852">
        <v>-2632950.65</v>
      </c>
      <c r="BZ852">
        <v>853466.62</v>
      </c>
      <c r="CA852">
        <v>-788028.52</v>
      </c>
      <c r="CB852">
        <v>0</v>
      </c>
      <c r="CC852">
        <v>-125400234.89999999</v>
      </c>
      <c r="CD852">
        <v>348779.49</v>
      </c>
      <c r="CE852">
        <v>-7708.53</v>
      </c>
      <c r="CF852">
        <v>0</v>
      </c>
      <c r="CG852">
        <v>0</v>
      </c>
      <c r="CH852">
        <v>0</v>
      </c>
      <c r="CI852">
        <v>832964446.59999955</v>
      </c>
      <c r="CJ852">
        <v>615462580.00463557</v>
      </c>
      <c r="CK852">
        <v>-176749021.38682202</v>
      </c>
      <c r="CL852">
        <v>1190776443.9000001</v>
      </c>
      <c r="CM852">
        <v>0</v>
      </c>
      <c r="CN852">
        <v>0</v>
      </c>
      <c r="CO852">
        <v>0</v>
      </c>
      <c r="CP852">
        <v>0</v>
      </c>
      <c r="CQ852">
        <v>0</v>
      </c>
      <c r="CR852">
        <v>0</v>
      </c>
      <c r="CS852">
        <v>0</v>
      </c>
      <c r="CT852">
        <v>0</v>
      </c>
      <c r="CU852">
        <v>0</v>
      </c>
      <c r="CV852">
        <v>0</v>
      </c>
      <c r="CW852">
        <v>0</v>
      </c>
      <c r="CX852">
        <v>0</v>
      </c>
      <c r="CY852">
        <v>0</v>
      </c>
      <c r="CZ852">
        <v>0</v>
      </c>
      <c r="DA852">
        <v>486299656.96999997</v>
      </c>
      <c r="DB852">
        <v>0</v>
      </c>
      <c r="DC852">
        <v>0</v>
      </c>
      <c r="DD852">
        <v>0</v>
      </c>
      <c r="DE852">
        <v>0</v>
      </c>
      <c r="DF852">
        <v>0</v>
      </c>
      <c r="DG852">
        <v>0</v>
      </c>
      <c r="DH852">
        <v>0</v>
      </c>
      <c r="DI852">
        <v>0</v>
      </c>
      <c r="DJ852">
        <v>452987574.85000002</v>
      </c>
      <c r="DK852">
        <v>0</v>
      </c>
      <c r="DL852">
        <v>0</v>
      </c>
      <c r="DM852">
        <v>0</v>
      </c>
      <c r="DN852">
        <v>0</v>
      </c>
      <c r="DO852">
        <v>0</v>
      </c>
      <c r="DP852">
        <v>0</v>
      </c>
      <c r="DQ852">
        <v>0</v>
      </c>
      <c r="DR852">
        <v>0</v>
      </c>
      <c r="DS852">
        <v>0</v>
      </c>
      <c r="DT852">
        <v>0</v>
      </c>
      <c r="DU852">
        <v>0</v>
      </c>
      <c r="DV852">
        <v>0</v>
      </c>
      <c r="DW852">
        <v>0</v>
      </c>
      <c r="DX852">
        <v>0</v>
      </c>
      <c r="DY852">
        <v>0</v>
      </c>
      <c r="DZ852">
        <v>0</v>
      </c>
      <c r="EA852">
        <v>0</v>
      </c>
      <c r="EB852">
        <v>0</v>
      </c>
      <c r="EC852">
        <v>0</v>
      </c>
      <c r="ED852">
        <v>0</v>
      </c>
      <c r="EE852">
        <v>0</v>
      </c>
      <c r="EF852">
        <v>0</v>
      </c>
      <c r="EH852">
        <v>2</v>
      </c>
      <c r="EJ852">
        <v>0</v>
      </c>
      <c r="EK852" s="59" t="s">
        <v>553</v>
      </c>
      <c r="EL852"/>
    </row>
    <row r="853" spans="2:142" x14ac:dyDescent="0.3">
      <c r="B853">
        <v>2023</v>
      </c>
      <c r="D853" t="s">
        <v>291</v>
      </c>
      <c r="E853" t="s">
        <v>290</v>
      </c>
      <c r="G853" t="s">
        <v>138</v>
      </c>
      <c r="H853" s="6">
        <v>869768</v>
      </c>
      <c r="I853">
        <v>815946</v>
      </c>
      <c r="J853">
        <v>0</v>
      </c>
      <c r="K853">
        <v>0</v>
      </c>
      <c r="L853">
        <v>0</v>
      </c>
      <c r="M853">
        <v>0</v>
      </c>
      <c r="N853">
        <v>0</v>
      </c>
      <c r="O853">
        <v>0</v>
      </c>
      <c r="P853">
        <v>0</v>
      </c>
      <c r="Q853">
        <v>0</v>
      </c>
      <c r="R853">
        <v>0</v>
      </c>
      <c r="S853">
        <v>0</v>
      </c>
      <c r="T853">
        <v>0</v>
      </c>
      <c r="U853">
        <v>0</v>
      </c>
      <c r="V853">
        <v>0</v>
      </c>
      <c r="W853">
        <v>0</v>
      </c>
      <c r="X853">
        <v>0</v>
      </c>
      <c r="Y853">
        <v>0</v>
      </c>
      <c r="Z853">
        <v>0</v>
      </c>
      <c r="AA853">
        <v>0</v>
      </c>
      <c r="AB853">
        <v>0</v>
      </c>
      <c r="AC853">
        <v>0</v>
      </c>
      <c r="AD853">
        <v>0</v>
      </c>
      <c r="AE853">
        <v>0</v>
      </c>
      <c r="AF853">
        <v>0</v>
      </c>
      <c r="AG853">
        <v>0</v>
      </c>
      <c r="AH853">
        <v>0</v>
      </c>
      <c r="AI853">
        <v>0</v>
      </c>
      <c r="AJ853">
        <v>0</v>
      </c>
      <c r="AK853">
        <v>0</v>
      </c>
      <c r="AL853">
        <v>0</v>
      </c>
      <c r="AM853">
        <v>0</v>
      </c>
      <c r="AN853">
        <v>0</v>
      </c>
      <c r="AO853">
        <v>0</v>
      </c>
      <c r="AP853">
        <v>0</v>
      </c>
      <c r="AQ853">
        <v>0</v>
      </c>
      <c r="AR853">
        <v>0</v>
      </c>
      <c r="AS853">
        <v>3478295835.4200001</v>
      </c>
      <c r="AT853">
        <v>-7459421.25</v>
      </c>
      <c r="AU853">
        <v>0</v>
      </c>
      <c r="AV853">
        <v>412738078.15000004</v>
      </c>
      <c r="AW853">
        <v>0</v>
      </c>
      <c r="AX853">
        <v>0</v>
      </c>
      <c r="AY853">
        <v>-4122235.8</v>
      </c>
      <c r="AZ853">
        <v>-265324</v>
      </c>
      <c r="BA853">
        <v>-412738078.15000004</v>
      </c>
      <c r="BB853">
        <v>-3669442795.0100002</v>
      </c>
      <c r="BC853">
        <v>542904202.64999998</v>
      </c>
      <c r="BD853">
        <v>0</v>
      </c>
      <c r="BE853">
        <v>0</v>
      </c>
      <c r="BF853">
        <v>0</v>
      </c>
      <c r="BG853">
        <v>-1575622.61</v>
      </c>
      <c r="BH853">
        <v>-27910405</v>
      </c>
      <c r="BI853">
        <v>0</v>
      </c>
      <c r="BJ853">
        <v>0</v>
      </c>
      <c r="BK853">
        <v>0</v>
      </c>
      <c r="BL853">
        <v>-179256565</v>
      </c>
      <c r="BM853">
        <v>0</v>
      </c>
      <c r="BN853">
        <v>-108906743.93000001</v>
      </c>
      <c r="BO853">
        <v>-21753574.120000001</v>
      </c>
      <c r="BP853">
        <v>-14108198.25</v>
      </c>
      <c r="BQ853">
        <v>-2736974.24</v>
      </c>
      <c r="BR853">
        <v>0</v>
      </c>
      <c r="BS853">
        <v>0</v>
      </c>
      <c r="BT853">
        <v>-86860896.799999997</v>
      </c>
      <c r="BU853">
        <v>-977763.35</v>
      </c>
      <c r="BV853">
        <v>-72180351.859999999</v>
      </c>
      <c r="BW853">
        <v>-8860041.8100000005</v>
      </c>
      <c r="BX853">
        <v>-1266115.1499999999</v>
      </c>
      <c r="BY853">
        <v>-2713461.45</v>
      </c>
      <c r="BZ853">
        <v>1718292.8599999999</v>
      </c>
      <c r="CA853">
        <v>-477813.37</v>
      </c>
      <c r="CB853">
        <v>0</v>
      </c>
      <c r="CC853">
        <v>35735596.950000003</v>
      </c>
      <c r="CD853">
        <v>174210.75</v>
      </c>
      <c r="CE853">
        <v>0</v>
      </c>
      <c r="CF853">
        <v>0</v>
      </c>
      <c r="CG853">
        <v>0</v>
      </c>
      <c r="CH853">
        <v>0</v>
      </c>
      <c r="CI853">
        <v>832964446.59999955</v>
      </c>
      <c r="CJ853">
        <v>615462580.00463557</v>
      </c>
      <c r="CK853">
        <v>-176749021.38682202</v>
      </c>
      <c r="CL853">
        <v>1238084132.29</v>
      </c>
      <c r="CM853">
        <v>0</v>
      </c>
      <c r="CN853">
        <v>0</v>
      </c>
      <c r="CO853">
        <v>0</v>
      </c>
      <c r="CP853">
        <v>0</v>
      </c>
      <c r="CQ853">
        <v>0</v>
      </c>
      <c r="CR853">
        <v>0</v>
      </c>
      <c r="CS853">
        <v>0</v>
      </c>
      <c r="CT853">
        <v>0</v>
      </c>
      <c r="CU853">
        <v>0</v>
      </c>
      <c r="CV853">
        <v>0</v>
      </c>
      <c r="CW853">
        <v>0</v>
      </c>
      <c r="CX853">
        <v>0</v>
      </c>
      <c r="CY853">
        <v>0</v>
      </c>
      <c r="CZ853">
        <v>0</v>
      </c>
      <c r="DA853">
        <v>334153492.07999998</v>
      </c>
      <c r="DB853">
        <v>0</v>
      </c>
      <c r="DC853">
        <v>0</v>
      </c>
      <c r="DD853">
        <v>0</v>
      </c>
      <c r="DE853">
        <v>0</v>
      </c>
      <c r="DF853">
        <v>0</v>
      </c>
      <c r="DG853">
        <v>0</v>
      </c>
      <c r="DH853">
        <v>0</v>
      </c>
      <c r="DI853">
        <v>0</v>
      </c>
      <c r="DJ853">
        <v>480897979.85000002</v>
      </c>
      <c r="DK853">
        <v>0</v>
      </c>
      <c r="DL853">
        <v>0</v>
      </c>
      <c r="DM853">
        <v>0</v>
      </c>
      <c r="DN853">
        <v>0</v>
      </c>
      <c r="DO853">
        <v>0</v>
      </c>
      <c r="DP853">
        <v>0</v>
      </c>
      <c r="DQ853">
        <v>0</v>
      </c>
      <c r="DR853">
        <v>0</v>
      </c>
      <c r="DS853">
        <v>0</v>
      </c>
      <c r="DT853">
        <v>0</v>
      </c>
      <c r="DU853">
        <v>0</v>
      </c>
      <c r="DV853">
        <v>0</v>
      </c>
      <c r="DW853">
        <v>0</v>
      </c>
      <c r="DX853">
        <v>0</v>
      </c>
      <c r="DY853">
        <v>0</v>
      </c>
      <c r="DZ853">
        <v>0</v>
      </c>
      <c r="EA853">
        <v>0</v>
      </c>
      <c r="EB853">
        <v>0</v>
      </c>
      <c r="EC853">
        <v>0</v>
      </c>
      <c r="ED853">
        <v>0</v>
      </c>
      <c r="EE853">
        <v>0</v>
      </c>
      <c r="EF853">
        <v>0</v>
      </c>
      <c r="EH853">
        <v>2</v>
      </c>
      <c r="EJ853">
        <v>0</v>
      </c>
      <c r="EK853" s="59" t="s">
        <v>553</v>
      </c>
      <c r="EL853"/>
    </row>
    <row r="854" spans="2:142" x14ac:dyDescent="0.3">
      <c r="B854">
        <v>2012</v>
      </c>
      <c r="D854" t="s">
        <v>292</v>
      </c>
      <c r="E854" t="s">
        <v>288</v>
      </c>
      <c r="G854" t="s">
        <v>138</v>
      </c>
      <c r="H854" s="6">
        <v>4402</v>
      </c>
      <c r="I854">
        <v>4407</v>
      </c>
      <c r="J854">
        <v>0</v>
      </c>
      <c r="K854">
        <v>0</v>
      </c>
      <c r="L854">
        <v>0</v>
      </c>
      <c r="M854">
        <v>0</v>
      </c>
      <c r="N854">
        <v>0</v>
      </c>
      <c r="O854">
        <v>0</v>
      </c>
      <c r="P854">
        <v>0</v>
      </c>
      <c r="Q854">
        <v>0</v>
      </c>
      <c r="R854">
        <v>0</v>
      </c>
      <c r="S854">
        <v>0</v>
      </c>
      <c r="T854">
        <v>0</v>
      </c>
      <c r="U854">
        <v>0</v>
      </c>
      <c r="V854">
        <v>0</v>
      </c>
      <c r="W854">
        <v>0</v>
      </c>
      <c r="X854">
        <v>0</v>
      </c>
      <c r="Y854">
        <v>0</v>
      </c>
      <c r="Z854">
        <v>0</v>
      </c>
      <c r="AA854">
        <v>0</v>
      </c>
      <c r="AB854">
        <v>0</v>
      </c>
      <c r="AC854">
        <v>0</v>
      </c>
      <c r="AD854">
        <v>0</v>
      </c>
      <c r="AE854">
        <v>0</v>
      </c>
      <c r="AF854">
        <v>0</v>
      </c>
      <c r="AG854">
        <v>0</v>
      </c>
      <c r="AH854">
        <v>0</v>
      </c>
      <c r="AI854">
        <v>0</v>
      </c>
      <c r="AJ854">
        <v>0</v>
      </c>
      <c r="AK854">
        <v>0</v>
      </c>
      <c r="AL854">
        <v>0</v>
      </c>
      <c r="AM854">
        <v>0</v>
      </c>
      <c r="AN854">
        <v>0</v>
      </c>
      <c r="AO854">
        <v>0</v>
      </c>
      <c r="AP854">
        <v>0</v>
      </c>
      <c r="AQ854">
        <v>0</v>
      </c>
      <c r="AR854">
        <v>0</v>
      </c>
      <c r="AS854">
        <v>12785454.799999999</v>
      </c>
      <c r="AT854">
        <v>-34409.550000000003</v>
      </c>
      <c r="AU854">
        <v>-835797.8</v>
      </c>
      <c r="AV854">
        <v>1397958.55</v>
      </c>
      <c r="AW854">
        <v>3726.78</v>
      </c>
      <c r="AX854">
        <v>0</v>
      </c>
      <c r="AY854">
        <v>-12559.699999999999</v>
      </c>
      <c r="AZ854">
        <v>0</v>
      </c>
      <c r="BA854">
        <v>-1397958.55</v>
      </c>
      <c r="BB854">
        <v>-17952344.75</v>
      </c>
      <c r="BC854">
        <v>1144320.8500000001</v>
      </c>
      <c r="BD854">
        <v>854136.95000000007</v>
      </c>
      <c r="BE854">
        <v>79095</v>
      </c>
      <c r="BF854">
        <v>0</v>
      </c>
      <c r="BG854">
        <v>0</v>
      </c>
      <c r="BH854">
        <v>-446000</v>
      </c>
      <c r="BI854">
        <v>0</v>
      </c>
      <c r="BJ854">
        <v>0</v>
      </c>
      <c r="BK854">
        <v>0</v>
      </c>
      <c r="BL854">
        <v>0</v>
      </c>
      <c r="BM854">
        <v>4766150</v>
      </c>
      <c r="BN854">
        <v>-80000</v>
      </c>
      <c r="BO854">
        <v>0</v>
      </c>
      <c r="BP854">
        <v>0</v>
      </c>
      <c r="BQ854">
        <v>-32726.699999999997</v>
      </c>
      <c r="BR854">
        <v>680500.6</v>
      </c>
      <c r="BS854">
        <v>0</v>
      </c>
      <c r="BT854">
        <v>-400785.9</v>
      </c>
      <c r="BU854">
        <v>0</v>
      </c>
      <c r="BV854">
        <v>-316905.34999999998</v>
      </c>
      <c r="BW854">
        <v>-3566.7</v>
      </c>
      <c r="BX854">
        <v>0</v>
      </c>
      <c r="BY854">
        <v>-14000</v>
      </c>
      <c r="BZ854">
        <v>248429.35</v>
      </c>
      <c r="CA854">
        <v>-287.45</v>
      </c>
      <c r="CB854">
        <v>0</v>
      </c>
      <c r="CC854">
        <v>1021365.81</v>
      </c>
      <c r="CD854">
        <v>21074.98</v>
      </c>
      <c r="CE854">
        <v>0</v>
      </c>
      <c r="CF854">
        <v>0</v>
      </c>
      <c r="CG854">
        <v>0</v>
      </c>
      <c r="CH854">
        <v>0</v>
      </c>
      <c r="CI854">
        <v>0</v>
      </c>
      <c r="CJ854">
        <v>0</v>
      </c>
      <c r="CK854">
        <v>0</v>
      </c>
      <c r="CL854">
        <v>24570765.150000002</v>
      </c>
      <c r="CM854">
        <v>0</v>
      </c>
      <c r="CN854">
        <v>0</v>
      </c>
      <c r="CO854">
        <v>0</v>
      </c>
      <c r="CP854">
        <v>0</v>
      </c>
      <c r="CQ854">
        <v>0</v>
      </c>
      <c r="CR854">
        <v>0</v>
      </c>
      <c r="CS854">
        <v>0</v>
      </c>
      <c r="CT854">
        <v>0</v>
      </c>
      <c r="CU854">
        <v>0</v>
      </c>
      <c r="CV854">
        <v>0</v>
      </c>
      <c r="CW854">
        <v>0</v>
      </c>
      <c r="CX854">
        <v>0</v>
      </c>
      <c r="CY854">
        <v>0</v>
      </c>
      <c r="CZ854">
        <v>0</v>
      </c>
      <c r="DA854">
        <v>22526870.690000001</v>
      </c>
      <c r="DB854">
        <v>0</v>
      </c>
      <c r="DC854">
        <v>0</v>
      </c>
      <c r="DD854">
        <v>0</v>
      </c>
      <c r="DE854">
        <v>0</v>
      </c>
      <c r="DF854">
        <v>0</v>
      </c>
      <c r="DG854">
        <v>0</v>
      </c>
      <c r="DH854">
        <v>0</v>
      </c>
      <c r="DI854">
        <v>0</v>
      </c>
      <c r="DJ854">
        <v>3876000</v>
      </c>
      <c r="DK854">
        <v>0</v>
      </c>
      <c r="DL854">
        <v>0</v>
      </c>
      <c r="DM854">
        <v>0</v>
      </c>
      <c r="DN854">
        <v>0</v>
      </c>
      <c r="DO854">
        <v>0</v>
      </c>
      <c r="DP854">
        <v>0</v>
      </c>
      <c r="DQ854">
        <v>0</v>
      </c>
      <c r="DR854">
        <v>0</v>
      </c>
      <c r="DS854">
        <v>0</v>
      </c>
      <c r="DT854">
        <v>0</v>
      </c>
      <c r="DU854">
        <v>0</v>
      </c>
      <c r="DV854">
        <v>0</v>
      </c>
      <c r="DW854">
        <v>0</v>
      </c>
      <c r="DX854">
        <v>0</v>
      </c>
      <c r="DY854">
        <v>0</v>
      </c>
      <c r="DZ854">
        <v>0</v>
      </c>
      <c r="EA854">
        <v>0</v>
      </c>
      <c r="EB854">
        <v>0</v>
      </c>
      <c r="EC854">
        <v>0</v>
      </c>
      <c r="ED854">
        <v>0</v>
      </c>
      <c r="EE854">
        <v>0</v>
      </c>
      <c r="EF854">
        <v>0</v>
      </c>
      <c r="EH854">
        <v>2</v>
      </c>
      <c r="EJ854">
        <v>0</v>
      </c>
      <c r="EK854" s="59" t="s">
        <v>554</v>
      </c>
      <c r="EL854"/>
    </row>
    <row r="855" spans="2:142" x14ac:dyDescent="0.3">
      <c r="B855">
        <v>2013</v>
      </c>
      <c r="D855" t="s">
        <v>292</v>
      </c>
      <c r="E855" t="s">
        <v>288</v>
      </c>
      <c r="G855" t="s">
        <v>138</v>
      </c>
      <c r="H855" s="6">
        <v>4404</v>
      </c>
      <c r="I855">
        <v>4399</v>
      </c>
      <c r="J855">
        <v>0</v>
      </c>
      <c r="K855">
        <v>0</v>
      </c>
      <c r="L855">
        <v>0</v>
      </c>
      <c r="M855">
        <v>0</v>
      </c>
      <c r="N855">
        <v>0</v>
      </c>
      <c r="O855">
        <v>0</v>
      </c>
      <c r="P855">
        <v>0</v>
      </c>
      <c r="Q855">
        <v>0</v>
      </c>
      <c r="R855">
        <v>0</v>
      </c>
      <c r="S855">
        <v>0</v>
      </c>
      <c r="T855">
        <v>0</v>
      </c>
      <c r="U855">
        <v>0</v>
      </c>
      <c r="V855">
        <v>0</v>
      </c>
      <c r="W855">
        <v>0</v>
      </c>
      <c r="X855">
        <v>0</v>
      </c>
      <c r="Y855">
        <v>0</v>
      </c>
      <c r="Z855">
        <v>0</v>
      </c>
      <c r="AA855">
        <v>0</v>
      </c>
      <c r="AB855">
        <v>0</v>
      </c>
      <c r="AC855">
        <v>0</v>
      </c>
      <c r="AD855">
        <v>0</v>
      </c>
      <c r="AE855">
        <v>0</v>
      </c>
      <c r="AF855">
        <v>0</v>
      </c>
      <c r="AG855">
        <v>0</v>
      </c>
      <c r="AH855">
        <v>0</v>
      </c>
      <c r="AI855">
        <v>0</v>
      </c>
      <c r="AJ855">
        <v>0</v>
      </c>
      <c r="AK855">
        <v>0</v>
      </c>
      <c r="AL855">
        <v>0</v>
      </c>
      <c r="AM855">
        <v>0</v>
      </c>
      <c r="AN855">
        <v>0</v>
      </c>
      <c r="AO855">
        <v>0</v>
      </c>
      <c r="AP855">
        <v>0</v>
      </c>
      <c r="AQ855">
        <v>0</v>
      </c>
      <c r="AR855">
        <v>0</v>
      </c>
      <c r="AS855">
        <v>12859201.450000001</v>
      </c>
      <c r="AT855">
        <v>-125046.54999999999</v>
      </c>
      <c r="AU855">
        <v>-29941.35</v>
      </c>
      <c r="AV855">
        <v>1282764.95</v>
      </c>
      <c r="AW855">
        <v>0</v>
      </c>
      <c r="AX855">
        <v>0</v>
      </c>
      <c r="AY855">
        <v>-12842.05</v>
      </c>
      <c r="AZ855">
        <v>0</v>
      </c>
      <c r="BA855">
        <v>-1282764.95</v>
      </c>
      <c r="BB855">
        <v>-18867815.200000003</v>
      </c>
      <c r="BC855">
        <v>1188137.3</v>
      </c>
      <c r="BD855">
        <v>853361.65</v>
      </c>
      <c r="BE855">
        <v>89835</v>
      </c>
      <c r="BF855">
        <v>0</v>
      </c>
      <c r="BG855">
        <v>-2289.63</v>
      </c>
      <c r="BH855">
        <v>-179000</v>
      </c>
      <c r="BI855">
        <v>0</v>
      </c>
      <c r="BJ855">
        <v>0</v>
      </c>
      <c r="BK855">
        <v>0</v>
      </c>
      <c r="BL855">
        <v>0</v>
      </c>
      <c r="BM855">
        <v>4938756</v>
      </c>
      <c r="BN855">
        <v>240000</v>
      </c>
      <c r="BO855">
        <v>0</v>
      </c>
      <c r="BP855">
        <v>0</v>
      </c>
      <c r="BQ855">
        <v>-29804.799999999999</v>
      </c>
      <c r="BR855">
        <v>206086.9</v>
      </c>
      <c r="BS855">
        <v>0</v>
      </c>
      <c r="BT855">
        <v>-431608.6</v>
      </c>
      <c r="BU855">
        <v>0</v>
      </c>
      <c r="BV855">
        <v>-287940.31</v>
      </c>
      <c r="BW855">
        <v>-2098.8000000000002</v>
      </c>
      <c r="BX855">
        <v>0</v>
      </c>
      <c r="BY855">
        <v>0</v>
      </c>
      <c r="BZ855">
        <v>202162.2</v>
      </c>
      <c r="CA855">
        <v>-268.39999999999998</v>
      </c>
      <c r="CB855">
        <v>0</v>
      </c>
      <c r="CC855">
        <v>876962.10000000009</v>
      </c>
      <c r="CD855">
        <v>37252.550000000003</v>
      </c>
      <c r="CE855">
        <v>0</v>
      </c>
      <c r="CF855">
        <v>0</v>
      </c>
      <c r="CG855">
        <v>0</v>
      </c>
      <c r="CH855">
        <v>0</v>
      </c>
      <c r="CI855">
        <v>0</v>
      </c>
      <c r="CJ855">
        <v>0</v>
      </c>
      <c r="CK855">
        <v>0</v>
      </c>
      <c r="CL855">
        <v>25703733.719999999</v>
      </c>
      <c r="CM855">
        <v>0</v>
      </c>
      <c r="CN855">
        <v>0</v>
      </c>
      <c r="CO855">
        <v>0</v>
      </c>
      <c r="CP855">
        <v>0</v>
      </c>
      <c r="CQ855">
        <v>0</v>
      </c>
      <c r="CR855">
        <v>0</v>
      </c>
      <c r="CS855">
        <v>0</v>
      </c>
      <c r="CT855">
        <v>0</v>
      </c>
      <c r="CU855">
        <v>0</v>
      </c>
      <c r="CV855">
        <v>0</v>
      </c>
      <c r="CW855">
        <v>0</v>
      </c>
      <c r="CX855">
        <v>0</v>
      </c>
      <c r="CY855">
        <v>0</v>
      </c>
      <c r="CZ855">
        <v>0</v>
      </c>
      <c r="DA855">
        <v>24049970.150000002</v>
      </c>
      <c r="DB855">
        <v>0</v>
      </c>
      <c r="DC855">
        <v>0</v>
      </c>
      <c r="DD855">
        <v>0</v>
      </c>
      <c r="DE855">
        <v>0</v>
      </c>
      <c r="DF855">
        <v>0</v>
      </c>
      <c r="DG855">
        <v>0</v>
      </c>
      <c r="DH855">
        <v>0</v>
      </c>
      <c r="DI855">
        <v>0</v>
      </c>
      <c r="DJ855">
        <v>4055000</v>
      </c>
      <c r="DK855">
        <v>0</v>
      </c>
      <c r="DL855">
        <v>0</v>
      </c>
      <c r="DM855">
        <v>0</v>
      </c>
      <c r="DN855">
        <v>0</v>
      </c>
      <c r="DO855">
        <v>0</v>
      </c>
      <c r="DP855">
        <v>0</v>
      </c>
      <c r="DQ855">
        <v>0</v>
      </c>
      <c r="DR855">
        <v>0</v>
      </c>
      <c r="DS855">
        <v>0</v>
      </c>
      <c r="DT855">
        <v>0</v>
      </c>
      <c r="DU855">
        <v>0</v>
      </c>
      <c r="DV855">
        <v>0</v>
      </c>
      <c r="DW855">
        <v>0</v>
      </c>
      <c r="DX855">
        <v>0</v>
      </c>
      <c r="DY855">
        <v>0</v>
      </c>
      <c r="DZ855">
        <v>0</v>
      </c>
      <c r="EA855">
        <v>0</v>
      </c>
      <c r="EB855">
        <v>0</v>
      </c>
      <c r="EC855">
        <v>0</v>
      </c>
      <c r="ED855">
        <v>0</v>
      </c>
      <c r="EE855">
        <v>0</v>
      </c>
      <c r="EF855">
        <v>0</v>
      </c>
      <c r="EH855">
        <v>2</v>
      </c>
      <c r="EJ855">
        <v>0</v>
      </c>
      <c r="EK855" s="59" t="s">
        <v>554</v>
      </c>
      <c r="EL855"/>
    </row>
    <row r="856" spans="2:142" x14ac:dyDescent="0.3">
      <c r="B856">
        <v>2014</v>
      </c>
      <c r="D856" t="s">
        <v>292</v>
      </c>
      <c r="E856" t="s">
        <v>288</v>
      </c>
      <c r="G856" t="s">
        <v>138</v>
      </c>
      <c r="H856" s="6">
        <v>4398</v>
      </c>
      <c r="I856">
        <v>4424</v>
      </c>
      <c r="J856">
        <v>0</v>
      </c>
      <c r="K856">
        <v>0</v>
      </c>
      <c r="L856">
        <v>0</v>
      </c>
      <c r="M856">
        <v>0</v>
      </c>
      <c r="N856">
        <v>0</v>
      </c>
      <c r="O856">
        <v>0</v>
      </c>
      <c r="P856">
        <v>0</v>
      </c>
      <c r="Q856">
        <v>0</v>
      </c>
      <c r="R856">
        <v>0</v>
      </c>
      <c r="S856">
        <v>0</v>
      </c>
      <c r="T856">
        <v>0</v>
      </c>
      <c r="U856">
        <v>0</v>
      </c>
      <c r="V856">
        <v>0</v>
      </c>
      <c r="W856">
        <v>0</v>
      </c>
      <c r="X856">
        <v>0</v>
      </c>
      <c r="Y856">
        <v>0</v>
      </c>
      <c r="Z856">
        <v>0</v>
      </c>
      <c r="AA856">
        <v>0</v>
      </c>
      <c r="AB856">
        <v>0</v>
      </c>
      <c r="AC856">
        <v>0</v>
      </c>
      <c r="AD856">
        <v>0</v>
      </c>
      <c r="AE856">
        <v>0</v>
      </c>
      <c r="AF856">
        <v>0</v>
      </c>
      <c r="AG856">
        <v>0</v>
      </c>
      <c r="AH856">
        <v>0</v>
      </c>
      <c r="AI856">
        <v>0</v>
      </c>
      <c r="AJ856">
        <v>0</v>
      </c>
      <c r="AK856">
        <v>0</v>
      </c>
      <c r="AL856">
        <v>0</v>
      </c>
      <c r="AM856">
        <v>0</v>
      </c>
      <c r="AN856">
        <v>0</v>
      </c>
      <c r="AO856">
        <v>0</v>
      </c>
      <c r="AP856">
        <v>0</v>
      </c>
      <c r="AQ856">
        <v>0</v>
      </c>
      <c r="AR856">
        <v>0</v>
      </c>
      <c r="AS856">
        <v>13213233</v>
      </c>
      <c r="AT856">
        <v>-138506.28999999998</v>
      </c>
      <c r="AU856">
        <v>-213407.05000000002</v>
      </c>
      <c r="AV856">
        <v>2999013.65</v>
      </c>
      <c r="AW856">
        <v>0</v>
      </c>
      <c r="AX856">
        <v>0</v>
      </c>
      <c r="AY856">
        <v>-13073</v>
      </c>
      <c r="AZ856">
        <v>0</v>
      </c>
      <c r="BA856">
        <v>-2999013.65</v>
      </c>
      <c r="BB856">
        <v>-19777597.800000001</v>
      </c>
      <c r="BC856">
        <v>1227681.2</v>
      </c>
      <c r="BD856">
        <v>887863.25</v>
      </c>
      <c r="BE856">
        <v>81315</v>
      </c>
      <c r="BF856">
        <v>0</v>
      </c>
      <c r="BG856">
        <v>-5620.45</v>
      </c>
      <c r="BH856">
        <v>-130000</v>
      </c>
      <c r="BI856">
        <v>0</v>
      </c>
      <c r="BJ856">
        <v>0</v>
      </c>
      <c r="BK856">
        <v>-65000</v>
      </c>
      <c r="BL856">
        <v>0</v>
      </c>
      <c r="BM856">
        <v>2202774</v>
      </c>
      <c r="BN856">
        <v>2557856</v>
      </c>
      <c r="BO856">
        <v>0</v>
      </c>
      <c r="BP856">
        <v>0</v>
      </c>
      <c r="BQ856">
        <v>-36726.050000000003</v>
      </c>
      <c r="BR856">
        <v>242124.15</v>
      </c>
      <c r="BS856">
        <v>0</v>
      </c>
      <c r="BT856">
        <v>-488011.44999999995</v>
      </c>
      <c r="BU856">
        <v>0</v>
      </c>
      <c r="BV856">
        <v>-291526.5</v>
      </c>
      <c r="BW856">
        <v>-2560</v>
      </c>
      <c r="BX856">
        <v>0</v>
      </c>
      <c r="BY856">
        <v>-5707.4</v>
      </c>
      <c r="BZ856">
        <v>214863.63</v>
      </c>
      <c r="CA856">
        <v>-190.95</v>
      </c>
      <c r="CB856">
        <v>0</v>
      </c>
      <c r="CC856">
        <v>1270853.49</v>
      </c>
      <c r="CD856">
        <v>17621.169999999998</v>
      </c>
      <c r="CE856">
        <v>0</v>
      </c>
      <c r="CF856">
        <v>0</v>
      </c>
      <c r="CG856">
        <v>0</v>
      </c>
      <c r="CH856">
        <v>0</v>
      </c>
      <c r="CI856">
        <v>0</v>
      </c>
      <c r="CJ856">
        <v>0</v>
      </c>
      <c r="CK856">
        <v>0</v>
      </c>
      <c r="CL856">
        <v>26291256.240000002</v>
      </c>
      <c r="CM856">
        <v>0</v>
      </c>
      <c r="CN856">
        <v>0</v>
      </c>
      <c r="CO856">
        <v>0</v>
      </c>
      <c r="CP856">
        <v>0</v>
      </c>
      <c r="CQ856">
        <v>0</v>
      </c>
      <c r="CR856">
        <v>0</v>
      </c>
      <c r="CS856">
        <v>0</v>
      </c>
      <c r="CT856">
        <v>0</v>
      </c>
      <c r="CU856">
        <v>0</v>
      </c>
      <c r="CV856">
        <v>0</v>
      </c>
      <c r="CW856">
        <v>0</v>
      </c>
      <c r="CX856">
        <v>0</v>
      </c>
      <c r="CY856">
        <v>0</v>
      </c>
      <c r="CZ856">
        <v>0</v>
      </c>
      <c r="DA856">
        <v>24798228.099999998</v>
      </c>
      <c r="DB856">
        <v>0</v>
      </c>
      <c r="DC856">
        <v>0</v>
      </c>
      <c r="DD856">
        <v>0</v>
      </c>
      <c r="DE856">
        <v>0</v>
      </c>
      <c r="DF856">
        <v>0</v>
      </c>
      <c r="DG856">
        <v>0</v>
      </c>
      <c r="DH856">
        <v>0</v>
      </c>
      <c r="DI856">
        <v>0</v>
      </c>
      <c r="DJ856">
        <v>4185000</v>
      </c>
      <c r="DK856">
        <v>0</v>
      </c>
      <c r="DL856">
        <v>0</v>
      </c>
      <c r="DM856">
        <v>0</v>
      </c>
      <c r="DN856">
        <v>0</v>
      </c>
      <c r="DO856">
        <v>0</v>
      </c>
      <c r="DP856">
        <v>0</v>
      </c>
      <c r="DQ856">
        <v>0</v>
      </c>
      <c r="DR856">
        <v>0</v>
      </c>
      <c r="DS856">
        <v>0</v>
      </c>
      <c r="DT856">
        <v>0</v>
      </c>
      <c r="DU856">
        <v>0</v>
      </c>
      <c r="DV856">
        <v>0</v>
      </c>
      <c r="DW856">
        <v>0</v>
      </c>
      <c r="DX856">
        <v>0</v>
      </c>
      <c r="DY856">
        <v>0</v>
      </c>
      <c r="DZ856">
        <v>0</v>
      </c>
      <c r="EA856">
        <v>0</v>
      </c>
      <c r="EB856">
        <v>0</v>
      </c>
      <c r="EC856">
        <v>0</v>
      </c>
      <c r="ED856">
        <v>0</v>
      </c>
      <c r="EE856">
        <v>0</v>
      </c>
      <c r="EF856">
        <v>0</v>
      </c>
      <c r="EH856">
        <v>2</v>
      </c>
      <c r="EJ856">
        <v>0</v>
      </c>
      <c r="EK856" s="59" t="s">
        <v>554</v>
      </c>
      <c r="EL856"/>
    </row>
    <row r="857" spans="2:142" x14ac:dyDescent="0.3">
      <c r="B857">
        <v>2015</v>
      </c>
      <c r="D857" t="s">
        <v>292</v>
      </c>
      <c r="E857" t="s">
        <v>288</v>
      </c>
      <c r="G857" t="s">
        <v>138</v>
      </c>
      <c r="H857" s="6">
        <v>4420</v>
      </c>
      <c r="I857">
        <v>4499</v>
      </c>
      <c r="J857">
        <v>0</v>
      </c>
      <c r="K857">
        <v>0</v>
      </c>
      <c r="L857">
        <v>0</v>
      </c>
      <c r="M857">
        <v>0</v>
      </c>
      <c r="N857">
        <v>0</v>
      </c>
      <c r="O857">
        <v>0</v>
      </c>
      <c r="P857">
        <v>0</v>
      </c>
      <c r="Q857">
        <v>0</v>
      </c>
      <c r="R857">
        <v>0</v>
      </c>
      <c r="S857">
        <v>0</v>
      </c>
      <c r="T857">
        <v>0</v>
      </c>
      <c r="U857">
        <v>0</v>
      </c>
      <c r="V857">
        <v>0</v>
      </c>
      <c r="W857">
        <v>0</v>
      </c>
      <c r="X857">
        <v>0</v>
      </c>
      <c r="Y857">
        <v>0</v>
      </c>
      <c r="Z857">
        <v>0</v>
      </c>
      <c r="AA857">
        <v>0</v>
      </c>
      <c r="AB857">
        <v>0</v>
      </c>
      <c r="AC857">
        <v>0</v>
      </c>
      <c r="AD857">
        <v>0</v>
      </c>
      <c r="AE857">
        <v>0</v>
      </c>
      <c r="AF857">
        <v>0</v>
      </c>
      <c r="AG857">
        <v>0</v>
      </c>
      <c r="AH857">
        <v>0</v>
      </c>
      <c r="AI857">
        <v>0</v>
      </c>
      <c r="AJ857">
        <v>0</v>
      </c>
      <c r="AK857">
        <v>0</v>
      </c>
      <c r="AL857">
        <v>0</v>
      </c>
      <c r="AM857">
        <v>0</v>
      </c>
      <c r="AN857">
        <v>0</v>
      </c>
      <c r="AO857">
        <v>0</v>
      </c>
      <c r="AP857">
        <v>0</v>
      </c>
      <c r="AQ857">
        <v>0</v>
      </c>
      <c r="AR857">
        <v>0</v>
      </c>
      <c r="AS857">
        <v>13772992.699999999</v>
      </c>
      <c r="AT857">
        <v>-145270.41</v>
      </c>
      <c r="AU857">
        <v>-247561.35</v>
      </c>
      <c r="AV857">
        <v>3051909.25</v>
      </c>
      <c r="AW857">
        <v>0</v>
      </c>
      <c r="AX857">
        <v>0</v>
      </c>
      <c r="AY857">
        <v>-12650.6</v>
      </c>
      <c r="AZ857">
        <v>0</v>
      </c>
      <c r="BA857">
        <v>-3051909.25</v>
      </c>
      <c r="BB857">
        <v>-20542517.549999997</v>
      </c>
      <c r="BC857">
        <v>1277393.8500000001</v>
      </c>
      <c r="BD857">
        <v>879725.79999999993</v>
      </c>
      <c r="BE857">
        <v>94785</v>
      </c>
      <c r="BF857">
        <v>0</v>
      </c>
      <c r="BG857">
        <v>-3375.95</v>
      </c>
      <c r="BH857">
        <v>308000</v>
      </c>
      <c r="BI857">
        <v>0</v>
      </c>
      <c r="BJ857">
        <v>0</v>
      </c>
      <c r="BK857">
        <v>-82467</v>
      </c>
      <c r="BL857">
        <v>0</v>
      </c>
      <c r="BM857">
        <v>5020605</v>
      </c>
      <c r="BN857">
        <v>64954</v>
      </c>
      <c r="BO857">
        <v>0</v>
      </c>
      <c r="BP857">
        <v>0</v>
      </c>
      <c r="BQ857">
        <v>-49363.899999999994</v>
      </c>
      <c r="BR857">
        <v>203281.2</v>
      </c>
      <c r="BS857">
        <v>0</v>
      </c>
      <c r="BT857">
        <v>-436924.85000000003</v>
      </c>
      <c r="BU857">
        <v>0</v>
      </c>
      <c r="BV857">
        <v>-338377.42000000004</v>
      </c>
      <c r="BW857">
        <v>-2724.3</v>
      </c>
      <c r="BX857">
        <v>0</v>
      </c>
      <c r="BY857">
        <v>-12305.45</v>
      </c>
      <c r="BZ857">
        <v>196257.3</v>
      </c>
      <c r="CA857">
        <v>-378.5</v>
      </c>
      <c r="CB857">
        <v>0</v>
      </c>
      <c r="CC857">
        <v>206223.11</v>
      </c>
      <c r="CD857">
        <v>229022.45</v>
      </c>
      <c r="CE857">
        <v>0</v>
      </c>
      <c r="CF857">
        <v>0</v>
      </c>
      <c r="CG857">
        <v>0</v>
      </c>
      <c r="CH857">
        <v>0</v>
      </c>
      <c r="CI857">
        <v>25277605</v>
      </c>
      <c r="CJ857">
        <v>6768484.1725227572</v>
      </c>
      <c r="CK857">
        <v>0</v>
      </c>
      <c r="CL857">
        <v>26716208.829999998</v>
      </c>
      <c r="CM857">
        <v>0</v>
      </c>
      <c r="CN857">
        <v>0</v>
      </c>
      <c r="CO857">
        <v>0</v>
      </c>
      <c r="CP857">
        <v>0</v>
      </c>
      <c r="CQ857">
        <v>0</v>
      </c>
      <c r="CR857">
        <v>0</v>
      </c>
      <c r="CS857">
        <v>0</v>
      </c>
      <c r="CT857">
        <v>0</v>
      </c>
      <c r="CU857">
        <v>0</v>
      </c>
      <c r="CV857">
        <v>0</v>
      </c>
      <c r="CW857">
        <v>0</v>
      </c>
      <c r="CX857">
        <v>0</v>
      </c>
      <c r="CY857">
        <v>0</v>
      </c>
      <c r="CZ857">
        <v>0</v>
      </c>
      <c r="DA857">
        <v>25177551.229999997</v>
      </c>
      <c r="DB857">
        <v>0</v>
      </c>
      <c r="DC857">
        <v>0</v>
      </c>
      <c r="DD857">
        <v>0</v>
      </c>
      <c r="DE857">
        <v>0</v>
      </c>
      <c r="DF857">
        <v>0</v>
      </c>
      <c r="DG857">
        <v>0</v>
      </c>
      <c r="DH857">
        <v>0</v>
      </c>
      <c r="DI857">
        <v>0</v>
      </c>
      <c r="DJ857">
        <v>3877000</v>
      </c>
      <c r="DK857">
        <v>0</v>
      </c>
      <c r="DL857">
        <v>0</v>
      </c>
      <c r="DM857">
        <v>0</v>
      </c>
      <c r="DN857">
        <v>0</v>
      </c>
      <c r="DO857">
        <v>0</v>
      </c>
      <c r="DP857">
        <v>0</v>
      </c>
      <c r="DQ857">
        <v>0</v>
      </c>
      <c r="DR857">
        <v>0</v>
      </c>
      <c r="DS857">
        <v>0</v>
      </c>
      <c r="DT857">
        <v>0</v>
      </c>
      <c r="DU857">
        <v>0</v>
      </c>
      <c r="DV857">
        <v>0</v>
      </c>
      <c r="DW857">
        <v>0</v>
      </c>
      <c r="DX857">
        <v>0</v>
      </c>
      <c r="DY857">
        <v>0</v>
      </c>
      <c r="DZ857">
        <v>0</v>
      </c>
      <c r="EA857">
        <v>0</v>
      </c>
      <c r="EB857">
        <v>0</v>
      </c>
      <c r="EC857">
        <v>0</v>
      </c>
      <c r="ED857">
        <v>0</v>
      </c>
      <c r="EE857">
        <v>0</v>
      </c>
      <c r="EF857">
        <v>0</v>
      </c>
      <c r="EH857">
        <v>2</v>
      </c>
      <c r="EJ857">
        <v>0</v>
      </c>
      <c r="EK857" s="59" t="s">
        <v>554</v>
      </c>
      <c r="EL857"/>
    </row>
    <row r="858" spans="2:142" x14ac:dyDescent="0.3">
      <c r="B858">
        <v>2016</v>
      </c>
      <c r="D858" t="s">
        <v>292</v>
      </c>
      <c r="E858" t="s">
        <v>288</v>
      </c>
      <c r="G858" t="s">
        <v>138</v>
      </c>
      <c r="H858" s="6">
        <v>4492</v>
      </c>
      <c r="I858">
        <v>4652</v>
      </c>
      <c r="J858">
        <v>0</v>
      </c>
      <c r="K858">
        <v>0</v>
      </c>
      <c r="L858">
        <v>0</v>
      </c>
      <c r="M858">
        <v>0</v>
      </c>
      <c r="N858">
        <v>0</v>
      </c>
      <c r="O858">
        <v>0</v>
      </c>
      <c r="P858">
        <v>0</v>
      </c>
      <c r="Q858">
        <v>0</v>
      </c>
      <c r="R858">
        <v>0</v>
      </c>
      <c r="S858">
        <v>0</v>
      </c>
      <c r="T858">
        <v>0</v>
      </c>
      <c r="U858">
        <v>0</v>
      </c>
      <c r="V858">
        <v>0</v>
      </c>
      <c r="W858">
        <v>0</v>
      </c>
      <c r="X858">
        <v>0</v>
      </c>
      <c r="Y858">
        <v>0</v>
      </c>
      <c r="Z858">
        <v>0</v>
      </c>
      <c r="AA858">
        <v>0</v>
      </c>
      <c r="AB858">
        <v>0</v>
      </c>
      <c r="AC858">
        <v>0</v>
      </c>
      <c r="AD858">
        <v>0</v>
      </c>
      <c r="AE858">
        <v>0</v>
      </c>
      <c r="AF858">
        <v>0</v>
      </c>
      <c r="AG858">
        <v>0</v>
      </c>
      <c r="AH858">
        <v>0</v>
      </c>
      <c r="AI858">
        <v>0</v>
      </c>
      <c r="AJ858">
        <v>0</v>
      </c>
      <c r="AK858">
        <v>0</v>
      </c>
      <c r="AL858">
        <v>0</v>
      </c>
      <c r="AM858">
        <v>0</v>
      </c>
      <c r="AN858">
        <v>0</v>
      </c>
      <c r="AO858">
        <v>0</v>
      </c>
      <c r="AP858">
        <v>0</v>
      </c>
      <c r="AQ858">
        <v>0</v>
      </c>
      <c r="AR858">
        <v>0</v>
      </c>
      <c r="AS858">
        <v>14721950</v>
      </c>
      <c r="AT858">
        <v>-135129.60000000001</v>
      </c>
      <c r="AU858">
        <v>-148804.79999999999</v>
      </c>
      <c r="AV858">
        <v>3178234.5999999996</v>
      </c>
      <c r="AW858">
        <v>0</v>
      </c>
      <c r="AX858">
        <v>0</v>
      </c>
      <c r="AY858">
        <v>-12258.1</v>
      </c>
      <c r="AZ858">
        <v>0</v>
      </c>
      <c r="BA858">
        <v>-3178234.5999999996</v>
      </c>
      <c r="BB858">
        <v>-19545993.699999999</v>
      </c>
      <c r="BC858">
        <v>2337213.5</v>
      </c>
      <c r="BD858">
        <v>0</v>
      </c>
      <c r="BE858">
        <v>0</v>
      </c>
      <c r="BF858">
        <v>0</v>
      </c>
      <c r="BG858">
        <v>-1680.65</v>
      </c>
      <c r="BH858">
        <v>-230000</v>
      </c>
      <c r="BI858">
        <v>0</v>
      </c>
      <c r="BJ858">
        <v>0</v>
      </c>
      <c r="BK858">
        <v>0</v>
      </c>
      <c r="BL858">
        <v>5078184</v>
      </c>
      <c r="BM858">
        <v>0</v>
      </c>
      <c r="BN858">
        <v>-437810</v>
      </c>
      <c r="BO858">
        <v>0</v>
      </c>
      <c r="BP858">
        <v>0</v>
      </c>
      <c r="BQ858">
        <v>-54966.25</v>
      </c>
      <c r="BR858">
        <v>415.6</v>
      </c>
      <c r="BS858">
        <v>0</v>
      </c>
      <c r="BT858">
        <v>-436318.9</v>
      </c>
      <c r="BU858">
        <v>0</v>
      </c>
      <c r="BV858">
        <v>-330588.65999999997</v>
      </c>
      <c r="BW858">
        <v>-4493.5</v>
      </c>
      <c r="BX858">
        <v>0</v>
      </c>
      <c r="BY858">
        <v>-3379.8</v>
      </c>
      <c r="BZ858">
        <v>197918.72</v>
      </c>
      <c r="CA858">
        <v>-334</v>
      </c>
      <c r="CB858">
        <v>0</v>
      </c>
      <c r="CC858">
        <v>557317.22</v>
      </c>
      <c r="CD858">
        <v>19872.28</v>
      </c>
      <c r="CE858">
        <v>-1068.45</v>
      </c>
      <c r="CF858">
        <v>0</v>
      </c>
      <c r="CG858">
        <v>0</v>
      </c>
      <c r="CH858">
        <v>0</v>
      </c>
      <c r="CI858">
        <v>25700000</v>
      </c>
      <c r="CJ858">
        <v>7800000</v>
      </c>
      <c r="CK858">
        <v>0</v>
      </c>
      <c r="CL858">
        <v>27397013.25</v>
      </c>
      <c r="CM858">
        <v>0</v>
      </c>
      <c r="CN858">
        <v>0</v>
      </c>
      <c r="CO858">
        <v>0</v>
      </c>
      <c r="CP858">
        <v>0</v>
      </c>
      <c r="CQ858">
        <v>0</v>
      </c>
      <c r="CR858">
        <v>0</v>
      </c>
      <c r="CS858">
        <v>0</v>
      </c>
      <c r="CT858">
        <v>0</v>
      </c>
      <c r="CU858">
        <v>0</v>
      </c>
      <c r="CV858">
        <v>0</v>
      </c>
      <c r="CW858">
        <v>0</v>
      </c>
      <c r="CX858">
        <v>0</v>
      </c>
      <c r="CY858">
        <v>0</v>
      </c>
      <c r="CZ858">
        <v>0</v>
      </c>
      <c r="DA858">
        <v>26747596.140000001</v>
      </c>
      <c r="DB858">
        <v>0</v>
      </c>
      <c r="DC858">
        <v>0</v>
      </c>
      <c r="DD858">
        <v>0</v>
      </c>
      <c r="DE858">
        <v>0</v>
      </c>
      <c r="DF858">
        <v>0</v>
      </c>
      <c r="DG858">
        <v>0</v>
      </c>
      <c r="DH858">
        <v>0</v>
      </c>
      <c r="DI858">
        <v>0</v>
      </c>
      <c r="DJ858">
        <v>4107000</v>
      </c>
      <c r="DK858">
        <v>0</v>
      </c>
      <c r="DL858">
        <v>0</v>
      </c>
      <c r="DM858">
        <v>0</v>
      </c>
      <c r="DN858">
        <v>0</v>
      </c>
      <c r="DO858">
        <v>0</v>
      </c>
      <c r="DP858">
        <v>0</v>
      </c>
      <c r="DQ858">
        <v>0</v>
      </c>
      <c r="DR858">
        <v>0</v>
      </c>
      <c r="DS858">
        <v>0</v>
      </c>
      <c r="DT858">
        <v>0</v>
      </c>
      <c r="DU858">
        <v>0</v>
      </c>
      <c r="DV858">
        <v>0</v>
      </c>
      <c r="DW858">
        <v>0</v>
      </c>
      <c r="DX858">
        <v>0</v>
      </c>
      <c r="DY858">
        <v>0</v>
      </c>
      <c r="DZ858">
        <v>0</v>
      </c>
      <c r="EA858">
        <v>0</v>
      </c>
      <c r="EB858">
        <v>0</v>
      </c>
      <c r="EC858">
        <v>0</v>
      </c>
      <c r="ED858">
        <v>0</v>
      </c>
      <c r="EE858">
        <v>0</v>
      </c>
      <c r="EF858">
        <v>0</v>
      </c>
      <c r="EH858">
        <v>2</v>
      </c>
      <c r="EJ858">
        <v>0</v>
      </c>
      <c r="EK858" s="59" t="s">
        <v>554</v>
      </c>
      <c r="EL858"/>
    </row>
    <row r="859" spans="2:142" x14ac:dyDescent="0.3">
      <c r="B859">
        <v>2017</v>
      </c>
      <c r="D859" t="s">
        <v>292</v>
      </c>
      <c r="E859" t="s">
        <v>288</v>
      </c>
      <c r="G859" t="s">
        <v>138</v>
      </c>
      <c r="H859" s="6">
        <v>4628</v>
      </c>
      <c r="I859">
        <v>4697</v>
      </c>
      <c r="J859">
        <v>0</v>
      </c>
      <c r="K859">
        <v>0</v>
      </c>
      <c r="L859">
        <v>0</v>
      </c>
      <c r="M859">
        <v>0</v>
      </c>
      <c r="N859">
        <v>0</v>
      </c>
      <c r="O859">
        <v>0</v>
      </c>
      <c r="P859">
        <v>0</v>
      </c>
      <c r="Q859">
        <v>0</v>
      </c>
      <c r="R859">
        <v>0</v>
      </c>
      <c r="S859">
        <v>0</v>
      </c>
      <c r="T859">
        <v>0</v>
      </c>
      <c r="U859">
        <v>0</v>
      </c>
      <c r="V859">
        <v>0</v>
      </c>
      <c r="W859">
        <v>0</v>
      </c>
      <c r="X859">
        <v>0</v>
      </c>
      <c r="Y859">
        <v>0</v>
      </c>
      <c r="Z859">
        <v>0</v>
      </c>
      <c r="AA859">
        <v>0</v>
      </c>
      <c r="AB859">
        <v>0</v>
      </c>
      <c r="AC859">
        <v>0</v>
      </c>
      <c r="AD859">
        <v>0</v>
      </c>
      <c r="AE859">
        <v>0</v>
      </c>
      <c r="AF859">
        <v>0</v>
      </c>
      <c r="AG859">
        <v>0</v>
      </c>
      <c r="AH859">
        <v>0</v>
      </c>
      <c r="AI859">
        <v>0</v>
      </c>
      <c r="AJ859">
        <v>0</v>
      </c>
      <c r="AK859">
        <v>0</v>
      </c>
      <c r="AL859">
        <v>0</v>
      </c>
      <c r="AM859">
        <v>0</v>
      </c>
      <c r="AN859">
        <v>0</v>
      </c>
      <c r="AO859">
        <v>0</v>
      </c>
      <c r="AP859">
        <v>0</v>
      </c>
      <c r="AQ859">
        <v>0</v>
      </c>
      <c r="AR859">
        <v>0</v>
      </c>
      <c r="AS859">
        <v>16052576.549999999</v>
      </c>
      <c r="AT859">
        <v>-342796.14999999997</v>
      </c>
      <c r="AU859">
        <v>-164231.55000000002</v>
      </c>
      <c r="AV859">
        <v>3393060.75</v>
      </c>
      <c r="AW859">
        <v>0</v>
      </c>
      <c r="AX859">
        <v>0</v>
      </c>
      <c r="AY859">
        <v>-19045.05</v>
      </c>
      <c r="AZ859">
        <v>0</v>
      </c>
      <c r="BA859">
        <v>-3393060.75</v>
      </c>
      <c r="BB859">
        <v>-19562181</v>
      </c>
      <c r="BC859">
        <v>2429596.9</v>
      </c>
      <c r="BD859">
        <v>0</v>
      </c>
      <c r="BE859">
        <v>0</v>
      </c>
      <c r="BF859">
        <v>0</v>
      </c>
      <c r="BG859">
        <v>-1570.1</v>
      </c>
      <c r="BH859">
        <v>158000</v>
      </c>
      <c r="BI859">
        <v>-500000</v>
      </c>
      <c r="BJ859">
        <v>0</v>
      </c>
      <c r="BK859">
        <v>0</v>
      </c>
      <c r="BL859">
        <v>4609585</v>
      </c>
      <c r="BM859">
        <v>0</v>
      </c>
      <c r="BN859">
        <v>-89000</v>
      </c>
      <c r="BO859">
        <v>0</v>
      </c>
      <c r="BP859">
        <v>0</v>
      </c>
      <c r="BQ859">
        <v>-33566.92</v>
      </c>
      <c r="BR859">
        <v>56658.45</v>
      </c>
      <c r="BS859">
        <v>0</v>
      </c>
      <c r="BT859">
        <v>-439909.9</v>
      </c>
      <c r="BU859">
        <v>0</v>
      </c>
      <c r="BV859">
        <v>-428307.87</v>
      </c>
      <c r="BW859">
        <v>-4788.1400000000003</v>
      </c>
      <c r="BX859">
        <v>0</v>
      </c>
      <c r="BY859">
        <v>-3382.95</v>
      </c>
      <c r="BZ859">
        <v>71345.33</v>
      </c>
      <c r="CA859">
        <v>-324</v>
      </c>
      <c r="CB859">
        <v>0</v>
      </c>
      <c r="CC859">
        <v>836448.52</v>
      </c>
      <c r="CD859">
        <v>8076.86</v>
      </c>
      <c r="CE859">
        <v>0</v>
      </c>
      <c r="CF859">
        <v>0</v>
      </c>
      <c r="CG859">
        <v>0</v>
      </c>
      <c r="CH859">
        <v>0</v>
      </c>
      <c r="CI859">
        <v>27286936</v>
      </c>
      <c r="CJ859">
        <v>7225087.7400761209</v>
      </c>
      <c r="CK859">
        <v>0</v>
      </c>
      <c r="CL859">
        <v>30857861.829999998</v>
      </c>
      <c r="CM859">
        <v>0</v>
      </c>
      <c r="CN859">
        <v>0</v>
      </c>
      <c r="CO859">
        <v>0</v>
      </c>
      <c r="CP859">
        <v>0</v>
      </c>
      <c r="CQ859">
        <v>0</v>
      </c>
      <c r="CR859">
        <v>0</v>
      </c>
      <c r="CS859">
        <v>0</v>
      </c>
      <c r="CT859">
        <v>0</v>
      </c>
      <c r="CU859">
        <v>0</v>
      </c>
      <c r="CV859">
        <v>0</v>
      </c>
      <c r="CW859">
        <v>0</v>
      </c>
      <c r="CX859">
        <v>0</v>
      </c>
      <c r="CY859">
        <v>0</v>
      </c>
      <c r="CZ859">
        <v>0</v>
      </c>
      <c r="DA859">
        <v>29380780.120000001</v>
      </c>
      <c r="DB859">
        <v>0</v>
      </c>
      <c r="DC859">
        <v>0</v>
      </c>
      <c r="DD859">
        <v>0</v>
      </c>
      <c r="DE859">
        <v>0</v>
      </c>
      <c r="DF859">
        <v>0</v>
      </c>
      <c r="DG859">
        <v>0</v>
      </c>
      <c r="DH859">
        <v>0</v>
      </c>
      <c r="DI859">
        <v>0</v>
      </c>
      <c r="DJ859">
        <v>3949000</v>
      </c>
      <c r="DK859">
        <v>0</v>
      </c>
      <c r="DL859">
        <v>0</v>
      </c>
      <c r="DM859">
        <v>0</v>
      </c>
      <c r="DN859">
        <v>0</v>
      </c>
      <c r="DO859">
        <v>0</v>
      </c>
      <c r="DP859">
        <v>0</v>
      </c>
      <c r="DQ859">
        <v>0</v>
      </c>
      <c r="DR859">
        <v>0</v>
      </c>
      <c r="DS859">
        <v>0</v>
      </c>
      <c r="DT859">
        <v>0</v>
      </c>
      <c r="DU859">
        <v>0</v>
      </c>
      <c r="DV859">
        <v>0</v>
      </c>
      <c r="DW859">
        <v>0</v>
      </c>
      <c r="DX859">
        <v>0</v>
      </c>
      <c r="DY859">
        <v>0</v>
      </c>
      <c r="DZ859">
        <v>0</v>
      </c>
      <c r="EA859">
        <v>0</v>
      </c>
      <c r="EB859">
        <v>0</v>
      </c>
      <c r="EC859">
        <v>0</v>
      </c>
      <c r="ED859">
        <v>0</v>
      </c>
      <c r="EE859">
        <v>0</v>
      </c>
      <c r="EF859">
        <v>0</v>
      </c>
      <c r="EH859">
        <v>2</v>
      </c>
      <c r="EJ859">
        <v>0</v>
      </c>
      <c r="EK859" s="59" t="s">
        <v>554</v>
      </c>
      <c r="EL859"/>
    </row>
    <row r="860" spans="2:142" x14ac:dyDescent="0.3">
      <c r="B860">
        <v>2018</v>
      </c>
      <c r="D860" t="s">
        <v>292</v>
      </c>
      <c r="E860" t="s">
        <v>288</v>
      </c>
      <c r="G860" t="s">
        <v>138</v>
      </c>
      <c r="H860" s="6">
        <v>4686</v>
      </c>
      <c r="I860">
        <v>4826</v>
      </c>
      <c r="J860">
        <v>0</v>
      </c>
      <c r="K860">
        <v>0</v>
      </c>
      <c r="L860">
        <v>0</v>
      </c>
      <c r="M860">
        <v>0</v>
      </c>
      <c r="N860">
        <v>0</v>
      </c>
      <c r="O860">
        <v>0</v>
      </c>
      <c r="P860">
        <v>0</v>
      </c>
      <c r="Q860">
        <v>0</v>
      </c>
      <c r="R860">
        <v>0</v>
      </c>
      <c r="S860">
        <v>0</v>
      </c>
      <c r="T860">
        <v>0</v>
      </c>
      <c r="U860">
        <v>0</v>
      </c>
      <c r="V860">
        <v>0</v>
      </c>
      <c r="W860">
        <v>0</v>
      </c>
      <c r="X860">
        <v>0</v>
      </c>
      <c r="Y860">
        <v>0</v>
      </c>
      <c r="Z860">
        <v>0</v>
      </c>
      <c r="AA860">
        <v>0</v>
      </c>
      <c r="AB860">
        <v>0</v>
      </c>
      <c r="AC860">
        <v>0</v>
      </c>
      <c r="AD860">
        <v>0</v>
      </c>
      <c r="AE860">
        <v>0</v>
      </c>
      <c r="AF860">
        <v>0</v>
      </c>
      <c r="AG860">
        <v>0</v>
      </c>
      <c r="AH860">
        <v>0</v>
      </c>
      <c r="AI860">
        <v>0</v>
      </c>
      <c r="AJ860">
        <v>0</v>
      </c>
      <c r="AK860">
        <v>0</v>
      </c>
      <c r="AL860">
        <v>0</v>
      </c>
      <c r="AM860">
        <v>0</v>
      </c>
      <c r="AN860">
        <v>0</v>
      </c>
      <c r="AO860">
        <v>0</v>
      </c>
      <c r="AP860">
        <v>0</v>
      </c>
      <c r="AQ860">
        <v>0</v>
      </c>
      <c r="AR860">
        <v>0</v>
      </c>
      <c r="AS860">
        <v>16644558.049999999</v>
      </c>
      <c r="AT860">
        <v>-113315.79999999999</v>
      </c>
      <c r="AU860">
        <v>-163188.4</v>
      </c>
      <c r="AV860">
        <v>3457465.45</v>
      </c>
      <c r="AW860">
        <v>0</v>
      </c>
      <c r="AX860">
        <v>0</v>
      </c>
      <c r="AY860">
        <v>-24353.800000000003</v>
      </c>
      <c r="AZ860">
        <v>0</v>
      </c>
      <c r="BA860">
        <v>-3457465.45</v>
      </c>
      <c r="BB860">
        <v>-19460680.800000001</v>
      </c>
      <c r="BC860">
        <v>2427480.2000000002</v>
      </c>
      <c r="BD860">
        <v>0</v>
      </c>
      <c r="BE860">
        <v>0</v>
      </c>
      <c r="BF860">
        <v>0</v>
      </c>
      <c r="BG860">
        <v>-2458</v>
      </c>
      <c r="BH860">
        <v>-24000</v>
      </c>
      <c r="BI860">
        <v>-1697770</v>
      </c>
      <c r="BJ860">
        <v>0</v>
      </c>
      <c r="BK860">
        <v>0</v>
      </c>
      <c r="BL860">
        <v>4186073</v>
      </c>
      <c r="BM860">
        <v>0</v>
      </c>
      <c r="BN860">
        <v>330097</v>
      </c>
      <c r="BO860">
        <v>0</v>
      </c>
      <c r="BP860">
        <v>0</v>
      </c>
      <c r="BQ860">
        <v>-31477.17</v>
      </c>
      <c r="BR860">
        <v>85268.55</v>
      </c>
      <c r="BS860">
        <v>0</v>
      </c>
      <c r="BT860">
        <v>-513513.3</v>
      </c>
      <c r="BU860">
        <v>0</v>
      </c>
      <c r="BV860">
        <v>-532497.17999999993</v>
      </c>
      <c r="BW860">
        <v>-31571.45</v>
      </c>
      <c r="BX860">
        <v>0</v>
      </c>
      <c r="BY860">
        <v>-6630.7</v>
      </c>
      <c r="BZ860">
        <v>32124.81</v>
      </c>
      <c r="CA860">
        <v>-323.10000000000002</v>
      </c>
      <c r="CB860">
        <v>0</v>
      </c>
      <c r="CC860">
        <v>-1015005.55</v>
      </c>
      <c r="CD860">
        <v>47177.729999999996</v>
      </c>
      <c r="CE860">
        <v>0</v>
      </c>
      <c r="CF860">
        <v>0</v>
      </c>
      <c r="CG860">
        <v>0</v>
      </c>
      <c r="CH860">
        <v>0</v>
      </c>
      <c r="CI860">
        <v>29928491</v>
      </c>
      <c r="CJ860">
        <v>7215651.7739291508</v>
      </c>
      <c r="CK860">
        <v>0</v>
      </c>
      <c r="CL860">
        <v>32568324.740000002</v>
      </c>
      <c r="CM860">
        <v>0</v>
      </c>
      <c r="CN860">
        <v>0</v>
      </c>
      <c r="CO860">
        <v>0</v>
      </c>
      <c r="CP860">
        <v>0</v>
      </c>
      <c r="CQ860">
        <v>0</v>
      </c>
      <c r="CR860">
        <v>0</v>
      </c>
      <c r="CS860">
        <v>0</v>
      </c>
      <c r="CT860">
        <v>0</v>
      </c>
      <c r="CU860">
        <v>0</v>
      </c>
      <c r="CV860">
        <v>0</v>
      </c>
      <c r="CW860">
        <v>0</v>
      </c>
      <c r="CX860">
        <v>0</v>
      </c>
      <c r="CY860">
        <v>0</v>
      </c>
      <c r="CZ860">
        <v>0</v>
      </c>
      <c r="DA860">
        <v>29516773.759999998</v>
      </c>
      <c r="DB860">
        <v>0</v>
      </c>
      <c r="DC860">
        <v>0</v>
      </c>
      <c r="DD860">
        <v>0</v>
      </c>
      <c r="DE860">
        <v>0</v>
      </c>
      <c r="DF860">
        <v>0</v>
      </c>
      <c r="DG860">
        <v>0</v>
      </c>
      <c r="DH860">
        <v>0</v>
      </c>
      <c r="DI860">
        <v>0</v>
      </c>
      <c r="DJ860">
        <v>3973000</v>
      </c>
      <c r="DK860">
        <v>0</v>
      </c>
      <c r="DL860">
        <v>0</v>
      </c>
      <c r="DM860">
        <v>0</v>
      </c>
      <c r="DN860">
        <v>0</v>
      </c>
      <c r="DO860">
        <v>0</v>
      </c>
      <c r="DP860">
        <v>0</v>
      </c>
      <c r="DQ860">
        <v>0</v>
      </c>
      <c r="DR860">
        <v>0</v>
      </c>
      <c r="DS860">
        <v>0</v>
      </c>
      <c r="DT860">
        <v>0</v>
      </c>
      <c r="DU860">
        <v>0</v>
      </c>
      <c r="DV860">
        <v>0</v>
      </c>
      <c r="DW860">
        <v>0</v>
      </c>
      <c r="DX860">
        <v>0</v>
      </c>
      <c r="DY860">
        <v>0</v>
      </c>
      <c r="DZ860">
        <v>0</v>
      </c>
      <c r="EA860">
        <v>0</v>
      </c>
      <c r="EB860">
        <v>0</v>
      </c>
      <c r="EC860">
        <v>0</v>
      </c>
      <c r="ED860">
        <v>0</v>
      </c>
      <c r="EE860">
        <v>0</v>
      </c>
      <c r="EF860">
        <v>0</v>
      </c>
      <c r="EH860">
        <v>2</v>
      </c>
      <c r="EJ860">
        <v>0</v>
      </c>
      <c r="EK860" s="59" t="s">
        <v>554</v>
      </c>
      <c r="EL860"/>
    </row>
    <row r="861" spans="2:142" x14ac:dyDescent="0.3">
      <c r="B861">
        <v>2019</v>
      </c>
      <c r="D861" t="s">
        <v>292</v>
      </c>
      <c r="E861" t="s">
        <v>288</v>
      </c>
      <c r="G861" t="s">
        <v>138</v>
      </c>
      <c r="H861" s="6">
        <v>4815</v>
      </c>
      <c r="I861">
        <v>5011</v>
      </c>
      <c r="J861">
        <v>0</v>
      </c>
      <c r="K861">
        <v>0</v>
      </c>
      <c r="L861">
        <v>0</v>
      </c>
      <c r="M861">
        <v>0</v>
      </c>
      <c r="N861">
        <v>0</v>
      </c>
      <c r="O861">
        <v>0</v>
      </c>
      <c r="P861">
        <v>0</v>
      </c>
      <c r="Q861">
        <v>0</v>
      </c>
      <c r="R861">
        <v>0</v>
      </c>
      <c r="S861">
        <v>0</v>
      </c>
      <c r="T861">
        <v>0</v>
      </c>
      <c r="U861">
        <v>0</v>
      </c>
      <c r="V861">
        <v>0</v>
      </c>
      <c r="W861">
        <v>0</v>
      </c>
      <c r="X861">
        <v>0</v>
      </c>
      <c r="Y861">
        <v>0</v>
      </c>
      <c r="Z861">
        <v>0</v>
      </c>
      <c r="AA861">
        <v>0</v>
      </c>
      <c r="AB861">
        <v>0</v>
      </c>
      <c r="AC861">
        <v>0</v>
      </c>
      <c r="AD861">
        <v>0</v>
      </c>
      <c r="AE861">
        <v>0</v>
      </c>
      <c r="AF861">
        <v>0</v>
      </c>
      <c r="AG861">
        <v>0</v>
      </c>
      <c r="AH861">
        <v>0</v>
      </c>
      <c r="AI861">
        <v>0</v>
      </c>
      <c r="AJ861">
        <v>0</v>
      </c>
      <c r="AK861">
        <v>0</v>
      </c>
      <c r="AL861">
        <v>0</v>
      </c>
      <c r="AM861">
        <v>0</v>
      </c>
      <c r="AN861">
        <v>0</v>
      </c>
      <c r="AO861">
        <v>0</v>
      </c>
      <c r="AP861">
        <v>0</v>
      </c>
      <c r="AQ861">
        <v>0</v>
      </c>
      <c r="AR861">
        <v>0</v>
      </c>
      <c r="AS861">
        <v>17221331.350000001</v>
      </c>
      <c r="AT861">
        <v>-190644.40000000002</v>
      </c>
      <c r="AU861">
        <v>-170184.85</v>
      </c>
      <c r="AV861">
        <v>3334601</v>
      </c>
      <c r="AW861">
        <v>0</v>
      </c>
      <c r="AX861">
        <v>0</v>
      </c>
      <c r="AY861">
        <v>-26950.42</v>
      </c>
      <c r="AZ861">
        <v>0</v>
      </c>
      <c r="BA861">
        <v>-3334601</v>
      </c>
      <c r="BB861">
        <v>-20394304.350000001</v>
      </c>
      <c r="BC861">
        <v>2555517.4000000004</v>
      </c>
      <c r="BD861">
        <v>0</v>
      </c>
      <c r="BE861">
        <v>0</v>
      </c>
      <c r="BF861">
        <v>0</v>
      </c>
      <c r="BG861">
        <v>-3655.75</v>
      </c>
      <c r="BH861">
        <v>-64000</v>
      </c>
      <c r="BI861">
        <v>-1912258</v>
      </c>
      <c r="BJ861">
        <v>0</v>
      </c>
      <c r="BK861">
        <v>0</v>
      </c>
      <c r="BL861">
        <v>4228125</v>
      </c>
      <c r="BM861">
        <v>0</v>
      </c>
      <c r="BN861">
        <v>260903</v>
      </c>
      <c r="BO861">
        <v>0</v>
      </c>
      <c r="BP861">
        <v>0</v>
      </c>
      <c r="BQ861">
        <v>40588.07</v>
      </c>
      <c r="BR861">
        <v>129945.84999999999</v>
      </c>
      <c r="BS861">
        <v>0</v>
      </c>
      <c r="BT861">
        <v>-534528.55000000005</v>
      </c>
      <c r="BU861">
        <v>0</v>
      </c>
      <c r="BV861">
        <v>-569166.16999999993</v>
      </c>
      <c r="BW861">
        <v>-55691.7</v>
      </c>
      <c r="BX861">
        <v>0</v>
      </c>
      <c r="BY861">
        <v>-34688.400000000001</v>
      </c>
      <c r="BZ861">
        <v>78731.33</v>
      </c>
      <c r="CA861">
        <v>-657.59</v>
      </c>
      <c r="CB861">
        <v>0</v>
      </c>
      <c r="CC861">
        <v>2268009.16</v>
      </c>
      <c r="CD861">
        <v>0</v>
      </c>
      <c r="CE861">
        <v>0</v>
      </c>
      <c r="CF861">
        <v>0</v>
      </c>
      <c r="CG861">
        <v>0</v>
      </c>
      <c r="CH861">
        <v>0</v>
      </c>
      <c r="CI861">
        <v>30070753</v>
      </c>
      <c r="CJ861">
        <v>7682323.0679108072</v>
      </c>
      <c r="CK861">
        <v>4323216.4331703186</v>
      </c>
      <c r="CL861">
        <v>35421720.100000001</v>
      </c>
      <c r="CM861">
        <v>0</v>
      </c>
      <c r="CN861">
        <v>0</v>
      </c>
      <c r="CO861">
        <v>0</v>
      </c>
      <c r="CP861">
        <v>0</v>
      </c>
      <c r="CQ861">
        <v>0</v>
      </c>
      <c r="CR861">
        <v>0</v>
      </c>
      <c r="CS861">
        <v>0</v>
      </c>
      <c r="CT861">
        <v>0</v>
      </c>
      <c r="CU861">
        <v>0</v>
      </c>
      <c r="CV861">
        <v>0</v>
      </c>
      <c r="CW861">
        <v>0</v>
      </c>
      <c r="CX861">
        <v>0</v>
      </c>
      <c r="CY861">
        <v>0</v>
      </c>
      <c r="CZ861">
        <v>0</v>
      </c>
      <c r="DA861">
        <v>32343194.739999998</v>
      </c>
      <c r="DB861">
        <v>0</v>
      </c>
      <c r="DC861">
        <v>0</v>
      </c>
      <c r="DD861">
        <v>0</v>
      </c>
      <c r="DE861">
        <v>0</v>
      </c>
      <c r="DF861">
        <v>0</v>
      </c>
      <c r="DG861">
        <v>0</v>
      </c>
      <c r="DH861">
        <v>0</v>
      </c>
      <c r="DI861">
        <v>0</v>
      </c>
      <c r="DJ861">
        <v>4037000</v>
      </c>
      <c r="DK861">
        <v>0</v>
      </c>
      <c r="DL861">
        <v>0</v>
      </c>
      <c r="DM861">
        <v>0</v>
      </c>
      <c r="DN861">
        <v>0</v>
      </c>
      <c r="DO861">
        <v>0</v>
      </c>
      <c r="DP861">
        <v>0</v>
      </c>
      <c r="DQ861">
        <v>0</v>
      </c>
      <c r="DR861">
        <v>0</v>
      </c>
      <c r="DS861">
        <v>0</v>
      </c>
      <c r="DT861">
        <v>0</v>
      </c>
      <c r="DU861">
        <v>0</v>
      </c>
      <c r="DV861">
        <v>0</v>
      </c>
      <c r="DW861">
        <v>0</v>
      </c>
      <c r="DX861">
        <v>0</v>
      </c>
      <c r="DY861">
        <v>0</v>
      </c>
      <c r="DZ861">
        <v>0</v>
      </c>
      <c r="EA861">
        <v>0</v>
      </c>
      <c r="EB861">
        <v>0</v>
      </c>
      <c r="EC861">
        <v>0</v>
      </c>
      <c r="ED861">
        <v>0</v>
      </c>
      <c r="EE861">
        <v>0</v>
      </c>
      <c r="EF861">
        <v>0</v>
      </c>
      <c r="EH861">
        <v>2</v>
      </c>
      <c r="EJ861">
        <v>0</v>
      </c>
      <c r="EK861" s="59" t="s">
        <v>554</v>
      </c>
      <c r="EL861"/>
    </row>
    <row r="862" spans="2:142" x14ac:dyDescent="0.3">
      <c r="B862">
        <v>2020</v>
      </c>
      <c r="D862" t="s">
        <v>292</v>
      </c>
      <c r="E862" t="s">
        <v>288</v>
      </c>
      <c r="G862" t="s">
        <v>138</v>
      </c>
      <c r="H862" s="6">
        <v>5007</v>
      </c>
      <c r="I862">
        <v>4914</v>
      </c>
      <c r="J862">
        <v>0</v>
      </c>
      <c r="K862">
        <v>0</v>
      </c>
      <c r="L862">
        <v>0</v>
      </c>
      <c r="M862">
        <v>0</v>
      </c>
      <c r="N862">
        <v>0</v>
      </c>
      <c r="O862">
        <v>0</v>
      </c>
      <c r="P862">
        <v>0</v>
      </c>
      <c r="Q862">
        <v>0</v>
      </c>
      <c r="R862">
        <v>0</v>
      </c>
      <c r="S862">
        <v>0</v>
      </c>
      <c r="T862">
        <v>0</v>
      </c>
      <c r="U862">
        <v>0</v>
      </c>
      <c r="V862">
        <v>0</v>
      </c>
      <c r="W862">
        <v>0</v>
      </c>
      <c r="X862">
        <v>0</v>
      </c>
      <c r="Y862">
        <v>0</v>
      </c>
      <c r="Z862">
        <v>0</v>
      </c>
      <c r="AA862">
        <v>0</v>
      </c>
      <c r="AB862">
        <v>0</v>
      </c>
      <c r="AC862">
        <v>0</v>
      </c>
      <c r="AD862">
        <v>0</v>
      </c>
      <c r="AE862">
        <v>0</v>
      </c>
      <c r="AF862">
        <v>0</v>
      </c>
      <c r="AG862">
        <v>0</v>
      </c>
      <c r="AH862">
        <v>0</v>
      </c>
      <c r="AI862">
        <v>0</v>
      </c>
      <c r="AJ862">
        <v>0</v>
      </c>
      <c r="AK862">
        <v>0</v>
      </c>
      <c r="AL862">
        <v>0</v>
      </c>
      <c r="AM862">
        <v>0</v>
      </c>
      <c r="AN862">
        <v>0</v>
      </c>
      <c r="AO862">
        <v>0</v>
      </c>
      <c r="AP862">
        <v>0</v>
      </c>
      <c r="AQ862">
        <v>0</v>
      </c>
      <c r="AR862">
        <v>0</v>
      </c>
      <c r="AS862">
        <v>17629541.25</v>
      </c>
      <c r="AT862">
        <v>-128004.27</v>
      </c>
      <c r="AU862">
        <v>-175589.1</v>
      </c>
      <c r="AV862">
        <v>3368596.9</v>
      </c>
      <c r="AW862">
        <v>0</v>
      </c>
      <c r="AX862">
        <v>0</v>
      </c>
      <c r="AY862">
        <v>-24079.439999999999</v>
      </c>
      <c r="AZ862">
        <v>0</v>
      </c>
      <c r="BA862">
        <v>-3368596.9</v>
      </c>
      <c r="BB862">
        <v>-22180663.75</v>
      </c>
      <c r="BC862">
        <v>2634288.9</v>
      </c>
      <c r="BD862">
        <v>0</v>
      </c>
      <c r="BE862">
        <v>0</v>
      </c>
      <c r="BF862">
        <v>0</v>
      </c>
      <c r="BG862">
        <v>-7656.22</v>
      </c>
      <c r="BH862">
        <v>140145</v>
      </c>
      <c r="BI862">
        <v>-671350</v>
      </c>
      <c r="BJ862">
        <v>0</v>
      </c>
      <c r="BK862">
        <v>0</v>
      </c>
      <c r="BL862">
        <v>4284423</v>
      </c>
      <c r="BM862">
        <v>0</v>
      </c>
      <c r="BN862">
        <v>47885</v>
      </c>
      <c r="BO862">
        <v>0</v>
      </c>
      <c r="BP862">
        <v>0</v>
      </c>
      <c r="BQ862">
        <v>63731.09</v>
      </c>
      <c r="BR862">
        <v>485453.85</v>
      </c>
      <c r="BS862">
        <v>0</v>
      </c>
      <c r="BT862">
        <v>-559728.69999999995</v>
      </c>
      <c r="BU862">
        <v>0</v>
      </c>
      <c r="BV862">
        <v>-677364.49</v>
      </c>
      <c r="BW862">
        <v>-74039.149999999994</v>
      </c>
      <c r="BX862">
        <v>0</v>
      </c>
      <c r="BY862">
        <v>-39163.5</v>
      </c>
      <c r="BZ862">
        <v>145400.91</v>
      </c>
      <c r="CA862">
        <v>-273.92</v>
      </c>
      <c r="CB862">
        <v>0</v>
      </c>
      <c r="CC862">
        <v>378577.1</v>
      </c>
      <c r="CD862">
        <v>0</v>
      </c>
      <c r="CE862">
        <v>0</v>
      </c>
      <c r="CF862">
        <v>0</v>
      </c>
      <c r="CG862">
        <v>0</v>
      </c>
      <c r="CH862">
        <v>0</v>
      </c>
      <c r="CI862">
        <v>32885638.02</v>
      </c>
      <c r="CJ862">
        <v>7748784.9270064924</v>
      </c>
      <c r="CK862">
        <v>4572205.3236940997</v>
      </c>
      <c r="CL862">
        <v>36952110.989999995</v>
      </c>
      <c r="CM862">
        <v>0</v>
      </c>
      <c r="CN862">
        <v>0</v>
      </c>
      <c r="CO862">
        <v>0</v>
      </c>
      <c r="CP862">
        <v>0</v>
      </c>
      <c r="CQ862">
        <v>0</v>
      </c>
      <c r="CR862">
        <v>0</v>
      </c>
      <c r="CS862">
        <v>0</v>
      </c>
      <c r="CT862">
        <v>0</v>
      </c>
      <c r="CU862">
        <v>0</v>
      </c>
      <c r="CV862">
        <v>0</v>
      </c>
      <c r="CW862">
        <v>0</v>
      </c>
      <c r="CX862">
        <v>0</v>
      </c>
      <c r="CY862">
        <v>0</v>
      </c>
      <c r="CZ862">
        <v>0</v>
      </c>
      <c r="DA862">
        <v>33614728.299999997</v>
      </c>
      <c r="DB862">
        <v>0</v>
      </c>
      <c r="DC862">
        <v>0</v>
      </c>
      <c r="DD862">
        <v>0</v>
      </c>
      <c r="DE862">
        <v>0</v>
      </c>
      <c r="DF862">
        <v>0</v>
      </c>
      <c r="DG862">
        <v>0</v>
      </c>
      <c r="DH862">
        <v>0</v>
      </c>
      <c r="DI862">
        <v>0</v>
      </c>
      <c r="DJ862">
        <v>3896855</v>
      </c>
      <c r="DK862">
        <v>0</v>
      </c>
      <c r="DL862">
        <v>0</v>
      </c>
      <c r="DM862">
        <v>0</v>
      </c>
      <c r="DN862">
        <v>0</v>
      </c>
      <c r="DO862">
        <v>0</v>
      </c>
      <c r="DP862">
        <v>0</v>
      </c>
      <c r="DQ862">
        <v>0</v>
      </c>
      <c r="DR862">
        <v>0</v>
      </c>
      <c r="DS862">
        <v>0</v>
      </c>
      <c r="DT862">
        <v>0</v>
      </c>
      <c r="DU862">
        <v>0</v>
      </c>
      <c r="DV862">
        <v>0</v>
      </c>
      <c r="DW862">
        <v>0</v>
      </c>
      <c r="DX862">
        <v>0</v>
      </c>
      <c r="DY862">
        <v>0</v>
      </c>
      <c r="DZ862">
        <v>0</v>
      </c>
      <c r="EA862">
        <v>0</v>
      </c>
      <c r="EB862">
        <v>0</v>
      </c>
      <c r="EC862">
        <v>0</v>
      </c>
      <c r="ED862">
        <v>0</v>
      </c>
      <c r="EE862">
        <v>0</v>
      </c>
      <c r="EF862">
        <v>0</v>
      </c>
      <c r="EH862">
        <v>2</v>
      </c>
      <c r="EJ862">
        <v>0</v>
      </c>
      <c r="EK862" s="59" t="s">
        <v>554</v>
      </c>
      <c r="EL862"/>
    </row>
    <row r="863" spans="2:142" x14ac:dyDescent="0.3">
      <c r="B863">
        <v>2021</v>
      </c>
      <c r="D863" t="s">
        <v>292</v>
      </c>
      <c r="E863" t="s">
        <v>288</v>
      </c>
      <c r="G863" t="s">
        <v>138</v>
      </c>
      <c r="H863" s="6">
        <v>4883</v>
      </c>
      <c r="I863">
        <v>4847</v>
      </c>
      <c r="J863">
        <v>0</v>
      </c>
      <c r="K863">
        <v>0</v>
      </c>
      <c r="L863">
        <v>0</v>
      </c>
      <c r="M863">
        <v>0</v>
      </c>
      <c r="N863">
        <v>0</v>
      </c>
      <c r="O863">
        <v>0</v>
      </c>
      <c r="P863">
        <v>0</v>
      </c>
      <c r="Q863">
        <v>0</v>
      </c>
      <c r="R863">
        <v>0</v>
      </c>
      <c r="S863">
        <v>0</v>
      </c>
      <c r="T863">
        <v>0</v>
      </c>
      <c r="U863">
        <v>0</v>
      </c>
      <c r="V863">
        <v>0</v>
      </c>
      <c r="W863">
        <v>0</v>
      </c>
      <c r="X863">
        <v>0</v>
      </c>
      <c r="Y863">
        <v>0</v>
      </c>
      <c r="Z863">
        <v>0</v>
      </c>
      <c r="AA863">
        <v>0</v>
      </c>
      <c r="AB863">
        <v>0</v>
      </c>
      <c r="AC863">
        <v>0</v>
      </c>
      <c r="AD863">
        <v>0</v>
      </c>
      <c r="AE863">
        <v>0</v>
      </c>
      <c r="AF863">
        <v>0</v>
      </c>
      <c r="AG863">
        <v>0</v>
      </c>
      <c r="AH863">
        <v>0</v>
      </c>
      <c r="AI863">
        <v>0</v>
      </c>
      <c r="AJ863">
        <v>0</v>
      </c>
      <c r="AK863">
        <v>0</v>
      </c>
      <c r="AL863">
        <v>0</v>
      </c>
      <c r="AM863">
        <v>0</v>
      </c>
      <c r="AN863">
        <v>0</v>
      </c>
      <c r="AO863">
        <v>0</v>
      </c>
      <c r="AP863">
        <v>0</v>
      </c>
      <c r="AQ863">
        <v>0</v>
      </c>
      <c r="AR863">
        <v>0</v>
      </c>
      <c r="AS863">
        <v>17775643.050000001</v>
      </c>
      <c r="AT863">
        <v>-153212.90000000002</v>
      </c>
      <c r="AU863">
        <v>-192244.5</v>
      </c>
      <c r="AV863">
        <v>3296422.85</v>
      </c>
      <c r="AW863">
        <v>0</v>
      </c>
      <c r="AX863">
        <v>0</v>
      </c>
      <c r="AY863">
        <v>-55700.520000000004</v>
      </c>
      <c r="AZ863">
        <v>-868</v>
      </c>
      <c r="BA863">
        <v>-3296422.85</v>
      </c>
      <c r="BB863">
        <v>-21482046</v>
      </c>
      <c r="BC863">
        <v>2620569.35</v>
      </c>
      <c r="BD863">
        <v>0</v>
      </c>
      <c r="BE863">
        <v>0</v>
      </c>
      <c r="BF863">
        <v>0</v>
      </c>
      <c r="BG863">
        <v>-6864.55</v>
      </c>
      <c r="BH863">
        <v>-191026</v>
      </c>
      <c r="BI863">
        <v>-566410</v>
      </c>
      <c r="BJ863">
        <v>0</v>
      </c>
      <c r="BK863">
        <v>0</v>
      </c>
      <c r="BL863">
        <v>4613905</v>
      </c>
      <c r="BM863">
        <v>0</v>
      </c>
      <c r="BN863">
        <v>-467106</v>
      </c>
      <c r="BO863">
        <v>0</v>
      </c>
      <c r="BP863">
        <v>0</v>
      </c>
      <c r="BQ863">
        <v>-166635.57999999999</v>
      </c>
      <c r="BR863">
        <v>237716</v>
      </c>
      <c r="BS863">
        <v>0</v>
      </c>
      <c r="BT863">
        <v>-584140.80000000005</v>
      </c>
      <c r="BU863">
        <v>0</v>
      </c>
      <c r="BV863">
        <v>-750167.32000000007</v>
      </c>
      <c r="BW863">
        <v>-134740.72</v>
      </c>
      <c r="BX863">
        <v>0</v>
      </c>
      <c r="BY863">
        <v>-42346.45</v>
      </c>
      <c r="BZ863">
        <v>132679.47</v>
      </c>
      <c r="CA863">
        <v>-2621.55</v>
      </c>
      <c r="CB863">
        <v>0</v>
      </c>
      <c r="CC863">
        <v>1436177.3499999999</v>
      </c>
      <c r="CD863">
        <v>0</v>
      </c>
      <c r="CE863">
        <v>0</v>
      </c>
      <c r="CF863">
        <v>0</v>
      </c>
      <c r="CG863">
        <v>0</v>
      </c>
      <c r="CH863">
        <v>0</v>
      </c>
      <c r="CI863">
        <v>34277862.009999998</v>
      </c>
      <c r="CJ863">
        <v>9794418.00410996</v>
      </c>
      <c r="CK863">
        <v>4753381.4611744005</v>
      </c>
      <c r="CL863">
        <v>39716732.260000005</v>
      </c>
      <c r="CM863">
        <v>0</v>
      </c>
      <c r="CN863">
        <v>0</v>
      </c>
      <c r="CO863">
        <v>0</v>
      </c>
      <c r="CP863">
        <v>0</v>
      </c>
      <c r="CQ863">
        <v>0</v>
      </c>
      <c r="CR863">
        <v>0</v>
      </c>
      <c r="CS863">
        <v>0</v>
      </c>
      <c r="CT863">
        <v>0</v>
      </c>
      <c r="CU863">
        <v>0</v>
      </c>
      <c r="CV863">
        <v>0</v>
      </c>
      <c r="CW863">
        <v>0</v>
      </c>
      <c r="CX863">
        <v>0</v>
      </c>
      <c r="CY863">
        <v>0</v>
      </c>
      <c r="CZ863">
        <v>0</v>
      </c>
      <c r="DA863">
        <v>35635288.480000004</v>
      </c>
      <c r="DB863">
        <v>0</v>
      </c>
      <c r="DC863">
        <v>0</v>
      </c>
      <c r="DD863">
        <v>0</v>
      </c>
      <c r="DE863">
        <v>0</v>
      </c>
      <c r="DF863">
        <v>0</v>
      </c>
      <c r="DG863">
        <v>0</v>
      </c>
      <c r="DH863">
        <v>0</v>
      </c>
      <c r="DI863">
        <v>0</v>
      </c>
      <c r="DJ863">
        <v>4087881</v>
      </c>
      <c r="DK863">
        <v>0</v>
      </c>
      <c r="DL863">
        <v>0</v>
      </c>
      <c r="DM863">
        <v>0</v>
      </c>
      <c r="DN863">
        <v>0</v>
      </c>
      <c r="DO863">
        <v>0</v>
      </c>
      <c r="DP863">
        <v>0</v>
      </c>
      <c r="DQ863">
        <v>0</v>
      </c>
      <c r="DR863">
        <v>0</v>
      </c>
      <c r="DS863">
        <v>0</v>
      </c>
      <c r="DT863">
        <v>0</v>
      </c>
      <c r="DU863">
        <v>0</v>
      </c>
      <c r="DV863">
        <v>0</v>
      </c>
      <c r="DW863">
        <v>0</v>
      </c>
      <c r="DX863">
        <v>0</v>
      </c>
      <c r="DY863">
        <v>0</v>
      </c>
      <c r="DZ863">
        <v>0</v>
      </c>
      <c r="EA863">
        <v>0</v>
      </c>
      <c r="EB863">
        <v>0</v>
      </c>
      <c r="EC863">
        <v>0</v>
      </c>
      <c r="ED863">
        <v>0</v>
      </c>
      <c r="EE863">
        <v>0</v>
      </c>
      <c r="EF863">
        <v>0</v>
      </c>
      <c r="EH863">
        <v>2</v>
      </c>
      <c r="EJ863">
        <v>0</v>
      </c>
      <c r="EK863" s="59" t="s">
        <v>554</v>
      </c>
      <c r="EL863"/>
    </row>
    <row r="864" spans="2:142" x14ac:dyDescent="0.3">
      <c r="B864">
        <v>2022</v>
      </c>
      <c r="D864" t="s">
        <v>292</v>
      </c>
      <c r="E864" t="s">
        <v>288</v>
      </c>
      <c r="G864" t="s">
        <v>138</v>
      </c>
      <c r="H864" s="6">
        <v>4879</v>
      </c>
      <c r="I864">
        <v>5852</v>
      </c>
      <c r="J864">
        <v>0</v>
      </c>
      <c r="K864">
        <v>0</v>
      </c>
      <c r="L864">
        <v>0</v>
      </c>
      <c r="M864">
        <v>0</v>
      </c>
      <c r="N864">
        <v>0</v>
      </c>
      <c r="O864">
        <v>0</v>
      </c>
      <c r="P864">
        <v>0</v>
      </c>
      <c r="Q864">
        <v>0</v>
      </c>
      <c r="R864">
        <v>0</v>
      </c>
      <c r="S864">
        <v>0</v>
      </c>
      <c r="T864">
        <v>0</v>
      </c>
      <c r="U864">
        <v>0</v>
      </c>
      <c r="V864">
        <v>0</v>
      </c>
      <c r="W864">
        <v>0</v>
      </c>
      <c r="X864">
        <v>0</v>
      </c>
      <c r="Y864">
        <v>0</v>
      </c>
      <c r="Z864">
        <v>0</v>
      </c>
      <c r="AA864">
        <v>0</v>
      </c>
      <c r="AB864">
        <v>0</v>
      </c>
      <c r="AC864">
        <v>0</v>
      </c>
      <c r="AD864">
        <v>0</v>
      </c>
      <c r="AE864">
        <v>0</v>
      </c>
      <c r="AF864">
        <v>0</v>
      </c>
      <c r="AG864">
        <v>0</v>
      </c>
      <c r="AH864">
        <v>0</v>
      </c>
      <c r="AI864">
        <v>0</v>
      </c>
      <c r="AJ864">
        <v>0</v>
      </c>
      <c r="AK864">
        <v>0</v>
      </c>
      <c r="AL864">
        <v>0</v>
      </c>
      <c r="AM864">
        <v>0</v>
      </c>
      <c r="AN864">
        <v>0</v>
      </c>
      <c r="AO864">
        <v>0</v>
      </c>
      <c r="AP864">
        <v>0</v>
      </c>
      <c r="AQ864">
        <v>0</v>
      </c>
      <c r="AR864">
        <v>0</v>
      </c>
      <c r="AS864">
        <v>17313507.25</v>
      </c>
      <c r="AT864">
        <v>-156719.9</v>
      </c>
      <c r="AU864">
        <v>-261637.7</v>
      </c>
      <c r="AV864">
        <v>3117934</v>
      </c>
      <c r="AW864">
        <v>0</v>
      </c>
      <c r="AX864">
        <v>0</v>
      </c>
      <c r="AY864">
        <v>-40151.340000000004</v>
      </c>
      <c r="AZ864">
        <v>-1199</v>
      </c>
      <c r="BA864">
        <v>-3117934</v>
      </c>
      <c r="BB864">
        <v>-20906783.899999999</v>
      </c>
      <c r="BC864">
        <v>2774097.15</v>
      </c>
      <c r="BD864">
        <v>0</v>
      </c>
      <c r="BE864">
        <v>0</v>
      </c>
      <c r="BF864">
        <v>0</v>
      </c>
      <c r="BG864">
        <v>-4107.6899999999996</v>
      </c>
      <c r="BH864">
        <v>718098</v>
      </c>
      <c r="BI864">
        <v>-28170</v>
      </c>
      <c r="BJ864">
        <v>0</v>
      </c>
      <c r="BK864">
        <v>0</v>
      </c>
      <c r="BL864">
        <v>4881306</v>
      </c>
      <c r="BM864">
        <v>0</v>
      </c>
      <c r="BN864">
        <v>-247779</v>
      </c>
      <c r="BO864">
        <v>0</v>
      </c>
      <c r="BP864">
        <v>0</v>
      </c>
      <c r="BQ864">
        <v>-130986.98999999999</v>
      </c>
      <c r="BR864">
        <v>178752.2</v>
      </c>
      <c r="BS864">
        <v>0</v>
      </c>
      <c r="BT864">
        <v>-602511.35</v>
      </c>
      <c r="BU864">
        <v>0</v>
      </c>
      <c r="BV864">
        <v>-796202.01</v>
      </c>
      <c r="BW864">
        <v>-74545.27</v>
      </c>
      <c r="BX864">
        <v>0</v>
      </c>
      <c r="BY864">
        <v>-35340.050000000003</v>
      </c>
      <c r="BZ864">
        <v>44153.97</v>
      </c>
      <c r="CA864">
        <v>-3518.03</v>
      </c>
      <c r="CB864">
        <v>0</v>
      </c>
      <c r="CC864">
        <v>-3860641.75</v>
      </c>
      <c r="CD864">
        <v>0</v>
      </c>
      <c r="CE864">
        <v>0</v>
      </c>
      <c r="CF864">
        <v>0</v>
      </c>
      <c r="CG864">
        <v>0</v>
      </c>
      <c r="CH864">
        <v>0</v>
      </c>
      <c r="CI864">
        <v>36247189.720000006</v>
      </c>
      <c r="CJ864">
        <v>12339685.200093325</v>
      </c>
      <c r="CK864">
        <v>3928521.1223090007</v>
      </c>
      <c r="CL864">
        <v>36523491.650000006</v>
      </c>
      <c r="CM864">
        <v>0</v>
      </c>
      <c r="CN864">
        <v>0</v>
      </c>
      <c r="CO864">
        <v>0</v>
      </c>
      <c r="CP864">
        <v>0</v>
      </c>
      <c r="CQ864">
        <v>0</v>
      </c>
      <c r="CR864">
        <v>0</v>
      </c>
      <c r="CS864">
        <v>0</v>
      </c>
      <c r="CT864">
        <v>0</v>
      </c>
      <c r="CU864">
        <v>0</v>
      </c>
      <c r="CV864">
        <v>0</v>
      </c>
      <c r="CW864">
        <v>0</v>
      </c>
      <c r="CX864">
        <v>0</v>
      </c>
      <c r="CY864">
        <v>0</v>
      </c>
      <c r="CZ864">
        <v>0</v>
      </c>
      <c r="DA864">
        <v>34394909.219999999</v>
      </c>
      <c r="DB864">
        <v>0</v>
      </c>
      <c r="DC864">
        <v>0</v>
      </c>
      <c r="DD864">
        <v>0</v>
      </c>
      <c r="DE864">
        <v>0</v>
      </c>
      <c r="DF864">
        <v>0</v>
      </c>
      <c r="DG864">
        <v>0</v>
      </c>
      <c r="DH864">
        <v>0</v>
      </c>
      <c r="DI864">
        <v>0</v>
      </c>
      <c r="DJ864">
        <v>3369783</v>
      </c>
      <c r="DK864">
        <v>0</v>
      </c>
      <c r="DL864">
        <v>0</v>
      </c>
      <c r="DM864">
        <v>0</v>
      </c>
      <c r="DN864">
        <v>0</v>
      </c>
      <c r="DO864">
        <v>0</v>
      </c>
      <c r="DP864">
        <v>0</v>
      </c>
      <c r="DQ864">
        <v>0</v>
      </c>
      <c r="DR864">
        <v>0</v>
      </c>
      <c r="DS864">
        <v>0</v>
      </c>
      <c r="DT864">
        <v>0</v>
      </c>
      <c r="DU864">
        <v>0</v>
      </c>
      <c r="DV864">
        <v>0</v>
      </c>
      <c r="DW864">
        <v>0</v>
      </c>
      <c r="DX864">
        <v>0</v>
      </c>
      <c r="DY864">
        <v>0</v>
      </c>
      <c r="DZ864">
        <v>0</v>
      </c>
      <c r="EA864">
        <v>0</v>
      </c>
      <c r="EB864">
        <v>0</v>
      </c>
      <c r="EC864">
        <v>0</v>
      </c>
      <c r="ED864">
        <v>0</v>
      </c>
      <c r="EE864">
        <v>0</v>
      </c>
      <c r="EF864">
        <v>0</v>
      </c>
      <c r="EH864">
        <v>2</v>
      </c>
      <c r="EJ864">
        <v>0</v>
      </c>
      <c r="EK864" s="59" t="s">
        <v>554</v>
      </c>
      <c r="EL864"/>
    </row>
    <row r="865" spans="2:142" x14ac:dyDescent="0.3">
      <c r="B865">
        <v>2023</v>
      </c>
      <c r="D865" t="s">
        <v>292</v>
      </c>
      <c r="E865" t="s">
        <v>288</v>
      </c>
      <c r="G865" t="s">
        <v>138</v>
      </c>
      <c r="H865" s="6">
        <v>5865</v>
      </c>
      <c r="I865">
        <v>8430</v>
      </c>
      <c r="J865">
        <v>0</v>
      </c>
      <c r="K865">
        <v>0</v>
      </c>
      <c r="L865">
        <v>0</v>
      </c>
      <c r="M865">
        <v>0</v>
      </c>
      <c r="N865">
        <v>0</v>
      </c>
      <c r="O865">
        <v>0</v>
      </c>
      <c r="P865">
        <v>0</v>
      </c>
      <c r="Q865">
        <v>0</v>
      </c>
      <c r="R865">
        <v>0</v>
      </c>
      <c r="S865">
        <v>0</v>
      </c>
      <c r="T865">
        <v>0</v>
      </c>
      <c r="U865">
        <v>0</v>
      </c>
      <c r="V865">
        <v>0</v>
      </c>
      <c r="W865">
        <v>0</v>
      </c>
      <c r="X865">
        <v>0</v>
      </c>
      <c r="Y865">
        <v>0</v>
      </c>
      <c r="Z865">
        <v>0</v>
      </c>
      <c r="AA865">
        <v>0</v>
      </c>
      <c r="AB865">
        <v>0</v>
      </c>
      <c r="AC865">
        <v>0</v>
      </c>
      <c r="AD865">
        <v>0</v>
      </c>
      <c r="AE865">
        <v>0</v>
      </c>
      <c r="AF865">
        <v>0</v>
      </c>
      <c r="AG865">
        <v>0</v>
      </c>
      <c r="AH865">
        <v>0</v>
      </c>
      <c r="AI865">
        <v>0</v>
      </c>
      <c r="AJ865">
        <v>0</v>
      </c>
      <c r="AK865">
        <v>0</v>
      </c>
      <c r="AL865">
        <v>0</v>
      </c>
      <c r="AM865">
        <v>0</v>
      </c>
      <c r="AN865">
        <v>0</v>
      </c>
      <c r="AO865">
        <v>0</v>
      </c>
      <c r="AP865">
        <v>0</v>
      </c>
      <c r="AQ865">
        <v>0</v>
      </c>
      <c r="AR865">
        <v>0</v>
      </c>
      <c r="AS865">
        <v>20098605.299999997</v>
      </c>
      <c r="AT865">
        <v>-164963.75999999998</v>
      </c>
      <c r="AU865">
        <v>-326983.60000000003</v>
      </c>
      <c r="AV865">
        <v>3421274.35</v>
      </c>
      <c r="AW865">
        <v>0</v>
      </c>
      <c r="AX865">
        <v>0</v>
      </c>
      <c r="AY865">
        <v>-25757.09</v>
      </c>
      <c r="AZ865">
        <v>-1505</v>
      </c>
      <c r="BA865">
        <v>-3421274.35</v>
      </c>
      <c r="BB865">
        <v>-23561933.449999999</v>
      </c>
      <c r="BC865">
        <v>3344215.4499999997</v>
      </c>
      <c r="BD865">
        <v>0</v>
      </c>
      <c r="BE865">
        <v>0</v>
      </c>
      <c r="BF865">
        <v>0</v>
      </c>
      <c r="BG865">
        <v>-7788.87</v>
      </c>
      <c r="BH865">
        <v>-573949</v>
      </c>
      <c r="BI865">
        <v>0</v>
      </c>
      <c r="BJ865">
        <v>0</v>
      </c>
      <c r="BK865">
        <v>0</v>
      </c>
      <c r="BL865">
        <v>4035659</v>
      </c>
      <c r="BM865">
        <v>0</v>
      </c>
      <c r="BN865">
        <v>-1547178</v>
      </c>
      <c r="BO865">
        <v>0</v>
      </c>
      <c r="BP865">
        <v>0</v>
      </c>
      <c r="BQ865">
        <v>-82430.69</v>
      </c>
      <c r="BR865">
        <v>162938.85</v>
      </c>
      <c r="BS865">
        <v>0</v>
      </c>
      <c r="BT865">
        <v>-703326.65</v>
      </c>
      <c r="BU865">
        <v>0</v>
      </c>
      <c r="BV865">
        <v>-1034126.5499999999</v>
      </c>
      <c r="BW865">
        <v>-92808.97</v>
      </c>
      <c r="BX865">
        <v>0</v>
      </c>
      <c r="BY865">
        <v>-21969.45</v>
      </c>
      <c r="BZ865">
        <v>132086.87</v>
      </c>
      <c r="CA865">
        <v>0</v>
      </c>
      <c r="CB865">
        <v>0</v>
      </c>
      <c r="CC865">
        <v>1519023.12</v>
      </c>
      <c r="CD865">
        <v>0</v>
      </c>
      <c r="CE865">
        <v>0</v>
      </c>
      <c r="CF865">
        <v>0</v>
      </c>
      <c r="CG865">
        <v>0</v>
      </c>
      <c r="CH865">
        <v>0</v>
      </c>
      <c r="CI865">
        <v>36247189.720000006</v>
      </c>
      <c r="CJ865">
        <v>12339685.200093325</v>
      </c>
      <c r="CK865">
        <v>3928521.1223090007</v>
      </c>
      <c r="CL865">
        <v>37773364.709999993</v>
      </c>
      <c r="CM865">
        <v>0</v>
      </c>
      <c r="CN865">
        <v>0</v>
      </c>
      <c r="CO865">
        <v>0</v>
      </c>
      <c r="CP865">
        <v>0</v>
      </c>
      <c r="CQ865">
        <v>0</v>
      </c>
      <c r="CR865">
        <v>0</v>
      </c>
      <c r="CS865">
        <v>0</v>
      </c>
      <c r="CT865">
        <v>0</v>
      </c>
      <c r="CU865">
        <v>0</v>
      </c>
      <c r="CV865">
        <v>0</v>
      </c>
      <c r="CW865">
        <v>0</v>
      </c>
      <c r="CX865">
        <v>0</v>
      </c>
      <c r="CY865">
        <v>0</v>
      </c>
      <c r="CZ865">
        <v>0</v>
      </c>
      <c r="DA865">
        <v>35542716.530000001</v>
      </c>
      <c r="DB865">
        <v>0</v>
      </c>
      <c r="DC865">
        <v>0</v>
      </c>
      <c r="DD865">
        <v>0</v>
      </c>
      <c r="DE865">
        <v>0</v>
      </c>
      <c r="DF865">
        <v>0</v>
      </c>
      <c r="DG865">
        <v>0</v>
      </c>
      <c r="DH865">
        <v>0</v>
      </c>
      <c r="DI865">
        <v>0</v>
      </c>
      <c r="DJ865">
        <v>3943732</v>
      </c>
      <c r="DK865">
        <v>0</v>
      </c>
      <c r="DL865">
        <v>0</v>
      </c>
      <c r="DM865">
        <v>0</v>
      </c>
      <c r="DN865">
        <v>0</v>
      </c>
      <c r="DO865">
        <v>0</v>
      </c>
      <c r="DP865">
        <v>0</v>
      </c>
      <c r="DQ865">
        <v>0</v>
      </c>
      <c r="DR865">
        <v>0</v>
      </c>
      <c r="DS865">
        <v>0</v>
      </c>
      <c r="DT865">
        <v>0</v>
      </c>
      <c r="DU865">
        <v>0</v>
      </c>
      <c r="DV865">
        <v>0</v>
      </c>
      <c r="DW865">
        <v>0</v>
      </c>
      <c r="DX865">
        <v>0</v>
      </c>
      <c r="DY865">
        <v>0</v>
      </c>
      <c r="DZ865">
        <v>0</v>
      </c>
      <c r="EA865">
        <v>0</v>
      </c>
      <c r="EB865">
        <v>0</v>
      </c>
      <c r="EC865">
        <v>0</v>
      </c>
      <c r="ED865">
        <v>0</v>
      </c>
      <c r="EE865">
        <v>0</v>
      </c>
      <c r="EF865">
        <v>0</v>
      </c>
      <c r="EH865">
        <v>2</v>
      </c>
      <c r="EJ865">
        <v>0</v>
      </c>
      <c r="EK865" s="59" t="s">
        <v>554</v>
      </c>
      <c r="EL865"/>
    </row>
    <row r="866" spans="2:142" x14ac:dyDescent="0.3">
      <c r="B866">
        <v>2012</v>
      </c>
      <c r="D866" t="s">
        <v>293</v>
      </c>
      <c r="E866" t="s">
        <v>282</v>
      </c>
      <c r="G866" t="s">
        <v>138</v>
      </c>
      <c r="H866" s="6">
        <v>167728</v>
      </c>
      <c r="I866">
        <v>159763</v>
      </c>
      <c r="J866">
        <v>0</v>
      </c>
      <c r="K866">
        <v>0</v>
      </c>
      <c r="L866">
        <v>0</v>
      </c>
      <c r="M866">
        <v>0</v>
      </c>
      <c r="N866">
        <v>0</v>
      </c>
      <c r="O866">
        <v>0</v>
      </c>
      <c r="P866">
        <v>0</v>
      </c>
      <c r="Q866">
        <v>0</v>
      </c>
      <c r="R866">
        <v>0</v>
      </c>
      <c r="S866">
        <v>0</v>
      </c>
      <c r="T866">
        <v>0</v>
      </c>
      <c r="U866">
        <v>0</v>
      </c>
      <c r="V866">
        <v>0</v>
      </c>
      <c r="W866">
        <v>0</v>
      </c>
      <c r="X866">
        <v>0</v>
      </c>
      <c r="Y866">
        <v>0</v>
      </c>
      <c r="Z866">
        <v>0</v>
      </c>
      <c r="AA866">
        <v>0</v>
      </c>
      <c r="AB866">
        <v>0</v>
      </c>
      <c r="AC866">
        <v>0</v>
      </c>
      <c r="AD866">
        <v>0</v>
      </c>
      <c r="AE866">
        <v>0</v>
      </c>
      <c r="AF866">
        <v>0</v>
      </c>
      <c r="AG866">
        <v>0</v>
      </c>
      <c r="AH866">
        <v>0</v>
      </c>
      <c r="AI866">
        <v>0</v>
      </c>
      <c r="AJ866">
        <v>0</v>
      </c>
      <c r="AK866">
        <v>0</v>
      </c>
      <c r="AL866">
        <v>0</v>
      </c>
      <c r="AM866">
        <v>0</v>
      </c>
      <c r="AN866">
        <v>0</v>
      </c>
      <c r="AO866">
        <v>0</v>
      </c>
      <c r="AP866">
        <v>0</v>
      </c>
      <c r="AQ866">
        <v>0</v>
      </c>
      <c r="AR866">
        <v>0</v>
      </c>
      <c r="AS866">
        <v>637364200.18999994</v>
      </c>
      <c r="AT866">
        <v>-9507876.1199999992</v>
      </c>
      <c r="AU866">
        <v>-1493556</v>
      </c>
      <c r="AV866">
        <v>69157871.239999995</v>
      </c>
      <c r="AW866">
        <v>0</v>
      </c>
      <c r="AX866">
        <v>0</v>
      </c>
      <c r="AY866">
        <v>320910.32</v>
      </c>
      <c r="AZ866">
        <v>0</v>
      </c>
      <c r="BA866">
        <v>-69157871.239999995</v>
      </c>
      <c r="BB866">
        <v>-688504066.46999991</v>
      </c>
      <c r="BC866">
        <v>47004146.019999996</v>
      </c>
      <c r="BD866">
        <v>32020383.389999997</v>
      </c>
      <c r="BE866">
        <v>4458817.24</v>
      </c>
      <c r="BF866">
        <v>0</v>
      </c>
      <c r="BG866">
        <v>-1345139.53</v>
      </c>
      <c r="BH866">
        <v>9448478.0099999998</v>
      </c>
      <c r="BI866">
        <v>0</v>
      </c>
      <c r="BJ866">
        <v>0</v>
      </c>
      <c r="BK866">
        <v>0</v>
      </c>
      <c r="BL866">
        <v>-46391991.269999996</v>
      </c>
      <c r="BM866">
        <v>79694563.159999996</v>
      </c>
      <c r="BN866">
        <v>-920000</v>
      </c>
      <c r="BO866">
        <v>-57228.12</v>
      </c>
      <c r="BP866">
        <v>-27668.400000000001</v>
      </c>
      <c r="BQ866">
        <v>-784907.37</v>
      </c>
      <c r="BR866">
        <v>314639.84999999998</v>
      </c>
      <c r="BS866">
        <v>0</v>
      </c>
      <c r="BT866">
        <v>-20053588.510000002</v>
      </c>
      <c r="BU866">
        <v>-624073.05000000005</v>
      </c>
      <c r="BV866">
        <v>-32244484.84</v>
      </c>
      <c r="BW866">
        <v>-411279.42</v>
      </c>
      <c r="BX866">
        <v>-333592.36</v>
      </c>
      <c r="BY866">
        <v>-28269.19</v>
      </c>
      <c r="BZ866">
        <v>98406.67</v>
      </c>
      <c r="CA866">
        <v>-1056.9000000000001</v>
      </c>
      <c r="CB866">
        <v>0</v>
      </c>
      <c r="CC866">
        <v>10205531.5</v>
      </c>
      <c r="CD866">
        <v>169099.24000000002</v>
      </c>
      <c r="CE866">
        <v>0</v>
      </c>
      <c r="CF866">
        <v>0</v>
      </c>
      <c r="CG866">
        <v>0</v>
      </c>
      <c r="CH866">
        <v>0</v>
      </c>
      <c r="CI866">
        <v>0</v>
      </c>
      <c r="CJ866">
        <v>0</v>
      </c>
      <c r="CK866">
        <v>0</v>
      </c>
      <c r="CL866">
        <v>416739933.44999999</v>
      </c>
      <c r="CM866">
        <v>0</v>
      </c>
      <c r="CN866">
        <v>0</v>
      </c>
      <c r="CO866">
        <v>0</v>
      </c>
      <c r="CP866">
        <v>0</v>
      </c>
      <c r="CQ866">
        <v>0</v>
      </c>
      <c r="CR866">
        <v>0</v>
      </c>
      <c r="CS866">
        <v>0</v>
      </c>
      <c r="CT866">
        <v>0</v>
      </c>
      <c r="CU866">
        <v>0</v>
      </c>
      <c r="CV866">
        <v>0</v>
      </c>
      <c r="CW866">
        <v>0</v>
      </c>
      <c r="CX866">
        <v>0</v>
      </c>
      <c r="CY866">
        <v>0</v>
      </c>
      <c r="CZ866">
        <v>0</v>
      </c>
      <c r="DA866">
        <v>155309019.48000002</v>
      </c>
      <c r="DB866">
        <v>0</v>
      </c>
      <c r="DC866">
        <v>0</v>
      </c>
      <c r="DD866">
        <v>0</v>
      </c>
      <c r="DE866">
        <v>0</v>
      </c>
      <c r="DF866">
        <v>0</v>
      </c>
      <c r="DG866">
        <v>0</v>
      </c>
      <c r="DH866">
        <v>0</v>
      </c>
      <c r="DI866">
        <v>0</v>
      </c>
      <c r="DJ866">
        <v>145708132.92000002</v>
      </c>
      <c r="DK866">
        <v>0</v>
      </c>
      <c r="DL866">
        <v>0</v>
      </c>
      <c r="DM866">
        <v>0</v>
      </c>
      <c r="DN866">
        <v>0</v>
      </c>
      <c r="DO866">
        <v>0</v>
      </c>
      <c r="DP866">
        <v>0</v>
      </c>
      <c r="DQ866">
        <v>0</v>
      </c>
      <c r="DR866">
        <v>0</v>
      </c>
      <c r="DS866">
        <v>0</v>
      </c>
      <c r="DT866">
        <v>0</v>
      </c>
      <c r="DU866">
        <v>0</v>
      </c>
      <c r="DV866">
        <v>0</v>
      </c>
      <c r="DW866">
        <v>0</v>
      </c>
      <c r="DX866">
        <v>0</v>
      </c>
      <c r="DY866">
        <v>0</v>
      </c>
      <c r="DZ866">
        <v>0</v>
      </c>
      <c r="EA866">
        <v>0</v>
      </c>
      <c r="EB866">
        <v>0</v>
      </c>
      <c r="EC866">
        <v>0</v>
      </c>
      <c r="ED866">
        <v>0</v>
      </c>
      <c r="EE866">
        <v>0</v>
      </c>
      <c r="EF866">
        <v>0</v>
      </c>
      <c r="EH866">
        <v>2</v>
      </c>
      <c r="EJ866">
        <v>0</v>
      </c>
      <c r="EK866" s="59" t="s">
        <v>555</v>
      </c>
      <c r="EL866"/>
    </row>
    <row r="867" spans="2:142" x14ac:dyDescent="0.3">
      <c r="B867">
        <v>2013</v>
      </c>
      <c r="D867" t="s">
        <v>293</v>
      </c>
      <c r="E867" t="s">
        <v>282</v>
      </c>
      <c r="G867" t="s">
        <v>138</v>
      </c>
      <c r="H867" s="6">
        <v>161601</v>
      </c>
      <c r="I867">
        <v>167560</v>
      </c>
      <c r="J867">
        <v>0</v>
      </c>
      <c r="K867">
        <v>0</v>
      </c>
      <c r="L867">
        <v>0</v>
      </c>
      <c r="M867">
        <v>0</v>
      </c>
      <c r="N867">
        <v>0</v>
      </c>
      <c r="O867">
        <v>0</v>
      </c>
      <c r="P867">
        <v>0</v>
      </c>
      <c r="Q867">
        <v>0</v>
      </c>
      <c r="R867">
        <v>0</v>
      </c>
      <c r="S867">
        <v>0</v>
      </c>
      <c r="T867">
        <v>0</v>
      </c>
      <c r="U867">
        <v>0</v>
      </c>
      <c r="V867">
        <v>0</v>
      </c>
      <c r="W867">
        <v>0</v>
      </c>
      <c r="X867">
        <v>0</v>
      </c>
      <c r="Y867">
        <v>0</v>
      </c>
      <c r="Z867">
        <v>0</v>
      </c>
      <c r="AA867">
        <v>0</v>
      </c>
      <c r="AB867">
        <v>0</v>
      </c>
      <c r="AC867">
        <v>0</v>
      </c>
      <c r="AD867">
        <v>0</v>
      </c>
      <c r="AE867">
        <v>0</v>
      </c>
      <c r="AF867">
        <v>0</v>
      </c>
      <c r="AG867">
        <v>0</v>
      </c>
      <c r="AH867">
        <v>0</v>
      </c>
      <c r="AI867">
        <v>0</v>
      </c>
      <c r="AJ867">
        <v>0</v>
      </c>
      <c r="AK867">
        <v>0</v>
      </c>
      <c r="AL867">
        <v>0</v>
      </c>
      <c r="AM867">
        <v>0</v>
      </c>
      <c r="AN867">
        <v>0</v>
      </c>
      <c r="AO867">
        <v>0</v>
      </c>
      <c r="AP867">
        <v>0</v>
      </c>
      <c r="AQ867">
        <v>0</v>
      </c>
      <c r="AR867">
        <v>0</v>
      </c>
      <c r="AS867">
        <v>619472697.61000001</v>
      </c>
      <c r="AT867">
        <v>-3863885.13</v>
      </c>
      <c r="AU867">
        <v>-1285175.6500000001</v>
      </c>
      <c r="AV867">
        <v>68224352.459999993</v>
      </c>
      <c r="AW867">
        <v>0</v>
      </c>
      <c r="AX867">
        <v>0</v>
      </c>
      <c r="AY867">
        <v>313981.2</v>
      </c>
      <c r="AZ867">
        <v>0</v>
      </c>
      <c r="BA867">
        <v>-68224352.459999993</v>
      </c>
      <c r="BB867">
        <v>-710560916.25999999</v>
      </c>
      <c r="BC867">
        <v>46828423.349999994</v>
      </c>
      <c r="BD867">
        <v>32029932.32</v>
      </c>
      <c r="BE867">
        <v>4671716.7700000005</v>
      </c>
      <c r="BF867">
        <v>0</v>
      </c>
      <c r="BG867">
        <v>-2249214.5300000003</v>
      </c>
      <c r="BH867">
        <v>-6350481.04</v>
      </c>
      <c r="BI867">
        <v>0</v>
      </c>
      <c r="BJ867">
        <v>0</v>
      </c>
      <c r="BK867">
        <v>0</v>
      </c>
      <c r="BL867">
        <v>-31191141.649999999</v>
      </c>
      <c r="BM867">
        <v>75975231.650000006</v>
      </c>
      <c r="BN867">
        <v>2633511</v>
      </c>
      <c r="BO867">
        <v>-152905.29999999999</v>
      </c>
      <c r="BP867">
        <v>-31411.85</v>
      </c>
      <c r="BQ867">
        <v>-1091347.22</v>
      </c>
      <c r="BR867">
        <v>1068985.67</v>
      </c>
      <c r="BS867">
        <v>0</v>
      </c>
      <c r="BT867">
        <v>-17061572.380000003</v>
      </c>
      <c r="BU867">
        <v>-481684.88</v>
      </c>
      <c r="BV867">
        <v>-30607740.609999999</v>
      </c>
      <c r="BW867">
        <v>-767599.31</v>
      </c>
      <c r="BX867">
        <v>-965181.41</v>
      </c>
      <c r="BY867">
        <v>-27873.02</v>
      </c>
      <c r="BZ867">
        <v>30267.73</v>
      </c>
      <c r="CA867">
        <v>-9005.7800000000007</v>
      </c>
      <c r="CB867">
        <v>0</v>
      </c>
      <c r="CC867">
        <v>6449724.7300000004</v>
      </c>
      <c r="CD867">
        <v>613206.31999999995</v>
      </c>
      <c r="CE867">
        <v>-14005.13</v>
      </c>
      <c r="CF867">
        <v>0</v>
      </c>
      <c r="CG867">
        <v>0</v>
      </c>
      <c r="CH867">
        <v>0</v>
      </c>
      <c r="CI867">
        <v>0</v>
      </c>
      <c r="CJ867">
        <v>0</v>
      </c>
      <c r="CK867">
        <v>0</v>
      </c>
      <c r="CL867">
        <v>409308771.88000005</v>
      </c>
      <c r="CM867">
        <v>0</v>
      </c>
      <c r="CN867">
        <v>0</v>
      </c>
      <c r="CO867">
        <v>0</v>
      </c>
      <c r="CP867">
        <v>0</v>
      </c>
      <c r="CQ867">
        <v>0</v>
      </c>
      <c r="CR867">
        <v>0</v>
      </c>
      <c r="CS867">
        <v>0</v>
      </c>
      <c r="CT867">
        <v>0</v>
      </c>
      <c r="CU867">
        <v>0</v>
      </c>
      <c r="CV867">
        <v>0</v>
      </c>
      <c r="CW867">
        <v>0</v>
      </c>
      <c r="CX867">
        <v>0</v>
      </c>
      <c r="CY867">
        <v>0</v>
      </c>
      <c r="CZ867">
        <v>0</v>
      </c>
      <c r="DA867">
        <v>138685557.43000001</v>
      </c>
      <c r="DB867">
        <v>0</v>
      </c>
      <c r="DC867">
        <v>0</v>
      </c>
      <c r="DD867">
        <v>0</v>
      </c>
      <c r="DE867">
        <v>0</v>
      </c>
      <c r="DF867">
        <v>0</v>
      </c>
      <c r="DG867">
        <v>0</v>
      </c>
      <c r="DH867">
        <v>0</v>
      </c>
      <c r="DI867">
        <v>0</v>
      </c>
      <c r="DJ867">
        <v>152058613.96000001</v>
      </c>
      <c r="DK867">
        <v>0</v>
      </c>
      <c r="DL867">
        <v>0</v>
      </c>
      <c r="DM867">
        <v>0</v>
      </c>
      <c r="DN867">
        <v>0</v>
      </c>
      <c r="DO867">
        <v>0</v>
      </c>
      <c r="DP867">
        <v>0</v>
      </c>
      <c r="DQ867">
        <v>0</v>
      </c>
      <c r="DR867">
        <v>0</v>
      </c>
      <c r="DS867">
        <v>0</v>
      </c>
      <c r="DT867">
        <v>0</v>
      </c>
      <c r="DU867">
        <v>0</v>
      </c>
      <c r="DV867">
        <v>0</v>
      </c>
      <c r="DW867">
        <v>0</v>
      </c>
      <c r="DX867">
        <v>0</v>
      </c>
      <c r="DY867">
        <v>0</v>
      </c>
      <c r="DZ867">
        <v>0</v>
      </c>
      <c r="EA867">
        <v>0</v>
      </c>
      <c r="EB867">
        <v>0</v>
      </c>
      <c r="EC867">
        <v>0</v>
      </c>
      <c r="ED867">
        <v>0</v>
      </c>
      <c r="EE867">
        <v>0</v>
      </c>
      <c r="EF867">
        <v>0</v>
      </c>
      <c r="EH867">
        <v>2</v>
      </c>
      <c r="EJ867">
        <v>0</v>
      </c>
      <c r="EK867" s="59" t="s">
        <v>555</v>
      </c>
      <c r="EL867"/>
    </row>
    <row r="868" spans="2:142" x14ac:dyDescent="0.3">
      <c r="B868">
        <v>2014</v>
      </c>
      <c r="D868" t="s">
        <v>293</v>
      </c>
      <c r="E868" t="s">
        <v>282</v>
      </c>
      <c r="G868" t="s">
        <v>138</v>
      </c>
      <c r="H868" s="6">
        <v>171298</v>
      </c>
      <c r="I868">
        <v>177988</v>
      </c>
      <c r="J868">
        <v>0</v>
      </c>
      <c r="K868">
        <v>0</v>
      </c>
      <c r="L868">
        <v>0</v>
      </c>
      <c r="M868">
        <v>0</v>
      </c>
      <c r="N868">
        <v>0</v>
      </c>
      <c r="O868">
        <v>0</v>
      </c>
      <c r="P868">
        <v>0</v>
      </c>
      <c r="Q868">
        <v>0</v>
      </c>
      <c r="R868">
        <v>0</v>
      </c>
      <c r="S868">
        <v>0</v>
      </c>
      <c r="T868">
        <v>0</v>
      </c>
      <c r="U868">
        <v>0</v>
      </c>
      <c r="V868">
        <v>0</v>
      </c>
      <c r="W868">
        <v>0</v>
      </c>
      <c r="X868">
        <v>0</v>
      </c>
      <c r="Y868">
        <v>0</v>
      </c>
      <c r="Z868">
        <v>0</v>
      </c>
      <c r="AA868">
        <v>0</v>
      </c>
      <c r="AB868">
        <v>0</v>
      </c>
      <c r="AC868">
        <v>0</v>
      </c>
      <c r="AD868">
        <v>0</v>
      </c>
      <c r="AE868">
        <v>0</v>
      </c>
      <c r="AF868">
        <v>0</v>
      </c>
      <c r="AG868">
        <v>0</v>
      </c>
      <c r="AH868">
        <v>0</v>
      </c>
      <c r="AI868">
        <v>0</v>
      </c>
      <c r="AJ868">
        <v>0</v>
      </c>
      <c r="AK868">
        <v>0</v>
      </c>
      <c r="AL868">
        <v>0</v>
      </c>
      <c r="AM868">
        <v>0</v>
      </c>
      <c r="AN868">
        <v>0</v>
      </c>
      <c r="AO868">
        <v>0</v>
      </c>
      <c r="AP868">
        <v>0</v>
      </c>
      <c r="AQ868">
        <v>0</v>
      </c>
      <c r="AR868">
        <v>0</v>
      </c>
      <c r="AS868">
        <v>638585069.70000005</v>
      </c>
      <c r="AT868">
        <v>-6074571.7699999996</v>
      </c>
      <c r="AU868">
        <v>-1221260.45</v>
      </c>
      <c r="AV868">
        <v>97166829.219999999</v>
      </c>
      <c r="AW868">
        <v>0</v>
      </c>
      <c r="AX868">
        <v>0</v>
      </c>
      <c r="AY868">
        <v>324124.71999999997</v>
      </c>
      <c r="AZ868">
        <v>0</v>
      </c>
      <c r="BA868">
        <v>-97166829.219999999</v>
      </c>
      <c r="BB868">
        <v>-714166624.41999996</v>
      </c>
      <c r="BC868">
        <v>49466120.960000001</v>
      </c>
      <c r="BD868">
        <v>32140955.489999998</v>
      </c>
      <c r="BE868">
        <v>4485701.2</v>
      </c>
      <c r="BF868">
        <v>0</v>
      </c>
      <c r="BG868">
        <v>-918914.09</v>
      </c>
      <c r="BH868">
        <v>-6113241.8899999997</v>
      </c>
      <c r="BI868">
        <v>0</v>
      </c>
      <c r="BJ868">
        <v>0</v>
      </c>
      <c r="BK868">
        <v>-5300000</v>
      </c>
      <c r="BL868">
        <v>-36804040.810000002</v>
      </c>
      <c r="BM868">
        <v>58252787.819999993</v>
      </c>
      <c r="BN868">
        <v>7334000.0100000007</v>
      </c>
      <c r="BO868">
        <v>-161624</v>
      </c>
      <c r="BP868">
        <v>-66910.75</v>
      </c>
      <c r="BQ868">
        <v>665625.24</v>
      </c>
      <c r="BR868">
        <v>1601374.73</v>
      </c>
      <c r="BS868">
        <v>0</v>
      </c>
      <c r="BT868">
        <v>-15469441.129999999</v>
      </c>
      <c r="BU868">
        <v>-354188.2</v>
      </c>
      <c r="BV868">
        <v>-25416539.91</v>
      </c>
      <c r="BW868">
        <v>-1100911.57</v>
      </c>
      <c r="BX868">
        <v>-2081536.05</v>
      </c>
      <c r="BY868">
        <v>-44359.74</v>
      </c>
      <c r="BZ868">
        <v>68643.13</v>
      </c>
      <c r="CA868">
        <v>-6447.18</v>
      </c>
      <c r="CB868">
        <v>0</v>
      </c>
      <c r="CC868">
        <v>15135657.360000001</v>
      </c>
      <c r="CD868">
        <v>793604.13</v>
      </c>
      <c r="CE868">
        <v>0</v>
      </c>
      <c r="CF868">
        <v>0</v>
      </c>
      <c r="CG868">
        <v>0</v>
      </c>
      <c r="CH868">
        <v>0</v>
      </c>
      <c r="CI868">
        <v>0</v>
      </c>
      <c r="CJ868">
        <v>0</v>
      </c>
      <c r="CK868">
        <v>0</v>
      </c>
      <c r="CL868">
        <v>424960705.16999996</v>
      </c>
      <c r="CM868">
        <v>0</v>
      </c>
      <c r="CN868">
        <v>0</v>
      </c>
      <c r="CO868">
        <v>0</v>
      </c>
      <c r="CP868">
        <v>0</v>
      </c>
      <c r="CQ868">
        <v>0</v>
      </c>
      <c r="CR868">
        <v>0</v>
      </c>
      <c r="CS868">
        <v>0</v>
      </c>
      <c r="CT868">
        <v>0</v>
      </c>
      <c r="CU868">
        <v>0</v>
      </c>
      <c r="CV868">
        <v>0</v>
      </c>
      <c r="CW868">
        <v>0</v>
      </c>
      <c r="CX868">
        <v>0</v>
      </c>
      <c r="CY868">
        <v>0</v>
      </c>
      <c r="CZ868">
        <v>0</v>
      </c>
      <c r="DA868">
        <v>132238609.95999999</v>
      </c>
      <c r="DB868">
        <v>0</v>
      </c>
      <c r="DC868">
        <v>0</v>
      </c>
      <c r="DD868">
        <v>0</v>
      </c>
      <c r="DE868">
        <v>0</v>
      </c>
      <c r="DF868">
        <v>0</v>
      </c>
      <c r="DG868">
        <v>0</v>
      </c>
      <c r="DH868">
        <v>0</v>
      </c>
      <c r="DI868">
        <v>0</v>
      </c>
      <c r="DJ868">
        <v>158171855.84999999</v>
      </c>
      <c r="DK868">
        <v>0</v>
      </c>
      <c r="DL868">
        <v>0</v>
      </c>
      <c r="DM868">
        <v>0</v>
      </c>
      <c r="DN868">
        <v>0</v>
      </c>
      <c r="DO868">
        <v>0</v>
      </c>
      <c r="DP868">
        <v>0</v>
      </c>
      <c r="DQ868">
        <v>0</v>
      </c>
      <c r="DR868">
        <v>0</v>
      </c>
      <c r="DS868">
        <v>0</v>
      </c>
      <c r="DT868">
        <v>0</v>
      </c>
      <c r="DU868">
        <v>0</v>
      </c>
      <c r="DV868">
        <v>0</v>
      </c>
      <c r="DW868">
        <v>0</v>
      </c>
      <c r="DX868">
        <v>0</v>
      </c>
      <c r="DY868">
        <v>0</v>
      </c>
      <c r="DZ868">
        <v>0</v>
      </c>
      <c r="EA868">
        <v>0</v>
      </c>
      <c r="EB868">
        <v>0</v>
      </c>
      <c r="EC868">
        <v>0</v>
      </c>
      <c r="ED868">
        <v>0</v>
      </c>
      <c r="EE868">
        <v>0</v>
      </c>
      <c r="EF868">
        <v>0</v>
      </c>
      <c r="EH868">
        <v>2</v>
      </c>
      <c r="EJ868">
        <v>0</v>
      </c>
      <c r="EK868" s="59" t="s">
        <v>555</v>
      </c>
      <c r="EL868"/>
    </row>
    <row r="869" spans="2:142" x14ac:dyDescent="0.3">
      <c r="B869">
        <v>2015</v>
      </c>
      <c r="D869" t="s">
        <v>293</v>
      </c>
      <c r="E869" t="s">
        <v>282</v>
      </c>
      <c r="G869" t="s">
        <v>138</v>
      </c>
      <c r="H869" s="6">
        <v>177317</v>
      </c>
      <c r="I869">
        <v>168707</v>
      </c>
      <c r="J869">
        <v>0</v>
      </c>
      <c r="K869">
        <v>0</v>
      </c>
      <c r="L869">
        <v>0</v>
      </c>
      <c r="M869">
        <v>0</v>
      </c>
      <c r="N869">
        <v>0</v>
      </c>
      <c r="O869">
        <v>0</v>
      </c>
      <c r="P869">
        <v>0</v>
      </c>
      <c r="Q869">
        <v>0</v>
      </c>
      <c r="R869">
        <v>0</v>
      </c>
      <c r="S869">
        <v>0</v>
      </c>
      <c r="T869">
        <v>0</v>
      </c>
      <c r="U869">
        <v>0</v>
      </c>
      <c r="V869">
        <v>0</v>
      </c>
      <c r="W869">
        <v>0</v>
      </c>
      <c r="X869">
        <v>0</v>
      </c>
      <c r="Y869">
        <v>0</v>
      </c>
      <c r="Z869">
        <v>0</v>
      </c>
      <c r="AA869">
        <v>0</v>
      </c>
      <c r="AB869">
        <v>0</v>
      </c>
      <c r="AC869">
        <v>0</v>
      </c>
      <c r="AD869">
        <v>0</v>
      </c>
      <c r="AE869">
        <v>0</v>
      </c>
      <c r="AF869">
        <v>0</v>
      </c>
      <c r="AG869">
        <v>0</v>
      </c>
      <c r="AH869">
        <v>0</v>
      </c>
      <c r="AI869">
        <v>0</v>
      </c>
      <c r="AJ869">
        <v>0</v>
      </c>
      <c r="AK869">
        <v>0</v>
      </c>
      <c r="AL869">
        <v>0</v>
      </c>
      <c r="AM869">
        <v>0</v>
      </c>
      <c r="AN869">
        <v>0</v>
      </c>
      <c r="AO869">
        <v>0</v>
      </c>
      <c r="AP869">
        <v>0</v>
      </c>
      <c r="AQ869">
        <v>0</v>
      </c>
      <c r="AR869">
        <v>0</v>
      </c>
      <c r="AS869">
        <v>683744580.61000001</v>
      </c>
      <c r="AT869">
        <v>-2297434.37</v>
      </c>
      <c r="AU869">
        <v>0</v>
      </c>
      <c r="AV869">
        <v>108196520.00000001</v>
      </c>
      <c r="AW869">
        <v>0</v>
      </c>
      <c r="AX869">
        <v>0</v>
      </c>
      <c r="AY869">
        <v>341746.06</v>
      </c>
      <c r="AZ869">
        <v>0</v>
      </c>
      <c r="BA869">
        <v>-108196520.00000001</v>
      </c>
      <c r="BB869">
        <v>-754473884.57999992</v>
      </c>
      <c r="BC869">
        <v>52667785.780000001</v>
      </c>
      <c r="BD869">
        <v>33561734.549999997</v>
      </c>
      <c r="BE869">
        <v>4678904.4200000009</v>
      </c>
      <c r="BF869">
        <v>0</v>
      </c>
      <c r="BG869">
        <v>-1921882</v>
      </c>
      <c r="BH869">
        <v>-4563751.96</v>
      </c>
      <c r="BI869">
        <v>0</v>
      </c>
      <c r="BJ869">
        <v>0</v>
      </c>
      <c r="BK869">
        <v>280000</v>
      </c>
      <c r="BL869">
        <v>-57844758.039999999</v>
      </c>
      <c r="BM869">
        <v>88862775.560000002</v>
      </c>
      <c r="BN869">
        <v>-15160774.49</v>
      </c>
      <c r="BO869">
        <v>-84313.2</v>
      </c>
      <c r="BP869">
        <v>-51853.4</v>
      </c>
      <c r="BQ869">
        <v>-1652469.5999999999</v>
      </c>
      <c r="BR869">
        <v>0</v>
      </c>
      <c r="BS869">
        <v>0</v>
      </c>
      <c r="BT869">
        <v>-15733328.07</v>
      </c>
      <c r="BU869">
        <v>-122175.42</v>
      </c>
      <c r="BV869">
        <v>-24503862.510000002</v>
      </c>
      <c r="BW869">
        <v>-284431.08</v>
      </c>
      <c r="BX869">
        <v>-940333.56</v>
      </c>
      <c r="BY869">
        <v>-60823.31</v>
      </c>
      <c r="BZ869">
        <v>231071.03</v>
      </c>
      <c r="CA869">
        <v>-11115.51</v>
      </c>
      <c r="CB869">
        <v>0</v>
      </c>
      <c r="CC869">
        <v>1492338.54</v>
      </c>
      <c r="CD869">
        <v>1114413.25</v>
      </c>
      <c r="CE869">
        <v>0</v>
      </c>
      <c r="CF869">
        <v>0</v>
      </c>
      <c r="CG869">
        <v>0</v>
      </c>
      <c r="CH869">
        <v>0</v>
      </c>
      <c r="CI869">
        <v>216778592.96999994</v>
      </c>
      <c r="CJ869">
        <v>118489758.13210869</v>
      </c>
      <c r="CK869">
        <v>0</v>
      </c>
      <c r="CL869">
        <v>433278503.5</v>
      </c>
      <c r="CM869">
        <v>0</v>
      </c>
      <c r="CN869">
        <v>0</v>
      </c>
      <c r="CO869">
        <v>0</v>
      </c>
      <c r="CP869">
        <v>0</v>
      </c>
      <c r="CQ869">
        <v>0</v>
      </c>
      <c r="CR869">
        <v>0</v>
      </c>
      <c r="CS869">
        <v>0</v>
      </c>
      <c r="CT869">
        <v>0</v>
      </c>
      <c r="CU869">
        <v>0</v>
      </c>
      <c r="CV869">
        <v>0</v>
      </c>
      <c r="CW869">
        <v>0</v>
      </c>
      <c r="CX869">
        <v>0</v>
      </c>
      <c r="CY869">
        <v>0</v>
      </c>
      <c r="CZ869">
        <v>0</v>
      </c>
      <c r="DA869">
        <v>119506768.65000001</v>
      </c>
      <c r="DB869">
        <v>0</v>
      </c>
      <c r="DC869">
        <v>0</v>
      </c>
      <c r="DD869">
        <v>0</v>
      </c>
      <c r="DE869">
        <v>0</v>
      </c>
      <c r="DF869">
        <v>0</v>
      </c>
      <c r="DG869">
        <v>0</v>
      </c>
      <c r="DH869">
        <v>0</v>
      </c>
      <c r="DI869">
        <v>0</v>
      </c>
      <c r="DJ869">
        <v>162735607.81</v>
      </c>
      <c r="DK869">
        <v>0</v>
      </c>
      <c r="DL869">
        <v>0</v>
      </c>
      <c r="DM869">
        <v>0</v>
      </c>
      <c r="DN869">
        <v>0</v>
      </c>
      <c r="DO869">
        <v>0</v>
      </c>
      <c r="DP869">
        <v>0</v>
      </c>
      <c r="DQ869">
        <v>0</v>
      </c>
      <c r="DR869">
        <v>0</v>
      </c>
      <c r="DS869">
        <v>0</v>
      </c>
      <c r="DT869">
        <v>0</v>
      </c>
      <c r="DU869">
        <v>0</v>
      </c>
      <c r="DV869">
        <v>0</v>
      </c>
      <c r="DW869">
        <v>0</v>
      </c>
      <c r="DX869">
        <v>0</v>
      </c>
      <c r="DY869">
        <v>0</v>
      </c>
      <c r="DZ869">
        <v>0</v>
      </c>
      <c r="EA869">
        <v>0</v>
      </c>
      <c r="EB869">
        <v>0</v>
      </c>
      <c r="EC869">
        <v>0</v>
      </c>
      <c r="ED869">
        <v>0</v>
      </c>
      <c r="EE869">
        <v>0</v>
      </c>
      <c r="EF869">
        <v>0</v>
      </c>
      <c r="EH869">
        <v>2</v>
      </c>
      <c r="EJ869">
        <v>0</v>
      </c>
      <c r="EK869" s="59" t="s">
        <v>555</v>
      </c>
      <c r="EL869"/>
    </row>
    <row r="870" spans="2:142" x14ac:dyDescent="0.3">
      <c r="B870">
        <v>2016</v>
      </c>
      <c r="D870" t="s">
        <v>293</v>
      </c>
      <c r="E870" t="s">
        <v>282</v>
      </c>
      <c r="G870" t="s">
        <v>138</v>
      </c>
      <c r="H870" s="6">
        <v>169312</v>
      </c>
      <c r="I870">
        <v>169062</v>
      </c>
      <c r="J870">
        <v>0</v>
      </c>
      <c r="K870">
        <v>0</v>
      </c>
      <c r="L870">
        <v>0</v>
      </c>
      <c r="M870">
        <v>0</v>
      </c>
      <c r="N870">
        <v>0</v>
      </c>
      <c r="O870">
        <v>0</v>
      </c>
      <c r="P870">
        <v>0</v>
      </c>
      <c r="Q870">
        <v>0</v>
      </c>
      <c r="R870">
        <v>0</v>
      </c>
      <c r="S870">
        <v>0</v>
      </c>
      <c r="T870">
        <v>0</v>
      </c>
      <c r="U870">
        <v>0</v>
      </c>
      <c r="V870">
        <v>0</v>
      </c>
      <c r="W870">
        <v>0</v>
      </c>
      <c r="X870">
        <v>0</v>
      </c>
      <c r="Y870">
        <v>0</v>
      </c>
      <c r="Z870">
        <v>0</v>
      </c>
      <c r="AA870">
        <v>0</v>
      </c>
      <c r="AB870">
        <v>0</v>
      </c>
      <c r="AC870">
        <v>0</v>
      </c>
      <c r="AD870">
        <v>0</v>
      </c>
      <c r="AE870">
        <v>0</v>
      </c>
      <c r="AF870">
        <v>0</v>
      </c>
      <c r="AG870">
        <v>0</v>
      </c>
      <c r="AH870">
        <v>0</v>
      </c>
      <c r="AI870">
        <v>0</v>
      </c>
      <c r="AJ870">
        <v>0</v>
      </c>
      <c r="AK870">
        <v>0</v>
      </c>
      <c r="AL870">
        <v>0</v>
      </c>
      <c r="AM870">
        <v>0</v>
      </c>
      <c r="AN870">
        <v>0</v>
      </c>
      <c r="AO870">
        <v>0</v>
      </c>
      <c r="AP870">
        <v>0</v>
      </c>
      <c r="AQ870">
        <v>0</v>
      </c>
      <c r="AR870">
        <v>0</v>
      </c>
      <c r="AS870">
        <v>685900223.1500001</v>
      </c>
      <c r="AT870">
        <v>-3930900.4899999998</v>
      </c>
      <c r="AU870">
        <v>-450836.4</v>
      </c>
      <c r="AV870">
        <v>108076214.54000001</v>
      </c>
      <c r="AW870">
        <v>0</v>
      </c>
      <c r="AX870">
        <v>0</v>
      </c>
      <c r="AY870">
        <v>325960.51</v>
      </c>
      <c r="AZ870">
        <v>0</v>
      </c>
      <c r="BA870">
        <v>-108076214.54000001</v>
      </c>
      <c r="BB870">
        <v>-758709330.56999993</v>
      </c>
      <c r="BC870">
        <v>90928555.100000009</v>
      </c>
      <c r="BD870">
        <v>0</v>
      </c>
      <c r="BE870">
        <v>0</v>
      </c>
      <c r="BF870">
        <v>0</v>
      </c>
      <c r="BG870">
        <v>-1691157.09</v>
      </c>
      <c r="BH870">
        <v>1045304.06</v>
      </c>
      <c r="BI870">
        <v>0</v>
      </c>
      <c r="BJ870">
        <v>0</v>
      </c>
      <c r="BK870">
        <v>119381</v>
      </c>
      <c r="BL870">
        <v>11612942.99</v>
      </c>
      <c r="BM870">
        <v>0</v>
      </c>
      <c r="BN870">
        <v>20905635.510000002</v>
      </c>
      <c r="BO870">
        <v>-122637</v>
      </c>
      <c r="BP870">
        <v>-76991.25</v>
      </c>
      <c r="BQ870">
        <v>-1241467.77</v>
      </c>
      <c r="BR870">
        <v>299234.15000000002</v>
      </c>
      <c r="BS870">
        <v>0</v>
      </c>
      <c r="BT870">
        <v>-2744881.32</v>
      </c>
      <c r="BU870">
        <v>-762.08</v>
      </c>
      <c r="BV870">
        <v>-34229251.039999999</v>
      </c>
      <c r="BW870">
        <v>-1481106.12</v>
      </c>
      <c r="BX870">
        <v>-903100</v>
      </c>
      <c r="BY870">
        <v>4104.45</v>
      </c>
      <c r="BZ870">
        <v>30537.670000000002</v>
      </c>
      <c r="CA870">
        <v>-7299.1299999999992</v>
      </c>
      <c r="CB870">
        <v>0</v>
      </c>
      <c r="CC870">
        <v>6293369.8099999996</v>
      </c>
      <c r="CD870">
        <v>43497</v>
      </c>
      <c r="CE870">
        <v>-5601.3</v>
      </c>
      <c r="CF870">
        <v>0</v>
      </c>
      <c r="CG870">
        <v>0</v>
      </c>
      <c r="CH870">
        <v>0</v>
      </c>
      <c r="CI870">
        <v>220200000</v>
      </c>
      <c r="CJ870">
        <v>112600000</v>
      </c>
      <c r="CK870">
        <v>0</v>
      </c>
      <c r="CL870">
        <v>456181864.00999999</v>
      </c>
      <c r="CM870">
        <v>0</v>
      </c>
      <c r="CN870">
        <v>0</v>
      </c>
      <c r="CO870">
        <v>0</v>
      </c>
      <c r="CP870">
        <v>0</v>
      </c>
      <c r="CQ870">
        <v>0</v>
      </c>
      <c r="CR870">
        <v>0</v>
      </c>
      <c r="CS870">
        <v>0</v>
      </c>
      <c r="CT870">
        <v>0</v>
      </c>
      <c r="CU870">
        <v>0</v>
      </c>
      <c r="CV870">
        <v>0</v>
      </c>
      <c r="CW870">
        <v>0</v>
      </c>
      <c r="CX870">
        <v>0</v>
      </c>
      <c r="CY870">
        <v>0</v>
      </c>
      <c r="CZ870">
        <v>0</v>
      </c>
      <c r="DA870">
        <v>131420192.23999999</v>
      </c>
      <c r="DB870">
        <v>0</v>
      </c>
      <c r="DC870">
        <v>0</v>
      </c>
      <c r="DD870">
        <v>0</v>
      </c>
      <c r="DE870">
        <v>0</v>
      </c>
      <c r="DF870">
        <v>0</v>
      </c>
      <c r="DG870">
        <v>0</v>
      </c>
      <c r="DH870">
        <v>0</v>
      </c>
      <c r="DI870">
        <v>0</v>
      </c>
      <c r="DJ870">
        <v>160163937.75</v>
      </c>
      <c r="DK870">
        <v>0</v>
      </c>
      <c r="DL870">
        <v>0</v>
      </c>
      <c r="DM870">
        <v>0</v>
      </c>
      <c r="DN870">
        <v>0</v>
      </c>
      <c r="DO870">
        <v>0</v>
      </c>
      <c r="DP870">
        <v>0</v>
      </c>
      <c r="DQ870">
        <v>0</v>
      </c>
      <c r="DR870">
        <v>0</v>
      </c>
      <c r="DS870">
        <v>0</v>
      </c>
      <c r="DT870">
        <v>0</v>
      </c>
      <c r="DU870">
        <v>0</v>
      </c>
      <c r="DV870">
        <v>0</v>
      </c>
      <c r="DW870">
        <v>0</v>
      </c>
      <c r="DX870">
        <v>0</v>
      </c>
      <c r="DY870">
        <v>0</v>
      </c>
      <c r="DZ870">
        <v>0</v>
      </c>
      <c r="EA870">
        <v>0</v>
      </c>
      <c r="EB870">
        <v>0</v>
      </c>
      <c r="EC870">
        <v>0</v>
      </c>
      <c r="ED870">
        <v>0</v>
      </c>
      <c r="EE870">
        <v>0</v>
      </c>
      <c r="EF870">
        <v>0</v>
      </c>
      <c r="EH870">
        <v>2</v>
      </c>
      <c r="EJ870">
        <v>0</v>
      </c>
      <c r="EK870" s="59" t="s">
        <v>555</v>
      </c>
      <c r="EL870"/>
    </row>
    <row r="871" spans="2:142" x14ac:dyDescent="0.3">
      <c r="B871">
        <v>2017</v>
      </c>
      <c r="D871" t="s">
        <v>293</v>
      </c>
      <c r="E871" t="s">
        <v>282</v>
      </c>
      <c r="G871" t="s">
        <v>138</v>
      </c>
      <c r="H871" s="6">
        <v>169694</v>
      </c>
      <c r="I871">
        <v>177442</v>
      </c>
      <c r="J871">
        <v>0</v>
      </c>
      <c r="K871">
        <v>0</v>
      </c>
      <c r="L871">
        <v>0</v>
      </c>
      <c r="M871">
        <v>0</v>
      </c>
      <c r="N871">
        <v>0</v>
      </c>
      <c r="O871">
        <v>0</v>
      </c>
      <c r="P871">
        <v>0</v>
      </c>
      <c r="Q871">
        <v>0</v>
      </c>
      <c r="R871">
        <v>0</v>
      </c>
      <c r="S871">
        <v>0</v>
      </c>
      <c r="T871">
        <v>0</v>
      </c>
      <c r="U871">
        <v>0</v>
      </c>
      <c r="V871">
        <v>0</v>
      </c>
      <c r="W871">
        <v>0</v>
      </c>
      <c r="X871">
        <v>0</v>
      </c>
      <c r="Y871">
        <v>0</v>
      </c>
      <c r="Z871">
        <v>0</v>
      </c>
      <c r="AA871">
        <v>0</v>
      </c>
      <c r="AB871">
        <v>0</v>
      </c>
      <c r="AC871">
        <v>0</v>
      </c>
      <c r="AD871">
        <v>0</v>
      </c>
      <c r="AE871">
        <v>0</v>
      </c>
      <c r="AF871">
        <v>0</v>
      </c>
      <c r="AG871">
        <v>0</v>
      </c>
      <c r="AH871">
        <v>0</v>
      </c>
      <c r="AI871">
        <v>0</v>
      </c>
      <c r="AJ871">
        <v>0</v>
      </c>
      <c r="AK871">
        <v>0</v>
      </c>
      <c r="AL871">
        <v>0</v>
      </c>
      <c r="AM871">
        <v>0</v>
      </c>
      <c r="AN871">
        <v>0</v>
      </c>
      <c r="AO871">
        <v>0</v>
      </c>
      <c r="AP871">
        <v>0</v>
      </c>
      <c r="AQ871">
        <v>0</v>
      </c>
      <c r="AR871">
        <v>0</v>
      </c>
      <c r="AS871">
        <v>704021908.76999986</v>
      </c>
      <c r="AT871">
        <v>-2700712.89</v>
      </c>
      <c r="AU871">
        <v>-430822.9</v>
      </c>
      <c r="AV871">
        <v>112257607.96000001</v>
      </c>
      <c r="AW871">
        <v>0</v>
      </c>
      <c r="AX871">
        <v>0</v>
      </c>
      <c r="AY871">
        <v>610897.92000000004</v>
      </c>
      <c r="AZ871">
        <v>0</v>
      </c>
      <c r="BA871">
        <v>-112257607.96000001</v>
      </c>
      <c r="BB871">
        <v>-752062213.62000012</v>
      </c>
      <c r="BC871">
        <v>90335344.049999997</v>
      </c>
      <c r="BD871">
        <v>0</v>
      </c>
      <c r="BE871">
        <v>0</v>
      </c>
      <c r="BF871">
        <v>0</v>
      </c>
      <c r="BG871">
        <v>-2657330.1599999997</v>
      </c>
      <c r="BH871">
        <v>3991921.92</v>
      </c>
      <c r="BI871">
        <v>-14789927.17</v>
      </c>
      <c r="BJ871">
        <v>0</v>
      </c>
      <c r="BK871">
        <v>0</v>
      </c>
      <c r="BL871">
        <v>26679870</v>
      </c>
      <c r="BM871">
        <v>0</v>
      </c>
      <c r="BN871">
        <v>14172100.02</v>
      </c>
      <c r="BO871">
        <v>0</v>
      </c>
      <c r="BP871">
        <v>0</v>
      </c>
      <c r="BQ871">
        <v>-1154999.6400000001</v>
      </c>
      <c r="BR871">
        <v>0</v>
      </c>
      <c r="BS871">
        <v>0</v>
      </c>
      <c r="BT871">
        <v>0</v>
      </c>
      <c r="BU871">
        <v>0</v>
      </c>
      <c r="BV871">
        <v>-39843985.229999997</v>
      </c>
      <c r="BW871">
        <v>-1483451.1500000001</v>
      </c>
      <c r="BX871">
        <v>-1260800</v>
      </c>
      <c r="BY871">
        <v>0</v>
      </c>
      <c r="BZ871">
        <v>42448</v>
      </c>
      <c r="CA871">
        <v>-44521.87</v>
      </c>
      <c r="CB871">
        <v>0</v>
      </c>
      <c r="CC871">
        <v>13853944.08</v>
      </c>
      <c r="CD871">
        <v>13006.170000000002</v>
      </c>
      <c r="CE871">
        <v>0</v>
      </c>
      <c r="CF871">
        <v>0</v>
      </c>
      <c r="CG871">
        <v>0</v>
      </c>
      <c r="CH871">
        <v>0</v>
      </c>
      <c r="CI871">
        <v>241074596.90986383</v>
      </c>
      <c r="CJ871">
        <v>119734085.18805915</v>
      </c>
      <c r="CK871">
        <v>0</v>
      </c>
      <c r="CL871">
        <v>472044537.11000001</v>
      </c>
      <c r="CM871">
        <v>0</v>
      </c>
      <c r="CN871">
        <v>0</v>
      </c>
      <c r="CO871">
        <v>0</v>
      </c>
      <c r="CP871">
        <v>0</v>
      </c>
      <c r="CQ871">
        <v>0</v>
      </c>
      <c r="CR871">
        <v>0</v>
      </c>
      <c r="CS871">
        <v>0</v>
      </c>
      <c r="CT871">
        <v>0</v>
      </c>
      <c r="CU871">
        <v>0</v>
      </c>
      <c r="CV871">
        <v>0</v>
      </c>
      <c r="CW871">
        <v>0</v>
      </c>
      <c r="CX871">
        <v>0</v>
      </c>
      <c r="CY871">
        <v>0</v>
      </c>
      <c r="CZ871">
        <v>0</v>
      </c>
      <c r="DA871">
        <v>168712868.54000002</v>
      </c>
      <c r="DB871">
        <v>0</v>
      </c>
      <c r="DC871">
        <v>0</v>
      </c>
      <c r="DD871">
        <v>0</v>
      </c>
      <c r="DE871">
        <v>0</v>
      </c>
      <c r="DF871">
        <v>0</v>
      </c>
      <c r="DG871">
        <v>0</v>
      </c>
      <c r="DH871">
        <v>0</v>
      </c>
      <c r="DI871">
        <v>0</v>
      </c>
      <c r="DJ871">
        <v>150094452</v>
      </c>
      <c r="DK871">
        <v>0</v>
      </c>
      <c r="DL871">
        <v>0</v>
      </c>
      <c r="DM871">
        <v>0</v>
      </c>
      <c r="DN871">
        <v>0</v>
      </c>
      <c r="DO871">
        <v>0</v>
      </c>
      <c r="DP871">
        <v>0</v>
      </c>
      <c r="DQ871">
        <v>0</v>
      </c>
      <c r="DR871">
        <v>0</v>
      </c>
      <c r="DS871">
        <v>0</v>
      </c>
      <c r="DT871">
        <v>0</v>
      </c>
      <c r="DU871">
        <v>0</v>
      </c>
      <c r="DV871">
        <v>0</v>
      </c>
      <c r="DW871">
        <v>0</v>
      </c>
      <c r="DX871">
        <v>0</v>
      </c>
      <c r="DY871">
        <v>0</v>
      </c>
      <c r="DZ871">
        <v>0</v>
      </c>
      <c r="EA871">
        <v>0</v>
      </c>
      <c r="EB871">
        <v>0</v>
      </c>
      <c r="EC871">
        <v>0</v>
      </c>
      <c r="ED871">
        <v>0</v>
      </c>
      <c r="EE871">
        <v>0</v>
      </c>
      <c r="EF871">
        <v>0</v>
      </c>
      <c r="EH871">
        <v>2</v>
      </c>
      <c r="EJ871">
        <v>0</v>
      </c>
      <c r="EK871" s="59" t="s">
        <v>555</v>
      </c>
      <c r="EL871"/>
    </row>
    <row r="872" spans="2:142" x14ac:dyDescent="0.3">
      <c r="B872">
        <v>2018</v>
      </c>
      <c r="D872" t="s">
        <v>293</v>
      </c>
      <c r="E872" t="s">
        <v>282</v>
      </c>
      <c r="G872" t="s">
        <v>138</v>
      </c>
      <c r="H872" s="6">
        <v>178608</v>
      </c>
      <c r="I872">
        <v>182911</v>
      </c>
      <c r="J872">
        <v>0</v>
      </c>
      <c r="K872">
        <v>0</v>
      </c>
      <c r="L872">
        <v>0</v>
      </c>
      <c r="M872">
        <v>0</v>
      </c>
      <c r="N872">
        <v>0</v>
      </c>
      <c r="O872">
        <v>0</v>
      </c>
      <c r="P872">
        <v>0</v>
      </c>
      <c r="Q872">
        <v>0</v>
      </c>
      <c r="R872">
        <v>0</v>
      </c>
      <c r="S872">
        <v>0</v>
      </c>
      <c r="T872">
        <v>0</v>
      </c>
      <c r="U872">
        <v>0</v>
      </c>
      <c r="V872">
        <v>0</v>
      </c>
      <c r="W872">
        <v>0</v>
      </c>
      <c r="X872">
        <v>0</v>
      </c>
      <c r="Y872">
        <v>0</v>
      </c>
      <c r="Z872">
        <v>0</v>
      </c>
      <c r="AA872">
        <v>0</v>
      </c>
      <c r="AB872">
        <v>0</v>
      </c>
      <c r="AC872">
        <v>0</v>
      </c>
      <c r="AD872">
        <v>0</v>
      </c>
      <c r="AE872">
        <v>0</v>
      </c>
      <c r="AF872">
        <v>0</v>
      </c>
      <c r="AG872">
        <v>0</v>
      </c>
      <c r="AH872">
        <v>0</v>
      </c>
      <c r="AI872">
        <v>0</v>
      </c>
      <c r="AJ872">
        <v>0</v>
      </c>
      <c r="AK872">
        <v>0</v>
      </c>
      <c r="AL872">
        <v>0</v>
      </c>
      <c r="AM872">
        <v>0</v>
      </c>
      <c r="AN872">
        <v>0</v>
      </c>
      <c r="AO872">
        <v>0</v>
      </c>
      <c r="AP872">
        <v>0</v>
      </c>
      <c r="AQ872">
        <v>0</v>
      </c>
      <c r="AR872">
        <v>0</v>
      </c>
      <c r="AS872">
        <v>741070096.39999998</v>
      </c>
      <c r="AT872">
        <v>-355020.75</v>
      </c>
      <c r="AU872">
        <v>-222312.65</v>
      </c>
      <c r="AV872">
        <v>119609566.81999999</v>
      </c>
      <c r="AW872">
        <v>0</v>
      </c>
      <c r="AX872">
        <v>0</v>
      </c>
      <c r="AY872">
        <v>857311.53</v>
      </c>
      <c r="AZ872">
        <v>0</v>
      </c>
      <c r="BA872">
        <v>-119609566.81999999</v>
      </c>
      <c r="BB872">
        <v>-752941071.9000001</v>
      </c>
      <c r="BC872">
        <v>94326142.75</v>
      </c>
      <c r="BD872">
        <v>0</v>
      </c>
      <c r="BE872">
        <v>0</v>
      </c>
      <c r="BF872">
        <v>0</v>
      </c>
      <c r="BG872">
        <v>-2188009.4300000002</v>
      </c>
      <c r="BH872">
        <v>2750091</v>
      </c>
      <c r="BI872">
        <v>-18518930.809999999</v>
      </c>
      <c r="BJ872">
        <v>0</v>
      </c>
      <c r="BK872">
        <v>0</v>
      </c>
      <c r="BL872">
        <v>37414812</v>
      </c>
      <c r="BM872">
        <v>0</v>
      </c>
      <c r="BN872">
        <v>-24643289.559999999</v>
      </c>
      <c r="BO872">
        <v>0</v>
      </c>
      <c r="BP872">
        <v>0</v>
      </c>
      <c r="BQ872">
        <v>-1265668.93</v>
      </c>
      <c r="BR872">
        <v>0</v>
      </c>
      <c r="BS872">
        <v>0</v>
      </c>
      <c r="BT872">
        <v>0</v>
      </c>
      <c r="BU872">
        <v>0</v>
      </c>
      <c r="BV872">
        <v>-41943972.699999996</v>
      </c>
      <c r="BW872">
        <v>-1619758.7</v>
      </c>
      <c r="BX872">
        <v>-1109850</v>
      </c>
      <c r="BY872">
        <v>0</v>
      </c>
      <c r="BZ872">
        <v>41223.800000000003</v>
      </c>
      <c r="CA872">
        <v>-95172.14</v>
      </c>
      <c r="CB872">
        <v>0</v>
      </c>
      <c r="CC872">
        <v>-6078336.0700000003</v>
      </c>
      <c r="CD872">
        <v>10269.959999999999</v>
      </c>
      <c r="CE872">
        <v>0</v>
      </c>
      <c r="CF872">
        <v>0</v>
      </c>
      <c r="CG872">
        <v>0</v>
      </c>
      <c r="CH872">
        <v>0</v>
      </c>
      <c r="CI872">
        <v>286985792.74550688</v>
      </c>
      <c r="CJ872">
        <v>103620227.28137834</v>
      </c>
      <c r="CK872">
        <v>0</v>
      </c>
      <c r="CL872">
        <v>447719730.88</v>
      </c>
      <c r="CM872">
        <v>0</v>
      </c>
      <c r="CN872">
        <v>0</v>
      </c>
      <c r="CO872">
        <v>0</v>
      </c>
      <c r="CP872">
        <v>0</v>
      </c>
      <c r="CQ872">
        <v>0</v>
      </c>
      <c r="CR872">
        <v>0</v>
      </c>
      <c r="CS872">
        <v>0</v>
      </c>
      <c r="CT872">
        <v>0</v>
      </c>
      <c r="CU872">
        <v>0</v>
      </c>
      <c r="CV872">
        <v>0</v>
      </c>
      <c r="CW872">
        <v>0</v>
      </c>
      <c r="CX872">
        <v>0</v>
      </c>
      <c r="CY872">
        <v>0</v>
      </c>
      <c r="CZ872">
        <v>0</v>
      </c>
      <c r="DA872">
        <v>194201422.33999997</v>
      </c>
      <c r="DB872">
        <v>0</v>
      </c>
      <c r="DC872">
        <v>0</v>
      </c>
      <c r="DD872">
        <v>0</v>
      </c>
      <c r="DE872">
        <v>0</v>
      </c>
      <c r="DF872">
        <v>0</v>
      </c>
      <c r="DG872">
        <v>0</v>
      </c>
      <c r="DH872">
        <v>0</v>
      </c>
      <c r="DI872">
        <v>0</v>
      </c>
      <c r="DJ872">
        <v>147344361</v>
      </c>
      <c r="DK872">
        <v>0</v>
      </c>
      <c r="DL872">
        <v>0</v>
      </c>
      <c r="DM872">
        <v>0</v>
      </c>
      <c r="DN872">
        <v>0</v>
      </c>
      <c r="DO872">
        <v>0</v>
      </c>
      <c r="DP872">
        <v>0</v>
      </c>
      <c r="DQ872">
        <v>0</v>
      </c>
      <c r="DR872">
        <v>0</v>
      </c>
      <c r="DS872">
        <v>0</v>
      </c>
      <c r="DT872">
        <v>0</v>
      </c>
      <c r="DU872">
        <v>0</v>
      </c>
      <c r="DV872">
        <v>0</v>
      </c>
      <c r="DW872">
        <v>0</v>
      </c>
      <c r="DX872">
        <v>0</v>
      </c>
      <c r="DY872">
        <v>0</v>
      </c>
      <c r="DZ872">
        <v>0</v>
      </c>
      <c r="EA872">
        <v>0</v>
      </c>
      <c r="EB872">
        <v>0</v>
      </c>
      <c r="EC872">
        <v>0</v>
      </c>
      <c r="ED872">
        <v>0</v>
      </c>
      <c r="EE872">
        <v>0</v>
      </c>
      <c r="EF872">
        <v>0</v>
      </c>
      <c r="EH872">
        <v>2</v>
      </c>
      <c r="EJ872">
        <v>0</v>
      </c>
      <c r="EK872" s="59" t="s">
        <v>555</v>
      </c>
      <c r="EL872"/>
    </row>
    <row r="873" spans="2:142" x14ac:dyDescent="0.3">
      <c r="B873">
        <v>2019</v>
      </c>
      <c r="D873" t="s">
        <v>293</v>
      </c>
      <c r="E873" t="s">
        <v>282</v>
      </c>
      <c r="G873" t="s">
        <v>138</v>
      </c>
      <c r="H873" s="6">
        <v>184169</v>
      </c>
      <c r="I873">
        <v>183527</v>
      </c>
      <c r="J873">
        <v>0</v>
      </c>
      <c r="K873">
        <v>0</v>
      </c>
      <c r="L873">
        <v>0</v>
      </c>
      <c r="M873">
        <v>0</v>
      </c>
      <c r="N873">
        <v>0</v>
      </c>
      <c r="O873">
        <v>0</v>
      </c>
      <c r="P873">
        <v>0</v>
      </c>
      <c r="Q873">
        <v>0</v>
      </c>
      <c r="R873">
        <v>0</v>
      </c>
      <c r="S873">
        <v>0</v>
      </c>
      <c r="T873">
        <v>0</v>
      </c>
      <c r="U873">
        <v>0</v>
      </c>
      <c r="V873">
        <v>0</v>
      </c>
      <c r="W873">
        <v>0</v>
      </c>
      <c r="X873">
        <v>0</v>
      </c>
      <c r="Y873">
        <v>0</v>
      </c>
      <c r="Z873">
        <v>0</v>
      </c>
      <c r="AA873">
        <v>0</v>
      </c>
      <c r="AB873">
        <v>0</v>
      </c>
      <c r="AC873">
        <v>0</v>
      </c>
      <c r="AD873">
        <v>0</v>
      </c>
      <c r="AE873">
        <v>0</v>
      </c>
      <c r="AF873">
        <v>0</v>
      </c>
      <c r="AG873">
        <v>0</v>
      </c>
      <c r="AH873">
        <v>0</v>
      </c>
      <c r="AI873">
        <v>0</v>
      </c>
      <c r="AJ873">
        <v>0</v>
      </c>
      <c r="AK873">
        <v>0</v>
      </c>
      <c r="AL873">
        <v>0</v>
      </c>
      <c r="AM873">
        <v>0</v>
      </c>
      <c r="AN873">
        <v>0</v>
      </c>
      <c r="AO873">
        <v>0</v>
      </c>
      <c r="AP873">
        <v>0</v>
      </c>
      <c r="AQ873">
        <v>0</v>
      </c>
      <c r="AR873">
        <v>0</v>
      </c>
      <c r="AS873">
        <v>750645714.81999993</v>
      </c>
      <c r="AT873">
        <v>-1281815.6400000001</v>
      </c>
      <c r="AU873">
        <v>59920.2</v>
      </c>
      <c r="AV873">
        <v>124638900.39</v>
      </c>
      <c r="AW873">
        <v>0</v>
      </c>
      <c r="AX873">
        <v>0</v>
      </c>
      <c r="AY873">
        <v>884014.5</v>
      </c>
      <c r="AZ873">
        <v>0</v>
      </c>
      <c r="BA873">
        <v>-124638900.39</v>
      </c>
      <c r="BB873">
        <v>-792724570.22000003</v>
      </c>
      <c r="BC873">
        <v>100885625.75000001</v>
      </c>
      <c r="BD873">
        <v>0</v>
      </c>
      <c r="BE873">
        <v>0</v>
      </c>
      <c r="BF873">
        <v>0</v>
      </c>
      <c r="BG873">
        <v>-2202444.19</v>
      </c>
      <c r="BH873">
        <v>-4445305</v>
      </c>
      <c r="BI873">
        <v>-13195165.750000002</v>
      </c>
      <c r="BJ873">
        <v>0</v>
      </c>
      <c r="BK873">
        <v>0</v>
      </c>
      <c r="BL873">
        <v>22685854</v>
      </c>
      <c r="BM873">
        <v>0</v>
      </c>
      <c r="BN873">
        <v>-3065123.74</v>
      </c>
      <c r="BO873">
        <v>0</v>
      </c>
      <c r="BP873">
        <v>0</v>
      </c>
      <c r="BQ873">
        <v>-904536.16999999993</v>
      </c>
      <c r="BR873">
        <v>0</v>
      </c>
      <c r="BS873">
        <v>0</v>
      </c>
      <c r="BT873">
        <v>0</v>
      </c>
      <c r="BU873">
        <v>0</v>
      </c>
      <c r="BV873">
        <v>-40731440.539999999</v>
      </c>
      <c r="BW873">
        <v>-1830740.22</v>
      </c>
      <c r="BX873">
        <v>-1022400</v>
      </c>
      <c r="BY873">
        <v>0</v>
      </c>
      <c r="BZ873">
        <v>25559.29</v>
      </c>
      <c r="CA873">
        <v>-330851.76</v>
      </c>
      <c r="CB873">
        <v>0</v>
      </c>
      <c r="CC873">
        <v>21894338.360000003</v>
      </c>
      <c r="CD873">
        <v>1076.04</v>
      </c>
      <c r="CE873">
        <v>0</v>
      </c>
      <c r="CF873">
        <v>0</v>
      </c>
      <c r="CG873">
        <v>0</v>
      </c>
      <c r="CH873">
        <v>0</v>
      </c>
      <c r="CI873">
        <v>331624877.93000007</v>
      </c>
      <c r="CJ873">
        <v>89830561.427024588</v>
      </c>
      <c r="CK873">
        <v>17353715.989619482</v>
      </c>
      <c r="CL873">
        <v>536942571.40999997</v>
      </c>
      <c r="CM873">
        <v>0</v>
      </c>
      <c r="CN873">
        <v>0</v>
      </c>
      <c r="CO873">
        <v>0</v>
      </c>
      <c r="CP873">
        <v>0</v>
      </c>
      <c r="CQ873">
        <v>0</v>
      </c>
      <c r="CR873">
        <v>0</v>
      </c>
      <c r="CS873">
        <v>0</v>
      </c>
      <c r="CT873">
        <v>0</v>
      </c>
      <c r="CU873">
        <v>0</v>
      </c>
      <c r="CV873">
        <v>0</v>
      </c>
      <c r="CW873">
        <v>0</v>
      </c>
      <c r="CX873">
        <v>0</v>
      </c>
      <c r="CY873">
        <v>0</v>
      </c>
      <c r="CZ873">
        <v>0</v>
      </c>
      <c r="DA873">
        <v>229549132.06999999</v>
      </c>
      <c r="DB873">
        <v>0</v>
      </c>
      <c r="DC873">
        <v>0</v>
      </c>
      <c r="DD873">
        <v>0</v>
      </c>
      <c r="DE873">
        <v>0</v>
      </c>
      <c r="DF873">
        <v>0</v>
      </c>
      <c r="DG873">
        <v>0</v>
      </c>
      <c r="DH873">
        <v>0</v>
      </c>
      <c r="DI873">
        <v>0</v>
      </c>
      <c r="DJ873">
        <v>151789666</v>
      </c>
      <c r="DK873">
        <v>0</v>
      </c>
      <c r="DL873">
        <v>0</v>
      </c>
      <c r="DM873">
        <v>0</v>
      </c>
      <c r="DN873">
        <v>0</v>
      </c>
      <c r="DO873">
        <v>0</v>
      </c>
      <c r="DP873">
        <v>0</v>
      </c>
      <c r="DQ873">
        <v>0</v>
      </c>
      <c r="DR873">
        <v>0</v>
      </c>
      <c r="DS873">
        <v>0</v>
      </c>
      <c r="DT873">
        <v>0</v>
      </c>
      <c r="DU873">
        <v>0</v>
      </c>
      <c r="DV873">
        <v>0</v>
      </c>
      <c r="DW873">
        <v>0</v>
      </c>
      <c r="DX873">
        <v>0</v>
      </c>
      <c r="DY873">
        <v>0</v>
      </c>
      <c r="DZ873">
        <v>0</v>
      </c>
      <c r="EA873">
        <v>0</v>
      </c>
      <c r="EB873">
        <v>0</v>
      </c>
      <c r="EC873">
        <v>0</v>
      </c>
      <c r="ED873">
        <v>0</v>
      </c>
      <c r="EE873">
        <v>0</v>
      </c>
      <c r="EF873">
        <v>0</v>
      </c>
      <c r="EH873">
        <v>2</v>
      </c>
      <c r="EJ873">
        <v>0</v>
      </c>
      <c r="EK873" s="59" t="s">
        <v>555</v>
      </c>
      <c r="EL873"/>
    </row>
    <row r="874" spans="2:142" x14ac:dyDescent="0.3">
      <c r="B874">
        <v>2020</v>
      </c>
      <c r="D874" t="s">
        <v>293</v>
      </c>
      <c r="E874" t="s">
        <v>282</v>
      </c>
      <c r="G874" t="s">
        <v>138</v>
      </c>
      <c r="H874" s="6">
        <v>184015</v>
      </c>
      <c r="I874">
        <v>175618</v>
      </c>
      <c r="J874">
        <v>0</v>
      </c>
      <c r="K874">
        <v>0</v>
      </c>
      <c r="L874">
        <v>0</v>
      </c>
      <c r="M874">
        <v>0</v>
      </c>
      <c r="N874">
        <v>0</v>
      </c>
      <c r="O874">
        <v>0</v>
      </c>
      <c r="P874">
        <v>0</v>
      </c>
      <c r="Q874">
        <v>0</v>
      </c>
      <c r="R874">
        <v>0</v>
      </c>
      <c r="S874">
        <v>0</v>
      </c>
      <c r="T874">
        <v>0</v>
      </c>
      <c r="U874">
        <v>0</v>
      </c>
      <c r="V874">
        <v>0</v>
      </c>
      <c r="W874">
        <v>0</v>
      </c>
      <c r="X874">
        <v>0</v>
      </c>
      <c r="Y874">
        <v>0</v>
      </c>
      <c r="Z874">
        <v>0</v>
      </c>
      <c r="AA874">
        <v>0</v>
      </c>
      <c r="AB874">
        <v>0</v>
      </c>
      <c r="AC874">
        <v>0</v>
      </c>
      <c r="AD874">
        <v>0</v>
      </c>
      <c r="AE874">
        <v>0</v>
      </c>
      <c r="AF874">
        <v>0</v>
      </c>
      <c r="AG874">
        <v>0</v>
      </c>
      <c r="AH874">
        <v>0</v>
      </c>
      <c r="AI874">
        <v>0</v>
      </c>
      <c r="AJ874">
        <v>0</v>
      </c>
      <c r="AK874">
        <v>0</v>
      </c>
      <c r="AL874">
        <v>0</v>
      </c>
      <c r="AM874">
        <v>0</v>
      </c>
      <c r="AN874">
        <v>0</v>
      </c>
      <c r="AO874">
        <v>0</v>
      </c>
      <c r="AP874">
        <v>0</v>
      </c>
      <c r="AQ874">
        <v>0</v>
      </c>
      <c r="AR874">
        <v>0</v>
      </c>
      <c r="AS874">
        <v>750079806.87</v>
      </c>
      <c r="AT874">
        <v>322188.37</v>
      </c>
      <c r="AU874">
        <v>0</v>
      </c>
      <c r="AV874">
        <v>128805614.49000001</v>
      </c>
      <c r="AW874">
        <v>0</v>
      </c>
      <c r="AX874">
        <v>0</v>
      </c>
      <c r="AY874">
        <v>883263.51</v>
      </c>
      <c r="AZ874">
        <v>0</v>
      </c>
      <c r="BA874">
        <v>-128805614.49000001</v>
      </c>
      <c r="BB874">
        <v>-805946598.05000007</v>
      </c>
      <c r="BC874">
        <v>100801553.75</v>
      </c>
      <c r="BD874">
        <v>0</v>
      </c>
      <c r="BE874">
        <v>0</v>
      </c>
      <c r="BF874">
        <v>0</v>
      </c>
      <c r="BG874">
        <v>-2279083.54</v>
      </c>
      <c r="BH874">
        <v>5930236</v>
      </c>
      <c r="BI874">
        <v>-6619068.3499999996</v>
      </c>
      <c r="BJ874">
        <v>0</v>
      </c>
      <c r="BK874">
        <v>0</v>
      </c>
      <c r="BL874">
        <v>10575622.08</v>
      </c>
      <c r="BM874">
        <v>0</v>
      </c>
      <c r="BN874">
        <v>-8268964.6299999999</v>
      </c>
      <c r="BO874">
        <v>0</v>
      </c>
      <c r="BP874">
        <v>0</v>
      </c>
      <c r="BQ874">
        <v>-967475.06</v>
      </c>
      <c r="BR874">
        <v>0</v>
      </c>
      <c r="BS874">
        <v>0</v>
      </c>
      <c r="BT874">
        <v>0</v>
      </c>
      <c r="BU874">
        <v>0</v>
      </c>
      <c r="BV874">
        <v>-40704918.479999997</v>
      </c>
      <c r="BW874">
        <v>-1724076.8900000001</v>
      </c>
      <c r="BX874">
        <v>-798100</v>
      </c>
      <c r="BY874">
        <v>0</v>
      </c>
      <c r="BZ874">
        <v>36290.5</v>
      </c>
      <c r="CA874">
        <v>-409767.89999999997</v>
      </c>
      <c r="CB874">
        <v>0</v>
      </c>
      <c r="CC874">
        <v>8671330.4900000002</v>
      </c>
      <c r="CD874">
        <v>572.04999999999995</v>
      </c>
      <c r="CE874">
        <v>0</v>
      </c>
      <c r="CF874">
        <v>0</v>
      </c>
      <c r="CG874">
        <v>0</v>
      </c>
      <c r="CH874">
        <v>0</v>
      </c>
      <c r="CI874">
        <v>378747353.50999987</v>
      </c>
      <c r="CJ874">
        <v>144308570.67295864</v>
      </c>
      <c r="CK874">
        <v>13118747.693471901</v>
      </c>
      <c r="CL874">
        <v>555099709.25999999</v>
      </c>
      <c r="CM874">
        <v>0</v>
      </c>
      <c r="CN874">
        <v>0</v>
      </c>
      <c r="CO874">
        <v>0</v>
      </c>
      <c r="CP874">
        <v>0</v>
      </c>
      <c r="CQ874">
        <v>0</v>
      </c>
      <c r="CR874">
        <v>0</v>
      </c>
      <c r="CS874">
        <v>0</v>
      </c>
      <c r="CT874">
        <v>0</v>
      </c>
      <c r="CU874">
        <v>0</v>
      </c>
      <c r="CV874">
        <v>0</v>
      </c>
      <c r="CW874">
        <v>0</v>
      </c>
      <c r="CX874">
        <v>0</v>
      </c>
      <c r="CY874">
        <v>0</v>
      </c>
      <c r="CZ874">
        <v>0</v>
      </c>
      <c r="DA874">
        <v>239131942.79000002</v>
      </c>
      <c r="DB874">
        <v>0</v>
      </c>
      <c r="DC874">
        <v>0</v>
      </c>
      <c r="DD874">
        <v>0</v>
      </c>
      <c r="DE874">
        <v>0</v>
      </c>
      <c r="DF874">
        <v>0</v>
      </c>
      <c r="DG874">
        <v>0</v>
      </c>
      <c r="DH874">
        <v>0</v>
      </c>
      <c r="DI874">
        <v>0</v>
      </c>
      <c r="DJ874">
        <v>145859430</v>
      </c>
      <c r="DK874">
        <v>0</v>
      </c>
      <c r="DL874">
        <v>0</v>
      </c>
      <c r="DM874">
        <v>0</v>
      </c>
      <c r="DN874">
        <v>0</v>
      </c>
      <c r="DO874">
        <v>0</v>
      </c>
      <c r="DP874">
        <v>0</v>
      </c>
      <c r="DQ874">
        <v>0</v>
      </c>
      <c r="DR874">
        <v>0</v>
      </c>
      <c r="DS874">
        <v>0</v>
      </c>
      <c r="DT874">
        <v>0</v>
      </c>
      <c r="DU874">
        <v>0</v>
      </c>
      <c r="DV874">
        <v>0</v>
      </c>
      <c r="DW874">
        <v>0</v>
      </c>
      <c r="DX874">
        <v>0</v>
      </c>
      <c r="DY874">
        <v>0</v>
      </c>
      <c r="DZ874">
        <v>0</v>
      </c>
      <c r="EA874">
        <v>0</v>
      </c>
      <c r="EB874">
        <v>0</v>
      </c>
      <c r="EC874">
        <v>0</v>
      </c>
      <c r="ED874">
        <v>0</v>
      </c>
      <c r="EE874">
        <v>0</v>
      </c>
      <c r="EF874">
        <v>0</v>
      </c>
      <c r="EH874">
        <v>2</v>
      </c>
      <c r="EJ874">
        <v>0</v>
      </c>
      <c r="EK874" s="59" t="s">
        <v>555</v>
      </c>
      <c r="EL874"/>
    </row>
    <row r="875" spans="2:142" x14ac:dyDescent="0.3">
      <c r="B875">
        <v>2021</v>
      </c>
      <c r="D875" t="s">
        <v>293</v>
      </c>
      <c r="E875" t="s">
        <v>282</v>
      </c>
      <c r="G875" t="s">
        <v>138</v>
      </c>
      <c r="H875" s="6">
        <v>178824</v>
      </c>
      <c r="I875">
        <v>177812</v>
      </c>
      <c r="J875">
        <v>0</v>
      </c>
      <c r="K875">
        <v>0</v>
      </c>
      <c r="L875">
        <v>0</v>
      </c>
      <c r="M875">
        <v>0</v>
      </c>
      <c r="N875">
        <v>0</v>
      </c>
      <c r="O875">
        <v>0</v>
      </c>
      <c r="P875">
        <v>0</v>
      </c>
      <c r="Q875">
        <v>0</v>
      </c>
      <c r="R875">
        <v>0</v>
      </c>
      <c r="S875">
        <v>0</v>
      </c>
      <c r="T875">
        <v>0</v>
      </c>
      <c r="U875">
        <v>0</v>
      </c>
      <c r="V875">
        <v>0</v>
      </c>
      <c r="W875">
        <v>0</v>
      </c>
      <c r="X875">
        <v>0</v>
      </c>
      <c r="Y875">
        <v>0</v>
      </c>
      <c r="Z875">
        <v>0</v>
      </c>
      <c r="AA875">
        <v>0</v>
      </c>
      <c r="AB875">
        <v>0</v>
      </c>
      <c r="AC875">
        <v>0</v>
      </c>
      <c r="AD875">
        <v>0</v>
      </c>
      <c r="AE875">
        <v>0</v>
      </c>
      <c r="AF875">
        <v>0</v>
      </c>
      <c r="AG875">
        <v>0</v>
      </c>
      <c r="AH875">
        <v>0</v>
      </c>
      <c r="AI875">
        <v>0</v>
      </c>
      <c r="AJ875">
        <v>0</v>
      </c>
      <c r="AK875">
        <v>0</v>
      </c>
      <c r="AL875">
        <v>0</v>
      </c>
      <c r="AM875">
        <v>0</v>
      </c>
      <c r="AN875">
        <v>0</v>
      </c>
      <c r="AO875">
        <v>0</v>
      </c>
      <c r="AP875">
        <v>0</v>
      </c>
      <c r="AQ875">
        <v>0</v>
      </c>
      <c r="AR875">
        <v>0</v>
      </c>
      <c r="AS875">
        <v>742661397.82000005</v>
      </c>
      <c r="AT875">
        <v>1238723.48</v>
      </c>
      <c r="AU875">
        <v>0</v>
      </c>
      <c r="AV875">
        <v>126160671.02</v>
      </c>
      <c r="AW875">
        <v>0</v>
      </c>
      <c r="AX875">
        <v>0</v>
      </c>
      <c r="AY875">
        <v>855999.8</v>
      </c>
      <c r="AZ875">
        <v>-29188</v>
      </c>
      <c r="BA875">
        <v>-126160671.02</v>
      </c>
      <c r="BB875">
        <v>-842099831.80999982</v>
      </c>
      <c r="BC875">
        <v>104040042.34999999</v>
      </c>
      <c r="BD875">
        <v>0</v>
      </c>
      <c r="BE875">
        <v>0</v>
      </c>
      <c r="BF875">
        <v>0</v>
      </c>
      <c r="BG875">
        <v>-2259501.2000000002</v>
      </c>
      <c r="BH875">
        <v>207454</v>
      </c>
      <c r="BI875">
        <v>-2290312.2599999998</v>
      </c>
      <c r="BJ875">
        <v>0</v>
      </c>
      <c r="BK875">
        <v>0</v>
      </c>
      <c r="BL875">
        <v>11792534.100000001</v>
      </c>
      <c r="BM875">
        <v>0</v>
      </c>
      <c r="BN875">
        <v>13376413.83</v>
      </c>
      <c r="BO875">
        <v>0</v>
      </c>
      <c r="BP875">
        <v>0</v>
      </c>
      <c r="BQ875">
        <v>-7253004.7299999995</v>
      </c>
      <c r="BR875">
        <v>0</v>
      </c>
      <c r="BS875">
        <v>0</v>
      </c>
      <c r="BT875">
        <v>0</v>
      </c>
      <c r="BU875">
        <v>0</v>
      </c>
      <c r="BV875">
        <v>-39574164.019999996</v>
      </c>
      <c r="BW875">
        <v>-2796681.99</v>
      </c>
      <c r="BX875">
        <v>-739500</v>
      </c>
      <c r="BY875">
        <v>0</v>
      </c>
      <c r="BZ875">
        <v>11522.29</v>
      </c>
      <c r="CA875">
        <v>-424468.43000000005</v>
      </c>
      <c r="CB875">
        <v>0</v>
      </c>
      <c r="CC875">
        <v>28951676.490000002</v>
      </c>
      <c r="CD875">
        <v>115.53</v>
      </c>
      <c r="CE875">
        <v>-1008.82</v>
      </c>
      <c r="CF875">
        <v>0</v>
      </c>
      <c r="CG875">
        <v>0</v>
      </c>
      <c r="CH875">
        <v>0</v>
      </c>
      <c r="CI875">
        <v>405915960.78999996</v>
      </c>
      <c r="CJ875">
        <v>157578401.02303514</v>
      </c>
      <c r="CK875">
        <v>24429269.2435284</v>
      </c>
      <c r="CL875">
        <v>569262314.75</v>
      </c>
      <c r="CM875">
        <v>0</v>
      </c>
      <c r="CN875">
        <v>0</v>
      </c>
      <c r="CO875">
        <v>0</v>
      </c>
      <c r="CP875">
        <v>0</v>
      </c>
      <c r="CQ875">
        <v>0</v>
      </c>
      <c r="CR875">
        <v>0</v>
      </c>
      <c r="CS875">
        <v>0</v>
      </c>
      <c r="CT875">
        <v>0</v>
      </c>
      <c r="CU875">
        <v>0</v>
      </c>
      <c r="CV875">
        <v>0</v>
      </c>
      <c r="CW875">
        <v>0</v>
      </c>
      <c r="CX875">
        <v>0</v>
      </c>
      <c r="CY875">
        <v>0</v>
      </c>
      <c r="CZ875">
        <v>0</v>
      </c>
      <c r="DA875">
        <v>244800161.22</v>
      </c>
      <c r="DB875">
        <v>0</v>
      </c>
      <c r="DC875">
        <v>0</v>
      </c>
      <c r="DD875">
        <v>0</v>
      </c>
      <c r="DE875">
        <v>0</v>
      </c>
      <c r="DF875">
        <v>0</v>
      </c>
      <c r="DG875">
        <v>0</v>
      </c>
      <c r="DH875">
        <v>0</v>
      </c>
      <c r="DI875">
        <v>0</v>
      </c>
      <c r="DJ875">
        <v>145651976</v>
      </c>
      <c r="DK875">
        <v>0</v>
      </c>
      <c r="DL875">
        <v>0</v>
      </c>
      <c r="DM875">
        <v>0</v>
      </c>
      <c r="DN875">
        <v>0</v>
      </c>
      <c r="DO875">
        <v>0</v>
      </c>
      <c r="DP875">
        <v>0</v>
      </c>
      <c r="DQ875">
        <v>0</v>
      </c>
      <c r="DR875">
        <v>0</v>
      </c>
      <c r="DS875">
        <v>0</v>
      </c>
      <c r="DT875">
        <v>0</v>
      </c>
      <c r="DU875">
        <v>0</v>
      </c>
      <c r="DV875">
        <v>0</v>
      </c>
      <c r="DW875">
        <v>0</v>
      </c>
      <c r="DX875">
        <v>0</v>
      </c>
      <c r="DY875">
        <v>0</v>
      </c>
      <c r="DZ875">
        <v>0</v>
      </c>
      <c r="EA875">
        <v>0</v>
      </c>
      <c r="EB875">
        <v>0</v>
      </c>
      <c r="EC875">
        <v>0</v>
      </c>
      <c r="ED875">
        <v>0</v>
      </c>
      <c r="EE875">
        <v>0</v>
      </c>
      <c r="EF875">
        <v>0</v>
      </c>
      <c r="EH875">
        <v>2</v>
      </c>
      <c r="EJ875">
        <v>0</v>
      </c>
      <c r="EK875" s="59" t="s">
        <v>555</v>
      </c>
      <c r="EL875"/>
    </row>
    <row r="876" spans="2:142" x14ac:dyDescent="0.3">
      <c r="B876">
        <v>2022</v>
      </c>
      <c r="D876" t="s">
        <v>293</v>
      </c>
      <c r="E876" t="s">
        <v>282</v>
      </c>
      <c r="G876" t="s">
        <v>138</v>
      </c>
      <c r="H876" s="6">
        <v>178425</v>
      </c>
      <c r="I876">
        <v>204544</v>
      </c>
      <c r="J876">
        <v>0</v>
      </c>
      <c r="K876">
        <v>0</v>
      </c>
      <c r="L876">
        <v>0</v>
      </c>
      <c r="M876">
        <v>0</v>
      </c>
      <c r="N876">
        <v>0</v>
      </c>
      <c r="O876">
        <v>0</v>
      </c>
      <c r="P876">
        <v>0</v>
      </c>
      <c r="Q876">
        <v>0</v>
      </c>
      <c r="R876">
        <v>0</v>
      </c>
      <c r="S876">
        <v>0</v>
      </c>
      <c r="T876">
        <v>0</v>
      </c>
      <c r="U876">
        <v>0</v>
      </c>
      <c r="V876">
        <v>0</v>
      </c>
      <c r="W876">
        <v>0</v>
      </c>
      <c r="X876">
        <v>0</v>
      </c>
      <c r="Y876">
        <v>0</v>
      </c>
      <c r="Z876">
        <v>0</v>
      </c>
      <c r="AA876">
        <v>0</v>
      </c>
      <c r="AB876">
        <v>0</v>
      </c>
      <c r="AC876">
        <v>0</v>
      </c>
      <c r="AD876">
        <v>0</v>
      </c>
      <c r="AE876">
        <v>0</v>
      </c>
      <c r="AF876">
        <v>0</v>
      </c>
      <c r="AG876">
        <v>0</v>
      </c>
      <c r="AH876">
        <v>0</v>
      </c>
      <c r="AI876">
        <v>0</v>
      </c>
      <c r="AJ876">
        <v>0</v>
      </c>
      <c r="AK876">
        <v>0</v>
      </c>
      <c r="AL876">
        <v>0</v>
      </c>
      <c r="AM876">
        <v>0</v>
      </c>
      <c r="AN876">
        <v>0</v>
      </c>
      <c r="AO876">
        <v>0</v>
      </c>
      <c r="AP876">
        <v>0</v>
      </c>
      <c r="AQ876">
        <v>0</v>
      </c>
      <c r="AR876">
        <v>0</v>
      </c>
      <c r="AS876">
        <v>724214876.64999998</v>
      </c>
      <c r="AT876">
        <v>-1655843.34</v>
      </c>
      <c r="AU876">
        <v>0</v>
      </c>
      <c r="AV876">
        <v>121694292.11</v>
      </c>
      <c r="AW876">
        <v>0</v>
      </c>
      <c r="AX876">
        <v>0</v>
      </c>
      <c r="AY876">
        <v>-856439.41999999993</v>
      </c>
      <c r="AZ876">
        <v>-43480</v>
      </c>
      <c r="BA876">
        <v>-121694292.11</v>
      </c>
      <c r="BB876">
        <v>-853149580.24000013</v>
      </c>
      <c r="BC876">
        <v>105536904.8</v>
      </c>
      <c r="BD876">
        <v>0</v>
      </c>
      <c r="BE876">
        <v>0</v>
      </c>
      <c r="BF876">
        <v>0</v>
      </c>
      <c r="BG876">
        <v>-2279539.9899999998</v>
      </c>
      <c r="BH876">
        <v>13834304.01</v>
      </c>
      <c r="BI876">
        <v>2080</v>
      </c>
      <c r="BJ876">
        <v>0</v>
      </c>
      <c r="BK876">
        <v>0</v>
      </c>
      <c r="BL876">
        <v>22333546</v>
      </c>
      <c r="BM876">
        <v>0</v>
      </c>
      <c r="BN876">
        <v>20920808</v>
      </c>
      <c r="BO876">
        <v>0</v>
      </c>
      <c r="BP876">
        <v>0</v>
      </c>
      <c r="BQ876">
        <v>-4645591.87</v>
      </c>
      <c r="BR876">
        <v>0</v>
      </c>
      <c r="BS876">
        <v>0</v>
      </c>
      <c r="BT876">
        <v>0</v>
      </c>
      <c r="BU876">
        <v>0</v>
      </c>
      <c r="BV876">
        <v>-42412888.720000006</v>
      </c>
      <c r="BW876">
        <v>-2741662.0300000003</v>
      </c>
      <c r="BX876">
        <v>-2932020</v>
      </c>
      <c r="BY876">
        <v>0</v>
      </c>
      <c r="BZ876">
        <v>20281.13</v>
      </c>
      <c r="CA876">
        <v>-250174.47</v>
      </c>
      <c r="CB876">
        <v>-9844504</v>
      </c>
      <c r="CC876">
        <v>-47140295.899999999</v>
      </c>
      <c r="CD876">
        <v>551.86</v>
      </c>
      <c r="CE876">
        <v>0</v>
      </c>
      <c r="CF876">
        <v>0</v>
      </c>
      <c r="CG876">
        <v>0</v>
      </c>
      <c r="CH876">
        <v>0</v>
      </c>
      <c r="CI876">
        <v>409731351.01999998</v>
      </c>
      <c r="CJ876">
        <v>195011616.91614312</v>
      </c>
      <c r="CK876">
        <v>24835262.324577007</v>
      </c>
      <c r="CL876">
        <v>460413345.64999998</v>
      </c>
      <c r="CM876">
        <v>0</v>
      </c>
      <c r="CN876">
        <v>0</v>
      </c>
      <c r="CO876">
        <v>0</v>
      </c>
      <c r="CP876">
        <v>0</v>
      </c>
      <c r="CQ876">
        <v>0</v>
      </c>
      <c r="CR876">
        <v>0</v>
      </c>
      <c r="CS876">
        <v>0</v>
      </c>
      <c r="CT876">
        <v>0</v>
      </c>
      <c r="CU876">
        <v>0</v>
      </c>
      <c r="CV876">
        <v>0</v>
      </c>
      <c r="CW876">
        <v>0</v>
      </c>
      <c r="CX876">
        <v>0</v>
      </c>
      <c r="CY876">
        <v>0</v>
      </c>
      <c r="CZ876">
        <v>0</v>
      </c>
      <c r="DA876">
        <v>163711492.49000001</v>
      </c>
      <c r="DB876">
        <v>0</v>
      </c>
      <c r="DC876">
        <v>0</v>
      </c>
      <c r="DD876">
        <v>0</v>
      </c>
      <c r="DE876">
        <v>0</v>
      </c>
      <c r="DF876">
        <v>0</v>
      </c>
      <c r="DG876">
        <v>0</v>
      </c>
      <c r="DH876">
        <v>0</v>
      </c>
      <c r="DI876">
        <v>0</v>
      </c>
      <c r="DJ876">
        <v>131817671.98999999</v>
      </c>
      <c r="DK876">
        <v>0</v>
      </c>
      <c r="DL876">
        <v>0</v>
      </c>
      <c r="DM876">
        <v>0</v>
      </c>
      <c r="DN876">
        <v>0</v>
      </c>
      <c r="DO876">
        <v>0</v>
      </c>
      <c r="DP876">
        <v>0</v>
      </c>
      <c r="DQ876">
        <v>0</v>
      </c>
      <c r="DR876">
        <v>0</v>
      </c>
      <c r="DS876">
        <v>0</v>
      </c>
      <c r="DT876">
        <v>0</v>
      </c>
      <c r="DU876">
        <v>0</v>
      </c>
      <c r="DV876">
        <v>0</v>
      </c>
      <c r="DW876">
        <v>0</v>
      </c>
      <c r="DX876">
        <v>0</v>
      </c>
      <c r="DY876">
        <v>0</v>
      </c>
      <c r="DZ876">
        <v>0</v>
      </c>
      <c r="EA876">
        <v>0</v>
      </c>
      <c r="EB876">
        <v>0</v>
      </c>
      <c r="EC876">
        <v>0</v>
      </c>
      <c r="ED876">
        <v>0</v>
      </c>
      <c r="EE876">
        <v>0</v>
      </c>
      <c r="EF876">
        <v>0</v>
      </c>
      <c r="EH876">
        <v>2</v>
      </c>
      <c r="EJ876">
        <v>0</v>
      </c>
      <c r="EK876" s="59" t="s">
        <v>555</v>
      </c>
      <c r="EL876"/>
    </row>
    <row r="877" spans="2:142" x14ac:dyDescent="0.3">
      <c r="B877">
        <v>2023</v>
      </c>
      <c r="D877" t="s">
        <v>293</v>
      </c>
      <c r="E877" t="s">
        <v>282</v>
      </c>
      <c r="G877" t="s">
        <v>138</v>
      </c>
      <c r="H877" s="6">
        <v>206375</v>
      </c>
      <c r="I877">
        <v>211134</v>
      </c>
      <c r="J877">
        <v>0</v>
      </c>
      <c r="K877">
        <v>0</v>
      </c>
      <c r="L877">
        <v>0</v>
      </c>
      <c r="M877">
        <v>0</v>
      </c>
      <c r="N877">
        <v>0</v>
      </c>
      <c r="O877">
        <v>0</v>
      </c>
      <c r="P877">
        <v>0</v>
      </c>
      <c r="Q877">
        <v>0</v>
      </c>
      <c r="R877">
        <v>0</v>
      </c>
      <c r="S877">
        <v>0</v>
      </c>
      <c r="T877">
        <v>0</v>
      </c>
      <c r="U877">
        <v>0</v>
      </c>
      <c r="V877">
        <v>0</v>
      </c>
      <c r="W877">
        <v>0</v>
      </c>
      <c r="X877">
        <v>0</v>
      </c>
      <c r="Y877">
        <v>0</v>
      </c>
      <c r="Z877">
        <v>0</v>
      </c>
      <c r="AA877">
        <v>0</v>
      </c>
      <c r="AB877">
        <v>0</v>
      </c>
      <c r="AC877">
        <v>0</v>
      </c>
      <c r="AD877">
        <v>0</v>
      </c>
      <c r="AE877">
        <v>0</v>
      </c>
      <c r="AF877">
        <v>0</v>
      </c>
      <c r="AG877">
        <v>0</v>
      </c>
      <c r="AH877">
        <v>0</v>
      </c>
      <c r="AI877">
        <v>0</v>
      </c>
      <c r="AJ877">
        <v>0</v>
      </c>
      <c r="AK877">
        <v>0</v>
      </c>
      <c r="AL877">
        <v>0</v>
      </c>
      <c r="AM877">
        <v>0</v>
      </c>
      <c r="AN877">
        <v>0</v>
      </c>
      <c r="AO877">
        <v>0</v>
      </c>
      <c r="AP877">
        <v>0</v>
      </c>
      <c r="AQ877">
        <v>0</v>
      </c>
      <c r="AR877">
        <v>0</v>
      </c>
      <c r="AS877">
        <v>839179848.59000003</v>
      </c>
      <c r="AT877">
        <v>3004.3099999999904</v>
      </c>
      <c r="AU877">
        <v>0</v>
      </c>
      <c r="AV877">
        <v>144045451.16000003</v>
      </c>
      <c r="AW877">
        <v>0</v>
      </c>
      <c r="AX877">
        <v>0</v>
      </c>
      <c r="AY877">
        <v>-990550.89</v>
      </c>
      <c r="AZ877">
        <v>-55777</v>
      </c>
      <c r="BA877">
        <v>-144045451.16000003</v>
      </c>
      <c r="BB877">
        <v>-924474373.21000004</v>
      </c>
      <c r="BC877">
        <v>119904425.25</v>
      </c>
      <c r="BD877">
        <v>0</v>
      </c>
      <c r="BE877">
        <v>0</v>
      </c>
      <c r="BF877">
        <v>0</v>
      </c>
      <c r="BG877">
        <v>-2634671.4500000002</v>
      </c>
      <c r="BH877">
        <v>-12242743.49</v>
      </c>
      <c r="BI877">
        <v>90</v>
      </c>
      <c r="BJ877">
        <v>0</v>
      </c>
      <c r="BK877">
        <v>0</v>
      </c>
      <c r="BL877">
        <v>30490523</v>
      </c>
      <c r="BM877">
        <v>0</v>
      </c>
      <c r="BN877">
        <v>-56143024.870000005</v>
      </c>
      <c r="BO877">
        <v>0</v>
      </c>
      <c r="BP877">
        <v>0</v>
      </c>
      <c r="BQ877">
        <v>-2396100.08</v>
      </c>
      <c r="BR877">
        <v>0</v>
      </c>
      <c r="BS877">
        <v>0</v>
      </c>
      <c r="BT877">
        <v>0</v>
      </c>
      <c r="BU877">
        <v>0</v>
      </c>
      <c r="BV877">
        <v>-48923943.549999997</v>
      </c>
      <c r="BW877">
        <v>-1202171.82</v>
      </c>
      <c r="BX877">
        <v>-961557.22</v>
      </c>
      <c r="BY877">
        <v>0</v>
      </c>
      <c r="BZ877">
        <v>354012.23</v>
      </c>
      <c r="CA877">
        <v>-4610.24</v>
      </c>
      <c r="CB877">
        <v>97227.89</v>
      </c>
      <c r="CC877">
        <v>14816152.939999999</v>
      </c>
      <c r="CD877">
        <v>626.6</v>
      </c>
      <c r="CE877">
        <v>0</v>
      </c>
      <c r="CF877">
        <v>0</v>
      </c>
      <c r="CG877">
        <v>0</v>
      </c>
      <c r="CH877">
        <v>0</v>
      </c>
      <c r="CI877">
        <v>409731351.01999998</v>
      </c>
      <c r="CJ877">
        <v>195011616.91614312</v>
      </c>
      <c r="CK877">
        <v>24835262.324577007</v>
      </c>
      <c r="CL877">
        <v>448701318.57999998</v>
      </c>
      <c r="CM877">
        <v>0</v>
      </c>
      <c r="CN877">
        <v>0</v>
      </c>
      <c r="CO877">
        <v>0</v>
      </c>
      <c r="CP877">
        <v>0</v>
      </c>
      <c r="CQ877">
        <v>0</v>
      </c>
      <c r="CR877">
        <v>0</v>
      </c>
      <c r="CS877">
        <v>0</v>
      </c>
      <c r="CT877">
        <v>0</v>
      </c>
      <c r="CU877">
        <v>0</v>
      </c>
      <c r="CV877">
        <v>0</v>
      </c>
      <c r="CW877">
        <v>0</v>
      </c>
      <c r="CX877">
        <v>0</v>
      </c>
      <c r="CY877">
        <v>0</v>
      </c>
      <c r="CZ877">
        <v>0</v>
      </c>
      <c r="DA877">
        <v>118527879.78</v>
      </c>
      <c r="DB877">
        <v>0</v>
      </c>
      <c r="DC877">
        <v>0</v>
      </c>
      <c r="DD877">
        <v>0</v>
      </c>
      <c r="DE877">
        <v>0</v>
      </c>
      <c r="DF877">
        <v>0</v>
      </c>
      <c r="DG877">
        <v>0</v>
      </c>
      <c r="DH877">
        <v>0</v>
      </c>
      <c r="DI877">
        <v>0</v>
      </c>
      <c r="DJ877">
        <v>144060415.47999999</v>
      </c>
      <c r="DK877">
        <v>0</v>
      </c>
      <c r="DL877">
        <v>0</v>
      </c>
      <c r="DM877">
        <v>0</v>
      </c>
      <c r="DN877">
        <v>0</v>
      </c>
      <c r="DO877">
        <v>0</v>
      </c>
      <c r="DP877">
        <v>0</v>
      </c>
      <c r="DQ877">
        <v>0</v>
      </c>
      <c r="DR877">
        <v>0</v>
      </c>
      <c r="DS877">
        <v>0</v>
      </c>
      <c r="DT877">
        <v>0</v>
      </c>
      <c r="DU877">
        <v>0</v>
      </c>
      <c r="DV877">
        <v>0</v>
      </c>
      <c r="DW877">
        <v>0</v>
      </c>
      <c r="DX877">
        <v>0</v>
      </c>
      <c r="DY877">
        <v>0</v>
      </c>
      <c r="DZ877">
        <v>0</v>
      </c>
      <c r="EA877">
        <v>0</v>
      </c>
      <c r="EB877">
        <v>0</v>
      </c>
      <c r="EC877">
        <v>0</v>
      </c>
      <c r="ED877">
        <v>0</v>
      </c>
      <c r="EE877">
        <v>0</v>
      </c>
      <c r="EF877">
        <v>0</v>
      </c>
      <c r="EH877">
        <v>2</v>
      </c>
      <c r="EJ877">
        <v>0</v>
      </c>
      <c r="EK877" s="59" t="s">
        <v>555</v>
      </c>
      <c r="EL877"/>
    </row>
    <row r="878" spans="2:142" x14ac:dyDescent="0.3">
      <c r="B878">
        <v>2012</v>
      </c>
      <c r="D878" t="s">
        <v>295</v>
      </c>
      <c r="E878" t="s">
        <v>294</v>
      </c>
      <c r="G878" t="s">
        <v>138</v>
      </c>
      <c r="H878" s="6">
        <v>11252</v>
      </c>
      <c r="I878">
        <v>11451</v>
      </c>
      <c r="J878">
        <v>0</v>
      </c>
      <c r="K878">
        <v>0</v>
      </c>
      <c r="L878">
        <v>0</v>
      </c>
      <c r="M878">
        <v>0</v>
      </c>
      <c r="N878">
        <v>0</v>
      </c>
      <c r="O878">
        <v>0</v>
      </c>
      <c r="P878">
        <v>0</v>
      </c>
      <c r="Q878">
        <v>0</v>
      </c>
      <c r="R878">
        <v>0</v>
      </c>
      <c r="S878">
        <v>0</v>
      </c>
      <c r="T878">
        <v>0</v>
      </c>
      <c r="U878">
        <v>0</v>
      </c>
      <c r="V878">
        <v>0</v>
      </c>
      <c r="W878">
        <v>0</v>
      </c>
      <c r="X878">
        <v>0</v>
      </c>
      <c r="Y878">
        <v>0</v>
      </c>
      <c r="Z878">
        <v>0</v>
      </c>
      <c r="AA878">
        <v>0</v>
      </c>
      <c r="AB878">
        <v>0</v>
      </c>
      <c r="AC878">
        <v>0</v>
      </c>
      <c r="AD878">
        <v>0</v>
      </c>
      <c r="AE878">
        <v>0</v>
      </c>
      <c r="AF878">
        <v>0</v>
      </c>
      <c r="AG878">
        <v>0</v>
      </c>
      <c r="AH878">
        <v>0</v>
      </c>
      <c r="AI878">
        <v>0</v>
      </c>
      <c r="AJ878">
        <v>0</v>
      </c>
      <c r="AK878">
        <v>0</v>
      </c>
      <c r="AL878">
        <v>0</v>
      </c>
      <c r="AM878">
        <v>0</v>
      </c>
      <c r="AN878">
        <v>0</v>
      </c>
      <c r="AO878">
        <v>0</v>
      </c>
      <c r="AP878">
        <v>0</v>
      </c>
      <c r="AQ878">
        <v>0</v>
      </c>
      <c r="AR878">
        <v>0</v>
      </c>
      <c r="AS878">
        <v>29796905.050000001</v>
      </c>
      <c r="AT878">
        <v>-55908.1</v>
      </c>
      <c r="AU878">
        <v>-396600.80000000005</v>
      </c>
      <c r="AV878">
        <v>1085361.5</v>
      </c>
      <c r="AW878">
        <v>0</v>
      </c>
      <c r="AX878">
        <v>0</v>
      </c>
      <c r="AY878">
        <v>-27408</v>
      </c>
      <c r="AZ878">
        <v>0</v>
      </c>
      <c r="BA878">
        <v>-1085361.5</v>
      </c>
      <c r="BB878">
        <v>-29997428.550000001</v>
      </c>
      <c r="BC878">
        <v>4085300.6</v>
      </c>
      <c r="BD878">
        <v>0</v>
      </c>
      <c r="BE878">
        <v>0</v>
      </c>
      <c r="BF878">
        <v>600107.55000000005</v>
      </c>
      <c r="BG878">
        <v>0</v>
      </c>
      <c r="BH878">
        <v>-505000</v>
      </c>
      <c r="BI878">
        <v>0</v>
      </c>
      <c r="BJ878">
        <v>0</v>
      </c>
      <c r="BK878">
        <v>0</v>
      </c>
      <c r="BL878">
        <v>-1809073</v>
      </c>
      <c r="BM878">
        <v>0</v>
      </c>
      <c r="BN878">
        <v>286000</v>
      </c>
      <c r="BO878">
        <v>0</v>
      </c>
      <c r="BP878">
        <v>0</v>
      </c>
      <c r="BQ878">
        <v>-282023.90999999997</v>
      </c>
      <c r="BR878">
        <v>341504.1</v>
      </c>
      <c r="BS878">
        <v>0</v>
      </c>
      <c r="BT878">
        <v>-1249967.69</v>
      </c>
      <c r="BU878">
        <v>0</v>
      </c>
      <c r="BV878">
        <v>-631568.18999999994</v>
      </c>
      <c r="BW878">
        <v>-173230.88</v>
      </c>
      <c r="BX878">
        <v>0</v>
      </c>
      <c r="BY878">
        <v>-43780.02</v>
      </c>
      <c r="BZ878">
        <v>50834.98</v>
      </c>
      <c r="CA878">
        <v>-15019.099999999999</v>
      </c>
      <c r="CB878">
        <v>0</v>
      </c>
      <c r="CC878">
        <v>696420.54999999993</v>
      </c>
      <c r="CD878">
        <v>0</v>
      </c>
      <c r="CE878">
        <v>0</v>
      </c>
      <c r="CF878">
        <v>0</v>
      </c>
      <c r="CG878">
        <v>0</v>
      </c>
      <c r="CH878">
        <v>0</v>
      </c>
      <c r="CI878">
        <v>0</v>
      </c>
      <c r="CJ878">
        <v>0</v>
      </c>
      <c r="CK878">
        <v>0</v>
      </c>
      <c r="CL878">
        <v>20638958.759999998</v>
      </c>
      <c r="CM878">
        <v>0</v>
      </c>
      <c r="CN878">
        <v>0</v>
      </c>
      <c r="CO878">
        <v>0</v>
      </c>
      <c r="CP878">
        <v>0</v>
      </c>
      <c r="CQ878">
        <v>0</v>
      </c>
      <c r="CR878">
        <v>0</v>
      </c>
      <c r="CS878">
        <v>0</v>
      </c>
      <c r="CT878">
        <v>0</v>
      </c>
      <c r="CU878">
        <v>0</v>
      </c>
      <c r="CV878">
        <v>0</v>
      </c>
      <c r="CW878">
        <v>0</v>
      </c>
      <c r="CX878">
        <v>0</v>
      </c>
      <c r="CY878">
        <v>0</v>
      </c>
      <c r="CZ878">
        <v>0</v>
      </c>
      <c r="DA878">
        <v>10600002.98</v>
      </c>
      <c r="DB878">
        <v>0</v>
      </c>
      <c r="DC878">
        <v>0</v>
      </c>
      <c r="DD878">
        <v>0</v>
      </c>
      <c r="DE878">
        <v>0</v>
      </c>
      <c r="DF878">
        <v>0</v>
      </c>
      <c r="DG878">
        <v>0</v>
      </c>
      <c r="DH878">
        <v>0</v>
      </c>
      <c r="DI878">
        <v>0</v>
      </c>
      <c r="DJ878">
        <v>6155769</v>
      </c>
      <c r="DK878">
        <v>0</v>
      </c>
      <c r="DL878">
        <v>0</v>
      </c>
      <c r="DM878">
        <v>0</v>
      </c>
      <c r="DN878">
        <v>0</v>
      </c>
      <c r="DO878">
        <v>0</v>
      </c>
      <c r="DP878">
        <v>0</v>
      </c>
      <c r="DQ878">
        <v>0</v>
      </c>
      <c r="DR878">
        <v>0</v>
      </c>
      <c r="DS878">
        <v>0</v>
      </c>
      <c r="DT878">
        <v>0</v>
      </c>
      <c r="DU878">
        <v>0</v>
      </c>
      <c r="DV878">
        <v>0</v>
      </c>
      <c r="DW878">
        <v>0</v>
      </c>
      <c r="DX878">
        <v>0</v>
      </c>
      <c r="DY878">
        <v>0</v>
      </c>
      <c r="DZ878">
        <v>0</v>
      </c>
      <c r="EA878">
        <v>0</v>
      </c>
      <c r="EB878">
        <v>0</v>
      </c>
      <c r="EC878">
        <v>0</v>
      </c>
      <c r="ED878">
        <v>0</v>
      </c>
      <c r="EE878">
        <v>0</v>
      </c>
      <c r="EF878">
        <v>0</v>
      </c>
      <c r="EH878">
        <v>2</v>
      </c>
      <c r="EJ878">
        <v>0</v>
      </c>
      <c r="EK878" s="59" t="s">
        <v>556</v>
      </c>
      <c r="EL878"/>
    </row>
    <row r="879" spans="2:142" x14ac:dyDescent="0.3">
      <c r="B879">
        <v>2013</v>
      </c>
      <c r="D879" t="s">
        <v>295</v>
      </c>
      <c r="E879" t="s">
        <v>294</v>
      </c>
      <c r="G879" t="s">
        <v>138</v>
      </c>
      <c r="H879" s="6">
        <v>11487</v>
      </c>
      <c r="I879">
        <v>11542</v>
      </c>
      <c r="J879">
        <v>0</v>
      </c>
      <c r="K879">
        <v>0</v>
      </c>
      <c r="L879">
        <v>0</v>
      </c>
      <c r="M879">
        <v>0</v>
      </c>
      <c r="N879">
        <v>0</v>
      </c>
      <c r="O879">
        <v>0</v>
      </c>
      <c r="P879">
        <v>0</v>
      </c>
      <c r="Q879">
        <v>0</v>
      </c>
      <c r="R879">
        <v>0</v>
      </c>
      <c r="S879">
        <v>0</v>
      </c>
      <c r="T879">
        <v>0</v>
      </c>
      <c r="U879">
        <v>0</v>
      </c>
      <c r="V879">
        <v>0</v>
      </c>
      <c r="W879">
        <v>0</v>
      </c>
      <c r="X879">
        <v>0</v>
      </c>
      <c r="Y879">
        <v>0</v>
      </c>
      <c r="Z879">
        <v>0</v>
      </c>
      <c r="AA879">
        <v>0</v>
      </c>
      <c r="AB879">
        <v>0</v>
      </c>
      <c r="AC879">
        <v>0</v>
      </c>
      <c r="AD879">
        <v>0</v>
      </c>
      <c r="AE879">
        <v>0</v>
      </c>
      <c r="AF879">
        <v>0</v>
      </c>
      <c r="AG879">
        <v>0</v>
      </c>
      <c r="AH879">
        <v>0</v>
      </c>
      <c r="AI879">
        <v>0</v>
      </c>
      <c r="AJ879">
        <v>0</v>
      </c>
      <c r="AK879">
        <v>0</v>
      </c>
      <c r="AL879">
        <v>0</v>
      </c>
      <c r="AM879">
        <v>0</v>
      </c>
      <c r="AN879">
        <v>0</v>
      </c>
      <c r="AO879">
        <v>0</v>
      </c>
      <c r="AP879">
        <v>0</v>
      </c>
      <c r="AQ879">
        <v>0</v>
      </c>
      <c r="AR879">
        <v>0</v>
      </c>
      <c r="AS879">
        <v>30317182.949999999</v>
      </c>
      <c r="AT879">
        <v>-110186.75</v>
      </c>
      <c r="AU879">
        <v>-278698.45</v>
      </c>
      <c r="AV879">
        <v>1045677.25</v>
      </c>
      <c r="AW879">
        <v>0</v>
      </c>
      <c r="AX879">
        <v>0</v>
      </c>
      <c r="AY879">
        <v>-29018.400000000001</v>
      </c>
      <c r="AZ879">
        <v>0</v>
      </c>
      <c r="BA879">
        <v>-1045677.25</v>
      </c>
      <c r="BB879">
        <v>-34280365.93</v>
      </c>
      <c r="BC879">
        <v>4449314.3</v>
      </c>
      <c r="BD879">
        <v>0</v>
      </c>
      <c r="BE879">
        <v>0</v>
      </c>
      <c r="BF879">
        <v>658650.65</v>
      </c>
      <c r="BG879">
        <v>0</v>
      </c>
      <c r="BH879">
        <v>50000</v>
      </c>
      <c r="BI879">
        <v>0</v>
      </c>
      <c r="BJ879">
        <v>0</v>
      </c>
      <c r="BK879">
        <v>0</v>
      </c>
      <c r="BL879">
        <v>-828222</v>
      </c>
      <c r="BM879">
        <v>70889</v>
      </c>
      <c r="BN879">
        <v>214000</v>
      </c>
      <c r="BO879">
        <v>0</v>
      </c>
      <c r="BP879">
        <v>0</v>
      </c>
      <c r="BQ879">
        <v>-304392</v>
      </c>
      <c r="BR879">
        <v>347629.15</v>
      </c>
      <c r="BS879">
        <v>0</v>
      </c>
      <c r="BT879">
        <v>-1206021.06</v>
      </c>
      <c r="BU879">
        <v>0</v>
      </c>
      <c r="BV879">
        <v>-692177.11</v>
      </c>
      <c r="BW879">
        <v>-182604.25</v>
      </c>
      <c r="BX879">
        <v>0</v>
      </c>
      <c r="BY879">
        <v>-45474.45</v>
      </c>
      <c r="BZ879">
        <v>14472.59</v>
      </c>
      <c r="CA879">
        <v>-27659.46</v>
      </c>
      <c r="CB879">
        <v>0</v>
      </c>
      <c r="CC879">
        <v>402016.73000000004</v>
      </c>
      <c r="CD879">
        <v>0</v>
      </c>
      <c r="CE879">
        <v>0</v>
      </c>
      <c r="CF879">
        <v>0</v>
      </c>
      <c r="CG879">
        <v>0</v>
      </c>
      <c r="CH879">
        <v>0</v>
      </c>
      <c r="CI879">
        <v>0</v>
      </c>
      <c r="CJ879">
        <v>0</v>
      </c>
      <c r="CK879">
        <v>0</v>
      </c>
      <c r="CL879">
        <v>19176053.59</v>
      </c>
      <c r="CM879">
        <v>0</v>
      </c>
      <c r="CN879">
        <v>0</v>
      </c>
      <c r="CO879">
        <v>0</v>
      </c>
      <c r="CP879">
        <v>0</v>
      </c>
      <c r="CQ879">
        <v>0</v>
      </c>
      <c r="CR879">
        <v>0</v>
      </c>
      <c r="CS879">
        <v>0</v>
      </c>
      <c r="CT879">
        <v>0</v>
      </c>
      <c r="CU879">
        <v>0</v>
      </c>
      <c r="CV879">
        <v>0</v>
      </c>
      <c r="CW879">
        <v>0</v>
      </c>
      <c r="CX879">
        <v>0</v>
      </c>
      <c r="CY879">
        <v>0</v>
      </c>
      <c r="CZ879">
        <v>0</v>
      </c>
      <c r="DA879">
        <v>9238126.8999999985</v>
      </c>
      <c r="DB879">
        <v>0</v>
      </c>
      <c r="DC879">
        <v>0</v>
      </c>
      <c r="DD879">
        <v>0</v>
      </c>
      <c r="DE879">
        <v>0</v>
      </c>
      <c r="DF879">
        <v>0</v>
      </c>
      <c r="DG879">
        <v>0</v>
      </c>
      <c r="DH879">
        <v>0</v>
      </c>
      <c r="DI879">
        <v>0</v>
      </c>
      <c r="DJ879">
        <v>6105769</v>
      </c>
      <c r="DK879">
        <v>0</v>
      </c>
      <c r="DL879">
        <v>0</v>
      </c>
      <c r="DM879">
        <v>0</v>
      </c>
      <c r="DN879">
        <v>0</v>
      </c>
      <c r="DO879">
        <v>0</v>
      </c>
      <c r="DP879">
        <v>0</v>
      </c>
      <c r="DQ879">
        <v>0</v>
      </c>
      <c r="DR879">
        <v>0</v>
      </c>
      <c r="DS879">
        <v>0</v>
      </c>
      <c r="DT879">
        <v>0</v>
      </c>
      <c r="DU879">
        <v>0</v>
      </c>
      <c r="DV879">
        <v>0</v>
      </c>
      <c r="DW879">
        <v>0</v>
      </c>
      <c r="DX879">
        <v>0</v>
      </c>
      <c r="DY879">
        <v>0</v>
      </c>
      <c r="DZ879">
        <v>0</v>
      </c>
      <c r="EA879">
        <v>0</v>
      </c>
      <c r="EB879">
        <v>0</v>
      </c>
      <c r="EC879">
        <v>0</v>
      </c>
      <c r="ED879">
        <v>0</v>
      </c>
      <c r="EE879">
        <v>0</v>
      </c>
      <c r="EF879">
        <v>0</v>
      </c>
      <c r="EH879">
        <v>2</v>
      </c>
      <c r="EJ879">
        <v>0</v>
      </c>
      <c r="EK879" s="59" t="s">
        <v>556</v>
      </c>
      <c r="EL879"/>
    </row>
    <row r="880" spans="2:142" x14ac:dyDescent="0.3">
      <c r="B880">
        <v>2014</v>
      </c>
      <c r="D880" t="s">
        <v>295</v>
      </c>
      <c r="E880" t="s">
        <v>294</v>
      </c>
      <c r="G880" t="s">
        <v>138</v>
      </c>
      <c r="H880" s="6">
        <v>11593</v>
      </c>
      <c r="I880">
        <v>11242</v>
      </c>
      <c r="J880">
        <v>0</v>
      </c>
      <c r="K880">
        <v>0</v>
      </c>
      <c r="L880">
        <v>0</v>
      </c>
      <c r="M880">
        <v>0</v>
      </c>
      <c r="N880">
        <v>0</v>
      </c>
      <c r="O880">
        <v>0</v>
      </c>
      <c r="P880">
        <v>0</v>
      </c>
      <c r="Q880">
        <v>0</v>
      </c>
      <c r="R880">
        <v>0</v>
      </c>
      <c r="S880">
        <v>0</v>
      </c>
      <c r="T880">
        <v>0</v>
      </c>
      <c r="U880">
        <v>0</v>
      </c>
      <c r="V880">
        <v>0</v>
      </c>
      <c r="W880">
        <v>0</v>
      </c>
      <c r="X880">
        <v>0</v>
      </c>
      <c r="Y880">
        <v>0</v>
      </c>
      <c r="Z880">
        <v>0</v>
      </c>
      <c r="AA880">
        <v>0</v>
      </c>
      <c r="AB880">
        <v>0</v>
      </c>
      <c r="AC880">
        <v>0</v>
      </c>
      <c r="AD880">
        <v>0</v>
      </c>
      <c r="AE880">
        <v>0</v>
      </c>
      <c r="AF880">
        <v>0</v>
      </c>
      <c r="AG880">
        <v>0</v>
      </c>
      <c r="AH880">
        <v>0</v>
      </c>
      <c r="AI880">
        <v>0</v>
      </c>
      <c r="AJ880">
        <v>0</v>
      </c>
      <c r="AK880">
        <v>0</v>
      </c>
      <c r="AL880">
        <v>0</v>
      </c>
      <c r="AM880">
        <v>0</v>
      </c>
      <c r="AN880">
        <v>0</v>
      </c>
      <c r="AO880">
        <v>0</v>
      </c>
      <c r="AP880">
        <v>0</v>
      </c>
      <c r="AQ880">
        <v>0</v>
      </c>
      <c r="AR880">
        <v>0</v>
      </c>
      <c r="AS880">
        <v>31486687.900000002</v>
      </c>
      <c r="AT880">
        <v>-102256.81999999999</v>
      </c>
      <c r="AU880">
        <v>-393779.69999999995</v>
      </c>
      <c r="AV880">
        <v>2420442.25</v>
      </c>
      <c r="AW880">
        <v>0</v>
      </c>
      <c r="AX880">
        <v>0</v>
      </c>
      <c r="AY880">
        <v>-28142.400000000001</v>
      </c>
      <c r="AZ880">
        <v>0</v>
      </c>
      <c r="BA880">
        <v>-2417632.9000000004</v>
      </c>
      <c r="BB880">
        <v>-36445244.549999997</v>
      </c>
      <c r="BC880">
        <v>5134259.4000000004</v>
      </c>
      <c r="BD880">
        <v>221007.55</v>
      </c>
      <c r="BE880">
        <v>29370</v>
      </c>
      <c r="BF880">
        <v>0</v>
      </c>
      <c r="BG880">
        <v>-112.8</v>
      </c>
      <c r="BH880">
        <v>750000</v>
      </c>
      <c r="BI880">
        <v>0</v>
      </c>
      <c r="BJ880">
        <v>0</v>
      </c>
      <c r="BK880">
        <v>0</v>
      </c>
      <c r="BL880">
        <v>-455522.8</v>
      </c>
      <c r="BM880">
        <v>0</v>
      </c>
      <c r="BN880">
        <v>-295000</v>
      </c>
      <c r="BO880">
        <v>-23301.1</v>
      </c>
      <c r="BP880">
        <v>0</v>
      </c>
      <c r="BQ880">
        <v>-237295.05</v>
      </c>
      <c r="BR880">
        <v>434687.7</v>
      </c>
      <c r="BS880">
        <v>0</v>
      </c>
      <c r="BT880">
        <v>-1238813.69</v>
      </c>
      <c r="BU880">
        <v>0</v>
      </c>
      <c r="BV880">
        <v>-700290.59</v>
      </c>
      <c r="BW880">
        <v>-148686.59</v>
      </c>
      <c r="BX880">
        <v>0</v>
      </c>
      <c r="BY880">
        <v>-82337.149999999994</v>
      </c>
      <c r="BZ880">
        <v>21452.489999999998</v>
      </c>
      <c r="CA880">
        <v>-41215.93</v>
      </c>
      <c r="CB880">
        <v>0</v>
      </c>
      <c r="CC880">
        <v>622688.54</v>
      </c>
      <c r="CD880">
        <v>0</v>
      </c>
      <c r="CE880">
        <v>0</v>
      </c>
      <c r="CF880">
        <v>0</v>
      </c>
      <c r="CG880">
        <v>0</v>
      </c>
      <c r="CH880">
        <v>0</v>
      </c>
      <c r="CI880">
        <v>0</v>
      </c>
      <c r="CJ880">
        <v>0</v>
      </c>
      <c r="CK880">
        <v>0</v>
      </c>
      <c r="CL880">
        <v>18834240.129999999</v>
      </c>
      <c r="CM880">
        <v>0</v>
      </c>
      <c r="CN880">
        <v>0</v>
      </c>
      <c r="CO880">
        <v>0</v>
      </c>
      <c r="CP880">
        <v>0</v>
      </c>
      <c r="CQ880">
        <v>0</v>
      </c>
      <c r="CR880">
        <v>0</v>
      </c>
      <c r="CS880">
        <v>0</v>
      </c>
      <c r="CT880">
        <v>0</v>
      </c>
      <c r="CU880">
        <v>0</v>
      </c>
      <c r="CV880">
        <v>0</v>
      </c>
      <c r="CW880">
        <v>0</v>
      </c>
      <c r="CX880">
        <v>0</v>
      </c>
      <c r="CY880">
        <v>0</v>
      </c>
      <c r="CZ880">
        <v>0</v>
      </c>
      <c r="DA880">
        <v>7749090.6600000001</v>
      </c>
      <c r="DB880">
        <v>0</v>
      </c>
      <c r="DC880">
        <v>0</v>
      </c>
      <c r="DD880">
        <v>0</v>
      </c>
      <c r="DE880">
        <v>0</v>
      </c>
      <c r="DF880">
        <v>0</v>
      </c>
      <c r="DG880">
        <v>0</v>
      </c>
      <c r="DH880">
        <v>0</v>
      </c>
      <c r="DI880">
        <v>0</v>
      </c>
      <c r="DJ880">
        <v>5355769</v>
      </c>
      <c r="DK880">
        <v>0</v>
      </c>
      <c r="DL880">
        <v>0</v>
      </c>
      <c r="DM880">
        <v>0</v>
      </c>
      <c r="DN880">
        <v>0</v>
      </c>
      <c r="DO880">
        <v>0</v>
      </c>
      <c r="DP880">
        <v>0</v>
      </c>
      <c r="DQ880">
        <v>0</v>
      </c>
      <c r="DR880">
        <v>0</v>
      </c>
      <c r="DS880">
        <v>0</v>
      </c>
      <c r="DT880">
        <v>0</v>
      </c>
      <c r="DU880">
        <v>0</v>
      </c>
      <c r="DV880">
        <v>0</v>
      </c>
      <c r="DW880">
        <v>0</v>
      </c>
      <c r="DX880">
        <v>0</v>
      </c>
      <c r="DY880">
        <v>0</v>
      </c>
      <c r="DZ880">
        <v>0</v>
      </c>
      <c r="EA880">
        <v>0</v>
      </c>
      <c r="EB880">
        <v>0</v>
      </c>
      <c r="EC880">
        <v>0</v>
      </c>
      <c r="ED880">
        <v>0</v>
      </c>
      <c r="EE880">
        <v>0</v>
      </c>
      <c r="EF880">
        <v>0</v>
      </c>
      <c r="EH880">
        <v>2</v>
      </c>
      <c r="EJ880">
        <v>0</v>
      </c>
      <c r="EK880" s="59" t="s">
        <v>556</v>
      </c>
      <c r="EL880"/>
    </row>
    <row r="881" spans="2:142" x14ac:dyDescent="0.3">
      <c r="B881">
        <v>2015</v>
      </c>
      <c r="D881" t="s">
        <v>295</v>
      </c>
      <c r="E881" t="s">
        <v>294</v>
      </c>
      <c r="G881" t="s">
        <v>138</v>
      </c>
      <c r="H881" s="6">
        <v>11258</v>
      </c>
      <c r="I881">
        <v>10701</v>
      </c>
      <c r="J881">
        <v>0</v>
      </c>
      <c r="K881">
        <v>0</v>
      </c>
      <c r="L881">
        <v>0</v>
      </c>
      <c r="M881">
        <v>0</v>
      </c>
      <c r="N881">
        <v>0</v>
      </c>
      <c r="O881">
        <v>0</v>
      </c>
      <c r="P881">
        <v>0</v>
      </c>
      <c r="Q881">
        <v>0</v>
      </c>
      <c r="R881">
        <v>0</v>
      </c>
      <c r="S881">
        <v>0</v>
      </c>
      <c r="T881">
        <v>0</v>
      </c>
      <c r="U881">
        <v>0</v>
      </c>
      <c r="V881">
        <v>0</v>
      </c>
      <c r="W881">
        <v>0</v>
      </c>
      <c r="X881">
        <v>0</v>
      </c>
      <c r="Y881">
        <v>0</v>
      </c>
      <c r="Z881">
        <v>0</v>
      </c>
      <c r="AA881">
        <v>0</v>
      </c>
      <c r="AB881">
        <v>0</v>
      </c>
      <c r="AC881">
        <v>0</v>
      </c>
      <c r="AD881">
        <v>0</v>
      </c>
      <c r="AE881">
        <v>0</v>
      </c>
      <c r="AF881">
        <v>0</v>
      </c>
      <c r="AG881">
        <v>0</v>
      </c>
      <c r="AH881">
        <v>0</v>
      </c>
      <c r="AI881">
        <v>0</v>
      </c>
      <c r="AJ881">
        <v>0</v>
      </c>
      <c r="AK881">
        <v>0</v>
      </c>
      <c r="AL881">
        <v>0</v>
      </c>
      <c r="AM881">
        <v>0</v>
      </c>
      <c r="AN881">
        <v>0</v>
      </c>
      <c r="AO881">
        <v>0</v>
      </c>
      <c r="AP881">
        <v>0</v>
      </c>
      <c r="AQ881">
        <v>0</v>
      </c>
      <c r="AR881">
        <v>0</v>
      </c>
      <c r="AS881">
        <v>33633606.049999997</v>
      </c>
      <c r="AT881">
        <v>-112989.90000000001</v>
      </c>
      <c r="AU881">
        <v>-419312.45</v>
      </c>
      <c r="AV881">
        <v>2569312.4500000002</v>
      </c>
      <c r="AW881">
        <v>0</v>
      </c>
      <c r="AX881">
        <v>0</v>
      </c>
      <c r="AY881">
        <v>-28380</v>
      </c>
      <c r="AZ881">
        <v>0</v>
      </c>
      <c r="BA881">
        <v>-2554661.4000000004</v>
      </c>
      <c r="BB881">
        <v>-36577328.010000005</v>
      </c>
      <c r="BC881">
        <v>3427149.15</v>
      </c>
      <c r="BD881">
        <v>1747615.15</v>
      </c>
      <c r="BE881">
        <v>202290.8</v>
      </c>
      <c r="BF881">
        <v>0</v>
      </c>
      <c r="BG881">
        <v>-2.02</v>
      </c>
      <c r="BH881">
        <v>70000</v>
      </c>
      <c r="BI881">
        <v>0</v>
      </c>
      <c r="BJ881">
        <v>0</v>
      </c>
      <c r="BK881">
        <v>0</v>
      </c>
      <c r="BL881">
        <v>-1086523</v>
      </c>
      <c r="BM881">
        <v>0</v>
      </c>
      <c r="BN881">
        <v>245000</v>
      </c>
      <c r="BO881">
        <v>-57614.45</v>
      </c>
      <c r="BP881">
        <v>0</v>
      </c>
      <c r="BQ881">
        <v>-309458.89999999997</v>
      </c>
      <c r="BR881">
        <v>328257.65000000002</v>
      </c>
      <c r="BS881">
        <v>0</v>
      </c>
      <c r="BT881">
        <v>-976328.39</v>
      </c>
      <c r="BU881">
        <v>0</v>
      </c>
      <c r="BV881">
        <v>-482528.17</v>
      </c>
      <c r="BW881">
        <v>-102048.56</v>
      </c>
      <c r="BX881">
        <v>0</v>
      </c>
      <c r="BY881">
        <v>-59035.67</v>
      </c>
      <c r="BZ881">
        <v>71739.600000000006</v>
      </c>
      <c r="CA881">
        <v>-30980.57</v>
      </c>
      <c r="CB881">
        <v>0</v>
      </c>
      <c r="CC881">
        <v>269535.8</v>
      </c>
      <c r="CD881">
        <v>34151.699999999997</v>
      </c>
      <c r="CE881">
        <v>0</v>
      </c>
      <c r="CF881">
        <v>0</v>
      </c>
      <c r="CG881">
        <v>0</v>
      </c>
      <c r="CH881">
        <v>0</v>
      </c>
      <c r="CI881">
        <v>8631431</v>
      </c>
      <c r="CJ881">
        <v>6667659.6579540148</v>
      </c>
      <c r="CK881">
        <v>0</v>
      </c>
      <c r="CL881">
        <v>17892346.870000001</v>
      </c>
      <c r="CM881">
        <v>0</v>
      </c>
      <c r="CN881">
        <v>0</v>
      </c>
      <c r="CO881">
        <v>0</v>
      </c>
      <c r="CP881">
        <v>0</v>
      </c>
      <c r="CQ881">
        <v>0</v>
      </c>
      <c r="CR881">
        <v>0</v>
      </c>
      <c r="CS881">
        <v>0</v>
      </c>
      <c r="CT881">
        <v>0</v>
      </c>
      <c r="CU881">
        <v>0</v>
      </c>
      <c r="CV881">
        <v>0</v>
      </c>
      <c r="CW881">
        <v>0</v>
      </c>
      <c r="CX881">
        <v>0</v>
      </c>
      <c r="CY881">
        <v>0</v>
      </c>
      <c r="CZ881">
        <v>0</v>
      </c>
      <c r="DA881">
        <v>7550557.5199999996</v>
      </c>
      <c r="DB881">
        <v>0</v>
      </c>
      <c r="DC881">
        <v>0</v>
      </c>
      <c r="DD881">
        <v>0</v>
      </c>
      <c r="DE881">
        <v>0</v>
      </c>
      <c r="DF881">
        <v>0</v>
      </c>
      <c r="DG881">
        <v>0</v>
      </c>
      <c r="DH881">
        <v>0</v>
      </c>
      <c r="DI881">
        <v>0</v>
      </c>
      <c r="DJ881">
        <v>5285769</v>
      </c>
      <c r="DK881">
        <v>0</v>
      </c>
      <c r="DL881">
        <v>0</v>
      </c>
      <c r="DM881">
        <v>0</v>
      </c>
      <c r="DN881">
        <v>0</v>
      </c>
      <c r="DO881">
        <v>0</v>
      </c>
      <c r="DP881">
        <v>0</v>
      </c>
      <c r="DQ881">
        <v>0</v>
      </c>
      <c r="DR881">
        <v>0</v>
      </c>
      <c r="DS881">
        <v>0</v>
      </c>
      <c r="DT881">
        <v>0</v>
      </c>
      <c r="DU881">
        <v>0</v>
      </c>
      <c r="DV881">
        <v>0</v>
      </c>
      <c r="DW881">
        <v>0</v>
      </c>
      <c r="DX881">
        <v>0</v>
      </c>
      <c r="DY881">
        <v>0</v>
      </c>
      <c r="DZ881">
        <v>0</v>
      </c>
      <c r="EA881">
        <v>0</v>
      </c>
      <c r="EB881">
        <v>0</v>
      </c>
      <c r="EC881">
        <v>0</v>
      </c>
      <c r="ED881">
        <v>0</v>
      </c>
      <c r="EE881">
        <v>0</v>
      </c>
      <c r="EF881">
        <v>0</v>
      </c>
      <c r="EH881">
        <v>2</v>
      </c>
      <c r="EJ881">
        <v>0</v>
      </c>
      <c r="EK881" s="59" t="s">
        <v>556</v>
      </c>
      <c r="EL881"/>
    </row>
    <row r="882" spans="2:142" x14ac:dyDescent="0.3">
      <c r="B882">
        <v>2016</v>
      </c>
      <c r="D882" t="s">
        <v>295</v>
      </c>
      <c r="E882" t="s">
        <v>294</v>
      </c>
      <c r="G882" t="s">
        <v>138</v>
      </c>
      <c r="H882" s="6">
        <v>10682</v>
      </c>
      <c r="I882">
        <v>10255</v>
      </c>
      <c r="J882">
        <v>0</v>
      </c>
      <c r="K882">
        <v>0</v>
      </c>
      <c r="L882">
        <v>0</v>
      </c>
      <c r="M882">
        <v>0</v>
      </c>
      <c r="N882">
        <v>0</v>
      </c>
      <c r="O882">
        <v>0</v>
      </c>
      <c r="P882">
        <v>0</v>
      </c>
      <c r="Q882">
        <v>0</v>
      </c>
      <c r="R882">
        <v>0</v>
      </c>
      <c r="S882">
        <v>0</v>
      </c>
      <c r="T882">
        <v>0</v>
      </c>
      <c r="U882">
        <v>0</v>
      </c>
      <c r="V882">
        <v>0</v>
      </c>
      <c r="W882">
        <v>0</v>
      </c>
      <c r="X882">
        <v>0</v>
      </c>
      <c r="Y882">
        <v>0</v>
      </c>
      <c r="Z882">
        <v>0</v>
      </c>
      <c r="AA882">
        <v>0</v>
      </c>
      <c r="AB882">
        <v>0</v>
      </c>
      <c r="AC882">
        <v>0</v>
      </c>
      <c r="AD882">
        <v>0</v>
      </c>
      <c r="AE882">
        <v>0</v>
      </c>
      <c r="AF882">
        <v>0</v>
      </c>
      <c r="AG882">
        <v>0</v>
      </c>
      <c r="AH882">
        <v>0</v>
      </c>
      <c r="AI882">
        <v>0</v>
      </c>
      <c r="AJ882">
        <v>0</v>
      </c>
      <c r="AK882">
        <v>0</v>
      </c>
      <c r="AL882">
        <v>0</v>
      </c>
      <c r="AM882">
        <v>0</v>
      </c>
      <c r="AN882">
        <v>0</v>
      </c>
      <c r="AO882">
        <v>0</v>
      </c>
      <c r="AP882">
        <v>0</v>
      </c>
      <c r="AQ882">
        <v>0</v>
      </c>
      <c r="AR882">
        <v>0</v>
      </c>
      <c r="AS882">
        <v>33953076.25</v>
      </c>
      <c r="AT882">
        <v>-82979.44</v>
      </c>
      <c r="AU882">
        <v>-534795.69999999995</v>
      </c>
      <c r="AV882">
        <v>2729485.2</v>
      </c>
      <c r="AW882">
        <v>0</v>
      </c>
      <c r="AX882">
        <v>0</v>
      </c>
      <c r="AY882">
        <v>-28600.800000000003</v>
      </c>
      <c r="AZ882">
        <v>0</v>
      </c>
      <c r="BA882">
        <v>-2729485.2</v>
      </c>
      <c r="BB882">
        <v>-35991373.520000003</v>
      </c>
      <c r="BC882">
        <v>5200721.05</v>
      </c>
      <c r="BD882">
        <v>0</v>
      </c>
      <c r="BE882">
        <v>0</v>
      </c>
      <c r="BF882">
        <v>0</v>
      </c>
      <c r="BG882">
        <v>-746.2</v>
      </c>
      <c r="BH882">
        <v>325769</v>
      </c>
      <c r="BI882">
        <v>0</v>
      </c>
      <c r="BJ882">
        <v>0</v>
      </c>
      <c r="BK882">
        <v>0</v>
      </c>
      <c r="BL882">
        <v>-445985</v>
      </c>
      <c r="BM882">
        <v>0</v>
      </c>
      <c r="BN882">
        <v>655000</v>
      </c>
      <c r="BO882">
        <v>-36158.400000000001</v>
      </c>
      <c r="BP882">
        <v>0</v>
      </c>
      <c r="BQ882">
        <v>-421601.45</v>
      </c>
      <c r="BR882">
        <v>305413.65000000002</v>
      </c>
      <c r="BS882">
        <v>0</v>
      </c>
      <c r="BT882">
        <v>-831504.51</v>
      </c>
      <c r="BU882">
        <v>0</v>
      </c>
      <c r="BV882">
        <v>-516892.05</v>
      </c>
      <c r="BW882">
        <v>-105462.63</v>
      </c>
      <c r="BX882">
        <v>0</v>
      </c>
      <c r="BY882">
        <v>-42086.48</v>
      </c>
      <c r="BZ882">
        <v>69562.959999999992</v>
      </c>
      <c r="CA882">
        <v>-31033.550000000003</v>
      </c>
      <c r="CB882">
        <v>0</v>
      </c>
      <c r="CC882">
        <v>171190.31999999998</v>
      </c>
      <c r="CD882">
        <v>4802.49</v>
      </c>
      <c r="CE882">
        <v>0</v>
      </c>
      <c r="CF882">
        <v>0</v>
      </c>
      <c r="CG882">
        <v>0</v>
      </c>
      <c r="CH882">
        <v>0</v>
      </c>
      <c r="CI882">
        <v>8400000</v>
      </c>
      <c r="CJ882">
        <v>6500000</v>
      </c>
      <c r="CK882">
        <v>0</v>
      </c>
      <c r="CL882">
        <v>15321820.550000001</v>
      </c>
      <c r="CM882">
        <v>0</v>
      </c>
      <c r="CN882">
        <v>0</v>
      </c>
      <c r="CO882">
        <v>0</v>
      </c>
      <c r="CP882">
        <v>0</v>
      </c>
      <c r="CQ882">
        <v>0</v>
      </c>
      <c r="CR882">
        <v>0</v>
      </c>
      <c r="CS882">
        <v>0</v>
      </c>
      <c r="CT882">
        <v>0</v>
      </c>
      <c r="CU882">
        <v>0</v>
      </c>
      <c r="CV882">
        <v>0</v>
      </c>
      <c r="CW882">
        <v>0</v>
      </c>
      <c r="CX882">
        <v>0</v>
      </c>
      <c r="CY882">
        <v>0</v>
      </c>
      <c r="CZ882">
        <v>0</v>
      </c>
      <c r="DA882">
        <v>9166873.5200000014</v>
      </c>
      <c r="DB882">
        <v>0</v>
      </c>
      <c r="DC882">
        <v>0</v>
      </c>
      <c r="DD882">
        <v>0</v>
      </c>
      <c r="DE882">
        <v>0</v>
      </c>
      <c r="DF882">
        <v>0</v>
      </c>
      <c r="DG882">
        <v>0</v>
      </c>
      <c r="DH882">
        <v>0</v>
      </c>
      <c r="DI882">
        <v>0</v>
      </c>
      <c r="DJ882">
        <v>4960000</v>
      </c>
      <c r="DK882">
        <v>0</v>
      </c>
      <c r="DL882">
        <v>0</v>
      </c>
      <c r="DM882">
        <v>0</v>
      </c>
      <c r="DN882">
        <v>0</v>
      </c>
      <c r="DO882">
        <v>0</v>
      </c>
      <c r="DP882">
        <v>0</v>
      </c>
      <c r="DQ882">
        <v>0</v>
      </c>
      <c r="DR882">
        <v>0</v>
      </c>
      <c r="DS882">
        <v>0</v>
      </c>
      <c r="DT882">
        <v>0</v>
      </c>
      <c r="DU882">
        <v>0</v>
      </c>
      <c r="DV882">
        <v>0</v>
      </c>
      <c r="DW882">
        <v>0</v>
      </c>
      <c r="DX882">
        <v>0</v>
      </c>
      <c r="DY882">
        <v>0</v>
      </c>
      <c r="DZ882">
        <v>0</v>
      </c>
      <c r="EA882">
        <v>0</v>
      </c>
      <c r="EB882">
        <v>0</v>
      </c>
      <c r="EC882">
        <v>0</v>
      </c>
      <c r="ED882">
        <v>0</v>
      </c>
      <c r="EE882">
        <v>0</v>
      </c>
      <c r="EF882">
        <v>0</v>
      </c>
      <c r="EH882">
        <v>2</v>
      </c>
      <c r="EJ882">
        <v>0</v>
      </c>
      <c r="EK882" s="59" t="s">
        <v>556</v>
      </c>
      <c r="EL882"/>
    </row>
    <row r="883" spans="2:142" x14ac:dyDescent="0.3">
      <c r="B883">
        <v>2017</v>
      </c>
      <c r="D883" t="s">
        <v>295</v>
      </c>
      <c r="E883" t="s">
        <v>294</v>
      </c>
      <c r="G883" t="s">
        <v>138</v>
      </c>
      <c r="H883" s="6">
        <v>10238</v>
      </c>
      <c r="I883">
        <v>10051</v>
      </c>
      <c r="J883">
        <v>0</v>
      </c>
      <c r="K883">
        <v>0</v>
      </c>
      <c r="L883">
        <v>0</v>
      </c>
      <c r="M883">
        <v>0</v>
      </c>
      <c r="N883">
        <v>0</v>
      </c>
      <c r="O883">
        <v>0</v>
      </c>
      <c r="P883">
        <v>0</v>
      </c>
      <c r="Q883">
        <v>0</v>
      </c>
      <c r="R883">
        <v>0</v>
      </c>
      <c r="S883">
        <v>0</v>
      </c>
      <c r="T883">
        <v>0</v>
      </c>
      <c r="U883">
        <v>0</v>
      </c>
      <c r="V883">
        <v>0</v>
      </c>
      <c r="W883">
        <v>0</v>
      </c>
      <c r="X883">
        <v>0</v>
      </c>
      <c r="Y883">
        <v>0</v>
      </c>
      <c r="Z883">
        <v>0</v>
      </c>
      <c r="AA883">
        <v>0</v>
      </c>
      <c r="AB883">
        <v>0</v>
      </c>
      <c r="AC883">
        <v>0</v>
      </c>
      <c r="AD883">
        <v>0</v>
      </c>
      <c r="AE883">
        <v>0</v>
      </c>
      <c r="AF883">
        <v>0</v>
      </c>
      <c r="AG883">
        <v>0</v>
      </c>
      <c r="AH883">
        <v>0</v>
      </c>
      <c r="AI883">
        <v>0</v>
      </c>
      <c r="AJ883">
        <v>0</v>
      </c>
      <c r="AK883">
        <v>0</v>
      </c>
      <c r="AL883">
        <v>0</v>
      </c>
      <c r="AM883">
        <v>0</v>
      </c>
      <c r="AN883">
        <v>0</v>
      </c>
      <c r="AO883">
        <v>0</v>
      </c>
      <c r="AP883">
        <v>0</v>
      </c>
      <c r="AQ883">
        <v>0</v>
      </c>
      <c r="AR883">
        <v>0</v>
      </c>
      <c r="AS883">
        <v>34575193.100000001</v>
      </c>
      <c r="AT883">
        <v>-127139.67</v>
      </c>
      <c r="AU883">
        <v>-482593.6</v>
      </c>
      <c r="AV883">
        <v>2860501.4499999997</v>
      </c>
      <c r="AW883">
        <v>0</v>
      </c>
      <c r="AX883">
        <v>0</v>
      </c>
      <c r="AY883">
        <v>-40002</v>
      </c>
      <c r="AZ883">
        <v>0</v>
      </c>
      <c r="BA883">
        <v>-2860501.4499999997</v>
      </c>
      <c r="BB883">
        <v>-36534614.450000003</v>
      </c>
      <c r="BC883">
        <v>5193671.6499999994</v>
      </c>
      <c r="BD883">
        <v>0</v>
      </c>
      <c r="BE883">
        <v>0</v>
      </c>
      <c r="BF883">
        <v>0</v>
      </c>
      <c r="BG883">
        <v>-574.4</v>
      </c>
      <c r="BH883">
        <v>-490000</v>
      </c>
      <c r="BI883">
        <v>0</v>
      </c>
      <c r="BJ883">
        <v>0</v>
      </c>
      <c r="BK883">
        <v>0</v>
      </c>
      <c r="BL883">
        <v>487279.7</v>
      </c>
      <c r="BM883">
        <v>0</v>
      </c>
      <c r="BN883">
        <v>320000</v>
      </c>
      <c r="BO883">
        <v>-41910.75</v>
      </c>
      <c r="BP883">
        <v>0</v>
      </c>
      <c r="BQ883">
        <v>-366056.32</v>
      </c>
      <c r="BR883">
        <v>438175.19999999995</v>
      </c>
      <c r="BS883">
        <v>0</v>
      </c>
      <c r="BT883">
        <v>-826643.78999999992</v>
      </c>
      <c r="BU883">
        <v>0</v>
      </c>
      <c r="BV883">
        <v>-467184.74</v>
      </c>
      <c r="BW883">
        <v>-96385.7</v>
      </c>
      <c r="BX883">
        <v>0</v>
      </c>
      <c r="BY883">
        <v>-13154.34</v>
      </c>
      <c r="BZ883">
        <v>24728.100000000002</v>
      </c>
      <c r="CA883">
        <v>-27668.46</v>
      </c>
      <c r="CB883">
        <v>0</v>
      </c>
      <c r="CC883">
        <v>630080.6</v>
      </c>
      <c r="CD883">
        <v>0</v>
      </c>
      <c r="CE883">
        <v>0</v>
      </c>
      <c r="CF883">
        <v>0</v>
      </c>
      <c r="CG883">
        <v>0</v>
      </c>
      <c r="CH883">
        <v>0</v>
      </c>
      <c r="CI883">
        <v>9999715.4499999993</v>
      </c>
      <c r="CJ883">
        <v>6235100.5597126214</v>
      </c>
      <c r="CK883">
        <v>0</v>
      </c>
      <c r="CL883">
        <v>16402040.340000002</v>
      </c>
      <c r="CM883">
        <v>0</v>
      </c>
      <c r="CN883">
        <v>0</v>
      </c>
      <c r="CO883">
        <v>0</v>
      </c>
      <c r="CP883">
        <v>0</v>
      </c>
      <c r="CQ883">
        <v>0</v>
      </c>
      <c r="CR883">
        <v>0</v>
      </c>
      <c r="CS883">
        <v>0</v>
      </c>
      <c r="CT883">
        <v>0</v>
      </c>
      <c r="CU883">
        <v>0</v>
      </c>
      <c r="CV883">
        <v>0</v>
      </c>
      <c r="CW883">
        <v>0</v>
      </c>
      <c r="CX883">
        <v>0</v>
      </c>
      <c r="CY883">
        <v>0</v>
      </c>
      <c r="CZ883">
        <v>0</v>
      </c>
      <c r="DA883">
        <v>11322073.65</v>
      </c>
      <c r="DB883">
        <v>0</v>
      </c>
      <c r="DC883">
        <v>0</v>
      </c>
      <c r="DD883">
        <v>0</v>
      </c>
      <c r="DE883">
        <v>0</v>
      </c>
      <c r="DF883">
        <v>0</v>
      </c>
      <c r="DG883">
        <v>0</v>
      </c>
      <c r="DH883">
        <v>0</v>
      </c>
      <c r="DI883">
        <v>0</v>
      </c>
      <c r="DJ883">
        <v>5450000</v>
      </c>
      <c r="DK883">
        <v>0</v>
      </c>
      <c r="DL883">
        <v>0</v>
      </c>
      <c r="DM883">
        <v>0</v>
      </c>
      <c r="DN883">
        <v>0</v>
      </c>
      <c r="DO883">
        <v>0</v>
      </c>
      <c r="DP883">
        <v>0</v>
      </c>
      <c r="DQ883">
        <v>0</v>
      </c>
      <c r="DR883">
        <v>0</v>
      </c>
      <c r="DS883">
        <v>0</v>
      </c>
      <c r="DT883">
        <v>0</v>
      </c>
      <c r="DU883">
        <v>0</v>
      </c>
      <c r="DV883">
        <v>0</v>
      </c>
      <c r="DW883">
        <v>0</v>
      </c>
      <c r="DX883">
        <v>0</v>
      </c>
      <c r="DY883">
        <v>0</v>
      </c>
      <c r="DZ883">
        <v>0</v>
      </c>
      <c r="EA883">
        <v>0</v>
      </c>
      <c r="EB883">
        <v>0</v>
      </c>
      <c r="EC883">
        <v>0</v>
      </c>
      <c r="ED883">
        <v>0</v>
      </c>
      <c r="EE883">
        <v>0</v>
      </c>
      <c r="EF883">
        <v>0</v>
      </c>
      <c r="EH883">
        <v>2</v>
      </c>
      <c r="EJ883">
        <v>0</v>
      </c>
      <c r="EK883" s="59" t="s">
        <v>556</v>
      </c>
      <c r="EL883"/>
    </row>
    <row r="884" spans="2:142" x14ac:dyDescent="0.3">
      <c r="B884">
        <v>2018</v>
      </c>
      <c r="D884" t="s">
        <v>295</v>
      </c>
      <c r="E884" t="s">
        <v>294</v>
      </c>
      <c r="G884" t="s">
        <v>138</v>
      </c>
      <c r="H884" s="6">
        <v>10042</v>
      </c>
      <c r="I884">
        <v>10296</v>
      </c>
      <c r="J884">
        <v>0</v>
      </c>
      <c r="K884">
        <v>0</v>
      </c>
      <c r="L884">
        <v>0</v>
      </c>
      <c r="M884">
        <v>0</v>
      </c>
      <c r="N884">
        <v>0</v>
      </c>
      <c r="O884">
        <v>0</v>
      </c>
      <c r="P884">
        <v>0</v>
      </c>
      <c r="Q884">
        <v>0</v>
      </c>
      <c r="R884">
        <v>0</v>
      </c>
      <c r="S884">
        <v>0</v>
      </c>
      <c r="T884">
        <v>0</v>
      </c>
      <c r="U884">
        <v>0</v>
      </c>
      <c r="V884">
        <v>0</v>
      </c>
      <c r="W884">
        <v>0</v>
      </c>
      <c r="X884">
        <v>0</v>
      </c>
      <c r="Y884">
        <v>0</v>
      </c>
      <c r="Z884">
        <v>0</v>
      </c>
      <c r="AA884">
        <v>0</v>
      </c>
      <c r="AB884">
        <v>0</v>
      </c>
      <c r="AC884">
        <v>0</v>
      </c>
      <c r="AD884">
        <v>0</v>
      </c>
      <c r="AE884">
        <v>0</v>
      </c>
      <c r="AF884">
        <v>0</v>
      </c>
      <c r="AG884">
        <v>0</v>
      </c>
      <c r="AH884">
        <v>0</v>
      </c>
      <c r="AI884">
        <v>0</v>
      </c>
      <c r="AJ884">
        <v>0</v>
      </c>
      <c r="AK884">
        <v>0</v>
      </c>
      <c r="AL884">
        <v>0</v>
      </c>
      <c r="AM884">
        <v>0</v>
      </c>
      <c r="AN884">
        <v>0</v>
      </c>
      <c r="AO884">
        <v>0</v>
      </c>
      <c r="AP884">
        <v>0</v>
      </c>
      <c r="AQ884">
        <v>0</v>
      </c>
      <c r="AR884">
        <v>0</v>
      </c>
      <c r="AS884">
        <v>34452006.899999999</v>
      </c>
      <c r="AT884">
        <v>-122115.89</v>
      </c>
      <c r="AU884">
        <v>-638457.75</v>
      </c>
      <c r="AV884">
        <v>3042290.9</v>
      </c>
      <c r="AW884">
        <v>0</v>
      </c>
      <c r="AX884">
        <v>0</v>
      </c>
      <c r="AY884">
        <v>-49176</v>
      </c>
      <c r="AZ884">
        <v>0</v>
      </c>
      <c r="BA884">
        <v>-3042290.9</v>
      </c>
      <c r="BB884">
        <v>-35944057.649999999</v>
      </c>
      <c r="BC884">
        <v>5223585.1499999994</v>
      </c>
      <c r="BD884">
        <v>0</v>
      </c>
      <c r="BE884">
        <v>0</v>
      </c>
      <c r="BF884">
        <v>0</v>
      </c>
      <c r="BG884">
        <v>-2.5</v>
      </c>
      <c r="BH884">
        <v>325000</v>
      </c>
      <c r="BI884">
        <v>0</v>
      </c>
      <c r="BJ884">
        <v>0</v>
      </c>
      <c r="BK884">
        <v>0</v>
      </c>
      <c r="BL884">
        <v>883561</v>
      </c>
      <c r="BM884">
        <v>0</v>
      </c>
      <c r="BN884">
        <v>260000</v>
      </c>
      <c r="BO884">
        <v>-23895.75</v>
      </c>
      <c r="BP884">
        <v>0</v>
      </c>
      <c r="BQ884">
        <v>-254948.46999999997</v>
      </c>
      <c r="BR884">
        <v>237011.20000000001</v>
      </c>
      <c r="BS884">
        <v>0</v>
      </c>
      <c r="BT884">
        <v>-1151759.3</v>
      </c>
      <c r="BU884">
        <v>0</v>
      </c>
      <c r="BV884">
        <v>-676750.04</v>
      </c>
      <c r="BW884">
        <v>-184316.18</v>
      </c>
      <c r="BX884">
        <v>-23286.45</v>
      </c>
      <c r="BY884">
        <v>-21278.080000000002</v>
      </c>
      <c r="BZ884">
        <v>36942.47</v>
      </c>
      <c r="CA884">
        <v>-53938.92</v>
      </c>
      <c r="CB884">
        <v>0</v>
      </c>
      <c r="CC884">
        <v>-315156.99</v>
      </c>
      <c r="CD884">
        <v>0</v>
      </c>
      <c r="CE884">
        <v>0</v>
      </c>
      <c r="CF884">
        <v>0</v>
      </c>
      <c r="CG884">
        <v>0</v>
      </c>
      <c r="CH884">
        <v>0</v>
      </c>
      <c r="CI884">
        <v>12445358.360000001</v>
      </c>
      <c r="CJ884">
        <v>6923116.162332423</v>
      </c>
      <c r="CK884">
        <v>0</v>
      </c>
      <c r="CL884">
        <v>16439788.869999997</v>
      </c>
      <c r="CM884">
        <v>0</v>
      </c>
      <c r="CN884">
        <v>0</v>
      </c>
      <c r="CO884">
        <v>0</v>
      </c>
      <c r="CP884">
        <v>0</v>
      </c>
      <c r="CQ884">
        <v>0</v>
      </c>
      <c r="CR884">
        <v>0</v>
      </c>
      <c r="CS884">
        <v>0</v>
      </c>
      <c r="CT884">
        <v>0</v>
      </c>
      <c r="CU884">
        <v>0</v>
      </c>
      <c r="CV884">
        <v>0</v>
      </c>
      <c r="CW884">
        <v>0</v>
      </c>
      <c r="CX884">
        <v>0</v>
      </c>
      <c r="CY884">
        <v>0</v>
      </c>
      <c r="CZ884">
        <v>0</v>
      </c>
      <c r="DA884">
        <v>13281040.4</v>
      </c>
      <c r="DB884">
        <v>0</v>
      </c>
      <c r="DC884">
        <v>0</v>
      </c>
      <c r="DD884">
        <v>0</v>
      </c>
      <c r="DE884">
        <v>0</v>
      </c>
      <c r="DF884">
        <v>0</v>
      </c>
      <c r="DG884">
        <v>0</v>
      </c>
      <c r="DH884">
        <v>0</v>
      </c>
      <c r="DI884">
        <v>0</v>
      </c>
      <c r="DJ884">
        <v>5125000</v>
      </c>
      <c r="DK884">
        <v>0</v>
      </c>
      <c r="DL884">
        <v>0</v>
      </c>
      <c r="DM884">
        <v>0</v>
      </c>
      <c r="DN884">
        <v>0</v>
      </c>
      <c r="DO884">
        <v>0</v>
      </c>
      <c r="DP884">
        <v>0</v>
      </c>
      <c r="DQ884">
        <v>0</v>
      </c>
      <c r="DR884">
        <v>0</v>
      </c>
      <c r="DS884">
        <v>0</v>
      </c>
      <c r="DT884">
        <v>0</v>
      </c>
      <c r="DU884">
        <v>0</v>
      </c>
      <c r="DV884">
        <v>0</v>
      </c>
      <c r="DW884">
        <v>0</v>
      </c>
      <c r="DX884">
        <v>0</v>
      </c>
      <c r="DY884">
        <v>0</v>
      </c>
      <c r="DZ884">
        <v>0</v>
      </c>
      <c r="EA884">
        <v>0</v>
      </c>
      <c r="EB884">
        <v>0</v>
      </c>
      <c r="EC884">
        <v>0</v>
      </c>
      <c r="ED884">
        <v>0</v>
      </c>
      <c r="EE884">
        <v>0</v>
      </c>
      <c r="EF884">
        <v>0</v>
      </c>
      <c r="EH884">
        <v>2</v>
      </c>
      <c r="EJ884">
        <v>0</v>
      </c>
      <c r="EK884" s="59" t="s">
        <v>556</v>
      </c>
      <c r="EL884"/>
    </row>
    <row r="885" spans="2:142" x14ac:dyDescent="0.3">
      <c r="B885">
        <v>2019</v>
      </c>
      <c r="D885" t="s">
        <v>295</v>
      </c>
      <c r="E885" t="s">
        <v>294</v>
      </c>
      <c r="G885" t="s">
        <v>138</v>
      </c>
      <c r="H885" s="6">
        <v>10302</v>
      </c>
      <c r="I885">
        <v>10692</v>
      </c>
      <c r="J885">
        <v>0</v>
      </c>
      <c r="K885">
        <v>0</v>
      </c>
      <c r="L885">
        <v>0</v>
      </c>
      <c r="M885">
        <v>0</v>
      </c>
      <c r="N885">
        <v>0</v>
      </c>
      <c r="O885">
        <v>0</v>
      </c>
      <c r="P885">
        <v>0</v>
      </c>
      <c r="Q885">
        <v>0</v>
      </c>
      <c r="R885">
        <v>0</v>
      </c>
      <c r="S885">
        <v>0</v>
      </c>
      <c r="T885">
        <v>0</v>
      </c>
      <c r="U885">
        <v>0</v>
      </c>
      <c r="V885">
        <v>0</v>
      </c>
      <c r="W885">
        <v>0</v>
      </c>
      <c r="X885">
        <v>0</v>
      </c>
      <c r="Y885">
        <v>0</v>
      </c>
      <c r="Z885">
        <v>0</v>
      </c>
      <c r="AA885">
        <v>0</v>
      </c>
      <c r="AB885">
        <v>0</v>
      </c>
      <c r="AC885">
        <v>0</v>
      </c>
      <c r="AD885">
        <v>0</v>
      </c>
      <c r="AE885">
        <v>0</v>
      </c>
      <c r="AF885">
        <v>0</v>
      </c>
      <c r="AG885">
        <v>0</v>
      </c>
      <c r="AH885">
        <v>0</v>
      </c>
      <c r="AI885">
        <v>0</v>
      </c>
      <c r="AJ885">
        <v>0</v>
      </c>
      <c r="AK885">
        <v>0</v>
      </c>
      <c r="AL885">
        <v>0</v>
      </c>
      <c r="AM885">
        <v>0</v>
      </c>
      <c r="AN885">
        <v>0</v>
      </c>
      <c r="AO885">
        <v>0</v>
      </c>
      <c r="AP885">
        <v>0</v>
      </c>
      <c r="AQ885">
        <v>0</v>
      </c>
      <c r="AR885">
        <v>0</v>
      </c>
      <c r="AS885">
        <v>34499183.509999998</v>
      </c>
      <c r="AT885">
        <v>-79170</v>
      </c>
      <c r="AU885">
        <v>-628308</v>
      </c>
      <c r="AV885">
        <v>2967804</v>
      </c>
      <c r="AW885">
        <v>0</v>
      </c>
      <c r="AX885">
        <v>0</v>
      </c>
      <c r="AY885">
        <v>-45451</v>
      </c>
      <c r="AZ885">
        <v>0</v>
      </c>
      <c r="BA885">
        <v>-2967804</v>
      </c>
      <c r="BB885">
        <v>-37620684</v>
      </c>
      <c r="BC885">
        <v>5471700</v>
      </c>
      <c r="BD885">
        <v>0</v>
      </c>
      <c r="BE885">
        <v>0</v>
      </c>
      <c r="BF885">
        <v>0</v>
      </c>
      <c r="BG885">
        <v>-25</v>
      </c>
      <c r="BH885">
        <v>-65000</v>
      </c>
      <c r="BI885">
        <v>0</v>
      </c>
      <c r="BJ885">
        <v>0</v>
      </c>
      <c r="BK885">
        <v>0</v>
      </c>
      <c r="BL885">
        <v>2049997</v>
      </c>
      <c r="BM885">
        <v>0</v>
      </c>
      <c r="BN885">
        <v>-935000</v>
      </c>
      <c r="BO885">
        <v>-18567</v>
      </c>
      <c r="BP885">
        <v>0</v>
      </c>
      <c r="BQ885">
        <v>-117677</v>
      </c>
      <c r="BR885">
        <v>252040</v>
      </c>
      <c r="BS885">
        <v>0</v>
      </c>
      <c r="BT885">
        <v>-1235348</v>
      </c>
      <c r="BU885">
        <v>0</v>
      </c>
      <c r="BV885">
        <v>-768785</v>
      </c>
      <c r="BW885">
        <v>-170313</v>
      </c>
      <c r="BX885">
        <v>-29118</v>
      </c>
      <c r="BY885">
        <v>-57422.400000000001</v>
      </c>
      <c r="BZ885">
        <v>140843</v>
      </c>
      <c r="CA885">
        <v>-30377</v>
      </c>
      <c r="CB885">
        <v>0</v>
      </c>
      <c r="CC885">
        <v>1412216</v>
      </c>
      <c r="CD885">
        <v>0</v>
      </c>
      <c r="CE885">
        <v>0</v>
      </c>
      <c r="CF885">
        <v>0</v>
      </c>
      <c r="CG885">
        <v>0</v>
      </c>
      <c r="CH885">
        <v>0</v>
      </c>
      <c r="CI885">
        <v>14094737.760000005</v>
      </c>
      <c r="CJ885">
        <v>8219435.1784123797</v>
      </c>
      <c r="CK885">
        <v>686649.05048423796</v>
      </c>
      <c r="CL885">
        <v>18816968</v>
      </c>
      <c r="CM885">
        <v>0</v>
      </c>
      <c r="CN885">
        <v>0</v>
      </c>
      <c r="CO885">
        <v>0</v>
      </c>
      <c r="CP885">
        <v>0</v>
      </c>
      <c r="CQ885">
        <v>0</v>
      </c>
      <c r="CR885">
        <v>0</v>
      </c>
      <c r="CS885">
        <v>0</v>
      </c>
      <c r="CT885">
        <v>0</v>
      </c>
      <c r="CU885">
        <v>0</v>
      </c>
      <c r="CV885">
        <v>0</v>
      </c>
      <c r="CW885">
        <v>0</v>
      </c>
      <c r="CX885">
        <v>0</v>
      </c>
      <c r="CY885">
        <v>0</v>
      </c>
      <c r="CZ885">
        <v>0</v>
      </c>
      <c r="DA885">
        <v>15305774.51</v>
      </c>
      <c r="DB885">
        <v>0</v>
      </c>
      <c r="DC885">
        <v>0</v>
      </c>
      <c r="DD885">
        <v>0</v>
      </c>
      <c r="DE885">
        <v>0</v>
      </c>
      <c r="DF885">
        <v>0</v>
      </c>
      <c r="DG885">
        <v>0</v>
      </c>
      <c r="DH885">
        <v>0</v>
      </c>
      <c r="DI885">
        <v>0</v>
      </c>
      <c r="DJ885">
        <v>5190000</v>
      </c>
      <c r="DK885">
        <v>0</v>
      </c>
      <c r="DL885">
        <v>0</v>
      </c>
      <c r="DM885">
        <v>0</v>
      </c>
      <c r="DN885">
        <v>0</v>
      </c>
      <c r="DO885">
        <v>0</v>
      </c>
      <c r="DP885">
        <v>0</v>
      </c>
      <c r="DQ885">
        <v>0</v>
      </c>
      <c r="DR885">
        <v>0</v>
      </c>
      <c r="DS885">
        <v>0</v>
      </c>
      <c r="DT885">
        <v>0</v>
      </c>
      <c r="DU885">
        <v>0</v>
      </c>
      <c r="DV885">
        <v>0</v>
      </c>
      <c r="DW885">
        <v>0</v>
      </c>
      <c r="DX885">
        <v>0</v>
      </c>
      <c r="DY885">
        <v>0</v>
      </c>
      <c r="DZ885">
        <v>0</v>
      </c>
      <c r="EA885">
        <v>0</v>
      </c>
      <c r="EB885">
        <v>0</v>
      </c>
      <c r="EC885">
        <v>0</v>
      </c>
      <c r="ED885">
        <v>0</v>
      </c>
      <c r="EE885">
        <v>0</v>
      </c>
      <c r="EF885">
        <v>0</v>
      </c>
      <c r="EH885">
        <v>2</v>
      </c>
      <c r="EJ885">
        <v>0</v>
      </c>
      <c r="EK885" s="59" t="s">
        <v>556</v>
      </c>
      <c r="EL885"/>
    </row>
    <row r="886" spans="2:142" x14ac:dyDescent="0.3">
      <c r="B886">
        <v>2020</v>
      </c>
      <c r="D886" t="s">
        <v>295</v>
      </c>
      <c r="E886" t="s">
        <v>294</v>
      </c>
      <c r="G886" t="s">
        <v>138</v>
      </c>
      <c r="H886" s="6">
        <v>10704</v>
      </c>
      <c r="I886">
        <v>10526</v>
      </c>
      <c r="J886">
        <v>0</v>
      </c>
      <c r="K886">
        <v>0</v>
      </c>
      <c r="L886">
        <v>0</v>
      </c>
      <c r="M886">
        <v>0</v>
      </c>
      <c r="N886">
        <v>0</v>
      </c>
      <c r="O886">
        <v>0</v>
      </c>
      <c r="P886">
        <v>0</v>
      </c>
      <c r="Q886">
        <v>0</v>
      </c>
      <c r="R886">
        <v>0</v>
      </c>
      <c r="S886">
        <v>0</v>
      </c>
      <c r="T886">
        <v>0</v>
      </c>
      <c r="U886">
        <v>0</v>
      </c>
      <c r="V886">
        <v>0</v>
      </c>
      <c r="W886">
        <v>0</v>
      </c>
      <c r="X886">
        <v>0</v>
      </c>
      <c r="Y886">
        <v>0</v>
      </c>
      <c r="Z886">
        <v>0</v>
      </c>
      <c r="AA886">
        <v>0</v>
      </c>
      <c r="AB886">
        <v>0</v>
      </c>
      <c r="AC886">
        <v>0</v>
      </c>
      <c r="AD886">
        <v>0</v>
      </c>
      <c r="AE886">
        <v>0</v>
      </c>
      <c r="AF886">
        <v>0</v>
      </c>
      <c r="AG886">
        <v>0</v>
      </c>
      <c r="AH886">
        <v>0</v>
      </c>
      <c r="AI886">
        <v>0</v>
      </c>
      <c r="AJ886">
        <v>0</v>
      </c>
      <c r="AK886">
        <v>0</v>
      </c>
      <c r="AL886">
        <v>0</v>
      </c>
      <c r="AM886">
        <v>0</v>
      </c>
      <c r="AN886">
        <v>0</v>
      </c>
      <c r="AO886">
        <v>0</v>
      </c>
      <c r="AP886">
        <v>0</v>
      </c>
      <c r="AQ886">
        <v>0</v>
      </c>
      <c r="AR886">
        <v>0</v>
      </c>
      <c r="AS886">
        <v>35944204.399999999</v>
      </c>
      <c r="AT886">
        <v>-70796</v>
      </c>
      <c r="AU886">
        <v>-637749</v>
      </c>
      <c r="AV886">
        <v>3255519</v>
      </c>
      <c r="AW886">
        <v>0</v>
      </c>
      <c r="AX886">
        <v>0</v>
      </c>
      <c r="AY886">
        <v>-45091</v>
      </c>
      <c r="AZ886">
        <v>0</v>
      </c>
      <c r="BA886">
        <v>-3255519</v>
      </c>
      <c r="BB886">
        <v>-38718351.700000003</v>
      </c>
      <c r="BC886">
        <v>5696416.2999999998</v>
      </c>
      <c r="BD886">
        <v>0</v>
      </c>
      <c r="BE886">
        <v>0</v>
      </c>
      <c r="BF886">
        <v>0</v>
      </c>
      <c r="BG886">
        <v>-13</v>
      </c>
      <c r="BH886">
        <v>30000</v>
      </c>
      <c r="BI886">
        <v>0</v>
      </c>
      <c r="BJ886">
        <v>0</v>
      </c>
      <c r="BK886">
        <v>0</v>
      </c>
      <c r="BL886">
        <v>1072380</v>
      </c>
      <c r="BM886">
        <v>0</v>
      </c>
      <c r="BN886">
        <v>-198000</v>
      </c>
      <c r="BO886">
        <v>-70034</v>
      </c>
      <c r="BP886">
        <v>0</v>
      </c>
      <c r="BQ886">
        <v>-359532</v>
      </c>
      <c r="BR886">
        <v>655956</v>
      </c>
      <c r="BS886">
        <v>0</v>
      </c>
      <c r="BT886">
        <v>-1292922</v>
      </c>
      <c r="BU886">
        <v>0</v>
      </c>
      <c r="BV886">
        <v>-962837</v>
      </c>
      <c r="BW886">
        <v>-122426</v>
      </c>
      <c r="BX886">
        <v>-32253</v>
      </c>
      <c r="BY886">
        <v>-46610</v>
      </c>
      <c r="BZ886">
        <v>59618</v>
      </c>
      <c r="CA886">
        <v>-29871</v>
      </c>
      <c r="CB886">
        <v>0</v>
      </c>
      <c r="CC886">
        <v>-17273</v>
      </c>
      <c r="CD886">
        <v>21600</v>
      </c>
      <c r="CE886">
        <v>0</v>
      </c>
      <c r="CF886">
        <v>0</v>
      </c>
      <c r="CG886">
        <v>0</v>
      </c>
      <c r="CH886">
        <v>0</v>
      </c>
      <c r="CI886">
        <v>16109123.180000009</v>
      </c>
      <c r="CJ886">
        <v>9156548.7878508903</v>
      </c>
      <c r="CK886">
        <v>367964.54554289987</v>
      </c>
      <c r="CL886">
        <v>21246390</v>
      </c>
      <c r="CM886">
        <v>0</v>
      </c>
      <c r="CN886">
        <v>0</v>
      </c>
      <c r="CO886">
        <v>0</v>
      </c>
      <c r="CP886">
        <v>0</v>
      </c>
      <c r="CQ886">
        <v>0</v>
      </c>
      <c r="CR886">
        <v>0</v>
      </c>
      <c r="CS886">
        <v>0</v>
      </c>
      <c r="CT886">
        <v>0</v>
      </c>
      <c r="CU886">
        <v>0</v>
      </c>
      <c r="CV886">
        <v>0</v>
      </c>
      <c r="CW886">
        <v>0</v>
      </c>
      <c r="CX886">
        <v>0</v>
      </c>
      <c r="CY886">
        <v>0</v>
      </c>
      <c r="CZ886">
        <v>0</v>
      </c>
      <c r="DA886">
        <v>16182189</v>
      </c>
      <c r="DB886">
        <v>0</v>
      </c>
      <c r="DC886">
        <v>0</v>
      </c>
      <c r="DD886">
        <v>0</v>
      </c>
      <c r="DE886">
        <v>0</v>
      </c>
      <c r="DF886">
        <v>0</v>
      </c>
      <c r="DG886">
        <v>0</v>
      </c>
      <c r="DH886">
        <v>0</v>
      </c>
      <c r="DI886">
        <v>0</v>
      </c>
      <c r="DJ886">
        <v>5160000</v>
      </c>
      <c r="DK886">
        <v>0</v>
      </c>
      <c r="DL886">
        <v>0</v>
      </c>
      <c r="DM886">
        <v>0</v>
      </c>
      <c r="DN886">
        <v>0</v>
      </c>
      <c r="DO886">
        <v>0</v>
      </c>
      <c r="DP886">
        <v>0</v>
      </c>
      <c r="DQ886">
        <v>0</v>
      </c>
      <c r="DR886">
        <v>0</v>
      </c>
      <c r="DS886">
        <v>0</v>
      </c>
      <c r="DT886">
        <v>0</v>
      </c>
      <c r="DU886">
        <v>0</v>
      </c>
      <c r="DV886">
        <v>0</v>
      </c>
      <c r="DW886">
        <v>0</v>
      </c>
      <c r="DX886">
        <v>0</v>
      </c>
      <c r="DY886">
        <v>0</v>
      </c>
      <c r="DZ886">
        <v>0</v>
      </c>
      <c r="EA886">
        <v>0</v>
      </c>
      <c r="EB886">
        <v>0</v>
      </c>
      <c r="EC886">
        <v>0</v>
      </c>
      <c r="ED886">
        <v>0</v>
      </c>
      <c r="EE886">
        <v>0</v>
      </c>
      <c r="EF886">
        <v>0</v>
      </c>
      <c r="EH886">
        <v>2</v>
      </c>
      <c r="EJ886">
        <v>0</v>
      </c>
      <c r="EK886" s="59" t="s">
        <v>556</v>
      </c>
      <c r="EL886"/>
    </row>
    <row r="887" spans="2:142" x14ac:dyDescent="0.3">
      <c r="B887">
        <v>2021</v>
      </c>
      <c r="D887" t="s">
        <v>295</v>
      </c>
      <c r="E887" t="s">
        <v>294</v>
      </c>
      <c r="G887" t="s">
        <v>138</v>
      </c>
      <c r="H887" s="6">
        <v>10499</v>
      </c>
      <c r="I887">
        <v>10508</v>
      </c>
      <c r="J887">
        <v>0</v>
      </c>
      <c r="K887">
        <v>0</v>
      </c>
      <c r="L887">
        <v>0</v>
      </c>
      <c r="M887">
        <v>0</v>
      </c>
      <c r="N887">
        <v>0</v>
      </c>
      <c r="O887">
        <v>0</v>
      </c>
      <c r="P887">
        <v>0</v>
      </c>
      <c r="Q887">
        <v>0</v>
      </c>
      <c r="R887">
        <v>0</v>
      </c>
      <c r="S887">
        <v>0</v>
      </c>
      <c r="T887">
        <v>0</v>
      </c>
      <c r="U887">
        <v>0</v>
      </c>
      <c r="V887">
        <v>0</v>
      </c>
      <c r="W887">
        <v>0</v>
      </c>
      <c r="X887">
        <v>0</v>
      </c>
      <c r="Y887">
        <v>0</v>
      </c>
      <c r="Z887">
        <v>0</v>
      </c>
      <c r="AA887">
        <v>0</v>
      </c>
      <c r="AB887">
        <v>0</v>
      </c>
      <c r="AC887">
        <v>0</v>
      </c>
      <c r="AD887">
        <v>0</v>
      </c>
      <c r="AE887">
        <v>0</v>
      </c>
      <c r="AF887">
        <v>0</v>
      </c>
      <c r="AG887">
        <v>0</v>
      </c>
      <c r="AH887">
        <v>0</v>
      </c>
      <c r="AI887">
        <v>0</v>
      </c>
      <c r="AJ887">
        <v>0</v>
      </c>
      <c r="AK887">
        <v>0</v>
      </c>
      <c r="AL887">
        <v>0</v>
      </c>
      <c r="AM887">
        <v>0</v>
      </c>
      <c r="AN887">
        <v>0</v>
      </c>
      <c r="AO887">
        <v>0</v>
      </c>
      <c r="AP887">
        <v>0</v>
      </c>
      <c r="AQ887">
        <v>0</v>
      </c>
      <c r="AR887">
        <v>0</v>
      </c>
      <c r="AS887">
        <v>36631361</v>
      </c>
      <c r="AT887">
        <v>-100115</v>
      </c>
      <c r="AU887">
        <v>-629000</v>
      </c>
      <c r="AV887">
        <v>3103889</v>
      </c>
      <c r="AW887">
        <v>0</v>
      </c>
      <c r="AX887">
        <v>0</v>
      </c>
      <c r="AY887">
        <v>-49743</v>
      </c>
      <c r="AZ887">
        <v>-1694</v>
      </c>
      <c r="BA887">
        <v>-3103889</v>
      </c>
      <c r="BB887">
        <v>-40139977</v>
      </c>
      <c r="BC887">
        <v>5843840</v>
      </c>
      <c r="BD887">
        <v>0</v>
      </c>
      <c r="BE887">
        <v>0</v>
      </c>
      <c r="BF887">
        <v>0</v>
      </c>
      <c r="BG887">
        <v>-6096</v>
      </c>
      <c r="BH887">
        <v>-485000</v>
      </c>
      <c r="BI887">
        <v>0</v>
      </c>
      <c r="BJ887">
        <v>0</v>
      </c>
      <c r="BK887">
        <v>0</v>
      </c>
      <c r="BL887">
        <v>13056</v>
      </c>
      <c r="BM887">
        <v>0</v>
      </c>
      <c r="BN887">
        <v>109000</v>
      </c>
      <c r="BO887">
        <v>-48070</v>
      </c>
      <c r="BP887">
        <v>0</v>
      </c>
      <c r="BQ887">
        <v>-566605.92000000004</v>
      </c>
      <c r="BR887">
        <v>587180</v>
      </c>
      <c r="BS887">
        <v>0</v>
      </c>
      <c r="BT887">
        <v>-1250352</v>
      </c>
      <c r="BU887">
        <v>0</v>
      </c>
      <c r="BV887">
        <v>-936299</v>
      </c>
      <c r="BW887">
        <v>-115059</v>
      </c>
      <c r="BX887">
        <v>-19107</v>
      </c>
      <c r="BY887">
        <v>-43398</v>
      </c>
      <c r="BZ887">
        <v>71705</v>
      </c>
      <c r="CA887">
        <v>-27486</v>
      </c>
      <c r="CB887">
        <v>0</v>
      </c>
      <c r="CC887">
        <v>780828</v>
      </c>
      <c r="CD887">
        <v>0</v>
      </c>
      <c r="CE887">
        <v>0</v>
      </c>
      <c r="CF887">
        <v>0</v>
      </c>
      <c r="CG887">
        <v>0</v>
      </c>
      <c r="CH887">
        <v>0</v>
      </c>
      <c r="CI887">
        <v>16974621.75</v>
      </c>
      <c r="CJ887">
        <v>7847275.1390802823</v>
      </c>
      <c r="CK887">
        <v>656247.74109419994</v>
      </c>
      <c r="CL887">
        <v>22124613</v>
      </c>
      <c r="CM887">
        <v>0</v>
      </c>
      <c r="CN887">
        <v>0</v>
      </c>
      <c r="CO887">
        <v>0</v>
      </c>
      <c r="CP887">
        <v>0</v>
      </c>
      <c r="CQ887">
        <v>0</v>
      </c>
      <c r="CR887">
        <v>0</v>
      </c>
      <c r="CS887">
        <v>0</v>
      </c>
      <c r="CT887">
        <v>0</v>
      </c>
      <c r="CU887">
        <v>0</v>
      </c>
      <c r="CV887">
        <v>0</v>
      </c>
      <c r="CW887">
        <v>0</v>
      </c>
      <c r="CX887">
        <v>0</v>
      </c>
      <c r="CY887">
        <v>0</v>
      </c>
      <c r="CZ887">
        <v>0</v>
      </c>
      <c r="DA887">
        <v>15801157</v>
      </c>
      <c r="DB887">
        <v>0</v>
      </c>
      <c r="DC887">
        <v>0</v>
      </c>
      <c r="DD887">
        <v>0</v>
      </c>
      <c r="DE887">
        <v>0</v>
      </c>
      <c r="DF887">
        <v>0</v>
      </c>
      <c r="DG887">
        <v>0</v>
      </c>
      <c r="DH887">
        <v>0</v>
      </c>
      <c r="DI887">
        <v>0</v>
      </c>
      <c r="DJ887">
        <v>5645000</v>
      </c>
      <c r="DK887">
        <v>0</v>
      </c>
      <c r="DL887">
        <v>0</v>
      </c>
      <c r="DM887">
        <v>0</v>
      </c>
      <c r="DN887">
        <v>0</v>
      </c>
      <c r="DO887">
        <v>0</v>
      </c>
      <c r="DP887">
        <v>0</v>
      </c>
      <c r="DQ887">
        <v>0</v>
      </c>
      <c r="DR887">
        <v>0</v>
      </c>
      <c r="DS887">
        <v>0</v>
      </c>
      <c r="DT887">
        <v>0</v>
      </c>
      <c r="DU887">
        <v>0</v>
      </c>
      <c r="DV887">
        <v>0</v>
      </c>
      <c r="DW887">
        <v>0</v>
      </c>
      <c r="DX887">
        <v>0</v>
      </c>
      <c r="DY887">
        <v>0</v>
      </c>
      <c r="DZ887">
        <v>0</v>
      </c>
      <c r="EA887">
        <v>0</v>
      </c>
      <c r="EB887">
        <v>0</v>
      </c>
      <c r="EC887">
        <v>0</v>
      </c>
      <c r="ED887">
        <v>0</v>
      </c>
      <c r="EE887">
        <v>0</v>
      </c>
      <c r="EF887">
        <v>0</v>
      </c>
      <c r="EH887">
        <v>2</v>
      </c>
      <c r="EJ887">
        <v>0</v>
      </c>
      <c r="EK887" s="59" t="s">
        <v>556</v>
      </c>
      <c r="EL887"/>
    </row>
    <row r="888" spans="2:142" x14ac:dyDescent="0.3">
      <c r="B888">
        <v>2022</v>
      </c>
      <c r="D888" t="s">
        <v>295</v>
      </c>
      <c r="E888" t="s">
        <v>294</v>
      </c>
      <c r="G888" t="s">
        <v>138</v>
      </c>
      <c r="H888" s="6">
        <v>10523</v>
      </c>
      <c r="I888">
        <v>11654</v>
      </c>
      <c r="J888">
        <v>0</v>
      </c>
      <c r="K888">
        <v>0</v>
      </c>
      <c r="L888">
        <v>0</v>
      </c>
      <c r="M888">
        <v>0</v>
      </c>
      <c r="N888">
        <v>0</v>
      </c>
      <c r="O888">
        <v>0</v>
      </c>
      <c r="P888">
        <v>0</v>
      </c>
      <c r="Q888">
        <v>0</v>
      </c>
      <c r="R888">
        <v>0</v>
      </c>
      <c r="S888">
        <v>0</v>
      </c>
      <c r="T888">
        <v>0</v>
      </c>
      <c r="U888">
        <v>0</v>
      </c>
      <c r="V888">
        <v>0</v>
      </c>
      <c r="W888">
        <v>0</v>
      </c>
      <c r="X888">
        <v>0</v>
      </c>
      <c r="Y888">
        <v>0</v>
      </c>
      <c r="Z888">
        <v>0</v>
      </c>
      <c r="AA888">
        <v>0</v>
      </c>
      <c r="AB888">
        <v>0</v>
      </c>
      <c r="AC888">
        <v>0</v>
      </c>
      <c r="AD888">
        <v>0</v>
      </c>
      <c r="AE888">
        <v>0</v>
      </c>
      <c r="AF888">
        <v>0</v>
      </c>
      <c r="AG888">
        <v>0</v>
      </c>
      <c r="AH888">
        <v>0</v>
      </c>
      <c r="AI888">
        <v>0</v>
      </c>
      <c r="AJ888">
        <v>0</v>
      </c>
      <c r="AK888">
        <v>0</v>
      </c>
      <c r="AL888">
        <v>0</v>
      </c>
      <c r="AM888">
        <v>0</v>
      </c>
      <c r="AN888">
        <v>0</v>
      </c>
      <c r="AO888">
        <v>0</v>
      </c>
      <c r="AP888">
        <v>0</v>
      </c>
      <c r="AQ888">
        <v>0</v>
      </c>
      <c r="AR888">
        <v>0</v>
      </c>
      <c r="AS888">
        <v>36300092</v>
      </c>
      <c r="AT888">
        <v>-165249</v>
      </c>
      <c r="AU888">
        <v>-822838</v>
      </c>
      <c r="AV888">
        <v>3224476</v>
      </c>
      <c r="AW888">
        <v>0</v>
      </c>
      <c r="AX888">
        <v>0</v>
      </c>
      <c r="AY888">
        <v>-54528</v>
      </c>
      <c r="AZ888">
        <v>-2572</v>
      </c>
      <c r="BA888">
        <v>-3224475</v>
      </c>
      <c r="BB888">
        <v>-41268979</v>
      </c>
      <c r="BC888">
        <v>5978648</v>
      </c>
      <c r="BD888">
        <v>0</v>
      </c>
      <c r="BE888">
        <v>0</v>
      </c>
      <c r="BF888">
        <v>0</v>
      </c>
      <c r="BG888">
        <v>-15267</v>
      </c>
      <c r="BH888">
        <v>573000</v>
      </c>
      <c r="BI888">
        <v>0</v>
      </c>
      <c r="BJ888">
        <v>0</v>
      </c>
      <c r="BK888">
        <v>0</v>
      </c>
      <c r="BL888">
        <v>515322</v>
      </c>
      <c r="BM888">
        <v>0</v>
      </c>
      <c r="BN888">
        <v>469282</v>
      </c>
      <c r="BO888">
        <v>-40725</v>
      </c>
      <c r="BP888">
        <v>0</v>
      </c>
      <c r="BQ888">
        <v>-495652</v>
      </c>
      <c r="BR888">
        <v>334136</v>
      </c>
      <c r="BS888">
        <v>0</v>
      </c>
      <c r="BT888">
        <v>-1236135</v>
      </c>
      <c r="BU888">
        <v>0</v>
      </c>
      <c r="BV888">
        <v>-1063709</v>
      </c>
      <c r="BW888">
        <v>-144483</v>
      </c>
      <c r="BX888">
        <v>-41106</v>
      </c>
      <c r="BY888">
        <v>-44101</v>
      </c>
      <c r="BZ888">
        <v>13871</v>
      </c>
      <c r="CA888">
        <v>-23587</v>
      </c>
      <c r="CB888">
        <v>0</v>
      </c>
      <c r="CC888">
        <v>-2512159</v>
      </c>
      <c r="CD888">
        <v>36711</v>
      </c>
      <c r="CE888">
        <v>0</v>
      </c>
      <c r="CF888">
        <v>0</v>
      </c>
      <c r="CG888">
        <v>0</v>
      </c>
      <c r="CH888">
        <v>0</v>
      </c>
      <c r="CI888">
        <v>16582566.860000005</v>
      </c>
      <c r="CJ888">
        <v>8361925.6408901112</v>
      </c>
      <c r="CK888">
        <v>518760.48048000014</v>
      </c>
      <c r="CL888">
        <v>19471550</v>
      </c>
      <c r="CM888">
        <v>0</v>
      </c>
      <c r="CN888">
        <v>0</v>
      </c>
      <c r="CO888">
        <v>0</v>
      </c>
      <c r="CP888">
        <v>0</v>
      </c>
      <c r="CQ888">
        <v>0</v>
      </c>
      <c r="CR888">
        <v>0</v>
      </c>
      <c r="CS888">
        <v>0</v>
      </c>
      <c r="CT888">
        <v>0</v>
      </c>
      <c r="CU888">
        <v>0</v>
      </c>
      <c r="CV888">
        <v>0</v>
      </c>
      <c r="CW888">
        <v>0</v>
      </c>
      <c r="CX888">
        <v>0</v>
      </c>
      <c r="CY888">
        <v>0</v>
      </c>
      <c r="CZ888">
        <v>0</v>
      </c>
      <c r="DA888">
        <v>12091130</v>
      </c>
      <c r="DB888">
        <v>0</v>
      </c>
      <c r="DC888">
        <v>0</v>
      </c>
      <c r="DD888">
        <v>0</v>
      </c>
      <c r="DE888">
        <v>0</v>
      </c>
      <c r="DF888">
        <v>0</v>
      </c>
      <c r="DG888">
        <v>0</v>
      </c>
      <c r="DH888">
        <v>0</v>
      </c>
      <c r="DI888">
        <v>0</v>
      </c>
      <c r="DJ888">
        <v>5072000</v>
      </c>
      <c r="DK888">
        <v>0</v>
      </c>
      <c r="DL888">
        <v>0</v>
      </c>
      <c r="DM888">
        <v>0</v>
      </c>
      <c r="DN888">
        <v>0</v>
      </c>
      <c r="DO888">
        <v>0</v>
      </c>
      <c r="DP888">
        <v>0</v>
      </c>
      <c r="DQ888">
        <v>0</v>
      </c>
      <c r="DR888">
        <v>0</v>
      </c>
      <c r="DS888">
        <v>0</v>
      </c>
      <c r="DT888">
        <v>0</v>
      </c>
      <c r="DU888">
        <v>0</v>
      </c>
      <c r="DV888">
        <v>0</v>
      </c>
      <c r="DW888">
        <v>0</v>
      </c>
      <c r="DX888">
        <v>0</v>
      </c>
      <c r="DY888">
        <v>0</v>
      </c>
      <c r="DZ888">
        <v>0</v>
      </c>
      <c r="EA888">
        <v>0</v>
      </c>
      <c r="EB888">
        <v>0</v>
      </c>
      <c r="EC888">
        <v>0</v>
      </c>
      <c r="ED888">
        <v>0</v>
      </c>
      <c r="EE888">
        <v>0</v>
      </c>
      <c r="EF888">
        <v>0</v>
      </c>
      <c r="EH888">
        <v>2</v>
      </c>
      <c r="EJ888">
        <v>0</v>
      </c>
      <c r="EK888" s="59" t="s">
        <v>556</v>
      </c>
      <c r="EL888"/>
    </row>
    <row r="889" spans="2:142" x14ac:dyDescent="0.3">
      <c r="B889">
        <v>2023</v>
      </c>
      <c r="D889" t="s">
        <v>295</v>
      </c>
      <c r="E889" t="s">
        <v>294</v>
      </c>
      <c r="G889" t="s">
        <v>138</v>
      </c>
      <c r="H889" s="6">
        <v>11747</v>
      </c>
      <c r="I889">
        <v>12163</v>
      </c>
      <c r="J889">
        <v>0</v>
      </c>
      <c r="K889">
        <v>0</v>
      </c>
      <c r="L889">
        <v>0</v>
      </c>
      <c r="M889">
        <v>0</v>
      </c>
      <c r="N889">
        <v>0</v>
      </c>
      <c r="O889">
        <v>0</v>
      </c>
      <c r="P889">
        <v>0</v>
      </c>
      <c r="Q889">
        <v>0</v>
      </c>
      <c r="R889">
        <v>0</v>
      </c>
      <c r="S889">
        <v>0</v>
      </c>
      <c r="T889">
        <v>0</v>
      </c>
      <c r="U889">
        <v>0</v>
      </c>
      <c r="V889">
        <v>0</v>
      </c>
      <c r="W889">
        <v>0</v>
      </c>
      <c r="X889">
        <v>0</v>
      </c>
      <c r="Y889">
        <v>0</v>
      </c>
      <c r="Z889">
        <v>0</v>
      </c>
      <c r="AA889">
        <v>0</v>
      </c>
      <c r="AB889">
        <v>0</v>
      </c>
      <c r="AC889">
        <v>0</v>
      </c>
      <c r="AD889">
        <v>0</v>
      </c>
      <c r="AE889">
        <v>0</v>
      </c>
      <c r="AF889">
        <v>0</v>
      </c>
      <c r="AG889">
        <v>0</v>
      </c>
      <c r="AH889">
        <v>0</v>
      </c>
      <c r="AI889">
        <v>0</v>
      </c>
      <c r="AJ889">
        <v>0</v>
      </c>
      <c r="AK889">
        <v>0</v>
      </c>
      <c r="AL889">
        <v>0</v>
      </c>
      <c r="AM889">
        <v>0</v>
      </c>
      <c r="AN889">
        <v>0</v>
      </c>
      <c r="AO889">
        <v>0</v>
      </c>
      <c r="AP889">
        <v>0</v>
      </c>
      <c r="AQ889">
        <v>0</v>
      </c>
      <c r="AR889">
        <v>0</v>
      </c>
      <c r="AS889">
        <v>41203626</v>
      </c>
      <c r="AT889">
        <v>-120811</v>
      </c>
      <c r="AU889">
        <v>-1012972</v>
      </c>
      <c r="AV889">
        <v>4078570</v>
      </c>
      <c r="AW889">
        <v>0</v>
      </c>
      <c r="AX889">
        <v>0</v>
      </c>
      <c r="AY889">
        <v>-55449</v>
      </c>
      <c r="AZ889">
        <v>-3303</v>
      </c>
      <c r="BA889">
        <v>-4078570</v>
      </c>
      <c r="BB889">
        <v>-45733480</v>
      </c>
      <c r="BC889">
        <v>6817272</v>
      </c>
      <c r="BD889">
        <v>0</v>
      </c>
      <c r="BE889">
        <v>0</v>
      </c>
      <c r="BF889">
        <v>0</v>
      </c>
      <c r="BG889">
        <v>-2089</v>
      </c>
      <c r="BH889">
        <v>-648000</v>
      </c>
      <c r="BI889">
        <v>0</v>
      </c>
      <c r="BJ889">
        <v>0</v>
      </c>
      <c r="BK889">
        <v>0</v>
      </c>
      <c r="BL889">
        <v>672551</v>
      </c>
      <c r="BM889">
        <v>0</v>
      </c>
      <c r="BN889">
        <v>-834043</v>
      </c>
      <c r="BO889">
        <v>-80304</v>
      </c>
      <c r="BP889">
        <v>0</v>
      </c>
      <c r="BQ889">
        <v>-489930</v>
      </c>
      <c r="BR889">
        <v>802077</v>
      </c>
      <c r="BS889">
        <v>0</v>
      </c>
      <c r="BT889">
        <v>-1300433</v>
      </c>
      <c r="BU889">
        <v>0</v>
      </c>
      <c r="BV889">
        <v>-1103093</v>
      </c>
      <c r="BW889">
        <v>-159753</v>
      </c>
      <c r="BX889">
        <v>-86278</v>
      </c>
      <c r="BY889">
        <v>-46069</v>
      </c>
      <c r="BZ889">
        <v>87315</v>
      </c>
      <c r="CA889">
        <v>-33247</v>
      </c>
      <c r="CB889">
        <v>0</v>
      </c>
      <c r="CC889">
        <v>930078</v>
      </c>
      <c r="CD889">
        <v>120192</v>
      </c>
      <c r="CE889">
        <v>-20790</v>
      </c>
      <c r="CF889">
        <v>0</v>
      </c>
      <c r="CG889">
        <v>0</v>
      </c>
      <c r="CH889">
        <v>0</v>
      </c>
      <c r="CI889">
        <v>16582566.860000005</v>
      </c>
      <c r="CJ889">
        <v>8361925.6408901112</v>
      </c>
      <c r="CK889">
        <v>518760.48048000014</v>
      </c>
      <c r="CL889">
        <v>20339917</v>
      </c>
      <c r="CM889">
        <v>0</v>
      </c>
      <c r="CN889">
        <v>0</v>
      </c>
      <c r="CO889">
        <v>0</v>
      </c>
      <c r="CP889">
        <v>0</v>
      </c>
      <c r="CQ889">
        <v>0</v>
      </c>
      <c r="CR889">
        <v>0</v>
      </c>
      <c r="CS889">
        <v>0</v>
      </c>
      <c r="CT889">
        <v>0</v>
      </c>
      <c r="CU889">
        <v>0</v>
      </c>
      <c r="CV889">
        <v>0</v>
      </c>
      <c r="CW889">
        <v>0</v>
      </c>
      <c r="CX889">
        <v>0</v>
      </c>
      <c r="CY889">
        <v>0</v>
      </c>
      <c r="CZ889">
        <v>0</v>
      </c>
      <c r="DA889">
        <v>10994197</v>
      </c>
      <c r="DB889">
        <v>0</v>
      </c>
      <c r="DC889">
        <v>0</v>
      </c>
      <c r="DD889">
        <v>0</v>
      </c>
      <c r="DE889">
        <v>0</v>
      </c>
      <c r="DF889">
        <v>0</v>
      </c>
      <c r="DG889">
        <v>0</v>
      </c>
      <c r="DH889">
        <v>0</v>
      </c>
      <c r="DI889">
        <v>0</v>
      </c>
      <c r="DJ889">
        <v>5720000</v>
      </c>
      <c r="DK889">
        <v>0</v>
      </c>
      <c r="DL889">
        <v>0</v>
      </c>
      <c r="DM889">
        <v>0</v>
      </c>
      <c r="DN889">
        <v>0</v>
      </c>
      <c r="DO889">
        <v>0</v>
      </c>
      <c r="DP889">
        <v>0</v>
      </c>
      <c r="DQ889">
        <v>0</v>
      </c>
      <c r="DR889">
        <v>0</v>
      </c>
      <c r="DS889">
        <v>0</v>
      </c>
      <c r="DT889">
        <v>0</v>
      </c>
      <c r="DU889">
        <v>0</v>
      </c>
      <c r="DV889">
        <v>0</v>
      </c>
      <c r="DW889">
        <v>0</v>
      </c>
      <c r="DX889">
        <v>0</v>
      </c>
      <c r="DY889">
        <v>0</v>
      </c>
      <c r="DZ889">
        <v>0</v>
      </c>
      <c r="EA889">
        <v>0</v>
      </c>
      <c r="EB889">
        <v>0</v>
      </c>
      <c r="EC889">
        <v>0</v>
      </c>
      <c r="ED889">
        <v>0</v>
      </c>
      <c r="EE889">
        <v>0</v>
      </c>
      <c r="EF889">
        <v>0</v>
      </c>
      <c r="EH889">
        <v>2</v>
      </c>
      <c r="EJ889">
        <v>0</v>
      </c>
      <c r="EK889" s="59" t="s">
        <v>556</v>
      </c>
      <c r="EL889"/>
    </row>
  </sheetData>
  <pageMargins left="0.7" right="0.7" top="0.78740157499999996" bottom="0.78740157499999996" header="0.3" footer="0.3"/>
  <tableParts count="1">
    <tablePart r:id="rId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DD544A-9F07-420A-AD04-7C068CE33DDD}">
  <dimension ref="A2:I95"/>
  <sheetViews>
    <sheetView topLeftCell="A76" zoomScale="98" zoomScaleNormal="98" workbookViewId="0">
      <selection activeCell="C90" sqref="C90"/>
    </sheetView>
  </sheetViews>
  <sheetFormatPr baseColWidth="10" defaultRowHeight="14" x14ac:dyDescent="0.3"/>
  <cols>
    <col min="1" max="1" width="12.5" style="4" bestFit="1" customWidth="1"/>
    <col min="2" max="2" width="8" style="4" bestFit="1" customWidth="1"/>
    <col min="3" max="3" width="68.33203125" style="4" customWidth="1"/>
    <col min="4" max="4" width="6.08203125" customWidth="1"/>
    <col min="5" max="5" width="9.58203125" style="4" bestFit="1" customWidth="1"/>
    <col min="6" max="6" width="84.4140625" style="4" bestFit="1" customWidth="1"/>
    <col min="7" max="7" width="4.83203125" customWidth="1"/>
    <col min="8" max="8" width="7.08203125" bestFit="1" customWidth="1"/>
  </cols>
  <sheetData>
    <row r="2" spans="1:9" x14ac:dyDescent="0.3">
      <c r="A2" s="4" t="s">
        <v>472</v>
      </c>
      <c r="B2" s="4" t="s">
        <v>474</v>
      </c>
      <c r="C2" s="4" t="s">
        <v>473</v>
      </c>
    </row>
    <row r="3" spans="1:9" x14ac:dyDescent="0.3">
      <c r="A3" s="4" t="s">
        <v>470</v>
      </c>
      <c r="B3" s="4">
        <v>1</v>
      </c>
      <c r="C3" s="70" t="s">
        <v>376</v>
      </c>
      <c r="I3" s="59"/>
    </row>
    <row r="4" spans="1:9" x14ac:dyDescent="0.3">
      <c r="A4" s="4" t="s">
        <v>470</v>
      </c>
      <c r="B4" s="4">
        <v>2</v>
      </c>
      <c r="C4" s="71" t="s">
        <v>377</v>
      </c>
      <c r="E4" s="74" t="s">
        <v>472</v>
      </c>
      <c r="F4" s="4" t="s">
        <v>471</v>
      </c>
      <c r="I4" s="59"/>
    </row>
    <row r="5" spans="1:9" x14ac:dyDescent="0.3">
      <c r="A5" s="4" t="s">
        <v>470</v>
      </c>
      <c r="B5" s="4">
        <v>3</v>
      </c>
      <c r="C5" s="70" t="s">
        <v>378</v>
      </c>
      <c r="I5" s="59"/>
    </row>
    <row r="6" spans="1:9" x14ac:dyDescent="0.3">
      <c r="A6" s="4" t="s">
        <v>470</v>
      </c>
      <c r="B6" s="4">
        <v>4</v>
      </c>
      <c r="C6" s="71" t="s">
        <v>475</v>
      </c>
      <c r="E6" s="74" t="s">
        <v>474</v>
      </c>
      <c r="F6" s="74" t="s">
        <v>473</v>
      </c>
      <c r="I6" s="59"/>
    </row>
    <row r="7" spans="1:9" x14ac:dyDescent="0.3">
      <c r="A7" s="4" t="s">
        <v>470</v>
      </c>
      <c r="B7" s="4">
        <v>5</v>
      </c>
      <c r="C7" s="70" t="s">
        <v>379</v>
      </c>
      <c r="E7" s="4">
        <v>1</v>
      </c>
      <c r="F7" s="4" t="s">
        <v>483</v>
      </c>
    </row>
    <row r="8" spans="1:9" x14ac:dyDescent="0.3">
      <c r="A8" s="4" t="s">
        <v>470</v>
      </c>
      <c r="B8" s="4">
        <v>6</v>
      </c>
      <c r="C8" s="71" t="s">
        <v>380</v>
      </c>
      <c r="E8" s="4">
        <v>2</v>
      </c>
      <c r="F8" s="4" t="s">
        <v>484</v>
      </c>
    </row>
    <row r="9" spans="1:9" x14ac:dyDescent="0.3">
      <c r="A9" s="4" t="s">
        <v>470</v>
      </c>
      <c r="B9" s="4">
        <v>7</v>
      </c>
      <c r="C9" s="70" t="s">
        <v>381</v>
      </c>
      <c r="E9" s="4">
        <v>3</v>
      </c>
      <c r="F9" s="4" t="s">
        <v>485</v>
      </c>
    </row>
    <row r="10" spans="1:9" x14ac:dyDescent="0.3">
      <c r="A10" s="4" t="s">
        <v>470</v>
      </c>
      <c r="B10" s="4">
        <v>8</v>
      </c>
      <c r="C10" s="71" t="s">
        <v>382</v>
      </c>
      <c r="E10" s="4">
        <v>4</v>
      </c>
      <c r="F10" s="4" t="s">
        <v>486</v>
      </c>
    </row>
    <row r="11" spans="1:9" x14ac:dyDescent="0.3">
      <c r="A11" s="4" t="s">
        <v>470</v>
      </c>
      <c r="B11" s="4">
        <v>9</v>
      </c>
      <c r="C11" s="70" t="s">
        <v>452</v>
      </c>
      <c r="E11" s="4">
        <v>5</v>
      </c>
      <c r="F11" s="4" t="s">
        <v>487</v>
      </c>
    </row>
    <row r="12" spans="1:9" x14ac:dyDescent="0.3">
      <c r="A12" s="4" t="s">
        <v>470</v>
      </c>
      <c r="B12" s="4">
        <v>10</v>
      </c>
      <c r="C12" s="72" t="s">
        <v>476</v>
      </c>
      <c r="E12" s="4">
        <v>6</v>
      </c>
      <c r="F12" s="4" t="s">
        <v>488</v>
      </c>
    </row>
    <row r="13" spans="1:9" x14ac:dyDescent="0.3">
      <c r="A13" s="4" t="s">
        <v>470</v>
      </c>
      <c r="B13" s="4">
        <v>11</v>
      </c>
      <c r="C13" s="72" t="s">
        <v>450</v>
      </c>
      <c r="E13" s="4">
        <v>7</v>
      </c>
      <c r="F13" s="4" t="s">
        <v>489</v>
      </c>
    </row>
    <row r="14" spans="1:9" x14ac:dyDescent="0.3">
      <c r="A14" s="4" t="s">
        <v>470</v>
      </c>
      <c r="B14" s="4">
        <v>12</v>
      </c>
      <c r="C14" s="72" t="s">
        <v>452</v>
      </c>
      <c r="E14" s="4">
        <v>8</v>
      </c>
      <c r="F14" s="4" t="s">
        <v>490</v>
      </c>
    </row>
    <row r="15" spans="1:9" ht="21" x14ac:dyDescent="0.3">
      <c r="A15" s="4" t="s">
        <v>470</v>
      </c>
      <c r="B15" s="4">
        <v>13</v>
      </c>
      <c r="C15" s="73" t="s">
        <v>543</v>
      </c>
      <c r="E15" s="4">
        <v>9</v>
      </c>
      <c r="F15" s="4" t="s">
        <v>491</v>
      </c>
    </row>
    <row r="16" spans="1:9" x14ac:dyDescent="0.3">
      <c r="A16" s="4" t="s">
        <v>470</v>
      </c>
      <c r="B16" s="4">
        <v>14</v>
      </c>
      <c r="C16" s="72" t="s">
        <v>464</v>
      </c>
      <c r="E16" s="4">
        <v>10</v>
      </c>
      <c r="F16" s="4" t="s">
        <v>503</v>
      </c>
    </row>
    <row r="17" spans="1:6" x14ac:dyDescent="0.3">
      <c r="A17" s="4" t="s">
        <v>470</v>
      </c>
      <c r="B17" s="4">
        <v>15</v>
      </c>
      <c r="C17" s="72" t="s">
        <v>466</v>
      </c>
      <c r="E17" s="4">
        <v>11</v>
      </c>
      <c r="F17" s="4" t="s">
        <v>504</v>
      </c>
    </row>
    <row r="18" spans="1:6" x14ac:dyDescent="0.3">
      <c r="A18" s="4" t="s">
        <v>470</v>
      </c>
      <c r="B18" s="4">
        <v>16</v>
      </c>
      <c r="C18" s="72" t="s">
        <v>465</v>
      </c>
      <c r="E18" s="4">
        <v>12</v>
      </c>
      <c r="F18" s="4" t="s">
        <v>491</v>
      </c>
    </row>
    <row r="19" spans="1:6" x14ac:dyDescent="0.3">
      <c r="A19" s="4" t="s">
        <v>470</v>
      </c>
      <c r="B19" s="4">
        <v>17</v>
      </c>
      <c r="C19" s="72" t="s">
        <v>467</v>
      </c>
      <c r="E19" s="4">
        <v>13</v>
      </c>
      <c r="F19" s="4" t="s">
        <v>544</v>
      </c>
    </row>
    <row r="20" spans="1:6" x14ac:dyDescent="0.3">
      <c r="A20" s="4" t="s">
        <v>470</v>
      </c>
      <c r="B20" s="4">
        <v>18</v>
      </c>
      <c r="C20" s="4" t="s">
        <v>477</v>
      </c>
      <c r="E20" s="4">
        <v>14</v>
      </c>
      <c r="F20" s="4" t="s">
        <v>505</v>
      </c>
    </row>
    <row r="21" spans="1:6" x14ac:dyDescent="0.3">
      <c r="A21" s="4" t="s">
        <v>470</v>
      </c>
      <c r="B21" s="4">
        <v>19</v>
      </c>
      <c r="C21" s="4" t="s">
        <v>478</v>
      </c>
      <c r="E21" s="4">
        <v>15</v>
      </c>
      <c r="F21" s="4" t="s">
        <v>506</v>
      </c>
    </row>
    <row r="22" spans="1:6" x14ac:dyDescent="0.3">
      <c r="A22" s="4" t="s">
        <v>470</v>
      </c>
      <c r="B22" s="4">
        <v>20</v>
      </c>
      <c r="C22" s="4" t="s">
        <v>501</v>
      </c>
      <c r="E22" s="4">
        <v>16</v>
      </c>
      <c r="F22" s="4" t="s">
        <v>507</v>
      </c>
    </row>
    <row r="23" spans="1:6" x14ac:dyDescent="0.3">
      <c r="A23" s="4" t="s">
        <v>470</v>
      </c>
      <c r="B23" s="4">
        <v>21</v>
      </c>
      <c r="C23" s="4" t="s">
        <v>479</v>
      </c>
      <c r="E23" s="4">
        <v>17</v>
      </c>
      <c r="F23" s="4" t="s">
        <v>508</v>
      </c>
    </row>
    <row r="24" spans="1:6" x14ac:dyDescent="0.3">
      <c r="A24" s="4" t="s">
        <v>470</v>
      </c>
      <c r="B24" s="4">
        <v>22</v>
      </c>
      <c r="C24" s="4" t="s">
        <v>480</v>
      </c>
      <c r="E24" s="4">
        <v>18</v>
      </c>
      <c r="F24" s="4" t="s">
        <v>509</v>
      </c>
    </row>
    <row r="25" spans="1:6" x14ac:dyDescent="0.3">
      <c r="A25" s="4" t="s">
        <v>470</v>
      </c>
      <c r="B25" s="4">
        <v>23</v>
      </c>
      <c r="C25" s="4" t="s">
        <v>469</v>
      </c>
      <c r="E25" s="4">
        <v>19</v>
      </c>
      <c r="F25" s="4" t="s">
        <v>510</v>
      </c>
    </row>
    <row r="26" spans="1:6" x14ac:dyDescent="0.3">
      <c r="A26" s="4" t="s">
        <v>470</v>
      </c>
      <c r="B26" s="4">
        <v>24</v>
      </c>
      <c r="C26" s="4" t="s">
        <v>481</v>
      </c>
      <c r="E26" s="4">
        <v>20</v>
      </c>
      <c r="F26" s="4" t="s">
        <v>511</v>
      </c>
    </row>
    <row r="27" spans="1:6" x14ac:dyDescent="0.3">
      <c r="A27" s="4" t="s">
        <v>470</v>
      </c>
      <c r="B27" s="4">
        <v>25</v>
      </c>
      <c r="C27" s="4" t="s">
        <v>535</v>
      </c>
      <c r="E27" s="4">
        <v>21</v>
      </c>
      <c r="F27" s="4" t="s">
        <v>512</v>
      </c>
    </row>
    <row r="28" spans="1:6" x14ac:dyDescent="0.3">
      <c r="A28" s="4" t="s">
        <v>470</v>
      </c>
      <c r="B28" s="4">
        <v>26</v>
      </c>
      <c r="C28" s="4" t="s">
        <v>502</v>
      </c>
      <c r="E28" s="4">
        <v>22</v>
      </c>
      <c r="F28" s="4" t="s">
        <v>513</v>
      </c>
    </row>
    <row r="29" spans="1:6" x14ac:dyDescent="0.3">
      <c r="A29" s="4" t="s">
        <v>470</v>
      </c>
      <c r="B29" s="4">
        <v>27</v>
      </c>
      <c r="C29" s="4" t="s">
        <v>451</v>
      </c>
      <c r="E29" s="4">
        <v>23</v>
      </c>
      <c r="F29" s="4" t="s">
        <v>514</v>
      </c>
    </row>
    <row r="30" spans="1:6" x14ac:dyDescent="0.3">
      <c r="A30" s="4" t="s">
        <v>470</v>
      </c>
      <c r="B30" s="4">
        <v>28</v>
      </c>
      <c r="C30" s="4" t="s">
        <v>532</v>
      </c>
      <c r="E30" s="4">
        <v>24</v>
      </c>
      <c r="F30" s="4" t="s">
        <v>515</v>
      </c>
    </row>
    <row r="31" spans="1:6" x14ac:dyDescent="0.3">
      <c r="A31" s="4" t="s">
        <v>470</v>
      </c>
      <c r="B31" s="4">
        <v>29</v>
      </c>
      <c r="C31" s="4" t="s">
        <v>538</v>
      </c>
      <c r="E31" s="4">
        <v>25</v>
      </c>
      <c r="F31" s="4" t="s">
        <v>536</v>
      </c>
    </row>
    <row r="32" spans="1:6" x14ac:dyDescent="0.3">
      <c r="A32" s="4" t="s">
        <v>470</v>
      </c>
      <c r="B32" s="4">
        <v>30</v>
      </c>
      <c r="C32" s="4" t="s">
        <v>384</v>
      </c>
      <c r="E32" s="4">
        <v>26</v>
      </c>
      <c r="F32" s="4" t="s">
        <v>516</v>
      </c>
    </row>
    <row r="33" spans="1:6" x14ac:dyDescent="0.3">
      <c r="A33" s="4" t="s">
        <v>470</v>
      </c>
      <c r="B33" s="4">
        <v>31</v>
      </c>
      <c r="E33" s="4">
        <v>27</v>
      </c>
      <c r="F33" s="4" t="s">
        <v>530</v>
      </c>
    </row>
    <row r="34" spans="1:6" x14ac:dyDescent="0.3">
      <c r="A34" s="4" t="s">
        <v>471</v>
      </c>
      <c r="B34" s="4">
        <v>1</v>
      </c>
      <c r="C34" s="4" t="s">
        <v>483</v>
      </c>
      <c r="E34" s="4">
        <v>28</v>
      </c>
      <c r="F34" s="4" t="s">
        <v>533</v>
      </c>
    </row>
    <row r="35" spans="1:6" x14ac:dyDescent="0.3">
      <c r="A35" s="4" t="s">
        <v>471</v>
      </c>
      <c r="B35" s="4">
        <v>2</v>
      </c>
      <c r="C35" s="4" t="s">
        <v>484</v>
      </c>
      <c r="E35" s="4">
        <v>29</v>
      </c>
      <c r="F35" s="4" t="s">
        <v>539</v>
      </c>
    </row>
    <row r="36" spans="1:6" x14ac:dyDescent="0.3">
      <c r="A36" s="4" t="s">
        <v>471</v>
      </c>
      <c r="B36" s="4">
        <v>3</v>
      </c>
      <c r="C36" s="4" t="s">
        <v>485</v>
      </c>
      <c r="E36" s="4">
        <v>30</v>
      </c>
      <c r="F36" s="4" t="s">
        <v>384</v>
      </c>
    </row>
    <row r="37" spans="1:6" x14ac:dyDescent="0.3">
      <c r="A37" s="4" t="s">
        <v>471</v>
      </c>
      <c r="B37" s="4">
        <v>4</v>
      </c>
      <c r="C37" s="4" t="s">
        <v>486</v>
      </c>
      <c r="E37" s="4">
        <v>31</v>
      </c>
      <c r="F37" s="4" t="s">
        <v>557</v>
      </c>
    </row>
    <row r="38" spans="1:6" x14ac:dyDescent="0.3">
      <c r="A38" s="4" t="s">
        <v>471</v>
      </c>
      <c r="B38" s="4">
        <v>5</v>
      </c>
      <c r="C38" s="4" t="s">
        <v>487</v>
      </c>
    </row>
    <row r="39" spans="1:6" x14ac:dyDescent="0.3">
      <c r="A39" s="4" t="s">
        <v>471</v>
      </c>
      <c r="B39" s="4">
        <v>6</v>
      </c>
      <c r="C39" s="4" t="s">
        <v>488</v>
      </c>
    </row>
    <row r="40" spans="1:6" x14ac:dyDescent="0.3">
      <c r="A40" s="4" t="s">
        <v>471</v>
      </c>
      <c r="B40" s="4">
        <v>7</v>
      </c>
      <c r="C40" s="4" t="s">
        <v>489</v>
      </c>
    </row>
    <row r="41" spans="1:6" x14ac:dyDescent="0.3">
      <c r="A41" s="4" t="s">
        <v>471</v>
      </c>
      <c r="B41" s="4">
        <v>8</v>
      </c>
      <c r="C41" s="4" t="s">
        <v>490</v>
      </c>
    </row>
    <row r="42" spans="1:6" x14ac:dyDescent="0.3">
      <c r="A42" s="4" t="s">
        <v>471</v>
      </c>
      <c r="B42" s="4">
        <v>9</v>
      </c>
      <c r="C42" s="4" t="s">
        <v>491</v>
      </c>
    </row>
    <row r="43" spans="1:6" x14ac:dyDescent="0.3">
      <c r="A43" s="4" t="s">
        <v>471</v>
      </c>
      <c r="B43" s="4">
        <v>10</v>
      </c>
      <c r="C43" s="4" t="s">
        <v>503</v>
      </c>
    </row>
    <row r="44" spans="1:6" x14ac:dyDescent="0.3">
      <c r="A44" s="4" t="s">
        <v>471</v>
      </c>
      <c r="B44" s="4">
        <v>11</v>
      </c>
      <c r="C44" s="4" t="s">
        <v>504</v>
      </c>
    </row>
    <row r="45" spans="1:6" x14ac:dyDescent="0.3">
      <c r="A45" s="4" t="s">
        <v>471</v>
      </c>
      <c r="B45" s="4">
        <v>12</v>
      </c>
      <c r="C45" s="4" t="s">
        <v>491</v>
      </c>
    </row>
    <row r="46" spans="1:6" ht="21" x14ac:dyDescent="0.3">
      <c r="A46" s="4" t="s">
        <v>471</v>
      </c>
      <c r="B46" s="4">
        <v>13</v>
      </c>
      <c r="C46" s="27" t="s">
        <v>544</v>
      </c>
    </row>
    <row r="47" spans="1:6" x14ac:dyDescent="0.3">
      <c r="A47" s="4" t="s">
        <v>471</v>
      </c>
      <c r="B47" s="4">
        <v>14</v>
      </c>
      <c r="C47" s="4" t="s">
        <v>505</v>
      </c>
    </row>
    <row r="48" spans="1:6" x14ac:dyDescent="0.3">
      <c r="A48" s="4" t="s">
        <v>471</v>
      </c>
      <c r="B48" s="4">
        <v>15</v>
      </c>
      <c r="C48" s="4" t="s">
        <v>506</v>
      </c>
    </row>
    <row r="49" spans="1:3" x14ac:dyDescent="0.3">
      <c r="A49" s="4" t="s">
        <v>471</v>
      </c>
      <c r="B49" s="4">
        <v>16</v>
      </c>
      <c r="C49" s="4" t="s">
        <v>507</v>
      </c>
    </row>
    <row r="50" spans="1:3" x14ac:dyDescent="0.3">
      <c r="A50" s="4" t="s">
        <v>471</v>
      </c>
      <c r="B50" s="4">
        <v>17</v>
      </c>
      <c r="C50" s="4" t="s">
        <v>508</v>
      </c>
    </row>
    <row r="51" spans="1:3" x14ac:dyDescent="0.3">
      <c r="A51" s="4" t="s">
        <v>471</v>
      </c>
      <c r="B51" s="4">
        <v>18</v>
      </c>
      <c r="C51" s="4" t="s">
        <v>509</v>
      </c>
    </row>
    <row r="52" spans="1:3" x14ac:dyDescent="0.3">
      <c r="A52" s="4" t="s">
        <v>471</v>
      </c>
      <c r="B52" s="4">
        <v>19</v>
      </c>
      <c r="C52" s="4" t="s">
        <v>510</v>
      </c>
    </row>
    <row r="53" spans="1:3" x14ac:dyDescent="0.3">
      <c r="A53" s="4" t="s">
        <v>471</v>
      </c>
      <c r="B53" s="4">
        <v>20</v>
      </c>
      <c r="C53" s="4" t="s">
        <v>511</v>
      </c>
    </row>
    <row r="54" spans="1:3" x14ac:dyDescent="0.3">
      <c r="A54" s="4" t="s">
        <v>471</v>
      </c>
      <c r="B54" s="4">
        <v>21</v>
      </c>
      <c r="C54" s="4" t="s">
        <v>512</v>
      </c>
    </row>
    <row r="55" spans="1:3" x14ac:dyDescent="0.3">
      <c r="A55" s="4" t="s">
        <v>471</v>
      </c>
      <c r="B55" s="4">
        <v>22</v>
      </c>
      <c r="C55" s="4" t="s">
        <v>513</v>
      </c>
    </row>
    <row r="56" spans="1:3" x14ac:dyDescent="0.3">
      <c r="A56" s="4" t="s">
        <v>471</v>
      </c>
      <c r="B56" s="4">
        <v>23</v>
      </c>
      <c r="C56" s="4" t="s">
        <v>514</v>
      </c>
    </row>
    <row r="57" spans="1:3" x14ac:dyDescent="0.3">
      <c r="A57" s="4" t="s">
        <v>471</v>
      </c>
      <c r="B57" s="4">
        <v>24</v>
      </c>
      <c r="C57" s="4" t="s">
        <v>515</v>
      </c>
    </row>
    <row r="58" spans="1:3" x14ac:dyDescent="0.3">
      <c r="A58" s="4" t="s">
        <v>471</v>
      </c>
      <c r="B58" s="4">
        <v>25</v>
      </c>
      <c r="C58" s="4" t="s">
        <v>536</v>
      </c>
    </row>
    <row r="59" spans="1:3" x14ac:dyDescent="0.3">
      <c r="A59" s="4" t="s">
        <v>471</v>
      </c>
      <c r="B59" s="4">
        <v>26</v>
      </c>
      <c r="C59" s="4" t="s">
        <v>516</v>
      </c>
    </row>
    <row r="60" spans="1:3" x14ac:dyDescent="0.3">
      <c r="A60" s="4" t="s">
        <v>471</v>
      </c>
      <c r="B60" s="4">
        <v>27</v>
      </c>
      <c r="C60" s="4" t="s">
        <v>530</v>
      </c>
    </row>
    <row r="61" spans="1:3" x14ac:dyDescent="0.3">
      <c r="A61" s="4" t="s">
        <v>471</v>
      </c>
      <c r="B61" s="4">
        <v>28</v>
      </c>
      <c r="C61" s="4" t="s">
        <v>533</v>
      </c>
    </row>
    <row r="62" spans="1:3" x14ac:dyDescent="0.3">
      <c r="A62" s="4" t="s">
        <v>471</v>
      </c>
      <c r="B62" s="4">
        <v>29</v>
      </c>
      <c r="C62" s="4" t="s">
        <v>539</v>
      </c>
    </row>
    <row r="63" spans="1:3" x14ac:dyDescent="0.3">
      <c r="A63" s="4" t="s">
        <v>471</v>
      </c>
      <c r="B63" s="4">
        <v>30</v>
      </c>
      <c r="C63" s="4" t="s">
        <v>384</v>
      </c>
    </row>
    <row r="64" spans="1:3" x14ac:dyDescent="0.3">
      <c r="A64" s="4" t="s">
        <v>471</v>
      </c>
      <c r="B64" s="4">
        <v>31</v>
      </c>
    </row>
    <row r="65" spans="1:3" x14ac:dyDescent="0.3">
      <c r="A65" s="4" t="s">
        <v>482</v>
      </c>
      <c r="B65" s="4">
        <v>1</v>
      </c>
      <c r="C65" s="4" t="s">
        <v>492</v>
      </c>
    </row>
    <row r="66" spans="1:3" x14ac:dyDescent="0.3">
      <c r="A66" s="4" t="s">
        <v>482</v>
      </c>
      <c r="B66" s="4">
        <v>2</v>
      </c>
      <c r="C66" s="4" t="s">
        <v>493</v>
      </c>
    </row>
    <row r="67" spans="1:3" x14ac:dyDescent="0.3">
      <c r="A67" s="4" t="s">
        <v>482</v>
      </c>
      <c r="B67" s="4">
        <v>3</v>
      </c>
      <c r="C67" s="4" t="s">
        <v>494</v>
      </c>
    </row>
    <row r="68" spans="1:3" x14ac:dyDescent="0.3">
      <c r="A68" s="4" t="s">
        <v>482</v>
      </c>
      <c r="B68" s="4">
        <v>4</v>
      </c>
      <c r="C68" s="4" t="s">
        <v>495</v>
      </c>
    </row>
    <row r="69" spans="1:3" x14ac:dyDescent="0.3">
      <c r="A69" s="4" t="s">
        <v>482</v>
      </c>
      <c r="B69" s="4">
        <v>5</v>
      </c>
      <c r="C69" s="4" t="s">
        <v>496</v>
      </c>
    </row>
    <row r="70" spans="1:3" x14ac:dyDescent="0.3">
      <c r="A70" s="4" t="s">
        <v>482</v>
      </c>
      <c r="B70" s="4">
        <v>6</v>
      </c>
      <c r="C70" s="4" t="s">
        <v>497</v>
      </c>
    </row>
    <row r="71" spans="1:3" x14ac:dyDescent="0.3">
      <c r="A71" s="4" t="s">
        <v>482</v>
      </c>
      <c r="B71" s="4">
        <v>7</v>
      </c>
      <c r="C71" s="4" t="s">
        <v>498</v>
      </c>
    </row>
    <row r="72" spans="1:3" x14ac:dyDescent="0.3">
      <c r="A72" s="4" t="s">
        <v>482</v>
      </c>
      <c r="B72" s="4">
        <v>8</v>
      </c>
      <c r="C72" s="4" t="s">
        <v>499</v>
      </c>
    </row>
    <row r="73" spans="1:3" x14ac:dyDescent="0.3">
      <c r="A73" s="4" t="s">
        <v>482</v>
      </c>
      <c r="B73" s="4">
        <v>9</v>
      </c>
      <c r="C73" s="4" t="s">
        <v>500</v>
      </c>
    </row>
    <row r="74" spans="1:3" x14ac:dyDescent="0.3">
      <c r="A74" s="4" t="s">
        <v>482</v>
      </c>
      <c r="B74" s="4">
        <v>10</v>
      </c>
      <c r="C74" s="4" t="s">
        <v>517</v>
      </c>
    </row>
    <row r="75" spans="1:3" x14ac:dyDescent="0.3">
      <c r="A75" s="4" t="s">
        <v>482</v>
      </c>
      <c r="B75" s="4">
        <v>11</v>
      </c>
      <c r="C75" s="4" t="s">
        <v>450</v>
      </c>
    </row>
    <row r="76" spans="1:3" x14ac:dyDescent="0.3">
      <c r="A76" s="4" t="s">
        <v>482</v>
      </c>
      <c r="B76" s="4">
        <v>12</v>
      </c>
      <c r="C76" s="4" t="s">
        <v>500</v>
      </c>
    </row>
    <row r="77" spans="1:3" ht="21" x14ac:dyDescent="0.3">
      <c r="A77" s="4" t="s">
        <v>482</v>
      </c>
      <c r="B77" s="4">
        <v>13</v>
      </c>
      <c r="C77" s="27" t="s">
        <v>545</v>
      </c>
    </row>
    <row r="78" spans="1:3" x14ac:dyDescent="0.3">
      <c r="A78" s="4" t="s">
        <v>482</v>
      </c>
      <c r="B78" s="4">
        <v>14</v>
      </c>
      <c r="C78" s="4" t="s">
        <v>518</v>
      </c>
    </row>
    <row r="79" spans="1:3" x14ac:dyDescent="0.3">
      <c r="A79" s="4" t="s">
        <v>482</v>
      </c>
      <c r="B79" s="4">
        <v>15</v>
      </c>
      <c r="C79" s="4" t="s">
        <v>519</v>
      </c>
    </row>
    <row r="80" spans="1:3" x14ac:dyDescent="0.3">
      <c r="A80" s="4" t="s">
        <v>482</v>
      </c>
      <c r="B80" s="4">
        <v>16</v>
      </c>
      <c r="C80" s="4" t="s">
        <v>520</v>
      </c>
    </row>
    <row r="81" spans="1:3" x14ac:dyDescent="0.3">
      <c r="A81" s="4" t="s">
        <v>482</v>
      </c>
      <c r="B81" s="4">
        <v>17</v>
      </c>
      <c r="C81" s="4" t="s">
        <v>521</v>
      </c>
    </row>
    <row r="82" spans="1:3" x14ac:dyDescent="0.3">
      <c r="A82" s="4" t="s">
        <v>482</v>
      </c>
      <c r="B82" s="4">
        <v>18</v>
      </c>
      <c r="C82" s="4" t="s">
        <v>522</v>
      </c>
    </row>
    <row r="83" spans="1:3" x14ac:dyDescent="0.3">
      <c r="A83" s="4" t="s">
        <v>482</v>
      </c>
      <c r="B83" s="4">
        <v>19</v>
      </c>
      <c r="C83" s="4" t="s">
        <v>523</v>
      </c>
    </row>
    <row r="84" spans="1:3" x14ac:dyDescent="0.3">
      <c r="A84" s="4" t="s">
        <v>482</v>
      </c>
      <c r="B84" s="4">
        <v>20</v>
      </c>
      <c r="C84" s="4" t="s">
        <v>524</v>
      </c>
    </row>
    <row r="85" spans="1:3" x14ac:dyDescent="0.3">
      <c r="A85" s="4" t="s">
        <v>482</v>
      </c>
      <c r="B85" s="4">
        <v>21</v>
      </c>
      <c r="C85" s="4" t="s">
        <v>525</v>
      </c>
    </row>
    <row r="86" spans="1:3" x14ac:dyDescent="0.3">
      <c r="A86" s="4" t="s">
        <v>482</v>
      </c>
      <c r="B86" s="4">
        <v>22</v>
      </c>
      <c r="C86" s="4" t="s">
        <v>526</v>
      </c>
    </row>
    <row r="87" spans="1:3" x14ac:dyDescent="0.3">
      <c r="A87" s="4" t="s">
        <v>482</v>
      </c>
      <c r="B87" s="4">
        <v>23</v>
      </c>
      <c r="C87" s="4" t="s">
        <v>527</v>
      </c>
    </row>
    <row r="88" spans="1:3" x14ac:dyDescent="0.3">
      <c r="A88" s="4" t="s">
        <v>482</v>
      </c>
      <c r="B88" s="4">
        <v>24</v>
      </c>
      <c r="C88" s="4" t="s">
        <v>528</v>
      </c>
    </row>
    <row r="89" spans="1:3" x14ac:dyDescent="0.3">
      <c r="A89" s="4" t="s">
        <v>482</v>
      </c>
      <c r="B89" s="4">
        <v>25</v>
      </c>
      <c r="C89" s="4" t="s">
        <v>537</v>
      </c>
    </row>
    <row r="90" spans="1:3" x14ac:dyDescent="0.3">
      <c r="A90" s="4" t="s">
        <v>482</v>
      </c>
      <c r="B90" s="4">
        <v>26</v>
      </c>
      <c r="C90" s="4" t="s">
        <v>529</v>
      </c>
    </row>
    <row r="91" spans="1:3" x14ac:dyDescent="0.3">
      <c r="A91" s="4" t="s">
        <v>482</v>
      </c>
      <c r="B91" s="4">
        <v>27</v>
      </c>
      <c r="C91" s="4" t="s">
        <v>531</v>
      </c>
    </row>
    <row r="92" spans="1:3" x14ac:dyDescent="0.3">
      <c r="A92" s="4" t="s">
        <v>482</v>
      </c>
      <c r="B92" s="4">
        <v>28</v>
      </c>
      <c r="C92" s="4" t="s">
        <v>534</v>
      </c>
    </row>
    <row r="93" spans="1:3" x14ac:dyDescent="0.3">
      <c r="A93" s="4" t="s">
        <v>482</v>
      </c>
      <c r="B93" s="4">
        <v>29</v>
      </c>
      <c r="C93" s="4" t="s">
        <v>540</v>
      </c>
    </row>
    <row r="94" spans="1:3" x14ac:dyDescent="0.3">
      <c r="A94" s="4" t="s">
        <v>482</v>
      </c>
      <c r="B94" s="4">
        <v>30</v>
      </c>
      <c r="C94" s="4" t="s">
        <v>542</v>
      </c>
    </row>
    <row r="95" spans="1:3" x14ac:dyDescent="0.3">
      <c r="A95" s="4" t="s">
        <v>482</v>
      </c>
      <c r="B95" s="4">
        <v>31</v>
      </c>
    </row>
  </sheetData>
  <phoneticPr fontId="6" type="noConversion"/>
  <pageMargins left="0.7" right="0.7" top="0.78740157499999996" bottom="0.78740157499999996" header="0.3" footer="0.3"/>
  <pageSetup paperSize="9" orientation="portrait"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8C628E-B9C3-458F-94D9-FC4467B3EEC9}">
  <dimension ref="A1:L74"/>
  <sheetViews>
    <sheetView workbookViewId="0">
      <selection activeCell="D16" sqref="D16"/>
    </sheetView>
  </sheetViews>
  <sheetFormatPr baseColWidth="10" defaultRowHeight="14" x14ac:dyDescent="0.3"/>
  <cols>
    <col min="1" max="1" width="18.1640625" bestFit="1" customWidth="1"/>
    <col min="2" max="2" width="28.5" bestFit="1" customWidth="1"/>
    <col min="3" max="3" width="18.25" bestFit="1" customWidth="1"/>
    <col min="4" max="4" width="28.58203125" bestFit="1" customWidth="1"/>
    <col min="5" max="5" width="18.33203125" bestFit="1" customWidth="1"/>
    <col min="6" max="6" width="18.25" bestFit="1" customWidth="1"/>
    <col min="7" max="7" width="28.58203125" bestFit="1" customWidth="1"/>
    <col min="8" max="8" width="18.33203125" bestFit="1" customWidth="1"/>
    <col min="9" max="9" width="14.9140625" bestFit="1" customWidth="1"/>
    <col min="10" max="10" width="36.5" bestFit="1" customWidth="1"/>
    <col min="11" max="11" width="26.25" bestFit="1" customWidth="1"/>
    <col min="12" max="12" width="11.25" bestFit="1" customWidth="1"/>
    <col min="13" max="23" width="57.25" bestFit="1" customWidth="1"/>
    <col min="24" max="24" width="32.25" bestFit="1" customWidth="1"/>
    <col min="25" max="25" width="55.75" bestFit="1" customWidth="1"/>
    <col min="26" max="26" width="57.33203125" bestFit="1" customWidth="1"/>
    <col min="27" max="27" width="65.08203125" bestFit="1" customWidth="1"/>
    <col min="28" max="28" width="41.08203125" bestFit="1" customWidth="1"/>
    <col min="29" max="29" width="39.75" bestFit="1" customWidth="1"/>
    <col min="30" max="30" width="42.58203125" bestFit="1" customWidth="1"/>
  </cols>
  <sheetData>
    <row r="1" spans="1:12" x14ac:dyDescent="0.3">
      <c r="A1" s="46" t="s">
        <v>448</v>
      </c>
      <c r="B1" s="46" t="s">
        <v>375</v>
      </c>
      <c r="G1" s="46" t="s">
        <v>4</v>
      </c>
      <c r="H1" s="46" t="s">
        <v>375</v>
      </c>
      <c r="I1" s="46"/>
      <c r="J1" s="46"/>
      <c r="K1" s="46"/>
      <c r="L1" s="46"/>
    </row>
    <row r="2" spans="1:12" x14ac:dyDescent="0.3">
      <c r="A2" s="46" t="s">
        <v>209</v>
      </c>
      <c r="B2" s="46" t="s">
        <v>375</v>
      </c>
      <c r="C2" s="46"/>
      <c r="D2" s="46"/>
      <c r="E2" s="46"/>
      <c r="F2" s="46"/>
      <c r="G2" s="46" t="s">
        <v>209</v>
      </c>
      <c r="H2" s="46" t="s">
        <v>275</v>
      </c>
      <c r="I2" s="46"/>
      <c r="J2" s="46"/>
      <c r="K2" s="46"/>
      <c r="L2" s="46"/>
    </row>
    <row r="3" spans="1:12" x14ac:dyDescent="0.3">
      <c r="A3" s="46" t="s">
        <v>207</v>
      </c>
      <c r="B3" s="46" t="s">
        <v>375</v>
      </c>
      <c r="C3" s="46"/>
      <c r="D3" s="46"/>
      <c r="E3" s="46"/>
      <c r="F3" s="46"/>
      <c r="G3" s="46" t="s">
        <v>207</v>
      </c>
      <c r="H3" s="46" t="s">
        <v>275</v>
      </c>
      <c r="I3" s="46"/>
      <c r="J3" s="46"/>
      <c r="K3" s="46"/>
      <c r="L3" s="46"/>
    </row>
    <row r="4" spans="1:12" x14ac:dyDescent="0.3">
      <c r="A4" s="46"/>
      <c r="B4" s="46"/>
      <c r="C4" s="46"/>
      <c r="D4" s="46"/>
      <c r="E4" s="46"/>
      <c r="F4" s="46"/>
      <c r="G4" s="46"/>
      <c r="H4" s="46"/>
      <c r="I4" s="46"/>
      <c r="J4" s="46"/>
      <c r="K4" s="46"/>
      <c r="L4" s="46"/>
    </row>
    <row r="5" spans="1:12" x14ac:dyDescent="0.3">
      <c r="A5" s="46"/>
      <c r="B5" s="46" t="s">
        <v>1</v>
      </c>
      <c r="C5" s="46"/>
      <c r="D5" s="46"/>
      <c r="E5" s="46"/>
      <c r="F5" s="46"/>
      <c r="G5" s="46"/>
      <c r="H5" s="46" t="s">
        <v>1</v>
      </c>
      <c r="I5" s="46"/>
      <c r="J5" s="46"/>
      <c r="K5" s="46"/>
      <c r="L5" s="46"/>
    </row>
    <row r="6" spans="1:12" x14ac:dyDescent="0.3">
      <c r="A6" s="46" t="s">
        <v>313</v>
      </c>
      <c r="B6" s="46">
        <v>2020</v>
      </c>
      <c r="C6" s="46">
        <v>2021</v>
      </c>
      <c r="D6" s="46">
        <v>2022</v>
      </c>
      <c r="E6" s="46">
        <v>2023</v>
      </c>
      <c r="F6" s="46"/>
      <c r="G6" s="46" t="s">
        <v>313</v>
      </c>
      <c r="H6" s="46">
        <v>2020</v>
      </c>
      <c r="I6" s="46">
        <v>2021</v>
      </c>
      <c r="J6" s="46">
        <v>2022</v>
      </c>
      <c r="K6" s="46">
        <v>2023</v>
      </c>
      <c r="L6" s="46"/>
    </row>
    <row r="7" spans="1:12" x14ac:dyDescent="0.3">
      <c r="A7" s="47" t="s">
        <v>376</v>
      </c>
      <c r="B7" s="48">
        <v>15016882.580000006</v>
      </c>
      <c r="C7" s="49">
        <v>15205928.030000003</v>
      </c>
      <c r="D7" s="49">
        <v>15488955.310000002</v>
      </c>
      <c r="E7" s="50">
        <v>15817030.819999998</v>
      </c>
      <c r="F7" s="46"/>
      <c r="G7" s="47" t="s">
        <v>376</v>
      </c>
      <c r="H7" s="48">
        <v>8590580.0799999982</v>
      </c>
      <c r="I7" s="49">
        <v>8658652.0800000057</v>
      </c>
      <c r="J7" s="49">
        <v>8780519.7400000002</v>
      </c>
      <c r="K7" s="50">
        <v>8905015.5899999999</v>
      </c>
      <c r="L7" s="46"/>
    </row>
    <row r="8" spans="1:12" x14ac:dyDescent="0.3">
      <c r="A8" s="46" t="s">
        <v>377</v>
      </c>
      <c r="B8" s="51">
        <v>-2128248997.9400003</v>
      </c>
      <c r="C8" s="51">
        <v>-2191641774.9300008</v>
      </c>
      <c r="D8" s="51">
        <v>-2053727012.1799991</v>
      </c>
      <c r="E8" s="51">
        <v>-2170715598.1800008</v>
      </c>
      <c r="F8" s="46"/>
      <c r="G8" s="46" t="s">
        <v>377</v>
      </c>
      <c r="H8" s="51">
        <v>-1127694185.5999999</v>
      </c>
      <c r="I8" s="51">
        <v>-1162779898.96</v>
      </c>
      <c r="J8" s="51">
        <v>-1090901192.1100001</v>
      </c>
      <c r="K8" s="51">
        <v>-1149336217.5899999</v>
      </c>
      <c r="L8" s="46"/>
    </row>
    <row r="9" spans="1:12" x14ac:dyDescent="0.3">
      <c r="A9" s="46" t="s">
        <v>378</v>
      </c>
      <c r="B9" s="51">
        <v>-11354661.540000001</v>
      </c>
      <c r="C9" s="51">
        <v>-14194436.899999999</v>
      </c>
      <c r="D9" s="51">
        <v>-19258972.539999999</v>
      </c>
      <c r="E9" s="51">
        <v>-24563813.98</v>
      </c>
      <c r="F9" s="46"/>
      <c r="G9" s="46" t="s">
        <v>378</v>
      </c>
      <c r="H9" s="51">
        <v>-5880793.3300000001</v>
      </c>
      <c r="I9" s="51">
        <v>-7320264.8600000003</v>
      </c>
      <c r="J9" s="51">
        <v>-9867113.6999999993</v>
      </c>
      <c r="K9" s="51">
        <v>-12508287.09</v>
      </c>
      <c r="L9" s="46"/>
    </row>
    <row r="10" spans="1:12" x14ac:dyDescent="0.3">
      <c r="A10" s="46" t="s">
        <v>383</v>
      </c>
      <c r="B10" s="51">
        <v>-378221778.49000013</v>
      </c>
      <c r="C10" s="51">
        <v>-567569239.94000018</v>
      </c>
      <c r="D10" s="51">
        <v>-665691067.36000001</v>
      </c>
      <c r="E10" s="51">
        <v>-574832814.9000001</v>
      </c>
      <c r="F10" s="46"/>
      <c r="G10" s="46" t="s">
        <v>383</v>
      </c>
      <c r="H10" s="51">
        <v>-301777570.26000011</v>
      </c>
      <c r="I10" s="51">
        <v>-410446767.31</v>
      </c>
      <c r="J10" s="51">
        <v>-452983697.92999995</v>
      </c>
      <c r="K10" s="51">
        <v>-402658411.16999996</v>
      </c>
      <c r="L10" s="46"/>
    </row>
    <row r="11" spans="1:12" x14ac:dyDescent="0.3">
      <c r="A11" s="46" t="s">
        <v>379</v>
      </c>
      <c r="B11" s="51">
        <v>-110895792.27999999</v>
      </c>
      <c r="C11" s="51">
        <v>-114199163.11999999</v>
      </c>
      <c r="D11" s="51">
        <v>-133181548.73000002</v>
      </c>
      <c r="E11" s="51">
        <v>-145201821.11000001</v>
      </c>
      <c r="F11" s="46"/>
      <c r="G11" s="46" t="s">
        <v>379</v>
      </c>
      <c r="H11" s="51">
        <v>-60297354.890000008</v>
      </c>
      <c r="I11" s="51">
        <v>-62395219.570000008</v>
      </c>
      <c r="J11" s="51">
        <v>-72618565.910000026</v>
      </c>
      <c r="K11" s="51">
        <v>-80007587.709999993</v>
      </c>
      <c r="L11" s="54" t="s">
        <v>386</v>
      </c>
    </row>
    <row r="12" spans="1:12" x14ac:dyDescent="0.3">
      <c r="A12" s="46" t="s">
        <v>380</v>
      </c>
      <c r="B12" s="51">
        <v>-99550384.310000002</v>
      </c>
      <c r="C12" s="51">
        <v>-71635236.530000001</v>
      </c>
      <c r="D12" s="51">
        <v>-67642875.700000018</v>
      </c>
      <c r="E12" s="51">
        <v>-82434848.180000022</v>
      </c>
      <c r="F12" s="46"/>
      <c r="G12" s="46" t="s">
        <v>380</v>
      </c>
      <c r="H12" s="51">
        <v>-54548912.530000001</v>
      </c>
      <c r="I12" s="51">
        <v>-40777153.230000004</v>
      </c>
      <c r="J12" s="51">
        <v>-38496106.950000003</v>
      </c>
      <c r="K12" s="51">
        <v>-46485436.640000015</v>
      </c>
      <c r="L12" s="46"/>
    </row>
    <row r="13" spans="1:12" ht="14.5" thickBot="1" x14ac:dyDescent="0.35">
      <c r="A13" s="46" t="s">
        <v>381</v>
      </c>
      <c r="B13" s="51">
        <v>-60372047.160000011</v>
      </c>
      <c r="C13" s="51">
        <v>-51040472.519999996</v>
      </c>
      <c r="D13" s="51">
        <v>-66259252.039999984</v>
      </c>
      <c r="E13" s="51">
        <v>-48770909.410000004</v>
      </c>
      <c r="F13" s="46"/>
      <c r="G13" s="46" t="s">
        <v>381</v>
      </c>
      <c r="H13" s="51">
        <v>-31582808.759999998</v>
      </c>
      <c r="I13" s="51">
        <v>-27030886.700000003</v>
      </c>
      <c r="J13" s="51">
        <v>-35158114.349999994</v>
      </c>
      <c r="K13" s="51">
        <v>-27002731.940000001</v>
      </c>
      <c r="L13" s="46"/>
    </row>
    <row r="14" spans="1:12" x14ac:dyDescent="0.3">
      <c r="A14" s="52" t="s">
        <v>384</v>
      </c>
      <c r="B14" s="53">
        <f>SUM(B8:B13)</f>
        <v>-2788643661.7200003</v>
      </c>
      <c r="C14" s="53">
        <f t="shared" ref="C14" si="0">SUM(C8:C13)</f>
        <v>-3010280323.940001</v>
      </c>
      <c r="D14" s="53">
        <f t="shared" ref="D14" si="1">SUM(D8:D13)</f>
        <v>-3005760728.5499988</v>
      </c>
      <c r="E14" s="53">
        <f t="shared" ref="E14" si="2">SUM(E8:E13)</f>
        <v>-3046519805.7600007</v>
      </c>
      <c r="F14" s="46"/>
      <c r="G14" s="52" t="s">
        <v>384</v>
      </c>
      <c r="H14" s="53">
        <f>SUM(H8:H13)</f>
        <v>-1581781625.3700001</v>
      </c>
      <c r="I14" s="53">
        <f t="shared" ref="I14" si="3">SUM(I8:I13)</f>
        <v>-1710750190.6299999</v>
      </c>
      <c r="J14" s="53">
        <f t="shared" ref="J14" si="4">SUM(J8:J13)</f>
        <v>-1700024790.9500003</v>
      </c>
      <c r="K14" s="53">
        <f t="shared" ref="K14" si="5">SUM(K8:K13)</f>
        <v>-1717998672.1400001</v>
      </c>
      <c r="L14" s="46"/>
    </row>
    <row r="15" spans="1:12" s="7" customFormat="1" x14ac:dyDescent="0.3">
      <c r="A15" s="57"/>
      <c r="B15" s="58"/>
      <c r="C15" s="58"/>
      <c r="D15" s="58"/>
      <c r="E15" s="58"/>
      <c r="G15" s="57"/>
      <c r="H15" s="58"/>
      <c r="I15" s="58"/>
      <c r="J15" s="58"/>
      <c r="K15" s="58"/>
    </row>
    <row r="16" spans="1:12" s="7" customFormat="1" x14ac:dyDescent="0.3">
      <c r="A16" s="57"/>
      <c r="B16" s="58"/>
      <c r="C16" s="58"/>
      <c r="D16" s="58"/>
      <c r="E16" s="58"/>
      <c r="G16" s="57"/>
      <c r="H16" s="58"/>
      <c r="I16" s="58"/>
      <c r="J16" s="58"/>
      <c r="K16" s="58"/>
    </row>
    <row r="17" spans="1:11" s="7" customFormat="1" x14ac:dyDescent="0.3">
      <c r="A17" s="46" t="s">
        <v>448</v>
      </c>
      <c r="B17" s="46" t="s">
        <v>375</v>
      </c>
      <c r="C17"/>
      <c r="D17"/>
      <c r="E17"/>
      <c r="G17" s="46" t="s">
        <v>448</v>
      </c>
      <c r="H17" s="46" t="s">
        <v>375</v>
      </c>
      <c r="I17" s="59"/>
      <c r="J17" s="59"/>
      <c r="K17" s="59"/>
    </row>
    <row r="18" spans="1:11" s="7" customFormat="1" x14ac:dyDescent="0.3">
      <c r="A18" s="46" t="s">
        <v>209</v>
      </c>
      <c r="B18" s="46" t="s">
        <v>375</v>
      </c>
      <c r="C18" s="46"/>
      <c r="D18" s="46"/>
      <c r="E18" s="46"/>
      <c r="G18" s="46" t="s">
        <v>209</v>
      </c>
      <c r="H18" s="46" t="s">
        <v>275</v>
      </c>
      <c r="I18" s="46"/>
      <c r="J18" s="46"/>
      <c r="K18" s="46"/>
    </row>
    <row r="19" spans="1:11" s="7" customFormat="1" x14ac:dyDescent="0.3">
      <c r="A19" s="46" t="s">
        <v>207</v>
      </c>
      <c r="B19" s="46" t="s">
        <v>375</v>
      </c>
      <c r="C19" s="46"/>
      <c r="D19" s="46"/>
      <c r="E19" s="46"/>
      <c r="G19" s="46" t="s">
        <v>207</v>
      </c>
      <c r="H19" s="46" t="s">
        <v>275</v>
      </c>
      <c r="I19" s="46"/>
      <c r="J19" s="46"/>
      <c r="K19" s="46"/>
    </row>
    <row r="20" spans="1:11" s="7" customFormat="1" x14ac:dyDescent="0.3">
      <c r="A20" s="46"/>
      <c r="B20" s="46"/>
      <c r="C20" s="46"/>
      <c r="D20" s="46"/>
      <c r="E20" s="46"/>
      <c r="G20" s="46"/>
      <c r="H20" s="46"/>
      <c r="I20" s="46"/>
      <c r="J20" s="46"/>
      <c r="K20" s="46"/>
    </row>
    <row r="21" spans="1:11" s="7" customFormat="1" x14ac:dyDescent="0.3">
      <c r="A21" s="46"/>
      <c r="B21" s="46" t="s">
        <v>1</v>
      </c>
      <c r="C21" s="46"/>
      <c r="D21" s="46"/>
      <c r="E21" s="46"/>
      <c r="G21" s="46"/>
      <c r="H21" s="46" t="s">
        <v>1</v>
      </c>
      <c r="I21" s="46"/>
      <c r="J21" s="46"/>
      <c r="K21" s="46"/>
    </row>
    <row r="22" spans="1:11" s="7" customFormat="1" x14ac:dyDescent="0.3">
      <c r="A22" s="46" t="s">
        <v>313</v>
      </c>
      <c r="B22" s="46">
        <v>2020</v>
      </c>
      <c r="C22" s="46">
        <v>2021</v>
      </c>
      <c r="D22" s="46">
        <v>2022</v>
      </c>
      <c r="E22" s="46">
        <v>2023</v>
      </c>
      <c r="G22" s="46" t="s">
        <v>313</v>
      </c>
      <c r="H22" s="46">
        <v>2020</v>
      </c>
      <c r="I22" s="46">
        <v>2021</v>
      </c>
      <c r="J22" s="46">
        <v>2022</v>
      </c>
      <c r="K22" s="46">
        <v>2023</v>
      </c>
    </row>
    <row r="23" spans="1:11" s="7" customFormat="1" x14ac:dyDescent="0.3">
      <c r="A23" s="47" t="s">
        <v>376</v>
      </c>
      <c r="B23" s="48">
        <v>15016882.580000006</v>
      </c>
      <c r="C23" s="49">
        <v>15205928.030000003</v>
      </c>
      <c r="D23" s="49">
        <v>15488955.310000002</v>
      </c>
      <c r="E23" s="50">
        <v>15817030.819999998</v>
      </c>
      <c r="G23" s="47" t="s">
        <v>376</v>
      </c>
      <c r="H23" s="48">
        <v>8590580.0799999982</v>
      </c>
      <c r="I23" s="49">
        <v>8658652.0800000057</v>
      </c>
      <c r="J23" s="49">
        <v>8780519.7400000002</v>
      </c>
      <c r="K23" s="50">
        <v>8905015.5899999999</v>
      </c>
    </row>
    <row r="24" spans="1:11" s="7" customFormat="1" x14ac:dyDescent="0.3">
      <c r="A24" s="46" t="s">
        <v>314</v>
      </c>
      <c r="B24" s="51">
        <v>-2788643661.7200003</v>
      </c>
      <c r="C24" s="51">
        <v>-3010280323.940001</v>
      </c>
      <c r="D24" s="51">
        <v>-3005760728.5499988</v>
      </c>
      <c r="E24" s="51">
        <v>-3046519805.7600007</v>
      </c>
      <c r="G24" s="46" t="s">
        <v>314</v>
      </c>
      <c r="H24" s="51">
        <v>-1581781625.3700001</v>
      </c>
      <c r="I24" s="51">
        <v>-1710750190.6299999</v>
      </c>
      <c r="J24" s="51">
        <v>-1700024790.9500003</v>
      </c>
      <c r="K24" s="51">
        <v>-1717998672.1399999</v>
      </c>
    </row>
    <row r="25" spans="1:11" s="7" customFormat="1" x14ac:dyDescent="0.3">
      <c r="A25" s="46" t="s">
        <v>449</v>
      </c>
      <c r="B25" s="51">
        <v>-185.70057046553794</v>
      </c>
      <c r="C25" s="51">
        <v>-197.96755041855872</v>
      </c>
      <c r="D25" s="51">
        <v>-194.05832532872085</v>
      </c>
      <c r="E25" s="51">
        <v>-192.61009480412716</v>
      </c>
      <c r="G25" s="46" t="s">
        <v>449</v>
      </c>
      <c r="H25" s="51">
        <v>-184.12978060149814</v>
      </c>
      <c r="I25" s="51">
        <v>-197.5769640382639</v>
      </c>
      <c r="J25" s="51">
        <v>-193.6132303427861</v>
      </c>
      <c r="K25" s="51">
        <v>-192.9248359844814</v>
      </c>
    </row>
    <row r="26" spans="1:11" s="7" customFormat="1" x14ac:dyDescent="0.3">
      <c r="A26"/>
      <c r="B26"/>
      <c r="C26"/>
      <c r="D26"/>
      <c r="E26"/>
      <c r="G26" s="57"/>
      <c r="H26" s="58"/>
      <c r="I26" s="58"/>
      <c r="J26" s="58"/>
      <c r="K26" s="58"/>
    </row>
    <row r="27" spans="1:11" s="7" customFormat="1" ht="21" x14ac:dyDescent="0.3">
      <c r="A27" s="62" t="str">
        <f>"Total Verwaltungsaufwand in CHF und pro Kopf pro Jahr: "</f>
        <v xml:space="preserve">Total Verwaltungsaufwand in CHF und pro Kopf pro Jahr: </v>
      </c>
      <c r="B27" s="60">
        <v>2020</v>
      </c>
      <c r="C27" s="60">
        <v>2021</v>
      </c>
      <c r="D27" s="60">
        <v>2022</v>
      </c>
      <c r="E27" s="60">
        <v>2023</v>
      </c>
      <c r="G27" s="57"/>
      <c r="H27" s="58"/>
      <c r="I27" s="58"/>
      <c r="J27" s="58"/>
      <c r="K27" s="58"/>
    </row>
    <row r="28" spans="1:11" s="7" customFormat="1" x14ac:dyDescent="0.3">
      <c r="A28" s="59" t="s">
        <v>382</v>
      </c>
      <c r="B28" s="6">
        <f>-IF('interaktiv-zuweisen'!$B$1="(Alle)",'interaktiv-zuweisen'!H24,'interaktiv-zuweisen'!B24)</f>
        <v>1581781625.3700001</v>
      </c>
      <c r="C28" s="6">
        <f>-IF('interaktiv-zuweisen'!$B$1="(Alle)",'interaktiv-zuweisen'!I24,'interaktiv-zuweisen'!C24)</f>
        <v>1710750190.6299999</v>
      </c>
      <c r="D28" s="6">
        <f>-IF('interaktiv-zuweisen'!$B$1="(Alle)",'interaktiv-zuweisen'!J24,'interaktiv-zuweisen'!D24)</f>
        <v>1700024790.9500003</v>
      </c>
      <c r="E28" s="6">
        <f>-IF('interaktiv-zuweisen'!$B$1="(Alle)",'interaktiv-zuweisen'!K24,'interaktiv-zuweisen'!E24)</f>
        <v>1717998672.1399999</v>
      </c>
      <c r="G28" s="57"/>
      <c r="H28" s="58"/>
      <c r="I28" s="58"/>
      <c r="J28" s="58"/>
      <c r="K28" s="58"/>
    </row>
    <row r="29" spans="1:11" s="7" customFormat="1" ht="14.5" thickBot="1" x14ac:dyDescent="0.35">
      <c r="A29" s="59" t="str">
        <f>IF('interaktiv-zuweisen'!$B$1="(Alle)","","Verwaltungsaufwand pro Person pro Jahr")</f>
        <v/>
      </c>
      <c r="B29" s="6">
        <f>IF('interaktiv-zuweisen'!$B$1="(Alle)",B30,-'interaktiv-zuweisen'!B25)</f>
        <v>184.12978060149814</v>
      </c>
      <c r="C29" s="6">
        <f>IF('interaktiv-zuweisen'!$B$1="(Alle)",C30,-'interaktiv-zuweisen'!C25)</f>
        <v>197.5769640382639</v>
      </c>
      <c r="D29" s="6">
        <f>IF('interaktiv-zuweisen'!$B$1="(Alle)",D30,-'interaktiv-zuweisen'!D25)</f>
        <v>193.6132303427861</v>
      </c>
      <c r="E29" s="6">
        <f>IF('interaktiv-zuweisen'!$B$1="(Alle)",E30,-'interaktiv-zuweisen'!E25)</f>
        <v>192.9248359844814</v>
      </c>
      <c r="G29" s="57"/>
      <c r="H29" s="58"/>
      <c r="I29" s="58"/>
      <c r="J29" s="58"/>
      <c r="K29" s="58"/>
    </row>
    <row r="30" spans="1:11" x14ac:dyDescent="0.3">
      <c r="A30" s="55" t="s">
        <v>541</v>
      </c>
      <c r="B30" s="56">
        <f>-H25</f>
        <v>184.12978060149814</v>
      </c>
      <c r="C30" s="56">
        <f t="shared" ref="C30:E30" si="6">-I25</f>
        <v>197.5769640382639</v>
      </c>
      <c r="D30" s="56">
        <f t="shared" si="6"/>
        <v>193.6132303427861</v>
      </c>
      <c r="E30" s="56">
        <f t="shared" si="6"/>
        <v>192.9248359844814</v>
      </c>
      <c r="G30" s="59"/>
    </row>
    <row r="31" spans="1:11" x14ac:dyDescent="0.3">
      <c r="A31" s="59"/>
      <c r="B31" s="8"/>
      <c r="C31" s="59"/>
      <c r="D31" s="59"/>
      <c r="E31" s="59"/>
    </row>
    <row r="32" spans="1:11" x14ac:dyDescent="0.3">
      <c r="A32" s="59"/>
      <c r="B32" s="8"/>
      <c r="C32" s="59"/>
      <c r="D32" s="59"/>
      <c r="E32" s="59"/>
    </row>
    <row r="33" spans="1:12" s="7" customFormat="1" x14ac:dyDescent="0.3">
      <c r="A33" s="46" t="s">
        <v>448</v>
      </c>
      <c r="B33" s="46" t="s">
        <v>375</v>
      </c>
      <c r="C33" s="59"/>
      <c r="D33" s="59"/>
      <c r="E33" s="59"/>
      <c r="G33" s="46" t="s">
        <v>448</v>
      </c>
      <c r="H33" s="46" t="s">
        <v>375</v>
      </c>
      <c r="I33" s="59"/>
      <c r="J33" s="59"/>
      <c r="K33" s="59"/>
    </row>
    <row r="34" spans="1:12" s="7" customFormat="1" x14ac:dyDescent="0.3">
      <c r="A34" s="46" t="s">
        <v>209</v>
      </c>
      <c r="B34" s="46" t="s">
        <v>375</v>
      </c>
      <c r="C34" s="46"/>
      <c r="D34" s="46"/>
      <c r="E34" s="46"/>
      <c r="G34" s="46" t="s">
        <v>209</v>
      </c>
      <c r="H34" s="46" t="s">
        <v>275</v>
      </c>
      <c r="I34" s="46"/>
      <c r="J34" s="46"/>
      <c r="K34" s="46"/>
    </row>
    <row r="35" spans="1:12" s="7" customFormat="1" x14ac:dyDescent="0.3">
      <c r="A35" s="46" t="s">
        <v>207</v>
      </c>
      <c r="B35" s="46" t="s">
        <v>375</v>
      </c>
      <c r="C35" s="46"/>
      <c r="D35" s="46"/>
      <c r="E35" s="46"/>
      <c r="G35" s="46" t="s">
        <v>207</v>
      </c>
      <c r="H35" s="46" t="s">
        <v>275</v>
      </c>
      <c r="I35" s="46"/>
      <c r="J35" s="46"/>
      <c r="K35" s="46"/>
    </row>
    <row r="36" spans="1:12" s="7" customFormat="1" x14ac:dyDescent="0.3">
      <c r="A36" s="46"/>
      <c r="B36" s="46"/>
      <c r="C36" s="46"/>
      <c r="D36" s="46"/>
      <c r="E36" s="46"/>
      <c r="G36" s="46"/>
      <c r="H36" s="46"/>
      <c r="I36" s="46"/>
      <c r="J36" s="46"/>
      <c r="K36" s="46"/>
    </row>
    <row r="37" spans="1:12" s="7" customFormat="1" x14ac:dyDescent="0.3">
      <c r="A37" s="46"/>
      <c r="B37" s="46" t="s">
        <v>1</v>
      </c>
      <c r="C37" s="46"/>
      <c r="D37" s="46"/>
      <c r="E37" s="46"/>
      <c r="G37" s="46"/>
      <c r="H37" s="46" t="s">
        <v>1</v>
      </c>
      <c r="I37" s="46"/>
      <c r="J37" s="46"/>
      <c r="K37" s="46"/>
    </row>
    <row r="38" spans="1:12" s="7" customFormat="1" x14ac:dyDescent="0.3">
      <c r="A38" s="46" t="s">
        <v>313</v>
      </c>
      <c r="B38" s="46">
        <v>2020</v>
      </c>
      <c r="C38" s="46">
        <v>2021</v>
      </c>
      <c r="D38" s="46">
        <v>2022</v>
      </c>
      <c r="E38" s="46">
        <v>2023</v>
      </c>
      <c r="G38" s="46" t="s">
        <v>313</v>
      </c>
      <c r="H38" s="46">
        <v>2020</v>
      </c>
      <c r="I38" s="46">
        <v>2021</v>
      </c>
      <c r="J38" s="46">
        <v>2022</v>
      </c>
      <c r="K38" s="46">
        <v>2023</v>
      </c>
    </row>
    <row r="39" spans="1:12" s="7" customFormat="1" x14ac:dyDescent="0.3">
      <c r="A39" s="46" t="s">
        <v>453</v>
      </c>
      <c r="B39" s="51">
        <v>56709890531.900017</v>
      </c>
      <c r="C39" s="51">
        <v>57493496234.539993</v>
      </c>
      <c r="D39" s="51">
        <v>58258382810.360001</v>
      </c>
      <c r="E39" s="51">
        <v>62502897416.130005</v>
      </c>
      <c r="G39" s="46" t="s">
        <v>453</v>
      </c>
      <c r="H39" s="51">
        <v>32214934546.600002</v>
      </c>
      <c r="I39" s="51">
        <v>32562611350.689995</v>
      </c>
      <c r="J39" s="51">
        <v>32883033112.360004</v>
      </c>
      <c r="K39" s="51">
        <v>35047630867.880013</v>
      </c>
    </row>
    <row r="40" spans="1:12" s="7" customFormat="1" x14ac:dyDescent="0.3">
      <c r="A40" s="46" t="s">
        <v>454</v>
      </c>
      <c r="B40" s="63">
        <v>4.9173850197283549E-2</v>
      </c>
      <c r="C40" s="63">
        <v>5.2358623515602699E-2</v>
      </c>
      <c r="D40" s="63">
        <v>5.159361766587673E-2</v>
      </c>
      <c r="E40" s="63">
        <v>4.8742057275792644E-2</v>
      </c>
      <c r="G40" s="46" t="s">
        <v>454</v>
      </c>
      <c r="H40" s="63">
        <v>4.9100879689260239E-2</v>
      </c>
      <c r="I40" s="63">
        <v>5.2537254220974799E-2</v>
      </c>
      <c r="J40" s="63">
        <v>5.1699147859660143E-2</v>
      </c>
      <c r="K40" s="63">
        <v>4.9018967319542514E-2</v>
      </c>
    </row>
    <row r="41" spans="1:12" s="7" customFormat="1" x14ac:dyDescent="0.3">
      <c r="A41"/>
      <c r="B41"/>
      <c r="C41"/>
      <c r="D41"/>
      <c r="E41"/>
      <c r="G41"/>
      <c r="H41"/>
      <c r="I41"/>
      <c r="J41"/>
      <c r="K41"/>
    </row>
    <row r="42" spans="1:12" s="7" customFormat="1" ht="21" x14ac:dyDescent="0.3">
      <c r="A42" s="62" t="str">
        <f>"Total Verwaltungsaufwand in % der Prämien: "</f>
        <v xml:space="preserve">Total Verwaltungsaufwand in % der Prämien: </v>
      </c>
      <c r="B42" s="60">
        <v>2020</v>
      </c>
      <c r="C42" s="60">
        <v>2021</v>
      </c>
      <c r="D42" s="60">
        <v>2022</v>
      </c>
      <c r="E42" s="60">
        <v>2023</v>
      </c>
      <c r="G42" s="57"/>
      <c r="H42" s="58"/>
      <c r="I42" s="58"/>
      <c r="J42" s="58"/>
      <c r="K42" s="58"/>
    </row>
    <row r="43" spans="1:12" s="7" customFormat="1" ht="21.5" thickBot="1" x14ac:dyDescent="0.35">
      <c r="A43" s="62" t="str">
        <f>"Total Verwaltungsaufwand in % der Prämien: "</f>
        <v xml:space="preserve">Total Verwaltungsaufwand in % der Prämien: </v>
      </c>
      <c r="B43" s="64">
        <f>IF('interaktiv-zuweisen'!$B$1="(Alle)",'interaktiv-zuweisen'!H40,'interaktiv-zuweisen'!B40)</f>
        <v>4.9100879689260239E-2</v>
      </c>
      <c r="C43" s="64">
        <f>IF('interaktiv-zuweisen'!$B$1="(Alle)",'interaktiv-zuweisen'!I40,'interaktiv-zuweisen'!C40)</f>
        <v>5.2537254220974799E-2</v>
      </c>
      <c r="D43" s="64">
        <f>IF('interaktiv-zuweisen'!$B$1="(Alle)",'interaktiv-zuweisen'!J40,'interaktiv-zuweisen'!D40)</f>
        <v>5.1699147859660143E-2</v>
      </c>
      <c r="E43" s="64">
        <f>IF('interaktiv-zuweisen'!$B$1="(Alle)",'interaktiv-zuweisen'!K40,'interaktiv-zuweisen'!E40)</f>
        <v>4.9018967319542514E-2</v>
      </c>
      <c r="G43" s="57"/>
      <c r="H43" s="58"/>
      <c r="I43" s="58"/>
      <c r="J43" s="58"/>
      <c r="K43" s="58"/>
    </row>
    <row r="44" spans="1:12" s="7" customFormat="1" x14ac:dyDescent="0.3">
      <c r="A44" s="55" t="s">
        <v>541</v>
      </c>
      <c r="B44" s="65">
        <f>H40</f>
        <v>4.9100879689260239E-2</v>
      </c>
      <c r="C44" s="65">
        <f t="shared" ref="C44:E44" si="7">I40</f>
        <v>5.2537254220974799E-2</v>
      </c>
      <c r="D44" s="65">
        <f t="shared" si="7"/>
        <v>5.1699147859660143E-2</v>
      </c>
      <c r="E44" s="65">
        <f t="shared" si="7"/>
        <v>4.9018967319542514E-2</v>
      </c>
      <c r="G44" s="57"/>
      <c r="H44" s="58"/>
      <c r="I44" s="58"/>
      <c r="J44" s="58"/>
      <c r="K44" s="58"/>
    </row>
    <row r="45" spans="1:12" s="59" customFormat="1" x14ac:dyDescent="0.3">
      <c r="F45" s="7"/>
    </row>
    <row r="46" spans="1:12" x14ac:dyDescent="0.3">
      <c r="A46" s="59"/>
      <c r="B46" s="59"/>
      <c r="C46" s="59"/>
      <c r="D46" s="59"/>
      <c r="E46" s="59"/>
      <c r="F46" s="7"/>
    </row>
    <row r="47" spans="1:12" s="59" customFormat="1" x14ac:dyDescent="0.3">
      <c r="A47" s="46" t="s">
        <v>448</v>
      </c>
      <c r="B47" s="46" t="s">
        <v>375</v>
      </c>
      <c r="G47" s="46" t="s">
        <v>4</v>
      </c>
      <c r="H47" s="46" t="s">
        <v>375</v>
      </c>
      <c r="I47" s="46"/>
      <c r="J47" s="46"/>
      <c r="K47" s="46"/>
      <c r="L47" s="46"/>
    </row>
    <row r="48" spans="1:12" s="59" customFormat="1" x14ac:dyDescent="0.3">
      <c r="A48" s="46" t="s">
        <v>209</v>
      </c>
      <c r="B48" s="46" t="s">
        <v>375</v>
      </c>
      <c r="C48" s="46"/>
      <c r="D48" s="46"/>
      <c r="E48" s="46"/>
      <c r="F48" s="46"/>
      <c r="G48" s="46" t="s">
        <v>209</v>
      </c>
      <c r="H48" s="46" t="s">
        <v>275</v>
      </c>
      <c r="I48" s="46"/>
      <c r="J48" s="46"/>
      <c r="K48" s="46"/>
      <c r="L48" s="46"/>
    </row>
    <row r="49" spans="1:12" s="59" customFormat="1" x14ac:dyDescent="0.3">
      <c r="A49" s="46" t="s">
        <v>207</v>
      </c>
      <c r="B49" s="46" t="s">
        <v>375</v>
      </c>
      <c r="C49" s="46"/>
      <c r="D49" s="46"/>
      <c r="E49" s="46"/>
      <c r="F49" s="46"/>
      <c r="G49" s="46" t="s">
        <v>207</v>
      </c>
      <c r="H49" s="46" t="s">
        <v>275</v>
      </c>
      <c r="I49" s="46"/>
      <c r="J49" s="46"/>
      <c r="K49" s="46"/>
      <c r="L49" s="46"/>
    </row>
    <row r="50" spans="1:12" s="59" customFormat="1" x14ac:dyDescent="0.3">
      <c r="A50" s="46"/>
      <c r="B50" s="46"/>
      <c r="C50" s="46"/>
      <c r="D50" s="46"/>
      <c r="E50" s="46"/>
      <c r="F50" s="46"/>
      <c r="G50" s="46"/>
      <c r="H50" s="46"/>
      <c r="I50" s="46"/>
      <c r="J50" s="46"/>
      <c r="K50" s="46"/>
      <c r="L50" s="46"/>
    </row>
    <row r="51" spans="1:12" s="59" customFormat="1" x14ac:dyDescent="0.3">
      <c r="A51" s="46"/>
      <c r="B51" s="46" t="s">
        <v>1</v>
      </c>
      <c r="C51" s="46"/>
      <c r="D51" s="46"/>
      <c r="E51" s="46"/>
      <c r="F51" s="46"/>
      <c r="G51" s="46"/>
      <c r="H51" s="46" t="s">
        <v>1</v>
      </c>
      <c r="I51" s="46"/>
      <c r="J51" s="46"/>
      <c r="K51" s="46"/>
      <c r="L51" s="46"/>
    </row>
    <row r="52" spans="1:12" s="59" customFormat="1" x14ac:dyDescent="0.3">
      <c r="A52" s="46" t="s">
        <v>313</v>
      </c>
      <c r="B52" s="46">
        <v>2020</v>
      </c>
      <c r="C52" s="46">
        <v>2021</v>
      </c>
      <c r="D52" s="46">
        <v>2022</v>
      </c>
      <c r="E52" s="46">
        <v>2023</v>
      </c>
      <c r="F52" s="46"/>
      <c r="G52" s="46" t="s">
        <v>313</v>
      </c>
      <c r="H52" s="46">
        <v>2020</v>
      </c>
      <c r="I52" s="46">
        <v>2021</v>
      </c>
      <c r="J52" s="46">
        <v>2022</v>
      </c>
      <c r="K52" s="46">
        <v>2023</v>
      </c>
      <c r="L52" s="46"/>
    </row>
    <row r="53" spans="1:12" s="59" customFormat="1" x14ac:dyDescent="0.3">
      <c r="A53" s="46" t="s">
        <v>378</v>
      </c>
      <c r="B53" s="51">
        <v>-11354661.540000001</v>
      </c>
      <c r="C53" s="51">
        <v>-14194436.899999999</v>
      </c>
      <c r="D53" s="51">
        <v>-19258972.539999999</v>
      </c>
      <c r="E53" s="51">
        <v>-24563813.98</v>
      </c>
      <c r="F53" s="46"/>
      <c r="G53" s="46" t="s">
        <v>378</v>
      </c>
      <c r="H53" s="51">
        <v>-5880793.3300000001</v>
      </c>
      <c r="I53" s="51">
        <v>-7320264.8600000003</v>
      </c>
      <c r="J53" s="51">
        <v>-9867113.6999999993</v>
      </c>
      <c r="K53" s="51">
        <v>-12508287.09</v>
      </c>
      <c r="L53" s="46"/>
    </row>
    <row r="54" spans="1:12" s="59" customFormat="1" x14ac:dyDescent="0.3">
      <c r="A54" s="46" t="s">
        <v>379</v>
      </c>
      <c r="B54" s="51">
        <v>-110895792.27999999</v>
      </c>
      <c r="C54" s="51">
        <v>-114199163.11999999</v>
      </c>
      <c r="D54" s="51">
        <v>-133181548.73000002</v>
      </c>
      <c r="E54" s="51">
        <v>-145201821.11000001</v>
      </c>
      <c r="F54" s="46"/>
      <c r="G54" s="46" t="s">
        <v>379</v>
      </c>
      <c r="H54" s="51">
        <v>-60297354.890000008</v>
      </c>
      <c r="I54" s="51">
        <v>-62395219.570000008</v>
      </c>
      <c r="J54" s="51">
        <v>-72618565.910000026</v>
      </c>
      <c r="K54" s="51">
        <v>-80007587.709999993</v>
      </c>
      <c r="L54" s="46"/>
    </row>
    <row r="55" spans="1:12" s="59" customFormat="1" ht="14.5" thickBot="1" x14ac:dyDescent="0.35">
      <c r="A55" s="46" t="s">
        <v>380</v>
      </c>
      <c r="B55" s="51">
        <v>-99550384.310000002</v>
      </c>
      <c r="C55" s="51">
        <v>-71635236.530000001</v>
      </c>
      <c r="D55" s="51">
        <v>-67642875.700000018</v>
      </c>
      <c r="E55" s="51">
        <v>-82434848.180000022</v>
      </c>
      <c r="F55" s="46"/>
      <c r="G55" s="46" t="s">
        <v>380</v>
      </c>
      <c r="H55" s="51">
        <v>-54548912.530000001</v>
      </c>
      <c r="I55" s="51">
        <v>-40777153.230000004</v>
      </c>
      <c r="J55" s="51">
        <v>-38496106.950000003</v>
      </c>
      <c r="K55" s="51">
        <v>-46485436.640000015</v>
      </c>
      <c r="L55" s="46"/>
    </row>
    <row r="56" spans="1:12" s="59" customFormat="1" x14ac:dyDescent="0.3">
      <c r="A56" s="52" t="s">
        <v>384</v>
      </c>
      <c r="B56" s="53">
        <f>SUM(B53:B55)</f>
        <v>-221800838.13</v>
      </c>
      <c r="C56" s="53">
        <f t="shared" ref="C56:E56" si="8">SUM(C53:C55)</f>
        <v>-200028836.54999998</v>
      </c>
      <c r="D56" s="53">
        <f t="shared" si="8"/>
        <v>-220083396.97000003</v>
      </c>
      <c r="E56" s="53">
        <f t="shared" si="8"/>
        <v>-252200483.27000004</v>
      </c>
      <c r="F56" s="46"/>
      <c r="G56" s="52" t="s">
        <v>384</v>
      </c>
      <c r="H56" s="53">
        <f t="shared" ref="H56:I56" si="9">SUM(H53:H55)</f>
        <v>-120727060.75</v>
      </c>
      <c r="I56" s="53">
        <f t="shared" si="9"/>
        <v>-110492637.66000001</v>
      </c>
      <c r="J56" s="53">
        <f>SUM(J53:J55)</f>
        <v>-120981786.56000003</v>
      </c>
      <c r="K56" s="53">
        <f>SUM(K53:K55)</f>
        <v>-139001311.44</v>
      </c>
      <c r="L56" s="46"/>
    </row>
    <row r="58" spans="1:12" x14ac:dyDescent="0.3">
      <c r="A58" s="46" t="s">
        <v>459</v>
      </c>
      <c r="B58" s="6">
        <f>-IF('interaktiv-zuweisen'!$B$1="(Alle)",'interaktiv-zuweisen'!H56,'interaktiv-zuweisen'!B56)</f>
        <v>120727060.75</v>
      </c>
      <c r="C58" s="6">
        <f>-IF('interaktiv-zuweisen'!$B$1="(Alle)",'interaktiv-zuweisen'!I56,'interaktiv-zuweisen'!C56)</f>
        <v>110492637.66000001</v>
      </c>
      <c r="D58" s="6">
        <f>-IF('interaktiv-zuweisen'!$B$1="(Alle)",'interaktiv-zuweisen'!J56,'interaktiv-zuweisen'!D56)</f>
        <v>120981786.56000003</v>
      </c>
      <c r="E58" s="6">
        <f>-IF('interaktiv-zuweisen'!$B$1="(Alle)",'interaktiv-zuweisen'!K56,'interaktiv-zuweisen'!E56)</f>
        <v>139001311.44</v>
      </c>
    </row>
    <row r="61" spans="1:12" x14ac:dyDescent="0.3">
      <c r="A61" s="2" t="s">
        <v>448</v>
      </c>
      <c r="B61" s="59" t="s">
        <v>375</v>
      </c>
    </row>
    <row r="62" spans="1:12" x14ac:dyDescent="0.3">
      <c r="A62" s="2" t="s">
        <v>209</v>
      </c>
      <c r="B62" s="59" t="s">
        <v>275</v>
      </c>
    </row>
    <row r="63" spans="1:12" x14ac:dyDescent="0.3">
      <c r="A63" s="2" t="s">
        <v>207</v>
      </c>
      <c r="B63" s="59" t="s">
        <v>275</v>
      </c>
    </row>
    <row r="65" spans="1:7" x14ac:dyDescent="0.3">
      <c r="A65" s="2" t="s">
        <v>1</v>
      </c>
      <c r="B65" s="59" t="s">
        <v>460</v>
      </c>
      <c r="C65" s="59" t="s">
        <v>461</v>
      </c>
      <c r="D65" s="59" t="s">
        <v>462</v>
      </c>
      <c r="E65" s="59" t="s">
        <v>463</v>
      </c>
    </row>
    <row r="66" spans="1:7" x14ac:dyDescent="0.3">
      <c r="A66" s="59">
        <v>2022</v>
      </c>
      <c r="B66" s="8">
        <v>4818179.5081244996</v>
      </c>
      <c r="C66" s="8">
        <v>1333906.441109</v>
      </c>
      <c r="D66" s="8">
        <v>22982066.225498945</v>
      </c>
      <c r="E66" s="8">
        <v>6369477.79576205</v>
      </c>
    </row>
    <row r="67" spans="1:7" x14ac:dyDescent="0.3">
      <c r="A67" s="59">
        <v>2023</v>
      </c>
      <c r="B67" s="8">
        <v>4781778.1160000004</v>
      </c>
      <c r="C67" s="8">
        <v>1312923.2919999999</v>
      </c>
      <c r="D67" s="8">
        <v>21999275.344900001</v>
      </c>
      <c r="E67" s="8">
        <v>6354963.2952999994</v>
      </c>
    </row>
    <row r="69" spans="1:7" x14ac:dyDescent="0.3">
      <c r="A69" s="66">
        <f>A66</f>
        <v>2022</v>
      </c>
      <c r="B69" s="68" cm="1">
        <f t="array" ref="B69">IF($B$1="(Alle)",B66,_xlfn.XLOOKUP($A69&amp;$B$1,Tabelle_DB_für_VR_GL[[Jahr]:[Jahr]]&amp;Tabelle_DB_für_VR_GL[[Auswahl_Versicherer]:[Auswahl_Versicherer]],Tabelle_DB_für_VR_GL[VR_Total_nur_KVG]))</f>
        <v>4818179.5081244996</v>
      </c>
      <c r="C69" s="68" t="str" cm="1">
        <f t="array" ref="C69">IF($B$1="(Alle)","",_xlfn.XLOOKUP($A69&amp;$B$1,Tabelle_DB_für_VR_GL[[Jahr]:[Jahr]]&amp;Tabelle_DB_für_VR_GL[[Auswahl_Versicherer]:[Auswahl_Versicherer]],Tabelle_DB_für_VR_GL[VR_H-E]))</f>
        <v/>
      </c>
      <c r="D69" s="68" cm="1">
        <f t="array" ref="D69">IF($B$1="(Alle)",D66,_xlfn.XLOOKUP($A69&amp;$B$1,Tabelle_DB_für_VR_GL[[Jahr]:[Jahr]]&amp;Tabelle_DB_für_VR_GL[[Auswahl_Versicherer]:[Auswahl_Versicherer]],Tabelle_DB_für_VR_GL[GL_Total_nur_KVG]))</f>
        <v>22982066.225498945</v>
      </c>
      <c r="E69" s="68" t="str" cm="1">
        <f t="array" ref="E69">IF($B$1="(Alle)","",_xlfn.XLOOKUP($A69&amp;$B$1,Tabelle_DB_für_VR_GL[[Jahr]:[Jahr]]&amp;Tabelle_DB_für_VR_GL[[Auswahl_Versicherer]:[Auswahl_Versicherer]],Tabelle_DB_für_VR_GL[GL_H-E]))</f>
        <v/>
      </c>
      <c r="F69" s="67" t="s">
        <v>468</v>
      </c>
      <c r="G69" s="67"/>
    </row>
    <row r="70" spans="1:7" x14ac:dyDescent="0.3">
      <c r="A70" s="66">
        <f>A67</f>
        <v>2023</v>
      </c>
      <c r="B70" s="68" cm="1">
        <f t="array" ref="B70">IF($B$1="(Alle)",B67,_xlfn.XLOOKUP($A70&amp;$B$1,Tabelle_DB_für_VR_GL[[Jahr]:[Jahr]]&amp;Tabelle_DB_für_VR_GL[[Auswahl_Versicherer]:[Auswahl_Versicherer]],Tabelle_DB_für_VR_GL[VR_Total_nur_KVG]))</f>
        <v>4781778.1160000004</v>
      </c>
      <c r="C70" s="68" t="str" cm="1">
        <f t="array" ref="C70">IF($B$1="(Alle)","",_xlfn.XLOOKUP($A70&amp;$B$1,Tabelle_DB_für_VR_GL[[Jahr]:[Jahr]]&amp;Tabelle_DB_für_VR_GL[[Auswahl_Versicherer]:[Auswahl_Versicherer]],Tabelle_DB_für_VR_GL[VR_H-E]))</f>
        <v/>
      </c>
      <c r="D70" s="68" cm="1">
        <f t="array" ref="D70">IF($B$1="(Alle)",D67,_xlfn.XLOOKUP($A70&amp;$B$1,Tabelle_DB_für_VR_GL[[Jahr]:[Jahr]]&amp;Tabelle_DB_für_VR_GL[[Auswahl_Versicherer]:[Auswahl_Versicherer]],Tabelle_DB_für_VR_GL[GL_Total_nur_KVG]))</f>
        <v>21999275.344900001</v>
      </c>
      <c r="E70" s="68" t="str" cm="1">
        <f t="array" ref="E70">IF($B$1="(Alle)","",_xlfn.XLOOKUP($A70&amp;$B$1,Tabelle_DB_für_VR_GL[[Jahr]:[Jahr]]&amp;Tabelle_DB_für_VR_GL[[Auswahl_Versicherer]:[Auswahl_Versicherer]],Tabelle_DB_für_VR_GL[GL_H-E]))</f>
        <v/>
      </c>
    </row>
    <row r="72" spans="1:7" x14ac:dyDescent="0.3">
      <c r="B72" s="59"/>
      <c r="C72" s="59"/>
      <c r="D72" s="59"/>
      <c r="E72" s="59"/>
    </row>
    <row r="73" spans="1:7" x14ac:dyDescent="0.3">
      <c r="B73" s="59"/>
      <c r="C73" s="59"/>
      <c r="D73" s="59"/>
      <c r="E73" s="59"/>
    </row>
    <row r="74" spans="1:7" x14ac:dyDescent="0.3">
      <c r="B74" s="59"/>
      <c r="C74" s="59"/>
      <c r="D74" s="59"/>
      <c r="E74" s="59"/>
    </row>
  </sheetData>
  <pageMargins left="0.7" right="0.7" top="0.78740157499999996" bottom="0.78740157499999996" header="0.3" footer="0.3"/>
  <pageSetup paperSize="9" orientation="portrait" r:id="rId1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C1394-DBF5-4A97-B6F6-52D2E53E7270}">
  <dimension ref="A1:Q65"/>
  <sheetViews>
    <sheetView tabSelected="1" zoomScale="89" zoomScaleNormal="89" workbookViewId="0">
      <selection activeCell="A6" sqref="A6:F7"/>
    </sheetView>
  </sheetViews>
  <sheetFormatPr baseColWidth="10" defaultRowHeight="14" x14ac:dyDescent="0.3"/>
  <cols>
    <col min="1" max="1" width="26.75" customWidth="1"/>
    <col min="2" max="5" width="11.25" customWidth="1"/>
    <col min="6" max="6" width="7.75" customWidth="1"/>
  </cols>
  <sheetData>
    <row r="1" spans="1:17" s="59" customFormat="1" x14ac:dyDescent="0.3">
      <c r="D1" s="75" t="str">
        <f>IF(übersetzungen!F4="italiano","Dipartimento federale dell'interno DFI",IF(übersetzungen!F4="Français","Département fédéral de l'intérieur DFI","Eidgenössisches Departement des Innern EDI"))</f>
        <v>Département fédéral de l'intérieur DFI</v>
      </c>
      <c r="E1" s="75"/>
      <c r="F1" s="75"/>
    </row>
    <row r="2" spans="1:17" s="59" customFormat="1" x14ac:dyDescent="0.3">
      <c r="D2" s="76" t="str">
        <f>IF(übersetzungen!F4="italiano","Ufficio federale della sanità pubblica UFSP",IF(übersetzungen!F4="Français","Office fédéral de la santé publique OFSP","Bundesamt für Gesundheit BAG"))</f>
        <v>Office fédéral de la santé publique OFSP</v>
      </c>
      <c r="E2" s="76"/>
      <c r="F2" s="76"/>
    </row>
    <row r="3" spans="1:17" s="59" customFormat="1" x14ac:dyDescent="0.3">
      <c r="D3" s="77" t="str">
        <f>IF(übersetzungen!F4="italiano","Unità di direzione assicurazione malattia e infortunio",IF(übersetzungen!F4="Français","Unité de direction Assurance maladie et accidents","Direktionsbereich Kranken- und Unfallversicherung"))</f>
        <v>Unité de direction Assurance maladie et accidents</v>
      </c>
      <c r="E3" s="77"/>
      <c r="F3" s="77"/>
    </row>
    <row r="4" spans="1:17" s="59" customFormat="1" x14ac:dyDescent="0.3"/>
    <row r="5" spans="1:17" ht="14.5" thickBot="1" x14ac:dyDescent="0.35"/>
    <row r="6" spans="1:17" x14ac:dyDescent="0.3">
      <c r="A6" s="123" t="str">
        <f>IF('interaktiv-zuweisen'!B1="(Alle)",IF(übersetzungen!F4="italiano",übersetzungen!F16 &amp;" Tutte",IF(übersetzungen!F4="Français",übersetzungen!F16 &amp;" Tous",übersetzungen!F16 &amp;" Alle")),übersetzungen!F16 &amp;" "&amp;'interaktiv-zuweisen'!B1)</f>
        <v>Évaluations des frais administratifs pour : Tous</v>
      </c>
      <c r="B6" s="118"/>
      <c r="C6" s="118"/>
      <c r="D6" s="118"/>
      <c r="E6" s="118"/>
      <c r="F6" s="119"/>
      <c r="K6" s="59"/>
      <c r="L6" s="59"/>
    </row>
    <row r="7" spans="1:17" s="59" customFormat="1" ht="16.899999999999999" customHeight="1" thickBot="1" x14ac:dyDescent="0.35">
      <c r="A7" s="124"/>
      <c r="B7" s="125"/>
      <c r="C7" s="125"/>
      <c r="D7" s="125"/>
      <c r="E7" s="125"/>
      <c r="F7" s="126"/>
    </row>
    <row r="8" spans="1:17" ht="7.25" customHeight="1" x14ac:dyDescent="0.3">
      <c r="K8" s="59"/>
      <c r="L8" s="59"/>
    </row>
    <row r="9" spans="1:17" x14ac:dyDescent="0.3">
      <c r="A9" s="78" t="str">
        <f>übersetzungen!F17</f>
        <v>en CHF</v>
      </c>
      <c r="B9" s="78">
        <v>2020</v>
      </c>
      <c r="C9" s="78">
        <v>2021</v>
      </c>
      <c r="D9" s="78">
        <v>2022</v>
      </c>
      <c r="E9" s="78">
        <v>2023</v>
      </c>
      <c r="K9" s="59"/>
      <c r="L9" s="59"/>
    </row>
    <row r="10" spans="1:17" ht="14.5" thickBot="1" x14ac:dyDescent="0.35">
      <c r="A10" s="79" t="str">
        <f>übersetzungen!F7</f>
        <v>Effectif d'assurés (Ø)</v>
      </c>
      <c r="B10" s="80">
        <f>IF('interaktiv-zuweisen'!$B$1="(Alle)",'interaktiv-zuweisen'!H7,'interaktiv-zuweisen'!B7)</f>
        <v>8590580.0799999982</v>
      </c>
      <c r="C10" s="80">
        <f>IF('interaktiv-zuweisen'!$B$1="(Alle)",'interaktiv-zuweisen'!I7,'interaktiv-zuweisen'!C7)</f>
        <v>8658652.0800000057</v>
      </c>
      <c r="D10" s="80">
        <f>IF('interaktiv-zuweisen'!$B$1="(Alle)",'interaktiv-zuweisen'!J7,'interaktiv-zuweisen'!D7)</f>
        <v>8780519.7400000002</v>
      </c>
      <c r="E10" s="81">
        <f>IF('interaktiv-zuweisen'!$B$1="(Alle)",'interaktiv-zuweisen'!K7,'interaktiv-zuweisen'!E7)</f>
        <v>8905015.5899999999</v>
      </c>
      <c r="K10" s="59"/>
      <c r="L10" s="59"/>
    </row>
    <row r="11" spans="1:17" ht="14.5" thickBot="1" x14ac:dyDescent="0.35">
      <c r="A11" s="82" t="str">
        <f>übersetzungen!F14</f>
        <v>Total des frais administratifs</v>
      </c>
      <c r="B11" s="83">
        <f>SUM(B12:B17)</f>
        <v>1581781625.3700001</v>
      </c>
      <c r="C11" s="83">
        <f>SUM(C12:C17)</f>
        <v>1710750190.6299999</v>
      </c>
      <c r="D11" s="83">
        <f>SUM(D12:D17)</f>
        <v>1700024790.95</v>
      </c>
      <c r="E11" s="84">
        <f>SUM(E12:E17)</f>
        <v>1717998672.1399999</v>
      </c>
      <c r="F11" s="59"/>
      <c r="K11" s="59"/>
      <c r="L11" s="59"/>
    </row>
    <row r="12" spans="1:17" x14ac:dyDescent="0.3">
      <c r="A12" s="85" t="str">
        <f>übersetzungen!F8</f>
        <v>Frais de personnel</v>
      </c>
      <c r="B12" s="86">
        <f>-IF('interaktiv-zuweisen'!$B$1="(Alle)",'interaktiv-zuweisen'!H8,'interaktiv-zuweisen'!B8)</f>
        <v>1127694185.5999999</v>
      </c>
      <c r="C12" s="86">
        <f>-IF('interaktiv-zuweisen'!$B$1="(Alle)",'interaktiv-zuweisen'!I8,'interaktiv-zuweisen'!C8)</f>
        <v>1162779898.96</v>
      </c>
      <c r="D12" s="86">
        <f>-IF('interaktiv-zuweisen'!$B$1="(Alle)",'interaktiv-zuweisen'!J8,'interaktiv-zuweisen'!D8)</f>
        <v>1090901192.1100001</v>
      </c>
      <c r="E12" s="86">
        <f>-IF('interaktiv-zuweisen'!$B$1="(Alle)",'interaktiv-zuweisen'!K8,'interaktiv-zuweisen'!E8)</f>
        <v>1149336217.5899999</v>
      </c>
      <c r="L12" s="59"/>
    </row>
    <row r="13" spans="1:17" x14ac:dyDescent="0.3">
      <c r="A13" s="85" t="str">
        <f>übersetzungen!F10</f>
        <v>Frais d'exploitation divers</v>
      </c>
      <c r="B13" s="86">
        <f>-IF('interaktiv-zuweisen'!$B$1="(Alle)",'interaktiv-zuweisen'!H10,'interaktiv-zuweisen'!B10)</f>
        <v>301777570.26000011</v>
      </c>
      <c r="C13" s="86">
        <f>-IF('interaktiv-zuweisen'!$B$1="(Alle)",'interaktiv-zuweisen'!I10,'interaktiv-zuweisen'!C10)</f>
        <v>410446767.31</v>
      </c>
      <c r="D13" s="86">
        <f>-IF('interaktiv-zuweisen'!$B$1="(Alle)",'interaktiv-zuweisen'!J10,'interaktiv-zuweisen'!D10)</f>
        <v>452983697.92999995</v>
      </c>
      <c r="E13" s="86">
        <f>-IF('interaktiv-zuweisen'!$B$1="(Alle)",'interaktiv-zuweisen'!K10,'interaktiv-zuweisen'!E10)</f>
        <v>402658411.16999996</v>
      </c>
      <c r="F13" s="59"/>
      <c r="L13" s="59"/>
    </row>
    <row r="14" spans="1:17" x14ac:dyDescent="0.3">
      <c r="A14" s="87" t="str">
        <f>übersetzungen!F11</f>
        <v>Publicité</v>
      </c>
      <c r="B14" s="88">
        <f>-IF('interaktiv-zuweisen'!$B$1="(Alle)",'interaktiv-zuweisen'!H11,'interaktiv-zuweisen'!B11)</f>
        <v>60297354.890000008</v>
      </c>
      <c r="C14" s="88">
        <f>-IF('interaktiv-zuweisen'!$B$1="(Alle)",'interaktiv-zuweisen'!I11,'interaktiv-zuweisen'!C11)</f>
        <v>62395219.570000008</v>
      </c>
      <c r="D14" s="88">
        <f>-IF('interaktiv-zuweisen'!$B$1="(Alle)",'interaktiv-zuweisen'!J11,'interaktiv-zuweisen'!D11)</f>
        <v>72618565.910000026</v>
      </c>
      <c r="E14" s="88">
        <f>-IF('interaktiv-zuweisen'!$B$1="(Alle)",'interaktiv-zuweisen'!K11,'interaktiv-zuweisen'!E11)</f>
        <v>80007587.709999993</v>
      </c>
      <c r="F14" s="59"/>
    </row>
    <row r="15" spans="1:17" x14ac:dyDescent="0.3">
      <c r="A15" s="87" t="str">
        <f>übersetzungen!F9</f>
        <v>Commissions au personnel propre</v>
      </c>
      <c r="B15" s="88">
        <f>-IF('interaktiv-zuweisen'!$B$1="(Alle)",'interaktiv-zuweisen'!H9,'interaktiv-zuweisen'!B9)</f>
        <v>5880793.3300000001</v>
      </c>
      <c r="C15" s="88">
        <f>-IF('interaktiv-zuweisen'!$B$1="(Alle)",'interaktiv-zuweisen'!I9,'interaktiv-zuweisen'!C9)</f>
        <v>7320264.8600000003</v>
      </c>
      <c r="D15" s="88">
        <f>-IF('interaktiv-zuweisen'!$B$1="(Alle)",'interaktiv-zuweisen'!J9,'interaktiv-zuweisen'!D9)</f>
        <v>9867113.6999999993</v>
      </c>
      <c r="E15" s="88">
        <f>-IF('interaktiv-zuweisen'!$B$1="(Alle)",'interaktiv-zuweisen'!K9,'interaktiv-zuweisen'!E9)</f>
        <v>12508287.09</v>
      </c>
      <c r="Q15" s="69"/>
    </row>
    <row r="16" spans="1:17" x14ac:dyDescent="0.3">
      <c r="A16" s="87" t="str">
        <f>übersetzungen!F12</f>
        <v>Commissions</v>
      </c>
      <c r="B16" s="88">
        <f>-IF('interaktiv-zuweisen'!$B$1="(Alle)",'interaktiv-zuweisen'!H12,'interaktiv-zuweisen'!B12)</f>
        <v>54548912.530000001</v>
      </c>
      <c r="C16" s="88">
        <f>-IF('interaktiv-zuweisen'!$B$1="(Alle)",'interaktiv-zuweisen'!I12,'interaktiv-zuweisen'!C12)</f>
        <v>40777153.230000004</v>
      </c>
      <c r="D16" s="88">
        <f>-IF('interaktiv-zuweisen'!$B$1="(Alle)",'interaktiv-zuweisen'!J12,'interaktiv-zuweisen'!D12)</f>
        <v>38496106.950000003</v>
      </c>
      <c r="E16" s="88">
        <f>-IF('interaktiv-zuweisen'!$B$1="(Alle)",'interaktiv-zuweisen'!K12,'interaktiv-zuweisen'!E12)</f>
        <v>46485436.640000015</v>
      </c>
    </row>
    <row r="17" spans="1:14" x14ac:dyDescent="0.3">
      <c r="A17" s="85" t="str">
        <f>übersetzungen!F13</f>
        <v>Amortissements</v>
      </c>
      <c r="B17" s="86">
        <f>-IF('interaktiv-zuweisen'!$B$1="(Alle)",'interaktiv-zuweisen'!H13,'interaktiv-zuweisen'!B13)</f>
        <v>31582808.759999998</v>
      </c>
      <c r="C17" s="86">
        <f>-IF('interaktiv-zuweisen'!$B$1="(Alle)",'interaktiv-zuweisen'!I13,'interaktiv-zuweisen'!C13)</f>
        <v>27030886.700000003</v>
      </c>
      <c r="D17" s="86">
        <f>-IF('interaktiv-zuweisen'!$B$1="(Alle)",'interaktiv-zuweisen'!J13,'interaktiv-zuweisen'!D13)</f>
        <v>35158114.349999994</v>
      </c>
      <c r="E17" s="86">
        <f>-IF('interaktiv-zuweisen'!$B$1="(Alle)",'interaktiv-zuweisen'!K13,'interaktiv-zuweisen'!E13)</f>
        <v>27002731.940000001</v>
      </c>
    </row>
    <row r="18" spans="1:14" s="59" customFormat="1" ht="8.65" customHeight="1" thickBot="1" x14ac:dyDescent="0.35">
      <c r="A18" s="85"/>
      <c r="B18" s="86"/>
      <c r="C18" s="86"/>
      <c r="D18" s="86"/>
      <c r="E18" s="86"/>
    </row>
    <row r="19" spans="1:14" ht="6.4" customHeight="1" x14ac:dyDescent="0.3">
      <c r="A19" s="117" t="str">
        <f>übersetzungen!F19</f>
        <v>Rémunération du conseil d'administration et de la direction ; total et rémunération individuelle la plus élevée (RI) dans le domaine de la LAMal</v>
      </c>
      <c r="B19" s="118"/>
      <c r="C19" s="118"/>
      <c r="D19" s="118"/>
      <c r="E19" s="119"/>
    </row>
    <row r="20" spans="1:14" ht="14.5" thickBot="1" x14ac:dyDescent="0.35">
      <c r="A20" s="120"/>
      <c r="B20" s="121"/>
      <c r="C20" s="121"/>
      <c r="D20" s="121"/>
      <c r="E20" s="122"/>
    </row>
    <row r="21" spans="1:14" ht="14.5" thickTop="1" x14ac:dyDescent="0.3">
      <c r="A21" s="89"/>
      <c r="B21" s="90" t="str">
        <f>übersetzungen!F20</f>
        <v>Total CA</v>
      </c>
      <c r="C21" s="90" t="str">
        <f>übersetzungen!F21</f>
        <v>CA RI</v>
      </c>
      <c r="D21" s="90" t="str">
        <f>übersetzungen!F22</f>
        <v>Total D</v>
      </c>
      <c r="E21" s="91" t="str">
        <f>übersetzungen!F23</f>
        <v>D RI</v>
      </c>
    </row>
    <row r="22" spans="1:14" x14ac:dyDescent="0.3">
      <c r="A22" s="92">
        <v>2022</v>
      </c>
      <c r="B22" s="93">
        <f>'interaktiv-zuweisen'!B69</f>
        <v>4818179.5081244996</v>
      </c>
      <c r="C22" s="93" t="str">
        <f>'interaktiv-zuweisen'!C69</f>
        <v/>
      </c>
      <c r="D22" s="93">
        <f>'interaktiv-zuweisen'!D69</f>
        <v>22982066.225498945</v>
      </c>
      <c r="E22" s="94" t="str">
        <f>'interaktiv-zuweisen'!E69</f>
        <v/>
      </c>
    </row>
    <row r="23" spans="1:14" ht="14.5" thickBot="1" x14ac:dyDescent="0.35">
      <c r="A23" s="95">
        <v>2023</v>
      </c>
      <c r="B23" s="96">
        <f>IFERROR('interaktiv-zuweisen'!B70,"")</f>
        <v>4781778.1160000004</v>
      </c>
      <c r="C23" s="96" t="str">
        <f>IFERROR('interaktiv-zuweisen'!C70,"")</f>
        <v/>
      </c>
      <c r="D23" s="96">
        <f>IFERROR('interaktiv-zuweisen'!D70,"")</f>
        <v>21999275.344900001</v>
      </c>
      <c r="E23" s="97" t="str">
        <f>IFERROR('interaktiv-zuweisen'!E70,"")</f>
        <v/>
      </c>
    </row>
    <row r="24" spans="1:14" s="59" customFormat="1" ht="18.75" customHeight="1" thickTop="1" x14ac:dyDescent="0.3"/>
    <row r="28" spans="1:14" x14ac:dyDescent="0.3">
      <c r="I28" s="59"/>
      <c r="J28" s="59"/>
      <c r="K28" s="59"/>
      <c r="L28" s="59"/>
      <c r="M28" s="59"/>
      <c r="N28" s="59"/>
    </row>
    <row r="29" spans="1:14" x14ac:dyDescent="0.3">
      <c r="H29" s="59"/>
      <c r="I29" s="59"/>
      <c r="J29" s="59"/>
      <c r="K29" s="59"/>
      <c r="L29" s="59"/>
      <c r="M29" s="59"/>
      <c r="N29" s="59"/>
    </row>
    <row r="30" spans="1:14" x14ac:dyDescent="0.3">
      <c r="H30" s="59"/>
      <c r="I30" s="59"/>
      <c r="J30" s="59"/>
      <c r="K30" s="59"/>
      <c r="L30" s="59"/>
      <c r="M30" s="59"/>
      <c r="N30" s="59"/>
    </row>
    <row r="31" spans="1:14" x14ac:dyDescent="0.3">
      <c r="H31" s="59"/>
      <c r="I31" s="59"/>
      <c r="J31" s="59"/>
      <c r="K31" s="59"/>
      <c r="L31" s="59"/>
      <c r="M31" s="59"/>
      <c r="N31" s="59"/>
    </row>
    <row r="32" spans="1:14" x14ac:dyDescent="0.3">
      <c r="H32" s="59"/>
      <c r="I32" s="59"/>
      <c r="J32" s="59"/>
      <c r="K32" s="59"/>
      <c r="L32" s="59"/>
      <c r="M32" s="59"/>
      <c r="N32" s="59"/>
    </row>
    <row r="33" spans="8:14" x14ac:dyDescent="0.3">
      <c r="I33" s="59"/>
      <c r="J33" s="59"/>
      <c r="K33" s="59"/>
      <c r="L33" s="59"/>
      <c r="M33" s="59"/>
      <c r="N33" s="59"/>
    </row>
    <row r="34" spans="8:14" x14ac:dyDescent="0.3">
      <c r="I34" s="59"/>
      <c r="J34" s="59"/>
      <c r="K34" s="59"/>
      <c r="L34" s="59"/>
      <c r="M34" s="59"/>
      <c r="N34" s="59"/>
    </row>
    <row r="35" spans="8:14" x14ac:dyDescent="0.3">
      <c r="I35" s="59"/>
      <c r="J35" s="59"/>
      <c r="K35" s="59"/>
      <c r="L35" s="59"/>
      <c r="M35" s="59"/>
      <c r="N35" s="59"/>
    </row>
    <row r="36" spans="8:14" x14ac:dyDescent="0.3">
      <c r="H36" s="61"/>
      <c r="I36" s="59"/>
      <c r="J36" s="59"/>
      <c r="K36" s="59"/>
      <c r="L36" s="59"/>
      <c r="M36" s="59"/>
      <c r="N36" s="59"/>
    </row>
    <row r="37" spans="8:14" x14ac:dyDescent="0.3">
      <c r="H37" s="61"/>
      <c r="I37" s="59"/>
      <c r="J37" s="59"/>
      <c r="K37" s="59"/>
      <c r="L37" s="59"/>
      <c r="M37" s="59"/>
    </row>
    <row r="38" spans="8:14" x14ac:dyDescent="0.3">
      <c r="H38" s="61"/>
      <c r="I38" s="59"/>
      <c r="J38" s="59"/>
      <c r="K38" s="59"/>
      <c r="L38" s="59"/>
      <c r="M38" s="59"/>
    </row>
    <row r="39" spans="8:14" x14ac:dyDescent="0.3">
      <c r="H39" s="61"/>
      <c r="I39" s="59"/>
      <c r="J39" s="59"/>
      <c r="K39" s="59"/>
      <c r="L39" s="59"/>
      <c r="M39" s="59"/>
    </row>
    <row r="40" spans="8:14" x14ac:dyDescent="0.3">
      <c r="H40" s="61"/>
    </row>
    <row r="53" spans="1:4" ht="4.5" customHeight="1" x14ac:dyDescent="0.3"/>
    <row r="56" spans="1:4" ht="15" customHeight="1" x14ac:dyDescent="0.3">
      <c r="A56" s="98" t="str">
        <f>übersetzungen!F29</f>
        <v>Remarques sur les fusions depuis 2020 :</v>
      </c>
      <c r="B56" s="99"/>
      <c r="C56" s="99"/>
      <c r="D56" s="99"/>
    </row>
    <row r="57" spans="1:4" ht="15" customHeight="1" x14ac:dyDescent="0.3">
      <c r="A57" s="100" t="str">
        <f>"Sodalis Gesundheitsgruppe "&amp; übersetzungen!F30&amp;" " &amp; übersetzungen!F31&amp;" 1.1.2021"&amp;" "&amp;übersetzungen!F35&amp;" Krankenkasse Simplon"</f>
        <v>Sodalis Gesundheitsgruppe (fusionné) depuis le 1.1.2021 avec Krankenkasse Simplon</v>
      </c>
      <c r="B57" s="101"/>
      <c r="C57" s="101"/>
      <c r="D57" s="101"/>
    </row>
    <row r="58" spans="1:4" ht="15" customHeight="1" x14ac:dyDescent="0.3">
      <c r="A58" s="102" t="str">
        <f>"öKK Kranken- und Unfallversicherungen AG "&amp; übersetzungen!F30&amp;" " &amp; übersetzungen!F31&amp;" 1.1.2022"&amp;" "&amp;übersetzungen!F35&amp;" KVF Krankenversicherung AG"</f>
        <v>öKK Kranken- und Unfallversicherungen AG (fusionné) depuis le 1.1.2022 avec KVF Krankenversicherung AG</v>
      </c>
      <c r="B58" s="99"/>
      <c r="C58" s="99"/>
      <c r="D58" s="99"/>
    </row>
    <row r="59" spans="1:4" ht="15" customHeight="1" x14ac:dyDescent="0.3">
      <c r="A59" s="100" t="str">
        <f>"Helsana Versicherungen AG "&amp; übersetzungen!F30&amp;" " &amp; übersetzungen!F31&amp;" 1.1.2022"&amp;" "&amp;übersetzungen!F35&amp;" Progrès Versicherungen AG"</f>
        <v>Helsana Versicherungen AG (fusionné) depuis le 1.1.2022 avec Progrès Versicherungen AG</v>
      </c>
      <c r="B59" s="101"/>
      <c r="C59" s="101"/>
      <c r="D59" s="101"/>
    </row>
    <row r="60" spans="1:4" ht="24" customHeight="1" x14ac:dyDescent="0.3">
      <c r="A60" s="115" t="str">
        <f>"CSS Kranken-Versicherung AG "&amp; übersetzungen!F30&amp;" " &amp; übersetzungen!F31&amp;" 1.1.2023"&amp;" "&amp;übersetzungen!F35&amp;" Arcosana AG; "&amp; übersetzungen!F31&amp;" 1.1.2022 "&amp;übersetzungen!F35&amp;" "&amp;"INTRAS Kranken-Versicherung AG &amp; Sanagate AG [-&gt;Arcosana]"</f>
        <v>CSS Kranken-Versicherung AG (fusionné) depuis le 1.1.2023 avec Arcosana AG; depuis le 1.1.2022 avec INTRAS Kranken-Versicherung AG &amp; Sanagate AG [-&gt;Arcosana]</v>
      </c>
      <c r="B60" s="116"/>
      <c r="C60" s="116"/>
      <c r="D60" s="116"/>
    </row>
    <row r="61" spans="1:4" ht="15" customHeight="1" x14ac:dyDescent="0.3">
      <c r="A61" s="100" t="str">
        <f>"Sanitas Grundversicherung AG "&amp; übersetzungen!F30&amp;" " &amp; übersetzungen!F31&amp;" 1.1.2022"&amp;" "&amp;übersetzungen!F35&amp;" Compact Grundversicherungen AG"</f>
        <v>Sanitas Grundversicherung AG (fusionné) depuis le 1.1.2022 avec Compact Grundversicherungen AG</v>
      </c>
      <c r="B61" s="101"/>
      <c r="C61" s="101"/>
      <c r="D61" s="101"/>
    </row>
    <row r="62" spans="1:4" ht="15" customHeight="1" x14ac:dyDescent="0.3">
      <c r="A62" s="103" t="str">
        <f>"Vivao Sympany AG "&amp; übersetzungen!F32&amp;" 1.1.2024"&amp;" "&amp;übersetzungen!F35&amp;" Moove Sympany AG, Kolping Krankenkasse AG"</f>
        <v>Vivao Sympany AG fusionné au 1.1.2024 avec Moove Sympany AG, Kolping Krankenkasse AG</v>
      </c>
      <c r="B62" s="99"/>
      <c r="C62" s="99"/>
      <c r="D62" s="99"/>
    </row>
    <row r="63" spans="1:4" ht="15" customHeight="1" x14ac:dyDescent="0.3">
      <c r="A63" s="100" t="str">
        <f>"SWICA Kranken-Versicherung AG "&amp; übersetzungen!F32&amp;" 1.1.2024"&amp;" "&amp;übersetzungen!F35&amp;" PROVITA Gesundheitsversicherung AG"</f>
        <v>SWICA Kranken-Versicherung AG fusionné au 1.1.2024 avec PROVITA Gesundheitsversicherung AG</v>
      </c>
      <c r="B63" s="101"/>
      <c r="C63" s="101"/>
      <c r="D63" s="101"/>
    </row>
    <row r="64" spans="1:4" ht="15" customHeight="1" x14ac:dyDescent="0.3">
      <c r="A64" s="103" t="str">
        <f>"Einsiedler Krankenkasse "&amp; übersetzungen!F32&amp;" 1.1.2024"&amp;" "&amp;übersetzungen!F35&amp;" Krankenkasse Institut Ingenbohl"</f>
        <v>Einsiedler Krankenkasse fusionné au 1.1.2024 avec Krankenkasse Institut Ingenbohl</v>
      </c>
      <c r="B64" s="99"/>
      <c r="C64" s="99"/>
      <c r="D64" s="99"/>
    </row>
    <row r="65" spans="1:4" s="4" customFormat="1" ht="15" customHeight="1" x14ac:dyDescent="0.2">
      <c r="A65" s="100" t="str">
        <f>"rhenusana "&amp; übersetzungen!F32&amp;" 1.1.2024"&amp;" "&amp;übersetzungen!F35&amp;" Krankenkasse Stoffel, Mels"</f>
        <v>rhenusana fusionné au 1.1.2024 avec Krankenkasse Stoffel, Mels</v>
      </c>
      <c r="B65" s="100"/>
      <c r="C65" s="100"/>
      <c r="D65" s="100"/>
    </row>
  </sheetData>
  <sheetProtection algorithmName="SHA-512" hashValue="TGZnfxouwnHVomYqlN6hUgxxV56ZWQdCSIgatCvL2eSGZ9xS5YW/AQBy0I/xi2wC8nsx3cmI37zSuzListIdNw==" saltValue="gO7GiiR85w5AqKI5Ek3OHg==" spinCount="100000" sheet="1" objects="1" scenarios="1"/>
  <mergeCells count="3">
    <mergeCell ref="A60:D60"/>
    <mergeCell ref="A19:E20"/>
    <mergeCell ref="A6:F7"/>
  </mergeCells>
  <printOptions horizontalCentered="1"/>
  <pageMargins left="0.51181102362204722" right="0.11811023622047245" top="0.39370078740157483" bottom="0.39370078740157483" header="0.31496062992125984" footer="0.31496062992125984"/>
  <pageSetup paperSize="9" scale="110" orientation="portrait" r:id="rId1"/>
  <drawing r:id="rId2"/>
  <extLst>
    <ext xmlns:x14="http://schemas.microsoft.com/office/spreadsheetml/2009/9/main" uri="{A8765BA9-456A-4dab-B4F3-ACF838C121DE}">
      <x14:slicerList>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C9D5C-C621-4658-B3DB-1CCC10849088}">
  <dimension ref="A1:V80"/>
  <sheetViews>
    <sheetView topLeftCell="N1" workbookViewId="0">
      <selection activeCell="Q11" sqref="Q11"/>
    </sheetView>
  </sheetViews>
  <sheetFormatPr baseColWidth="10" defaultRowHeight="14" x14ac:dyDescent="0.3"/>
  <cols>
    <col min="1" max="1" width="23.33203125" bestFit="1" customWidth="1"/>
    <col min="2" max="2" width="18.83203125" bestFit="1" customWidth="1"/>
    <col min="3" max="3" width="15.75" customWidth="1"/>
    <col min="4" max="4" width="17.08203125" customWidth="1"/>
    <col min="5" max="5" width="22.08203125" bestFit="1" customWidth="1"/>
    <col min="6" max="6" width="12" bestFit="1" customWidth="1"/>
    <col min="7" max="7" width="23.33203125" bestFit="1" customWidth="1"/>
    <col min="8" max="8" width="18.83203125" bestFit="1" customWidth="1"/>
    <col min="9" max="9" width="15.75" customWidth="1"/>
    <col min="10" max="10" width="17.08203125" customWidth="1"/>
    <col min="11" max="11" width="14" bestFit="1" customWidth="1"/>
    <col min="12" max="12" width="15.83203125" style="4" customWidth="1"/>
    <col min="13" max="13" width="4.33203125" style="4" customWidth="1"/>
    <col min="14" max="14" width="23.33203125" bestFit="1" customWidth="1"/>
    <col min="15" max="15" width="18.83203125" bestFit="1" customWidth="1"/>
    <col min="16" max="16" width="15.75" customWidth="1"/>
    <col min="17" max="17" width="17.08203125" customWidth="1"/>
    <col min="18" max="18" width="21.83203125" bestFit="1" customWidth="1"/>
    <col min="19" max="19" width="3.83203125" customWidth="1"/>
    <col min="20" max="20" width="23.33203125" bestFit="1" customWidth="1"/>
    <col min="21" max="21" width="18.83203125" bestFit="1" customWidth="1"/>
    <col min="22" max="22" width="15.75" customWidth="1"/>
  </cols>
  <sheetData>
    <row r="1" spans="1:22" x14ac:dyDescent="0.3">
      <c r="A1" s="2" t="s">
        <v>6</v>
      </c>
      <c r="B1" s="59" t="s">
        <v>138</v>
      </c>
    </row>
    <row r="2" spans="1:22" x14ac:dyDescent="0.3">
      <c r="A2" s="2" t="s">
        <v>209</v>
      </c>
      <c r="B2" s="59" t="s">
        <v>275</v>
      </c>
      <c r="C2" s="5" t="s">
        <v>276</v>
      </c>
      <c r="D2" s="3"/>
      <c r="E2" s="3"/>
      <c r="G2" s="2" t="s">
        <v>6</v>
      </c>
      <c r="H2" s="59" t="s">
        <v>138</v>
      </c>
      <c r="I2" s="13" t="s">
        <v>329</v>
      </c>
      <c r="L2"/>
      <c r="M2"/>
      <c r="N2" s="2" t="s">
        <v>6</v>
      </c>
      <c r="O2" s="59" t="s">
        <v>138</v>
      </c>
      <c r="P2" s="13" t="s">
        <v>324</v>
      </c>
      <c r="T2" s="2" t="s">
        <v>6</v>
      </c>
      <c r="U2" s="59" t="s">
        <v>138</v>
      </c>
      <c r="V2" s="13" t="s">
        <v>324</v>
      </c>
    </row>
    <row r="3" spans="1:22" x14ac:dyDescent="0.3">
      <c r="A3" s="2" t="s">
        <v>207</v>
      </c>
      <c r="B3" s="59" t="s">
        <v>275</v>
      </c>
      <c r="C3" s="5" t="s">
        <v>277</v>
      </c>
      <c r="D3" s="3"/>
      <c r="E3" s="3"/>
      <c r="G3" s="2" t="s">
        <v>209</v>
      </c>
      <c r="H3" s="59" t="s">
        <v>275</v>
      </c>
      <c r="I3" s="5" t="s">
        <v>276</v>
      </c>
      <c r="J3" s="3"/>
      <c r="K3" s="3"/>
      <c r="L3"/>
      <c r="M3"/>
      <c r="N3" s="2" t="s">
        <v>209</v>
      </c>
      <c r="O3" s="59" t="s">
        <v>275</v>
      </c>
      <c r="P3" s="5" t="s">
        <v>276</v>
      </c>
      <c r="Q3" s="3"/>
      <c r="R3" s="3"/>
      <c r="T3" s="2" t="s">
        <v>209</v>
      </c>
      <c r="U3" s="59" t="s">
        <v>275</v>
      </c>
      <c r="V3" s="5" t="s">
        <v>276</v>
      </c>
    </row>
    <row r="4" spans="1:22" x14ac:dyDescent="0.3">
      <c r="G4" s="2" t="s">
        <v>207</v>
      </c>
      <c r="H4" s="59" t="s">
        <v>275</v>
      </c>
      <c r="I4" s="5" t="s">
        <v>277</v>
      </c>
      <c r="J4" s="3"/>
      <c r="K4" s="3"/>
      <c r="L4"/>
      <c r="M4"/>
      <c r="N4" s="2" t="s">
        <v>207</v>
      </c>
      <c r="O4" s="59" t="s">
        <v>275</v>
      </c>
      <c r="P4" s="5" t="s">
        <v>277</v>
      </c>
      <c r="Q4" s="3"/>
      <c r="R4" s="3"/>
      <c r="T4" s="2" t="s">
        <v>207</v>
      </c>
      <c r="U4" s="59" t="s">
        <v>275</v>
      </c>
      <c r="V4" s="5" t="s">
        <v>277</v>
      </c>
    </row>
    <row r="5" spans="1:22" x14ac:dyDescent="0.3">
      <c r="B5" s="2" t="s">
        <v>1</v>
      </c>
      <c r="C5" s="2" t="s">
        <v>313</v>
      </c>
      <c r="L5"/>
      <c r="M5"/>
    </row>
    <row r="6" spans="1:22" x14ac:dyDescent="0.3">
      <c r="B6" s="59">
        <v>2020</v>
      </c>
      <c r="D6" s="59">
        <v>2023</v>
      </c>
      <c r="G6" s="2" t="s">
        <v>314</v>
      </c>
      <c r="H6" s="2" t="s">
        <v>1</v>
      </c>
      <c r="L6"/>
      <c r="M6"/>
      <c r="N6" s="2" t="s">
        <v>314</v>
      </c>
      <c r="O6" s="2" t="s">
        <v>1</v>
      </c>
      <c r="T6" s="2" t="s">
        <v>359</v>
      </c>
      <c r="U6" s="2" t="s">
        <v>1</v>
      </c>
    </row>
    <row r="7" spans="1:22" x14ac:dyDescent="0.3">
      <c r="A7" s="2" t="s">
        <v>4</v>
      </c>
      <c r="B7" s="59" t="s">
        <v>314</v>
      </c>
      <c r="C7" s="59" t="s">
        <v>317</v>
      </c>
      <c r="D7" s="59" t="s">
        <v>314</v>
      </c>
      <c r="E7" s="59" t="s">
        <v>317</v>
      </c>
      <c r="G7" s="2" t="s">
        <v>4</v>
      </c>
      <c r="H7" s="59">
        <v>2020</v>
      </c>
      <c r="I7" s="59">
        <v>2021</v>
      </c>
      <c r="J7" s="59">
        <v>2022</v>
      </c>
      <c r="K7" s="59">
        <v>2023</v>
      </c>
      <c r="L7" s="59" t="s">
        <v>200</v>
      </c>
      <c r="M7"/>
      <c r="N7" s="2" t="s">
        <v>4</v>
      </c>
      <c r="O7" s="59">
        <v>2022</v>
      </c>
      <c r="P7" s="59">
        <v>2023</v>
      </c>
      <c r="T7" s="2" t="s">
        <v>4</v>
      </c>
      <c r="U7" s="59">
        <v>2022</v>
      </c>
      <c r="V7" s="59">
        <v>2023</v>
      </c>
    </row>
    <row r="8" spans="1:22" x14ac:dyDescent="0.3">
      <c r="A8" s="59" t="s">
        <v>156</v>
      </c>
      <c r="B8" s="8">
        <v>-20836497.48</v>
      </c>
      <c r="C8" s="10"/>
      <c r="D8" s="8">
        <v>-21015419.210000001</v>
      </c>
      <c r="E8" s="10">
        <v>8.5869388639688224E-3</v>
      </c>
      <c r="G8" s="59" t="s">
        <v>156</v>
      </c>
      <c r="H8" s="8">
        <v>-20836497.48</v>
      </c>
      <c r="I8" s="8">
        <v>-21143788.550000001</v>
      </c>
      <c r="J8" s="8">
        <v>-21260665.52</v>
      </c>
      <c r="K8" s="8">
        <v>-21015419.210000001</v>
      </c>
      <c r="L8" s="8">
        <v>-84256370.75999999</v>
      </c>
      <c r="M8"/>
      <c r="N8" s="59" t="s">
        <v>156</v>
      </c>
      <c r="O8" s="8">
        <v>-21260665.52</v>
      </c>
      <c r="P8" s="8">
        <v>-21015419.210000001</v>
      </c>
      <c r="T8" s="59" t="s">
        <v>156</v>
      </c>
      <c r="U8" s="10">
        <v>4.6259979910961424E-2</v>
      </c>
      <c r="V8" s="10">
        <v>4.5347422225301318E-2</v>
      </c>
    </row>
    <row r="9" spans="1:22" x14ac:dyDescent="0.3">
      <c r="A9" s="59" t="s">
        <v>164</v>
      </c>
      <c r="B9" s="8">
        <v>-7705665.4199999999</v>
      </c>
      <c r="C9" s="10"/>
      <c r="D9" s="8">
        <v>-11873399.35</v>
      </c>
      <c r="E9" s="10">
        <v>0.54086619426567317</v>
      </c>
      <c r="G9" s="59" t="s">
        <v>164</v>
      </c>
      <c r="H9" s="8">
        <v>-7705665.4199999999</v>
      </c>
      <c r="I9" s="8">
        <v>-8006785.54</v>
      </c>
      <c r="J9" s="8">
        <v>-8877417.4800000004</v>
      </c>
      <c r="K9" s="8">
        <v>-11873399.35</v>
      </c>
      <c r="L9" s="8">
        <v>-36463267.789999999</v>
      </c>
      <c r="M9"/>
      <c r="N9" s="59" t="s">
        <v>164</v>
      </c>
      <c r="O9" s="8">
        <v>-8877417.4800000004</v>
      </c>
      <c r="P9" s="8">
        <v>-11873399.35</v>
      </c>
      <c r="T9" s="59" t="s">
        <v>164</v>
      </c>
      <c r="U9" s="10">
        <v>5.972753762394091E-2</v>
      </c>
      <c r="V9" s="10">
        <v>4.9900038859803431E-2</v>
      </c>
    </row>
    <row r="10" spans="1:22" x14ac:dyDescent="0.3">
      <c r="A10" s="59" t="s">
        <v>136</v>
      </c>
      <c r="B10" s="8">
        <v>-169062851.28</v>
      </c>
      <c r="C10" s="10"/>
      <c r="D10" s="8">
        <v>-174931203.93000001</v>
      </c>
      <c r="E10" s="10">
        <v>3.4711071093204891E-2</v>
      </c>
      <c r="G10" s="59" t="s">
        <v>136</v>
      </c>
      <c r="H10" s="8">
        <v>-169062851.28</v>
      </c>
      <c r="I10" s="8">
        <v>-196527426.74000001</v>
      </c>
      <c r="J10" s="8">
        <v>-184033258.77000001</v>
      </c>
      <c r="K10" s="8">
        <v>-174931203.93000001</v>
      </c>
      <c r="L10" s="8">
        <v>-724554740.72000003</v>
      </c>
      <c r="M10"/>
      <c r="N10" s="59" t="s">
        <v>136</v>
      </c>
      <c r="O10" s="8">
        <v>-184033258.77000001</v>
      </c>
      <c r="P10" s="8">
        <v>-174931203.93000001</v>
      </c>
      <c r="T10" s="59" t="s">
        <v>136</v>
      </c>
      <c r="U10" s="10">
        <v>5.4402387991475946E-2</v>
      </c>
      <c r="V10" s="10">
        <v>5.3763558796898592E-2</v>
      </c>
    </row>
    <row r="11" spans="1:22" x14ac:dyDescent="0.3">
      <c r="A11" s="59" t="s">
        <v>150</v>
      </c>
      <c r="B11" s="8">
        <v>-30163205.469999999</v>
      </c>
      <c r="C11" s="10"/>
      <c r="D11" s="8">
        <v>-38442751.099999994</v>
      </c>
      <c r="E11" s="10">
        <v>0.27449157014279341</v>
      </c>
      <c r="G11" s="59" t="s">
        <v>150</v>
      </c>
      <c r="H11" s="8">
        <v>-30163205.469999999</v>
      </c>
      <c r="I11" s="8">
        <v>-35679309.539999999</v>
      </c>
      <c r="J11" s="8">
        <v>-37252918.810000002</v>
      </c>
      <c r="K11" s="8">
        <v>-38442751.099999994</v>
      </c>
      <c r="L11" s="8">
        <v>-141538184.92000002</v>
      </c>
      <c r="M11"/>
      <c r="N11" s="59" t="s">
        <v>150</v>
      </c>
      <c r="O11" s="8">
        <v>-37252918.810000002</v>
      </c>
      <c r="P11" s="8">
        <v>-38442751.099999994</v>
      </c>
      <c r="T11" s="59" t="s">
        <v>150</v>
      </c>
      <c r="U11" s="10">
        <v>5.1299777150734811E-2</v>
      </c>
      <c r="V11" s="10">
        <v>6.0251211164678492E-2</v>
      </c>
    </row>
    <row r="12" spans="1:22" x14ac:dyDescent="0.3">
      <c r="A12" s="59" t="s">
        <v>184</v>
      </c>
      <c r="B12" s="8">
        <v>-1408911.8900000001</v>
      </c>
      <c r="C12" s="10"/>
      <c r="D12" s="8">
        <v>-1419296.37</v>
      </c>
      <c r="E12" s="10">
        <v>7.3705673674171208E-3</v>
      </c>
      <c r="G12" s="59" t="s">
        <v>184</v>
      </c>
      <c r="H12" s="8">
        <v>-1408911.8900000001</v>
      </c>
      <c r="I12" s="8">
        <v>-1342019.3199999998</v>
      </c>
      <c r="J12" s="8">
        <v>-1415627.64</v>
      </c>
      <c r="K12" s="8">
        <v>-1419296.37</v>
      </c>
      <c r="L12" s="8">
        <v>-5585855.2200000007</v>
      </c>
      <c r="M12"/>
      <c r="N12" s="59" t="s">
        <v>184</v>
      </c>
      <c r="O12" s="8">
        <v>-1415627.64</v>
      </c>
      <c r="P12" s="8">
        <v>-1419296.37</v>
      </c>
      <c r="T12" s="59" t="s">
        <v>184</v>
      </c>
      <c r="U12" s="10">
        <v>0.11313358830031589</v>
      </c>
      <c r="V12" s="10">
        <v>0.12139739915658282</v>
      </c>
    </row>
    <row r="13" spans="1:22" x14ac:dyDescent="0.3">
      <c r="A13" s="59" t="s">
        <v>142</v>
      </c>
      <c r="B13" s="8">
        <v>-103805404.99999999</v>
      </c>
      <c r="C13" s="10"/>
      <c r="D13" s="8">
        <v>-101845119.84</v>
      </c>
      <c r="E13" s="10">
        <v>-1.8884230161232758E-2</v>
      </c>
      <c r="G13" s="59" t="s">
        <v>142</v>
      </c>
      <c r="H13" s="8">
        <v>-103805404.99999999</v>
      </c>
      <c r="I13" s="8">
        <v>-105743490.87</v>
      </c>
      <c r="J13" s="8">
        <v>-103486033.84999999</v>
      </c>
      <c r="K13" s="8">
        <v>-101845119.84</v>
      </c>
      <c r="L13" s="8">
        <v>-414880049.56000006</v>
      </c>
      <c r="M13"/>
      <c r="N13" s="59" t="s">
        <v>142</v>
      </c>
      <c r="O13" s="8">
        <v>-103486033.84999999</v>
      </c>
      <c r="P13" s="8">
        <v>-101845119.84</v>
      </c>
      <c r="T13" s="59" t="s">
        <v>142</v>
      </c>
      <c r="U13" s="10">
        <v>4.9324926650317027E-2</v>
      </c>
      <c r="V13" s="10">
        <v>4.660829206925797E-2</v>
      </c>
    </row>
    <row r="14" spans="1:22" x14ac:dyDescent="0.3">
      <c r="A14" s="59" t="s">
        <v>159</v>
      </c>
      <c r="B14" s="8">
        <v>-25070193.859999996</v>
      </c>
      <c r="C14" s="10"/>
      <c r="D14" s="8">
        <v>-17867742.780000001</v>
      </c>
      <c r="E14" s="10">
        <v>-0.28729139950894644</v>
      </c>
      <c r="G14" s="59" t="s">
        <v>159</v>
      </c>
      <c r="H14" s="8">
        <v>-25070193.859999996</v>
      </c>
      <c r="I14" s="8">
        <v>-25372905.09</v>
      </c>
      <c r="J14" s="8">
        <v>-19275896.939999998</v>
      </c>
      <c r="K14" s="8">
        <v>-17867742.780000001</v>
      </c>
      <c r="L14" s="8">
        <v>-87586738.670000002</v>
      </c>
      <c r="M14"/>
      <c r="N14" s="59" t="s">
        <v>159</v>
      </c>
      <c r="O14" s="8">
        <v>-19275896.939999998</v>
      </c>
      <c r="P14" s="8">
        <v>-17867742.780000001</v>
      </c>
      <c r="T14" s="59" t="s">
        <v>159</v>
      </c>
      <c r="U14" s="10">
        <v>5.8520218344189572E-2</v>
      </c>
      <c r="V14" s="10">
        <v>4.8534456084765663E-2</v>
      </c>
    </row>
    <row r="15" spans="1:22" x14ac:dyDescent="0.3">
      <c r="A15" s="59" t="s">
        <v>180</v>
      </c>
      <c r="B15" s="8">
        <v>-869384.21</v>
      </c>
      <c r="C15" s="10"/>
      <c r="D15" s="8">
        <v>-1507771.97</v>
      </c>
      <c r="E15" s="10">
        <v>0.73429877453145831</v>
      </c>
      <c r="G15" s="59" t="s">
        <v>180</v>
      </c>
      <c r="H15" s="8">
        <v>-869384.21</v>
      </c>
      <c r="I15" s="8">
        <v>-1015380.2999999999</v>
      </c>
      <c r="J15" s="8">
        <v>-1104598.3400000001</v>
      </c>
      <c r="K15" s="8">
        <v>-1507771.97</v>
      </c>
      <c r="L15" s="8">
        <v>-4497134.82</v>
      </c>
      <c r="M15"/>
      <c r="N15" s="59" t="s">
        <v>180</v>
      </c>
      <c r="O15" s="8">
        <v>-1104598.3400000001</v>
      </c>
      <c r="P15" s="8">
        <v>-1507771.97</v>
      </c>
      <c r="T15" s="59" t="s">
        <v>180</v>
      </c>
      <c r="U15" s="10">
        <v>6.7539175356252035E-2</v>
      </c>
      <c r="V15" s="10">
        <v>6.6760576873735031E-2</v>
      </c>
    </row>
    <row r="16" spans="1:22" x14ac:dyDescent="0.3">
      <c r="A16" s="59" t="s">
        <v>175</v>
      </c>
      <c r="B16" s="8">
        <v>-2001717</v>
      </c>
      <c r="C16" s="10"/>
      <c r="D16" s="8">
        <v>-2697073.47</v>
      </c>
      <c r="E16" s="10">
        <v>0.34738000926204865</v>
      </c>
      <c r="G16" s="59" t="s">
        <v>175</v>
      </c>
      <c r="H16" s="8">
        <v>-2001717</v>
      </c>
      <c r="I16" s="8">
        <v>-2285193.88</v>
      </c>
      <c r="J16" s="8">
        <v>-2409984.52</v>
      </c>
      <c r="K16" s="8">
        <v>-2697073.47</v>
      </c>
      <c r="L16" s="8">
        <v>-9393968.8699999992</v>
      </c>
      <c r="M16"/>
      <c r="N16" s="59" t="s">
        <v>175</v>
      </c>
      <c r="O16" s="8">
        <v>-2409984.52</v>
      </c>
      <c r="P16" s="8">
        <v>-2697073.47</v>
      </c>
      <c r="T16" s="59" t="s">
        <v>175</v>
      </c>
      <c r="U16" s="10">
        <v>9.2287232417922457E-2</v>
      </c>
      <c r="V16" s="10">
        <v>9.1070041364878215E-2</v>
      </c>
    </row>
    <row r="17" spans="1:22" x14ac:dyDescent="0.3">
      <c r="A17" s="59" t="s">
        <v>199</v>
      </c>
      <c r="B17" s="8">
        <v>-213160874.08000004</v>
      </c>
      <c r="C17" s="10"/>
      <c r="D17" s="8">
        <v>-226236115.71999997</v>
      </c>
      <c r="E17" s="10">
        <v>6.133978243630555E-2</v>
      </c>
      <c r="G17" s="59" t="s">
        <v>199</v>
      </c>
      <c r="H17" s="8">
        <v>-213160874.08000004</v>
      </c>
      <c r="I17" s="8">
        <v>-219683516.84999999</v>
      </c>
      <c r="J17" s="8">
        <v>-232667747.73999998</v>
      </c>
      <c r="K17" s="8">
        <v>-226236115.71999997</v>
      </c>
      <c r="L17" s="8">
        <v>-891748254.38999999</v>
      </c>
      <c r="M17"/>
      <c r="N17" s="59" t="s">
        <v>199</v>
      </c>
      <c r="O17" s="8">
        <v>-232667747.73999998</v>
      </c>
      <c r="P17" s="8">
        <v>-226236115.71999997</v>
      </c>
      <c r="T17" s="59" t="s">
        <v>199</v>
      </c>
      <c r="U17" s="10">
        <v>5.9699195315113612E-2</v>
      </c>
      <c r="V17" s="10">
        <v>5.3138597144025385E-2</v>
      </c>
    </row>
    <row r="18" spans="1:22" x14ac:dyDescent="0.3">
      <c r="A18" s="59" t="s">
        <v>177</v>
      </c>
      <c r="B18" s="8">
        <v>-1467433.8</v>
      </c>
      <c r="C18" s="10"/>
      <c r="D18" s="8">
        <v>-2646919.2699999996</v>
      </c>
      <c r="E18" s="10">
        <v>0.80377422817983302</v>
      </c>
      <c r="G18" s="59" t="s">
        <v>177</v>
      </c>
      <c r="H18" s="8">
        <v>-1467433.8</v>
      </c>
      <c r="I18" s="8">
        <v>-1488445.8499999999</v>
      </c>
      <c r="J18" s="8">
        <v>-1554427.4000000001</v>
      </c>
      <c r="K18" s="8">
        <v>-2646919.2699999996</v>
      </c>
      <c r="L18" s="8">
        <v>-7157226.3199999994</v>
      </c>
      <c r="M18"/>
      <c r="N18" s="59" t="s">
        <v>177</v>
      </c>
      <c r="O18" s="8">
        <v>-1554427.4000000001</v>
      </c>
      <c r="P18" s="8">
        <v>-2646919.2699999996</v>
      </c>
      <c r="T18" s="59" t="s">
        <v>177</v>
      </c>
      <c r="U18" s="10">
        <v>5.6356122286025288E-2</v>
      </c>
      <c r="V18" s="10">
        <v>3.7720163450109825E-2</v>
      </c>
    </row>
    <row r="19" spans="1:22" x14ac:dyDescent="0.3">
      <c r="A19" s="59" t="s">
        <v>185</v>
      </c>
      <c r="B19" s="8">
        <v>-425068.1</v>
      </c>
      <c r="C19" s="10"/>
      <c r="D19" s="8">
        <v>-447192.01</v>
      </c>
      <c r="E19" s="10">
        <v>5.2047918909934744E-2</v>
      </c>
      <c r="G19" s="59" t="s">
        <v>185</v>
      </c>
      <c r="H19" s="8">
        <v>-425068.1</v>
      </c>
      <c r="I19" s="8">
        <v>-455758.11</v>
      </c>
      <c r="J19" s="8">
        <v>-477222.60000000003</v>
      </c>
      <c r="K19" s="8">
        <v>-447192.01</v>
      </c>
      <c r="L19" s="8">
        <v>-1805240.82</v>
      </c>
      <c r="M19"/>
      <c r="N19" s="59" t="s">
        <v>185</v>
      </c>
      <c r="O19" s="8">
        <v>-477222.60000000003</v>
      </c>
      <c r="P19" s="8">
        <v>-447192.01</v>
      </c>
      <c r="T19" s="59" t="s">
        <v>185</v>
      </c>
      <c r="U19" s="10">
        <v>5.7251875497075437E-2</v>
      </c>
      <c r="V19" s="10">
        <v>5.3324826186281017E-2</v>
      </c>
    </row>
    <row r="20" spans="1:22" x14ac:dyDescent="0.3">
      <c r="A20" s="59" t="s">
        <v>166</v>
      </c>
      <c r="B20" s="8">
        <v>-2017116</v>
      </c>
      <c r="C20" s="10"/>
      <c r="D20" s="8">
        <v>-2944693.5999999996</v>
      </c>
      <c r="E20" s="10">
        <v>0.45985337481830474</v>
      </c>
      <c r="G20" s="59" t="s">
        <v>166</v>
      </c>
      <c r="H20" s="8">
        <v>-2017116</v>
      </c>
      <c r="I20" s="8">
        <v>-1990144.47</v>
      </c>
      <c r="J20" s="8">
        <v>-1997516.0500000003</v>
      </c>
      <c r="K20" s="8">
        <v>-2944693.5999999996</v>
      </c>
      <c r="L20" s="8">
        <v>-8949470.1199999992</v>
      </c>
      <c r="M20"/>
      <c r="N20" s="59" t="s">
        <v>166</v>
      </c>
      <c r="O20" s="8">
        <v>-1997516.0500000003</v>
      </c>
      <c r="P20" s="8">
        <v>-2944693.5999999996</v>
      </c>
      <c r="T20" s="59" t="s">
        <v>166</v>
      </c>
      <c r="U20" s="10">
        <v>3.042870846603421E-2</v>
      </c>
      <c r="V20" s="10">
        <v>3.6124889024172095E-2</v>
      </c>
    </row>
    <row r="21" spans="1:22" x14ac:dyDescent="0.3">
      <c r="A21" s="59" t="s">
        <v>182</v>
      </c>
      <c r="B21" s="8">
        <v>-566311.88</v>
      </c>
      <c r="C21" s="10"/>
      <c r="D21" s="8">
        <v>-594649.13</v>
      </c>
      <c r="E21" s="10">
        <v>5.0038240412685675E-2</v>
      </c>
      <c r="G21" s="59" t="s">
        <v>182</v>
      </c>
      <c r="H21" s="8">
        <v>-566311.88</v>
      </c>
      <c r="I21" s="8">
        <v>-586214.73</v>
      </c>
      <c r="J21" s="8">
        <v>-619567.79</v>
      </c>
      <c r="K21" s="8">
        <v>-594649.13</v>
      </c>
      <c r="L21" s="8">
        <v>-2366743.5299999998</v>
      </c>
      <c r="M21"/>
      <c r="N21" s="59" t="s">
        <v>182</v>
      </c>
      <c r="O21" s="8">
        <v>-619567.79</v>
      </c>
      <c r="P21" s="8">
        <v>-594649.13</v>
      </c>
      <c r="T21" s="59" t="s">
        <v>182</v>
      </c>
      <c r="U21" s="10">
        <v>5.88755189987403E-2</v>
      </c>
      <c r="V21" s="10">
        <v>5.5672787261867876E-2</v>
      </c>
    </row>
    <row r="22" spans="1:22" x14ac:dyDescent="0.3">
      <c r="A22" s="59" t="s">
        <v>168</v>
      </c>
      <c r="B22" s="8">
        <v>-3424817.1999999997</v>
      </c>
      <c r="C22" s="10"/>
      <c r="D22" s="8">
        <v>-3893868.58</v>
      </c>
      <c r="E22" s="10">
        <v>0.13695661771378642</v>
      </c>
      <c r="G22" s="59" t="s">
        <v>168</v>
      </c>
      <c r="H22" s="8">
        <v>-3424817.1999999997</v>
      </c>
      <c r="I22" s="8">
        <v>-3252559.44</v>
      </c>
      <c r="J22" s="8">
        <v>-3134054.93</v>
      </c>
      <c r="K22" s="8">
        <v>-3893868.58</v>
      </c>
      <c r="L22" s="8">
        <v>-13705300.150000002</v>
      </c>
      <c r="M22"/>
      <c r="N22" s="59" t="s">
        <v>168</v>
      </c>
      <c r="O22" s="8">
        <v>-3134054.93</v>
      </c>
      <c r="P22" s="8">
        <v>-3893868.58</v>
      </c>
      <c r="T22" s="59" t="s">
        <v>168</v>
      </c>
      <c r="U22" s="10">
        <v>5.4030982155501839E-2</v>
      </c>
      <c r="V22" s="10">
        <v>7.4917542040110918E-2</v>
      </c>
    </row>
    <row r="23" spans="1:22" x14ac:dyDescent="0.3">
      <c r="A23" s="59" t="s">
        <v>178</v>
      </c>
      <c r="B23" s="8">
        <v>-1281208.7800000003</v>
      </c>
      <c r="C23" s="10"/>
      <c r="D23" s="8">
        <v>-1670215.9199999997</v>
      </c>
      <c r="E23" s="10">
        <v>0.30362509691823947</v>
      </c>
      <c r="G23" s="59" t="s">
        <v>178</v>
      </c>
      <c r="H23" s="8">
        <v>-1281208.7800000003</v>
      </c>
      <c r="I23" s="8">
        <v>-1279205.52</v>
      </c>
      <c r="J23" s="8">
        <v>-1590996.2200000002</v>
      </c>
      <c r="K23" s="8">
        <v>-1670215.9199999997</v>
      </c>
      <c r="L23" s="8">
        <v>-5821626.4400000004</v>
      </c>
      <c r="M23"/>
      <c r="N23" s="59" t="s">
        <v>178</v>
      </c>
      <c r="O23" s="8">
        <v>-1590996.2200000002</v>
      </c>
      <c r="P23" s="8">
        <v>-1670215.9199999997</v>
      </c>
      <c r="T23" s="59" t="s">
        <v>178</v>
      </c>
      <c r="U23" s="10">
        <v>7.2442233382022603E-2</v>
      </c>
      <c r="V23" s="10">
        <v>5.3228441045274133E-2</v>
      </c>
    </row>
    <row r="24" spans="1:22" x14ac:dyDescent="0.3">
      <c r="A24" s="59" t="s">
        <v>167</v>
      </c>
      <c r="B24" s="8">
        <v>-1938865.81</v>
      </c>
      <c r="C24" s="10"/>
      <c r="D24" s="8">
        <v>-2443690.7199999997</v>
      </c>
      <c r="E24" s="10">
        <v>0.26037124766257014</v>
      </c>
      <c r="G24" s="59" t="s">
        <v>167</v>
      </c>
      <c r="H24" s="8">
        <v>-1938865.81</v>
      </c>
      <c r="I24" s="8">
        <v>-2035112.49</v>
      </c>
      <c r="J24" s="8">
        <v>-2850686.48</v>
      </c>
      <c r="K24" s="8">
        <v>-2443690.7199999997</v>
      </c>
      <c r="L24" s="8">
        <v>-9268355.5</v>
      </c>
      <c r="M24"/>
      <c r="N24" s="59" t="s">
        <v>167</v>
      </c>
      <c r="O24" s="8">
        <v>-2850686.48</v>
      </c>
      <c r="P24" s="8">
        <v>-2443690.7199999997</v>
      </c>
      <c r="T24" s="59" t="s">
        <v>167</v>
      </c>
      <c r="U24" s="10">
        <v>4.2944243598194182E-2</v>
      </c>
      <c r="V24" s="10">
        <v>3.5816506572195622E-2</v>
      </c>
    </row>
    <row r="25" spans="1:22" x14ac:dyDescent="0.3">
      <c r="A25" s="59" t="s">
        <v>183</v>
      </c>
      <c r="B25" s="8">
        <v>-824840.59</v>
      </c>
      <c r="C25" s="10"/>
      <c r="D25" s="8">
        <v>-748937.27</v>
      </c>
      <c r="E25" s="10">
        <v>-9.2021805085998443E-2</v>
      </c>
      <c r="G25" s="59" t="s">
        <v>183</v>
      </c>
      <c r="H25" s="8">
        <v>-824840.59</v>
      </c>
      <c r="I25" s="8">
        <v>-747436.88</v>
      </c>
      <c r="J25" s="8">
        <v>-731382.00999999989</v>
      </c>
      <c r="K25" s="8">
        <v>-748937.27</v>
      </c>
      <c r="L25" s="8">
        <v>-3052596.7500000005</v>
      </c>
      <c r="M25"/>
      <c r="N25" s="59" t="s">
        <v>183</v>
      </c>
      <c r="O25" s="8">
        <v>-731382.00999999989</v>
      </c>
      <c r="P25" s="8">
        <v>-748937.27</v>
      </c>
      <c r="T25" s="59" t="s">
        <v>183</v>
      </c>
      <c r="U25" s="10">
        <v>6.3962215748504914E-2</v>
      </c>
      <c r="V25" s="10">
        <v>5.839040722649437E-2</v>
      </c>
    </row>
    <row r="26" spans="1:22" x14ac:dyDescent="0.3">
      <c r="A26" s="59" t="s">
        <v>172</v>
      </c>
      <c r="B26" s="8">
        <v>-2050095.2499999998</v>
      </c>
      <c r="C26" s="10"/>
      <c r="D26" s="8">
        <v>-2487594</v>
      </c>
      <c r="E26" s="10">
        <v>0.21340410890664729</v>
      </c>
      <c r="G26" s="59" t="s">
        <v>172</v>
      </c>
      <c r="H26" s="8">
        <v>-2050095.2499999998</v>
      </c>
      <c r="I26" s="8">
        <v>-2268880</v>
      </c>
      <c r="J26" s="8">
        <v>-2216598</v>
      </c>
      <c r="K26" s="8">
        <v>-2487594</v>
      </c>
      <c r="L26" s="8">
        <v>-9023167.2500000019</v>
      </c>
      <c r="M26"/>
      <c r="N26" s="59" t="s">
        <v>172</v>
      </c>
      <c r="O26" s="8">
        <v>-2216598</v>
      </c>
      <c r="P26" s="8">
        <v>-2487594</v>
      </c>
      <c r="T26" s="59" t="s">
        <v>172</v>
      </c>
      <c r="U26" s="10">
        <v>5.8061903642666092E-2</v>
      </c>
      <c r="V26" s="10">
        <v>5.3032607564131799E-2</v>
      </c>
    </row>
    <row r="27" spans="1:22" x14ac:dyDescent="0.3">
      <c r="A27" s="59" t="s">
        <v>206</v>
      </c>
      <c r="B27" s="8">
        <v>-272165940.16000003</v>
      </c>
      <c r="C27" s="10"/>
      <c r="D27" s="8">
        <v>-232412440.49000001</v>
      </c>
      <c r="E27" s="10">
        <v>-0.14606346277800175</v>
      </c>
      <c r="G27" s="59" t="s">
        <v>206</v>
      </c>
      <c r="H27" s="8">
        <v>-272165940.16000003</v>
      </c>
      <c r="I27" s="8">
        <v>-284501459.40999997</v>
      </c>
      <c r="J27" s="8">
        <v>-248978666.64999998</v>
      </c>
      <c r="K27" s="8">
        <v>-232412440.49000001</v>
      </c>
      <c r="L27" s="8">
        <v>-1038058506.71</v>
      </c>
      <c r="M27"/>
      <c r="N27" s="59" t="s">
        <v>206</v>
      </c>
      <c r="O27" s="8">
        <v>-248978666.64999998</v>
      </c>
      <c r="P27" s="8">
        <v>-232412440.49000001</v>
      </c>
      <c r="T27" s="59" t="s">
        <v>206</v>
      </c>
      <c r="U27" s="10">
        <v>4.6786715445443869E-2</v>
      </c>
      <c r="V27" s="10">
        <v>4.2708117538250157E-2</v>
      </c>
    </row>
    <row r="28" spans="1:22" x14ac:dyDescent="0.3">
      <c r="A28" s="59" t="s">
        <v>279</v>
      </c>
      <c r="B28" s="8">
        <v>-97546540</v>
      </c>
      <c r="C28" s="10"/>
      <c r="D28" s="8">
        <v>-102207079</v>
      </c>
      <c r="E28" s="10">
        <v>4.7777594161720137E-2</v>
      </c>
      <c r="G28" s="59" t="s">
        <v>279</v>
      </c>
      <c r="H28" s="8">
        <v>-97546540</v>
      </c>
      <c r="I28" s="8">
        <v>-113085488</v>
      </c>
      <c r="J28" s="8">
        <v>-91158463</v>
      </c>
      <c r="K28" s="8">
        <v>-102207079</v>
      </c>
      <c r="L28" s="8">
        <v>-403997570</v>
      </c>
      <c r="M28"/>
      <c r="N28" s="59" t="s">
        <v>279</v>
      </c>
      <c r="O28" s="8">
        <v>-91158463</v>
      </c>
      <c r="P28" s="8">
        <v>-102207079</v>
      </c>
      <c r="T28" s="59" t="s">
        <v>279</v>
      </c>
      <c r="U28" s="10">
        <v>6.3162221081329017E-2</v>
      </c>
      <c r="V28" s="10">
        <v>4.7793036290698268E-2</v>
      </c>
    </row>
    <row r="29" spans="1:22" x14ac:dyDescent="0.3">
      <c r="A29" s="59" t="s">
        <v>280</v>
      </c>
      <c r="B29" s="8">
        <v>-113611057.93000001</v>
      </c>
      <c r="C29" s="10"/>
      <c r="D29" s="8">
        <v>-133677916.71000001</v>
      </c>
      <c r="E29" s="10">
        <v>0.17662769052255406</v>
      </c>
      <c r="G29" s="59" t="s">
        <v>280</v>
      </c>
      <c r="H29" s="8">
        <v>-113611057.93000001</v>
      </c>
      <c r="I29" s="8">
        <v>-122191887.67000002</v>
      </c>
      <c r="J29" s="8">
        <v>-126937220.36</v>
      </c>
      <c r="K29" s="8">
        <v>-133677916.71000001</v>
      </c>
      <c r="L29" s="8">
        <v>-496418082.66999996</v>
      </c>
      <c r="M29"/>
      <c r="N29" s="59" t="s">
        <v>280</v>
      </c>
      <c r="O29" s="8">
        <v>-126937220.36</v>
      </c>
      <c r="P29" s="8">
        <v>-133677916.71000001</v>
      </c>
      <c r="T29" s="59" t="s">
        <v>280</v>
      </c>
      <c r="U29" s="10">
        <v>5.5263443270453405E-2</v>
      </c>
      <c r="V29" s="10">
        <v>5.6034159652761727E-2</v>
      </c>
    </row>
    <row r="30" spans="1:22" x14ac:dyDescent="0.3">
      <c r="A30" s="59" t="s">
        <v>281</v>
      </c>
      <c r="B30" s="8">
        <v>-33816629.120000005</v>
      </c>
      <c r="C30" s="10"/>
      <c r="D30" s="8">
        <v>-37932911.530000001</v>
      </c>
      <c r="E30" s="10">
        <v>0.12172361696351111</v>
      </c>
      <c r="G30" s="59" t="s">
        <v>281</v>
      </c>
      <c r="H30" s="8">
        <v>-33816629.120000005</v>
      </c>
      <c r="I30" s="8">
        <v>-32434333.619999997</v>
      </c>
      <c r="J30" s="8">
        <v>-42975957.049999997</v>
      </c>
      <c r="K30" s="8">
        <v>-37932911.530000001</v>
      </c>
      <c r="L30" s="8">
        <v>-147159831.31999999</v>
      </c>
      <c r="M30"/>
      <c r="N30" s="59" t="s">
        <v>281</v>
      </c>
      <c r="O30" s="8">
        <v>-42975957.049999997</v>
      </c>
      <c r="P30" s="8">
        <v>-37932911.530000001</v>
      </c>
      <c r="T30" s="59" t="s">
        <v>281</v>
      </c>
      <c r="U30" s="10">
        <v>7.6843028449352951E-2</v>
      </c>
      <c r="V30" s="10">
        <v>6.2221241195503291E-2</v>
      </c>
    </row>
    <row r="31" spans="1:22" x14ac:dyDescent="0.3">
      <c r="A31" s="59" t="s">
        <v>283</v>
      </c>
      <c r="B31" s="8">
        <v>-620251</v>
      </c>
      <c r="C31" s="10"/>
      <c r="D31" s="8">
        <v>-807679.8</v>
      </c>
      <c r="E31" s="10">
        <v>0.30218218108475448</v>
      </c>
      <c r="G31" s="59" t="s">
        <v>283</v>
      </c>
      <c r="H31" s="8">
        <v>-620251</v>
      </c>
      <c r="I31" s="8">
        <v>-662621</v>
      </c>
      <c r="J31" s="8">
        <v>-922120.9</v>
      </c>
      <c r="K31" s="8">
        <v>-807679.8</v>
      </c>
      <c r="L31" s="8">
        <v>-3012672.7</v>
      </c>
      <c r="M31"/>
      <c r="N31" s="59" t="s">
        <v>283</v>
      </c>
      <c r="O31" s="8">
        <v>-922120.9</v>
      </c>
      <c r="P31" s="8">
        <v>-807679.8</v>
      </c>
      <c r="T31" s="59" t="s">
        <v>283</v>
      </c>
      <c r="U31" s="10">
        <v>6.9399686553835452E-2</v>
      </c>
      <c r="V31" s="10">
        <v>6.0317344348070165E-2</v>
      </c>
    </row>
    <row r="32" spans="1:22" x14ac:dyDescent="0.3">
      <c r="A32" s="59" t="s">
        <v>285</v>
      </c>
      <c r="B32" s="8">
        <v>-4654634.0900000008</v>
      </c>
      <c r="C32" s="10"/>
      <c r="D32" s="8">
        <v>-5124220</v>
      </c>
      <c r="E32" s="10">
        <v>0.10088567670847767</v>
      </c>
      <c r="G32" s="59" t="s">
        <v>285</v>
      </c>
      <c r="H32" s="8">
        <v>-4654634.0900000008</v>
      </c>
      <c r="I32" s="8">
        <v>-4354151.8</v>
      </c>
      <c r="J32" s="8">
        <v>-4505964.4100000011</v>
      </c>
      <c r="K32" s="8">
        <v>-5124220</v>
      </c>
      <c r="L32" s="8">
        <v>-18638970.299999997</v>
      </c>
      <c r="M32"/>
      <c r="N32" s="59" t="s">
        <v>285</v>
      </c>
      <c r="O32" s="8">
        <v>-4505964.4100000011</v>
      </c>
      <c r="P32" s="8">
        <v>-5124220</v>
      </c>
      <c r="T32" s="59" t="s">
        <v>285</v>
      </c>
      <c r="U32" s="10">
        <v>3.5676685482829859E-2</v>
      </c>
      <c r="V32" s="10">
        <v>3.9261719994373542E-2</v>
      </c>
    </row>
    <row r="33" spans="1:22" x14ac:dyDescent="0.3">
      <c r="A33" s="59" t="s">
        <v>287</v>
      </c>
      <c r="B33" s="8">
        <v>-200973134.66000003</v>
      </c>
      <c r="C33" s="10"/>
      <c r="D33" s="8">
        <v>-231772698.62</v>
      </c>
      <c r="E33" s="10">
        <v>0.15325214493024505</v>
      </c>
      <c r="G33" s="59" t="s">
        <v>287</v>
      </c>
      <c r="H33" s="8">
        <v>-200973134.66000003</v>
      </c>
      <c r="I33" s="8">
        <v>-226365851.21000001</v>
      </c>
      <c r="J33" s="8">
        <v>-239503577.14000002</v>
      </c>
      <c r="K33" s="8">
        <v>-231772698.62</v>
      </c>
      <c r="L33" s="8">
        <v>-898615261.63000023</v>
      </c>
      <c r="M33"/>
      <c r="N33" s="59" t="s">
        <v>287</v>
      </c>
      <c r="O33" s="8">
        <v>-239503577.14000002</v>
      </c>
      <c r="P33" s="8">
        <v>-231772698.62</v>
      </c>
      <c r="T33" s="59" t="s">
        <v>287</v>
      </c>
      <c r="U33" s="10">
        <v>4.429237617994413E-2</v>
      </c>
      <c r="V33" s="10">
        <v>4.1157854977640428E-2</v>
      </c>
    </row>
    <row r="34" spans="1:22" x14ac:dyDescent="0.3">
      <c r="A34" s="59" t="s">
        <v>290</v>
      </c>
      <c r="B34" s="8">
        <v>-131946009.56</v>
      </c>
      <c r="C34" s="10"/>
      <c r="D34" s="8">
        <v>-172858630.41999999</v>
      </c>
      <c r="E34" s="10">
        <v>0.31007092216302101</v>
      </c>
      <c r="G34" s="59" t="s">
        <v>290</v>
      </c>
      <c r="H34" s="8">
        <v>-131946009.56</v>
      </c>
      <c r="I34" s="8">
        <v>-148977936.27999997</v>
      </c>
      <c r="J34" s="8">
        <v>-162637571.78</v>
      </c>
      <c r="K34" s="8">
        <v>-172858630.41999999</v>
      </c>
      <c r="L34" s="8">
        <v>-616420148.03999996</v>
      </c>
      <c r="M34"/>
      <c r="N34" s="59" t="s">
        <v>290</v>
      </c>
      <c r="O34" s="8">
        <v>-162637571.78</v>
      </c>
      <c r="P34" s="8">
        <v>-172858630.41999999</v>
      </c>
      <c r="T34" s="59" t="s">
        <v>290</v>
      </c>
      <c r="U34" s="10">
        <v>5.1999747874626912E-2</v>
      </c>
      <c r="V34" s="10">
        <v>4.9866199584074261E-2</v>
      </c>
    </row>
    <row r="35" spans="1:22" x14ac:dyDescent="0.3">
      <c r="A35" s="59" t="s">
        <v>288</v>
      </c>
      <c r="B35" s="8">
        <v>-1350295.8399999999</v>
      </c>
      <c r="C35" s="10"/>
      <c r="D35" s="8">
        <v>-1852231.6199999999</v>
      </c>
      <c r="E35" s="10">
        <v>0.37172282186694738</v>
      </c>
      <c r="G35" s="59" t="s">
        <v>288</v>
      </c>
      <c r="H35" s="8">
        <v>-1350295.8399999999</v>
      </c>
      <c r="I35" s="8">
        <v>-1511395.29</v>
      </c>
      <c r="J35" s="8">
        <v>-1508598.68</v>
      </c>
      <c r="K35" s="8">
        <v>-1852231.6199999999</v>
      </c>
      <c r="L35" s="8">
        <v>-6222521.4300000006</v>
      </c>
      <c r="M35"/>
      <c r="N35" s="59" t="s">
        <v>288</v>
      </c>
      <c r="O35" s="8">
        <v>-1508598.68</v>
      </c>
      <c r="P35" s="8">
        <v>-1852231.6199999999</v>
      </c>
      <c r="T35" s="59" t="s">
        <v>288</v>
      </c>
      <c r="U35" s="10">
        <v>8.9510896163625911E-2</v>
      </c>
      <c r="V35" s="10">
        <v>9.4601060941316026E-2</v>
      </c>
    </row>
    <row r="36" spans="1:22" x14ac:dyDescent="0.3">
      <c r="A36" s="59" t="s">
        <v>282</v>
      </c>
      <c r="B36" s="8">
        <v>-43227095.369999997</v>
      </c>
      <c r="C36" s="10"/>
      <c r="D36" s="8">
        <v>-51087672.589999996</v>
      </c>
      <c r="E36" s="10">
        <v>0.18184375222803686</v>
      </c>
      <c r="G36" s="59" t="s">
        <v>282</v>
      </c>
      <c r="H36" s="8">
        <v>-43227095.369999997</v>
      </c>
      <c r="I36" s="8">
        <v>-43110346.009999998</v>
      </c>
      <c r="J36" s="8">
        <v>-48086570.750000007</v>
      </c>
      <c r="K36" s="8">
        <v>-51087672.589999996</v>
      </c>
      <c r="L36" s="8">
        <v>-185511684.71999997</v>
      </c>
      <c r="M36"/>
      <c r="N36" s="59" t="s">
        <v>282</v>
      </c>
      <c r="O36" s="8">
        <v>-48086570.750000007</v>
      </c>
      <c r="P36" s="8">
        <v>-51087672.589999996</v>
      </c>
      <c r="T36" s="59" t="s">
        <v>282</v>
      </c>
      <c r="U36" s="10">
        <v>6.6633358914843108E-2</v>
      </c>
      <c r="V36" s="10">
        <v>6.0953879309090436E-2</v>
      </c>
    </row>
    <row r="37" spans="1:22" x14ac:dyDescent="0.3">
      <c r="A37" s="59" t="s">
        <v>294</v>
      </c>
      <c r="B37" s="8">
        <v>-2457048</v>
      </c>
      <c r="C37" s="10"/>
      <c r="D37" s="8">
        <v>-2695626</v>
      </c>
      <c r="E37" s="10">
        <v>9.7099446164665898E-2</v>
      </c>
      <c r="G37" s="59" t="s">
        <v>294</v>
      </c>
      <c r="H37" s="8">
        <v>-2457048</v>
      </c>
      <c r="I37" s="8">
        <v>-2364215</v>
      </c>
      <c r="J37" s="8">
        <v>-2529534</v>
      </c>
      <c r="K37" s="8">
        <v>-2695626</v>
      </c>
      <c r="L37" s="8">
        <v>-10046423</v>
      </c>
      <c r="M37"/>
      <c r="N37" s="59" t="s">
        <v>294</v>
      </c>
      <c r="O37" s="8">
        <v>-2529534</v>
      </c>
      <c r="P37" s="8">
        <v>-2695626</v>
      </c>
      <c r="T37" s="59" t="s">
        <v>294</v>
      </c>
      <c r="U37" s="10">
        <v>7.1749843837337138E-2</v>
      </c>
      <c r="V37" s="10">
        <v>6.7371969437174314E-2</v>
      </c>
    </row>
    <row r="38" spans="1:22" x14ac:dyDescent="0.3">
      <c r="A38" s="59" t="s">
        <v>202</v>
      </c>
      <c r="B38" s="8">
        <v>-91332526.539999992</v>
      </c>
      <c r="C38" s="10"/>
      <c r="D38" s="8">
        <v>-129855911.12</v>
      </c>
      <c r="E38" s="10">
        <v>0.42179260816931757</v>
      </c>
      <c r="G38" s="59" t="s">
        <v>202</v>
      </c>
      <c r="H38" s="8">
        <v>-91332526.539999992</v>
      </c>
      <c r="I38" s="8">
        <v>-100286931.17000002</v>
      </c>
      <c r="J38" s="8">
        <v>-103323945.13999999</v>
      </c>
      <c r="K38" s="8">
        <v>-129855911.12</v>
      </c>
      <c r="L38" s="8">
        <v>-424799313.96999997</v>
      </c>
      <c r="M38"/>
      <c r="N38" s="59" t="s">
        <v>202</v>
      </c>
      <c r="O38" s="8">
        <v>-103323945.13999999</v>
      </c>
      <c r="P38" s="8">
        <v>-129855911.12</v>
      </c>
      <c r="T38" s="59" t="s">
        <v>202</v>
      </c>
      <c r="U38" s="10">
        <v>4.2897220865520565E-2</v>
      </c>
      <c r="V38" s="10">
        <v>5.2304499381771584E-2</v>
      </c>
    </row>
    <row r="39" spans="1:22" x14ac:dyDescent="0.3">
      <c r="A39" s="59" t="s">
        <v>200</v>
      </c>
      <c r="B39" s="8">
        <v>-1581781625.3700004</v>
      </c>
      <c r="C39" s="10"/>
      <c r="D39" s="8">
        <v>-1717998672.1400001</v>
      </c>
      <c r="E39" s="10">
        <v>8.6116215149570158E-2</v>
      </c>
      <c r="G39" s="59" t="s">
        <v>200</v>
      </c>
      <c r="H39" s="8">
        <v>-1581781625.3700004</v>
      </c>
      <c r="I39" s="8">
        <v>-1710750190.6299999</v>
      </c>
      <c r="J39" s="8">
        <v>-1700024790.9499996</v>
      </c>
      <c r="K39" s="8">
        <v>-1717998672.1400001</v>
      </c>
      <c r="L39" s="8">
        <v>-6710555279.0900021</v>
      </c>
      <c r="M39"/>
      <c r="N39" s="59" t="s">
        <v>200</v>
      </c>
      <c r="O39" s="8">
        <v>-1700024790.9499996</v>
      </c>
      <c r="P39" s="8">
        <v>-1717998672.1400001</v>
      </c>
      <c r="T39" s="59" t="s">
        <v>200</v>
      </c>
      <c r="U39" s="10">
        <v>5.1699147859660129E-2</v>
      </c>
      <c r="V39" s="10">
        <v>4.9018967319542556E-2</v>
      </c>
    </row>
    <row r="40" spans="1:22" x14ac:dyDescent="0.3">
      <c r="L40"/>
      <c r="M40"/>
    </row>
    <row r="41" spans="1:22" x14ac:dyDescent="0.3">
      <c r="L41"/>
      <c r="M41"/>
    </row>
    <row r="42" spans="1:22" x14ac:dyDescent="0.3">
      <c r="L42"/>
      <c r="M42"/>
    </row>
    <row r="43" spans="1:22" x14ac:dyDescent="0.3">
      <c r="L43"/>
      <c r="M43"/>
    </row>
    <row r="44" spans="1:22" x14ac:dyDescent="0.3">
      <c r="L44"/>
      <c r="M44"/>
    </row>
    <row r="45" spans="1:22" x14ac:dyDescent="0.3">
      <c r="L45"/>
      <c r="M45"/>
    </row>
    <row r="46" spans="1:22" x14ac:dyDescent="0.3">
      <c r="L46"/>
      <c r="M46"/>
    </row>
    <row r="47" spans="1:22" x14ac:dyDescent="0.3">
      <c r="L47"/>
      <c r="M47"/>
    </row>
    <row r="48" spans="1:22" x14ac:dyDescent="0.3">
      <c r="L48"/>
      <c r="M48"/>
    </row>
    <row r="49" spans="12:13" x14ac:dyDescent="0.3">
      <c r="L49"/>
      <c r="M49"/>
    </row>
    <row r="50" spans="12:13" x14ac:dyDescent="0.3">
      <c r="L50"/>
      <c r="M50"/>
    </row>
    <row r="51" spans="12:13" x14ac:dyDescent="0.3">
      <c r="L51"/>
      <c r="M51"/>
    </row>
    <row r="52" spans="12:13" x14ac:dyDescent="0.3">
      <c r="L52"/>
      <c r="M52"/>
    </row>
    <row r="53" spans="12:13" x14ac:dyDescent="0.3">
      <c r="L53"/>
      <c r="M53"/>
    </row>
    <row r="54" spans="12:13" x14ac:dyDescent="0.3">
      <c r="L54"/>
      <c r="M54"/>
    </row>
    <row r="55" spans="12:13" x14ac:dyDescent="0.3">
      <c r="L55"/>
      <c r="M55"/>
    </row>
    <row r="56" spans="12:13" x14ac:dyDescent="0.3">
      <c r="L56"/>
      <c r="M56"/>
    </row>
    <row r="57" spans="12:13" x14ac:dyDescent="0.3">
      <c r="L57"/>
      <c r="M57"/>
    </row>
    <row r="58" spans="12:13" x14ac:dyDescent="0.3">
      <c r="L58"/>
      <c r="M58"/>
    </row>
    <row r="59" spans="12:13" x14ac:dyDescent="0.3">
      <c r="L59"/>
      <c r="M59"/>
    </row>
    <row r="60" spans="12:13" x14ac:dyDescent="0.3">
      <c r="L60"/>
      <c r="M60"/>
    </row>
    <row r="61" spans="12:13" x14ac:dyDescent="0.3">
      <c r="L61"/>
      <c r="M61"/>
    </row>
    <row r="62" spans="12:13" x14ac:dyDescent="0.3">
      <c r="L62"/>
      <c r="M62"/>
    </row>
    <row r="63" spans="12:13" x14ac:dyDescent="0.3">
      <c r="L63"/>
      <c r="M63"/>
    </row>
    <row r="64" spans="12:13" x14ac:dyDescent="0.3">
      <c r="L64"/>
      <c r="M64"/>
    </row>
    <row r="65" spans="12:13" x14ac:dyDescent="0.3">
      <c r="L65"/>
      <c r="M65"/>
    </row>
    <row r="66" spans="12:13" x14ac:dyDescent="0.3">
      <c r="L66"/>
      <c r="M66"/>
    </row>
    <row r="67" spans="12:13" x14ac:dyDescent="0.3">
      <c r="L67"/>
      <c r="M67"/>
    </row>
    <row r="68" spans="12:13" x14ac:dyDescent="0.3">
      <c r="L68"/>
      <c r="M68"/>
    </row>
    <row r="69" spans="12:13" x14ac:dyDescent="0.3">
      <c r="L69"/>
      <c r="M69"/>
    </row>
    <row r="70" spans="12:13" x14ac:dyDescent="0.3">
      <c r="L70"/>
      <c r="M70"/>
    </row>
    <row r="71" spans="12:13" x14ac:dyDescent="0.3">
      <c r="L71"/>
    </row>
    <row r="72" spans="12:13" x14ac:dyDescent="0.3">
      <c r="L72"/>
    </row>
    <row r="73" spans="12:13" x14ac:dyDescent="0.3">
      <c r="L73"/>
    </row>
    <row r="74" spans="12:13" x14ac:dyDescent="0.3">
      <c r="L74"/>
    </row>
    <row r="75" spans="12:13" x14ac:dyDescent="0.3">
      <c r="L75"/>
    </row>
    <row r="76" spans="12:13" x14ac:dyDescent="0.3">
      <c r="L76"/>
    </row>
    <row r="77" spans="12:13" x14ac:dyDescent="0.3">
      <c r="L77"/>
    </row>
    <row r="78" spans="12:13" x14ac:dyDescent="0.3">
      <c r="L78"/>
    </row>
    <row r="79" spans="12:13" x14ac:dyDescent="0.3">
      <c r="L79"/>
    </row>
    <row r="80" spans="12:13" x14ac:dyDescent="0.3">
      <c r="L80"/>
    </row>
  </sheetData>
  <phoneticPr fontId="6" type="noConversion"/>
  <pageMargins left="0.7" right="0.7" top="0.78740157499999996" bottom="0.78740157499999996" header="0.3" footer="0.3"/>
  <pageSetup paperSize="9"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A314C-4448-4325-8444-2E4F235F87A3}">
  <dimension ref="B2:K21"/>
  <sheetViews>
    <sheetView workbookViewId="0">
      <selection activeCell="B22" sqref="B22"/>
    </sheetView>
  </sheetViews>
  <sheetFormatPr baseColWidth="10" defaultRowHeight="14" x14ac:dyDescent="0.3"/>
  <sheetData>
    <row r="2" spans="2:11" x14ac:dyDescent="0.3">
      <c r="B2" t="s">
        <v>297</v>
      </c>
      <c r="K2" t="s">
        <v>312</v>
      </c>
    </row>
    <row r="3" spans="2:11" x14ac:dyDescent="0.3">
      <c r="C3" t="s">
        <v>298</v>
      </c>
    </row>
    <row r="4" spans="2:11" x14ac:dyDescent="0.3">
      <c r="B4" t="s">
        <v>299</v>
      </c>
    </row>
    <row r="5" spans="2:11" x14ac:dyDescent="0.3">
      <c r="B5" t="s">
        <v>300</v>
      </c>
    </row>
    <row r="6" spans="2:11" x14ac:dyDescent="0.3">
      <c r="B6" t="s">
        <v>301</v>
      </c>
    </row>
    <row r="7" spans="2:11" x14ac:dyDescent="0.3">
      <c r="C7" t="s">
        <v>302</v>
      </c>
    </row>
    <row r="8" spans="2:11" x14ac:dyDescent="0.3">
      <c r="B8" t="s">
        <v>303</v>
      </c>
    </row>
    <row r="9" spans="2:11" x14ac:dyDescent="0.3">
      <c r="B9" t="s">
        <v>304</v>
      </c>
    </row>
    <row r="10" spans="2:11" x14ac:dyDescent="0.3">
      <c r="B10" t="s">
        <v>305</v>
      </c>
    </row>
    <row r="11" spans="2:11" x14ac:dyDescent="0.3">
      <c r="B11" t="s">
        <v>306</v>
      </c>
    </row>
    <row r="12" spans="2:11" x14ac:dyDescent="0.3">
      <c r="B12" t="s">
        <v>307</v>
      </c>
    </row>
    <row r="13" spans="2:11" x14ac:dyDescent="0.3">
      <c r="B13" t="s">
        <v>308</v>
      </c>
    </row>
    <row r="14" spans="2:11" x14ac:dyDescent="0.3">
      <c r="B14" t="s">
        <v>309</v>
      </c>
    </row>
    <row r="15" spans="2:11" x14ac:dyDescent="0.3">
      <c r="C15" t="s">
        <v>310</v>
      </c>
    </row>
    <row r="16" spans="2:11" x14ac:dyDescent="0.3">
      <c r="C16" t="s">
        <v>311</v>
      </c>
    </row>
    <row r="21" spans="2:2" x14ac:dyDescent="0.3">
      <c r="B21" t="s">
        <v>385</v>
      </c>
    </row>
  </sheetData>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50F57-FF4C-406F-9468-D08B073C9C8E}">
  <dimension ref="A1:R80"/>
  <sheetViews>
    <sheetView workbookViewId="0">
      <selection activeCell="B22" sqref="B22"/>
    </sheetView>
  </sheetViews>
  <sheetFormatPr baseColWidth="10" defaultRowHeight="14" x14ac:dyDescent="0.3"/>
  <cols>
    <col min="1" max="1" width="23.33203125" bestFit="1" customWidth="1"/>
    <col min="2" max="2" width="18.83203125" bestFit="1" customWidth="1"/>
    <col min="3" max="3" width="15.75" customWidth="1"/>
    <col min="4" max="4" width="17.08203125" customWidth="1"/>
    <col min="5" max="5" width="21.83203125" bestFit="1" customWidth="1"/>
    <col min="6" max="6" width="12" bestFit="1" customWidth="1"/>
    <col min="7" max="7" width="23.33203125" bestFit="1" customWidth="1"/>
    <col min="8" max="8" width="18.83203125" bestFit="1" customWidth="1"/>
    <col min="9" max="9" width="15.75" customWidth="1"/>
    <col min="10" max="10" width="17.08203125" customWidth="1"/>
    <col min="11" max="11" width="21.83203125" bestFit="1" customWidth="1"/>
    <col min="12" max="12" width="11.83203125" style="4" bestFit="1" customWidth="1"/>
    <col min="13" max="13" width="23.33203125" bestFit="1" customWidth="1"/>
    <col min="14" max="14" width="18.83203125" bestFit="1" customWidth="1"/>
    <col min="15" max="15" width="15.75" customWidth="1"/>
    <col min="16" max="16" width="17.08203125" customWidth="1"/>
    <col min="17" max="17" width="13.58203125" bestFit="1" customWidth="1"/>
    <col min="18" max="18" width="15.83203125" style="4" customWidth="1"/>
  </cols>
  <sheetData>
    <row r="1" spans="1:18" x14ac:dyDescent="0.3">
      <c r="A1" s="2" t="s">
        <v>6</v>
      </c>
      <c r="B1" s="59" t="s">
        <v>138</v>
      </c>
      <c r="G1" s="2" t="s">
        <v>6</v>
      </c>
      <c r="H1" s="59" t="s">
        <v>138</v>
      </c>
      <c r="I1" s="13" t="s">
        <v>324</v>
      </c>
    </row>
    <row r="2" spans="1:18" x14ac:dyDescent="0.3">
      <c r="A2" s="2" t="s">
        <v>209</v>
      </c>
      <c r="B2" s="59" t="s">
        <v>275</v>
      </c>
      <c r="C2" s="5" t="s">
        <v>276</v>
      </c>
      <c r="D2" s="3"/>
      <c r="E2" s="3"/>
      <c r="G2" s="2" t="s">
        <v>209</v>
      </c>
      <c r="H2" s="59" t="s">
        <v>275</v>
      </c>
      <c r="I2" s="5" t="s">
        <v>276</v>
      </c>
      <c r="J2" s="3"/>
      <c r="K2" s="3"/>
      <c r="M2" s="2" t="s">
        <v>6</v>
      </c>
      <c r="N2" s="59" t="s">
        <v>138</v>
      </c>
      <c r="O2" s="13" t="s">
        <v>329</v>
      </c>
      <c r="R2"/>
    </row>
    <row r="3" spans="1:18" x14ac:dyDescent="0.3">
      <c r="A3" s="2" t="s">
        <v>207</v>
      </c>
      <c r="B3" s="59" t="s">
        <v>275</v>
      </c>
      <c r="C3" s="5" t="s">
        <v>277</v>
      </c>
      <c r="D3" s="3"/>
      <c r="E3" s="3"/>
      <c r="G3" s="2" t="s">
        <v>207</v>
      </c>
      <c r="H3" s="59" t="s">
        <v>275</v>
      </c>
      <c r="I3" s="5" t="s">
        <v>277</v>
      </c>
      <c r="J3" s="3"/>
      <c r="K3" s="3"/>
      <c r="M3" s="2" t="s">
        <v>209</v>
      </c>
      <c r="N3" s="59" t="s">
        <v>275</v>
      </c>
      <c r="O3" s="5" t="s">
        <v>276</v>
      </c>
      <c r="P3" s="3"/>
      <c r="Q3" s="3"/>
      <c r="R3"/>
    </row>
    <row r="4" spans="1:18" x14ac:dyDescent="0.3">
      <c r="M4" s="2" t="s">
        <v>207</v>
      </c>
      <c r="N4" s="59" t="s">
        <v>275</v>
      </c>
      <c r="O4" s="5" t="s">
        <v>277</v>
      </c>
      <c r="P4" s="3"/>
      <c r="Q4" s="3"/>
      <c r="R4"/>
    </row>
    <row r="5" spans="1:18" x14ac:dyDescent="0.3">
      <c r="B5" s="2" t="s">
        <v>1</v>
      </c>
      <c r="C5" s="2" t="s">
        <v>313</v>
      </c>
      <c r="H5" s="2" t="s">
        <v>1</v>
      </c>
      <c r="I5" s="2" t="s">
        <v>313</v>
      </c>
      <c r="L5"/>
      <c r="R5"/>
    </row>
    <row r="6" spans="1:18" x14ac:dyDescent="0.3">
      <c r="B6" s="59">
        <v>2020</v>
      </c>
      <c r="D6" s="59">
        <v>2023</v>
      </c>
      <c r="H6" s="59">
        <v>2022</v>
      </c>
      <c r="J6" s="59">
        <v>2023</v>
      </c>
      <c r="L6"/>
      <c r="M6" s="2" t="s">
        <v>274</v>
      </c>
      <c r="N6" s="2" t="s">
        <v>1</v>
      </c>
      <c r="R6"/>
    </row>
    <row r="7" spans="1:18" x14ac:dyDescent="0.3">
      <c r="A7" s="2" t="s">
        <v>4</v>
      </c>
      <c r="B7" s="59" t="s">
        <v>274</v>
      </c>
      <c r="C7" s="59" t="s">
        <v>316</v>
      </c>
      <c r="D7" s="59" t="s">
        <v>274</v>
      </c>
      <c r="E7" s="59" t="s">
        <v>316</v>
      </c>
      <c r="G7" s="2" t="s">
        <v>4</v>
      </c>
      <c r="H7" s="59" t="s">
        <v>274</v>
      </c>
      <c r="I7" s="59" t="s">
        <v>316</v>
      </c>
      <c r="J7" s="59" t="s">
        <v>274</v>
      </c>
      <c r="K7" s="59" t="s">
        <v>316</v>
      </c>
      <c r="L7"/>
      <c r="M7" s="2" t="s">
        <v>4</v>
      </c>
      <c r="N7" s="59">
        <v>2020</v>
      </c>
      <c r="O7" s="59">
        <v>2021</v>
      </c>
      <c r="P7" s="59">
        <v>2022</v>
      </c>
      <c r="Q7" s="59">
        <v>2023</v>
      </c>
      <c r="R7" s="59" t="s">
        <v>200</v>
      </c>
    </row>
    <row r="8" spans="1:18" x14ac:dyDescent="0.3">
      <c r="A8" s="59" t="s">
        <v>156</v>
      </c>
      <c r="B8" s="8">
        <v>154953.38</v>
      </c>
      <c r="C8" s="11"/>
      <c r="D8" s="8">
        <v>136928.06</v>
      </c>
      <c r="E8" s="11">
        <v>-0.11632737536928853</v>
      </c>
      <c r="G8" s="59" t="s">
        <v>156</v>
      </c>
      <c r="H8" s="8">
        <v>143877.15</v>
      </c>
      <c r="I8" s="11"/>
      <c r="J8" s="8">
        <v>136928.06</v>
      </c>
      <c r="K8" s="11">
        <v>-4.8298774336300081E-2</v>
      </c>
      <c r="L8"/>
      <c r="M8" s="59" t="s">
        <v>156</v>
      </c>
      <c r="N8" s="8">
        <v>154953.38</v>
      </c>
      <c r="O8" s="8">
        <v>146696.67000000001</v>
      </c>
      <c r="P8" s="8">
        <v>143877.15</v>
      </c>
      <c r="Q8" s="8">
        <v>136928.06</v>
      </c>
      <c r="R8" s="8">
        <v>582455.26</v>
      </c>
    </row>
    <row r="9" spans="1:18" x14ac:dyDescent="0.3">
      <c r="A9" s="59" t="s">
        <v>164</v>
      </c>
      <c r="B9" s="8">
        <v>39747</v>
      </c>
      <c r="C9" s="11"/>
      <c r="D9" s="8">
        <v>70243</v>
      </c>
      <c r="E9" s="11">
        <v>0.76725287443077461</v>
      </c>
      <c r="G9" s="59" t="s">
        <v>164</v>
      </c>
      <c r="H9" s="8">
        <v>42916</v>
      </c>
      <c r="I9" s="11"/>
      <c r="J9" s="8">
        <v>70243</v>
      </c>
      <c r="K9" s="11">
        <v>0.63675552241588218</v>
      </c>
      <c r="L9"/>
      <c r="M9" s="59" t="s">
        <v>164</v>
      </c>
      <c r="N9" s="8">
        <v>39747</v>
      </c>
      <c r="O9" s="8">
        <v>38481</v>
      </c>
      <c r="P9" s="8">
        <v>42916</v>
      </c>
      <c r="Q9" s="8">
        <v>70243</v>
      </c>
      <c r="R9" s="8">
        <v>191387</v>
      </c>
    </row>
    <row r="10" spans="1:18" x14ac:dyDescent="0.3">
      <c r="A10" s="59" t="s">
        <v>136</v>
      </c>
      <c r="B10" s="8">
        <v>985643.97</v>
      </c>
      <c r="C10" s="11"/>
      <c r="D10" s="8">
        <v>804063.84</v>
      </c>
      <c r="E10" s="11">
        <v>-0.18422486772784702</v>
      </c>
      <c r="G10" s="59" t="s">
        <v>136</v>
      </c>
      <c r="H10" s="8">
        <v>902319.09</v>
      </c>
      <c r="I10" s="11"/>
      <c r="J10" s="8">
        <v>804063.84</v>
      </c>
      <c r="K10" s="11">
        <v>-0.10889191095358518</v>
      </c>
      <c r="L10"/>
      <c r="M10" s="59" t="s">
        <v>136</v>
      </c>
      <c r="N10" s="8">
        <v>985643.97</v>
      </c>
      <c r="O10" s="8">
        <v>937285.54</v>
      </c>
      <c r="P10" s="8">
        <v>902319.09</v>
      </c>
      <c r="Q10" s="8">
        <v>804063.84</v>
      </c>
      <c r="R10" s="8">
        <v>3629312.44</v>
      </c>
    </row>
    <row r="11" spans="1:18" x14ac:dyDescent="0.3">
      <c r="A11" s="59" t="s">
        <v>150</v>
      </c>
      <c r="B11" s="8">
        <v>181714</v>
      </c>
      <c r="C11" s="11"/>
      <c r="D11" s="8">
        <v>151750</v>
      </c>
      <c r="E11" s="11">
        <v>-0.16489648568629825</v>
      </c>
      <c r="G11" s="59" t="s">
        <v>150</v>
      </c>
      <c r="H11" s="8">
        <v>192963.37</v>
      </c>
      <c r="I11" s="11"/>
      <c r="J11" s="8">
        <v>151750</v>
      </c>
      <c r="K11" s="11">
        <v>-0.21358131338605868</v>
      </c>
      <c r="L11"/>
      <c r="M11" s="59" t="s">
        <v>150</v>
      </c>
      <c r="N11" s="8">
        <v>181714</v>
      </c>
      <c r="O11" s="8">
        <v>195121</v>
      </c>
      <c r="P11" s="8">
        <v>192963.37</v>
      </c>
      <c r="Q11" s="8">
        <v>151750</v>
      </c>
      <c r="R11" s="8">
        <v>721548.37</v>
      </c>
    </row>
    <row r="12" spans="1:18" x14ac:dyDescent="0.3">
      <c r="A12" s="59" t="s">
        <v>184</v>
      </c>
      <c r="B12" s="8">
        <v>3710</v>
      </c>
      <c r="C12" s="11"/>
      <c r="D12" s="8">
        <v>2832.13</v>
      </c>
      <c r="E12" s="11">
        <v>-0.23662264150943393</v>
      </c>
      <c r="G12" s="59" t="s">
        <v>184</v>
      </c>
      <c r="H12" s="8">
        <v>3061.79</v>
      </c>
      <c r="I12" s="11"/>
      <c r="J12" s="8">
        <v>2832.13</v>
      </c>
      <c r="K12" s="11">
        <v>-7.500841011303841E-2</v>
      </c>
      <c r="L12"/>
      <c r="M12" s="59" t="s">
        <v>184</v>
      </c>
      <c r="N12" s="8">
        <v>3710</v>
      </c>
      <c r="O12" s="8">
        <v>3339.17</v>
      </c>
      <c r="P12" s="8">
        <v>3061.79</v>
      </c>
      <c r="Q12" s="8">
        <v>2832.13</v>
      </c>
      <c r="R12" s="8">
        <v>12943.09</v>
      </c>
    </row>
    <row r="13" spans="1:18" x14ac:dyDescent="0.3">
      <c r="A13" s="59" t="s">
        <v>142</v>
      </c>
      <c r="B13" s="8">
        <v>609389</v>
      </c>
      <c r="C13" s="11"/>
      <c r="D13" s="8">
        <v>600591</v>
      </c>
      <c r="E13" s="11">
        <v>-1.4437411899459952E-2</v>
      </c>
      <c r="G13" s="59" t="s">
        <v>142</v>
      </c>
      <c r="H13" s="8">
        <v>597611</v>
      </c>
      <c r="I13" s="11"/>
      <c r="J13" s="8">
        <v>600591</v>
      </c>
      <c r="K13" s="11">
        <v>4.9865213324386598E-3</v>
      </c>
      <c r="L13"/>
      <c r="M13" s="59" t="s">
        <v>142</v>
      </c>
      <c r="N13" s="8">
        <v>609389</v>
      </c>
      <c r="O13" s="8">
        <v>602981</v>
      </c>
      <c r="P13" s="8">
        <v>597611</v>
      </c>
      <c r="Q13" s="8">
        <v>600591</v>
      </c>
      <c r="R13" s="8">
        <v>2410572</v>
      </c>
    </row>
    <row r="14" spans="1:18" x14ac:dyDescent="0.3">
      <c r="A14" s="59" t="s">
        <v>159</v>
      </c>
      <c r="B14" s="8">
        <v>85484</v>
      </c>
      <c r="C14" s="11"/>
      <c r="D14" s="8">
        <v>96136.5</v>
      </c>
      <c r="E14" s="11">
        <v>0.12461396284684853</v>
      </c>
      <c r="G14" s="59" t="s">
        <v>159</v>
      </c>
      <c r="H14" s="8">
        <v>86594.9</v>
      </c>
      <c r="I14" s="11"/>
      <c r="J14" s="8">
        <v>96136.5</v>
      </c>
      <c r="K14" s="11">
        <v>0.11018662761894761</v>
      </c>
      <c r="L14"/>
      <c r="M14" s="59" t="s">
        <v>159</v>
      </c>
      <c r="N14" s="8">
        <v>85484</v>
      </c>
      <c r="O14" s="8">
        <v>85592</v>
      </c>
      <c r="P14" s="8">
        <v>86594.9</v>
      </c>
      <c r="Q14" s="8">
        <v>96136.5</v>
      </c>
      <c r="R14" s="8">
        <v>353807.4</v>
      </c>
    </row>
    <row r="15" spans="1:18" x14ac:dyDescent="0.3">
      <c r="A15" s="59" t="s">
        <v>180</v>
      </c>
      <c r="B15" s="8">
        <v>4280.6899999999996</v>
      </c>
      <c r="C15" s="11"/>
      <c r="D15" s="8">
        <v>6518.51</v>
      </c>
      <c r="E15" s="11">
        <v>0.52277086170687459</v>
      </c>
      <c r="G15" s="59" t="s">
        <v>180</v>
      </c>
      <c r="H15" s="8">
        <v>4729.38</v>
      </c>
      <c r="I15" s="11"/>
      <c r="J15" s="8">
        <v>6518.51</v>
      </c>
      <c r="K15" s="11">
        <v>0.3783011726695677</v>
      </c>
      <c r="L15"/>
      <c r="M15" s="59" t="s">
        <v>180</v>
      </c>
      <c r="N15" s="8">
        <v>4280.6899999999996</v>
      </c>
      <c r="O15" s="8">
        <v>4327.8</v>
      </c>
      <c r="P15" s="8">
        <v>4729.38</v>
      </c>
      <c r="Q15" s="8">
        <v>6518.51</v>
      </c>
      <c r="R15" s="8">
        <v>19856.379999999997</v>
      </c>
    </row>
    <row r="16" spans="1:18" x14ac:dyDescent="0.3">
      <c r="A16" s="59" t="s">
        <v>175</v>
      </c>
      <c r="B16" s="8">
        <v>7839.56</v>
      </c>
      <c r="C16" s="11"/>
      <c r="D16" s="8">
        <v>9548.9</v>
      </c>
      <c r="E16" s="11">
        <v>0.21804029817999979</v>
      </c>
      <c r="G16" s="59" t="s">
        <v>175</v>
      </c>
      <c r="H16" s="8">
        <v>8709.4699999999993</v>
      </c>
      <c r="I16" s="11"/>
      <c r="J16" s="8">
        <v>9548.9</v>
      </c>
      <c r="K16" s="11">
        <v>9.6381295302699288E-2</v>
      </c>
      <c r="L16"/>
      <c r="M16" s="59" t="s">
        <v>175</v>
      </c>
      <c r="N16" s="8">
        <v>7839.56</v>
      </c>
      <c r="O16" s="8">
        <v>8135.49</v>
      </c>
      <c r="P16" s="8">
        <v>8709.4699999999993</v>
      </c>
      <c r="Q16" s="8">
        <v>9548.9</v>
      </c>
      <c r="R16" s="8">
        <v>34233.42</v>
      </c>
    </row>
    <row r="17" spans="1:18" x14ac:dyDescent="0.3">
      <c r="A17" s="59" t="s">
        <v>199</v>
      </c>
      <c r="B17" s="8">
        <v>957852</v>
      </c>
      <c r="C17" s="11"/>
      <c r="D17" s="8">
        <v>999954</v>
      </c>
      <c r="E17" s="11">
        <v>4.3954598413951218E-2</v>
      </c>
      <c r="G17" s="59" t="s">
        <v>199</v>
      </c>
      <c r="H17" s="8">
        <v>931177</v>
      </c>
      <c r="I17" s="11"/>
      <c r="J17" s="8">
        <v>999954</v>
      </c>
      <c r="K17" s="11">
        <v>7.3860286497626118E-2</v>
      </c>
      <c r="L17"/>
      <c r="M17" s="59" t="s">
        <v>199</v>
      </c>
      <c r="N17" s="8">
        <v>957852</v>
      </c>
      <c r="O17" s="8">
        <v>937364</v>
      </c>
      <c r="P17" s="8">
        <v>931177</v>
      </c>
      <c r="Q17" s="8">
        <v>999954</v>
      </c>
      <c r="R17" s="8">
        <v>3826347</v>
      </c>
    </row>
    <row r="18" spans="1:18" x14ac:dyDescent="0.3">
      <c r="A18" s="59" t="s">
        <v>177</v>
      </c>
      <c r="B18" s="8">
        <v>5518.39</v>
      </c>
      <c r="C18" s="11"/>
      <c r="D18" s="8">
        <v>26157.53</v>
      </c>
      <c r="E18" s="11">
        <v>3.7400654901157764</v>
      </c>
      <c r="G18" s="59" t="s">
        <v>177</v>
      </c>
      <c r="H18" s="8">
        <v>9025.14</v>
      </c>
      <c r="I18" s="11"/>
      <c r="J18" s="8">
        <v>26157.53</v>
      </c>
      <c r="K18" s="11">
        <v>1.8982963145170049</v>
      </c>
      <c r="L18"/>
      <c r="M18" s="59" t="s">
        <v>177</v>
      </c>
      <c r="N18" s="8">
        <v>5518.39</v>
      </c>
      <c r="O18" s="8">
        <v>6712.96</v>
      </c>
      <c r="P18" s="8">
        <v>9025.14</v>
      </c>
      <c r="Q18" s="8">
        <v>26157.53</v>
      </c>
      <c r="R18" s="8">
        <v>47414.02</v>
      </c>
    </row>
    <row r="19" spans="1:18" x14ac:dyDescent="0.3">
      <c r="A19" s="59" t="s">
        <v>185</v>
      </c>
      <c r="B19" s="8">
        <v>2634.93</v>
      </c>
      <c r="C19" s="11"/>
      <c r="D19" s="8">
        <v>2570.16</v>
      </c>
      <c r="E19" s="11">
        <v>-2.4581298174904072E-2</v>
      </c>
      <c r="G19" s="59" t="s">
        <v>185</v>
      </c>
      <c r="H19" s="8">
        <v>2558.63</v>
      </c>
      <c r="I19" s="11"/>
      <c r="J19" s="8">
        <v>2570.16</v>
      </c>
      <c r="K19" s="11">
        <v>4.5063178341533342E-3</v>
      </c>
      <c r="L19"/>
      <c r="M19" s="59" t="s">
        <v>185</v>
      </c>
      <c r="N19" s="8">
        <v>2634.93</v>
      </c>
      <c r="O19" s="8">
        <v>2603.21</v>
      </c>
      <c r="P19" s="8">
        <v>2558.63</v>
      </c>
      <c r="Q19" s="8">
        <v>2570.16</v>
      </c>
      <c r="R19" s="8">
        <v>10366.93</v>
      </c>
    </row>
    <row r="20" spans="1:18" x14ac:dyDescent="0.3">
      <c r="A20" s="59" t="s">
        <v>166</v>
      </c>
      <c r="B20" s="8">
        <v>19284</v>
      </c>
      <c r="C20" s="11"/>
      <c r="D20" s="8">
        <v>23233.27</v>
      </c>
      <c r="E20" s="11">
        <v>0.20479516697780545</v>
      </c>
      <c r="G20" s="59" t="s">
        <v>166</v>
      </c>
      <c r="H20" s="8">
        <v>18973.599999999999</v>
      </c>
      <c r="I20" s="11"/>
      <c r="J20" s="8">
        <v>23233.27</v>
      </c>
      <c r="K20" s="11">
        <v>0.22450510182569478</v>
      </c>
      <c r="L20"/>
      <c r="M20" s="59" t="s">
        <v>166</v>
      </c>
      <c r="N20" s="8">
        <v>19284</v>
      </c>
      <c r="O20" s="8">
        <v>18900.919999999998</v>
      </c>
      <c r="P20" s="8">
        <v>18973.599999999999</v>
      </c>
      <c r="Q20" s="8">
        <v>23233.27</v>
      </c>
      <c r="R20" s="8">
        <v>80391.789999999994</v>
      </c>
    </row>
    <row r="21" spans="1:18" x14ac:dyDescent="0.3">
      <c r="A21" s="59" t="s">
        <v>182</v>
      </c>
      <c r="B21" s="8">
        <v>3687.06</v>
      </c>
      <c r="C21" s="11"/>
      <c r="D21" s="8">
        <v>3418.5</v>
      </c>
      <c r="E21" s="11">
        <v>-7.2838521749035809E-2</v>
      </c>
      <c r="G21" s="59" t="s">
        <v>182</v>
      </c>
      <c r="H21" s="8">
        <v>3449.43</v>
      </c>
      <c r="I21" s="11"/>
      <c r="J21" s="8">
        <v>3418.5</v>
      </c>
      <c r="K21" s="11">
        <v>-8.9666988458962319E-3</v>
      </c>
      <c r="L21"/>
      <c r="M21" s="59" t="s">
        <v>182</v>
      </c>
      <c r="N21" s="8">
        <v>3687.06</v>
      </c>
      <c r="O21" s="8">
        <v>3593.88</v>
      </c>
      <c r="P21" s="8">
        <v>3449.43</v>
      </c>
      <c r="Q21" s="8">
        <v>3418.5</v>
      </c>
      <c r="R21" s="8">
        <v>14148.87</v>
      </c>
    </row>
    <row r="22" spans="1:18" x14ac:dyDescent="0.3">
      <c r="A22" s="59" t="s">
        <v>168</v>
      </c>
      <c r="B22" s="8">
        <v>20307</v>
      </c>
      <c r="C22" s="11"/>
      <c r="D22" s="8">
        <v>13531</v>
      </c>
      <c r="E22" s="11">
        <v>-0.333678042054464</v>
      </c>
      <c r="G22" s="59" t="s">
        <v>168</v>
      </c>
      <c r="H22" s="8">
        <v>16889</v>
      </c>
      <c r="I22" s="11"/>
      <c r="J22" s="8">
        <v>13531</v>
      </c>
      <c r="K22" s="11">
        <v>-0.19882763929184677</v>
      </c>
      <c r="L22"/>
      <c r="M22" s="59" t="s">
        <v>168</v>
      </c>
      <c r="N22" s="8">
        <v>20307</v>
      </c>
      <c r="O22" s="8">
        <v>18330</v>
      </c>
      <c r="P22" s="8">
        <v>16889</v>
      </c>
      <c r="Q22" s="8">
        <v>13531</v>
      </c>
      <c r="R22" s="8">
        <v>69057</v>
      </c>
    </row>
    <row r="23" spans="1:18" x14ac:dyDescent="0.3">
      <c r="A23" s="59" t="s">
        <v>178</v>
      </c>
      <c r="B23" s="8">
        <v>5934.3</v>
      </c>
      <c r="C23" s="11"/>
      <c r="D23" s="8">
        <v>9576.8700000000008</v>
      </c>
      <c r="E23" s="11">
        <v>0.61381628835751489</v>
      </c>
      <c r="G23" s="59" t="s">
        <v>178</v>
      </c>
      <c r="H23" s="8">
        <v>5844</v>
      </c>
      <c r="I23" s="11"/>
      <c r="J23" s="8">
        <v>9576.8700000000008</v>
      </c>
      <c r="K23" s="11">
        <v>0.63875256673511305</v>
      </c>
      <c r="L23"/>
      <c r="M23" s="59" t="s">
        <v>178</v>
      </c>
      <c r="N23" s="8">
        <v>5934.3</v>
      </c>
      <c r="O23" s="8">
        <v>5859.15</v>
      </c>
      <c r="P23" s="8">
        <v>5844</v>
      </c>
      <c r="Q23" s="8">
        <v>9576.8700000000008</v>
      </c>
      <c r="R23" s="8">
        <v>27214.32</v>
      </c>
    </row>
    <row r="24" spans="1:18" x14ac:dyDescent="0.3">
      <c r="A24" s="59" t="s">
        <v>167</v>
      </c>
      <c r="B24" s="8">
        <v>19474.57</v>
      </c>
      <c r="C24" s="11"/>
      <c r="D24" s="8">
        <v>18858.189999999999</v>
      </c>
      <c r="E24" s="11">
        <v>-3.1650506275620001E-2</v>
      </c>
      <c r="G24" s="59" t="s">
        <v>167</v>
      </c>
      <c r="H24" s="8">
        <v>18380.02</v>
      </c>
      <c r="I24" s="11"/>
      <c r="J24" s="8">
        <v>18858.189999999999</v>
      </c>
      <c r="K24" s="11">
        <v>2.6015749710827204E-2</v>
      </c>
      <c r="L24"/>
      <c r="M24" s="59" t="s">
        <v>167</v>
      </c>
      <c r="N24" s="8">
        <v>19474.57</v>
      </c>
      <c r="O24" s="8">
        <v>18826.8</v>
      </c>
      <c r="P24" s="8">
        <v>18380.02</v>
      </c>
      <c r="Q24" s="8">
        <v>18858.189999999999</v>
      </c>
      <c r="R24" s="8">
        <v>75539.58</v>
      </c>
    </row>
    <row r="25" spans="1:18" x14ac:dyDescent="0.3">
      <c r="A25" s="59" t="s">
        <v>183</v>
      </c>
      <c r="B25" s="8">
        <v>3476.23</v>
      </c>
      <c r="C25" s="11"/>
      <c r="D25" s="8">
        <v>3918.13</v>
      </c>
      <c r="E25" s="11">
        <v>0.12712047246586103</v>
      </c>
      <c r="G25" s="59" t="s">
        <v>183</v>
      </c>
      <c r="H25" s="8">
        <v>3512.77</v>
      </c>
      <c r="I25" s="11"/>
      <c r="J25" s="8">
        <v>3918.13</v>
      </c>
      <c r="K25" s="11">
        <v>0.11539611190029525</v>
      </c>
      <c r="L25"/>
      <c r="M25" s="59" t="s">
        <v>183</v>
      </c>
      <c r="N25" s="8">
        <v>3476.23</v>
      </c>
      <c r="O25" s="8">
        <v>3539.49</v>
      </c>
      <c r="P25" s="8">
        <v>3512.77</v>
      </c>
      <c r="Q25" s="8">
        <v>3918.13</v>
      </c>
      <c r="R25" s="8">
        <v>14446.619999999999</v>
      </c>
    </row>
    <row r="26" spans="1:18" x14ac:dyDescent="0.3">
      <c r="A26" s="59" t="s">
        <v>172</v>
      </c>
      <c r="B26" s="8">
        <v>11199</v>
      </c>
      <c r="C26" s="11"/>
      <c r="D26" s="8">
        <v>13125</v>
      </c>
      <c r="E26" s="11">
        <v>0.17197964103937852</v>
      </c>
      <c r="G26" s="59" t="s">
        <v>172</v>
      </c>
      <c r="H26" s="8">
        <v>10669</v>
      </c>
      <c r="I26" s="11"/>
      <c r="J26" s="8">
        <v>13125</v>
      </c>
      <c r="K26" s="11">
        <v>0.23019964382791264</v>
      </c>
      <c r="L26"/>
      <c r="M26" s="59" t="s">
        <v>172</v>
      </c>
      <c r="N26" s="8">
        <v>11199</v>
      </c>
      <c r="O26" s="8">
        <v>11050</v>
      </c>
      <c r="P26" s="8">
        <v>10669</v>
      </c>
      <c r="Q26" s="8">
        <v>13125</v>
      </c>
      <c r="R26" s="8">
        <v>46043</v>
      </c>
    </row>
    <row r="27" spans="1:18" x14ac:dyDescent="0.3">
      <c r="A27" s="59" t="s">
        <v>206</v>
      </c>
      <c r="B27" s="8">
        <v>1290595</v>
      </c>
      <c r="C27" s="11"/>
      <c r="D27" s="8">
        <v>1305103</v>
      </c>
      <c r="E27" s="11">
        <v>1.1241326674905761E-2</v>
      </c>
      <c r="G27" s="59" t="s">
        <v>206</v>
      </c>
      <c r="H27" s="8">
        <v>1412755</v>
      </c>
      <c r="I27" s="11"/>
      <c r="J27" s="8">
        <v>1305103</v>
      </c>
      <c r="K27" s="11">
        <v>-7.6200048840740262E-2</v>
      </c>
      <c r="L27"/>
      <c r="M27" s="59" t="s">
        <v>206</v>
      </c>
      <c r="N27" s="8">
        <v>1290595</v>
      </c>
      <c r="O27" s="8">
        <v>1363380</v>
      </c>
      <c r="P27" s="8">
        <v>1412755</v>
      </c>
      <c r="Q27" s="8">
        <v>1305103</v>
      </c>
      <c r="R27" s="8">
        <v>5371833</v>
      </c>
    </row>
    <row r="28" spans="1:18" x14ac:dyDescent="0.3">
      <c r="A28" s="59" t="s">
        <v>279</v>
      </c>
      <c r="B28" s="8">
        <v>355530</v>
      </c>
      <c r="C28" s="11"/>
      <c r="D28" s="8">
        <v>556871</v>
      </c>
      <c r="E28" s="11">
        <v>0.56631226619413266</v>
      </c>
      <c r="G28" s="59" t="s">
        <v>279</v>
      </c>
      <c r="H28" s="8">
        <v>357888</v>
      </c>
      <c r="I28" s="11"/>
      <c r="J28" s="8">
        <v>556871</v>
      </c>
      <c r="K28" s="11">
        <v>0.55599237750357655</v>
      </c>
      <c r="L28"/>
      <c r="M28" s="59" t="s">
        <v>279</v>
      </c>
      <c r="N28" s="8">
        <v>355530</v>
      </c>
      <c r="O28" s="8">
        <v>343088</v>
      </c>
      <c r="P28" s="8">
        <v>357888</v>
      </c>
      <c r="Q28" s="8">
        <v>556871</v>
      </c>
      <c r="R28" s="8">
        <v>1613377</v>
      </c>
    </row>
    <row r="29" spans="1:18" x14ac:dyDescent="0.3">
      <c r="A29" s="59" t="s">
        <v>280</v>
      </c>
      <c r="B29" s="8">
        <v>589056</v>
      </c>
      <c r="C29" s="11"/>
      <c r="D29" s="8">
        <v>594894</v>
      </c>
      <c r="E29" s="11">
        <v>9.9107724902216428E-3</v>
      </c>
      <c r="G29" s="59" t="s">
        <v>280</v>
      </c>
      <c r="H29" s="8">
        <v>594478</v>
      </c>
      <c r="I29" s="11"/>
      <c r="J29" s="8">
        <v>594894</v>
      </c>
      <c r="K29" s="11">
        <v>6.9977358287438732E-4</v>
      </c>
      <c r="L29"/>
      <c r="M29" s="59" t="s">
        <v>280</v>
      </c>
      <c r="N29" s="8">
        <v>589056</v>
      </c>
      <c r="O29" s="8">
        <v>593047</v>
      </c>
      <c r="P29" s="8">
        <v>594478</v>
      </c>
      <c r="Q29" s="8">
        <v>594894</v>
      </c>
      <c r="R29" s="8">
        <v>2371475</v>
      </c>
    </row>
    <row r="30" spans="1:18" x14ac:dyDescent="0.3">
      <c r="A30" s="59" t="s">
        <v>281</v>
      </c>
      <c r="B30" s="8">
        <v>157679</v>
      </c>
      <c r="C30" s="11"/>
      <c r="D30" s="8">
        <v>174602</v>
      </c>
      <c r="E30" s="11">
        <v>0.10732564260300992</v>
      </c>
      <c r="G30" s="59" t="s">
        <v>281</v>
      </c>
      <c r="H30" s="8">
        <v>170906</v>
      </c>
      <c r="I30" s="11"/>
      <c r="J30" s="8">
        <v>174602</v>
      </c>
      <c r="K30" s="11">
        <v>2.1625923022012099E-2</v>
      </c>
      <c r="L30"/>
      <c r="M30" s="59" t="s">
        <v>281</v>
      </c>
      <c r="N30" s="8">
        <v>157679</v>
      </c>
      <c r="O30" s="8">
        <v>158335</v>
      </c>
      <c r="P30" s="8">
        <v>170906</v>
      </c>
      <c r="Q30" s="8">
        <v>174602</v>
      </c>
      <c r="R30" s="8">
        <v>661522</v>
      </c>
    </row>
    <row r="31" spans="1:18" x14ac:dyDescent="0.3">
      <c r="A31" s="59" t="s">
        <v>283</v>
      </c>
      <c r="B31" s="8">
        <v>4533</v>
      </c>
      <c r="C31" s="11"/>
      <c r="D31" s="8">
        <v>4271</v>
      </c>
      <c r="E31" s="11">
        <v>-5.7798367527024046E-2</v>
      </c>
      <c r="G31" s="59" t="s">
        <v>283</v>
      </c>
      <c r="H31" s="8">
        <v>4149</v>
      </c>
      <c r="I31" s="11"/>
      <c r="J31" s="8">
        <v>4271</v>
      </c>
      <c r="K31" s="11">
        <v>2.9404675825500121E-2</v>
      </c>
      <c r="L31"/>
      <c r="M31" s="59" t="s">
        <v>283</v>
      </c>
      <c r="N31" s="8">
        <v>4533</v>
      </c>
      <c r="O31" s="8">
        <v>4293</v>
      </c>
      <c r="P31" s="8">
        <v>4149</v>
      </c>
      <c r="Q31" s="8">
        <v>4271</v>
      </c>
      <c r="R31" s="8">
        <v>17246</v>
      </c>
    </row>
    <row r="32" spans="1:18" x14ac:dyDescent="0.3">
      <c r="A32" s="59" t="s">
        <v>285</v>
      </c>
      <c r="B32" s="8">
        <v>38773</v>
      </c>
      <c r="C32" s="11"/>
      <c r="D32" s="8">
        <v>37733</v>
      </c>
      <c r="E32" s="11">
        <v>-2.6822789054238773E-2</v>
      </c>
      <c r="G32" s="59" t="s">
        <v>285</v>
      </c>
      <c r="H32" s="8">
        <v>37301</v>
      </c>
      <c r="I32" s="11"/>
      <c r="J32" s="8">
        <v>37733</v>
      </c>
      <c r="K32" s="11">
        <v>1.1581458942119514E-2</v>
      </c>
      <c r="L32"/>
      <c r="M32" s="59" t="s">
        <v>285</v>
      </c>
      <c r="N32" s="8">
        <v>38773</v>
      </c>
      <c r="O32" s="8">
        <v>36915</v>
      </c>
      <c r="P32" s="8">
        <v>37301</v>
      </c>
      <c r="Q32" s="8">
        <v>37733</v>
      </c>
      <c r="R32" s="8">
        <v>150722</v>
      </c>
    </row>
    <row r="33" spans="1:18" x14ac:dyDescent="0.3">
      <c r="A33" s="59" t="s">
        <v>287</v>
      </c>
      <c r="B33" s="8">
        <v>1388897</v>
      </c>
      <c r="C33" s="11"/>
      <c r="D33" s="8">
        <v>1501294</v>
      </c>
      <c r="E33" s="11">
        <v>8.0925367395854403E-2</v>
      </c>
      <c r="G33" s="59" t="s">
        <v>287</v>
      </c>
      <c r="H33" s="8">
        <v>1535711</v>
      </c>
      <c r="I33" s="11"/>
      <c r="J33" s="8">
        <v>1501294</v>
      </c>
      <c r="K33" s="11">
        <v>-2.2411117716809998E-2</v>
      </c>
      <c r="L33"/>
      <c r="M33" s="59" t="s">
        <v>287</v>
      </c>
      <c r="N33" s="8">
        <v>1388897</v>
      </c>
      <c r="O33" s="8">
        <v>1457932</v>
      </c>
      <c r="P33" s="8">
        <v>1535711</v>
      </c>
      <c r="Q33" s="8">
        <v>1501294</v>
      </c>
      <c r="R33" s="8">
        <v>5883834</v>
      </c>
    </row>
    <row r="34" spans="1:18" x14ac:dyDescent="0.3">
      <c r="A34" s="59" t="s">
        <v>290</v>
      </c>
      <c r="B34" s="8">
        <v>812471</v>
      </c>
      <c r="C34" s="11"/>
      <c r="D34" s="8">
        <v>869768</v>
      </c>
      <c r="E34" s="11">
        <v>7.0521901704799314E-2</v>
      </c>
      <c r="G34" s="59" t="s">
        <v>290</v>
      </c>
      <c r="H34" s="8">
        <v>838659</v>
      </c>
      <c r="I34" s="11"/>
      <c r="J34" s="8">
        <v>869768</v>
      </c>
      <c r="K34" s="11">
        <v>3.709374131798502E-2</v>
      </c>
      <c r="L34"/>
      <c r="M34" s="59" t="s">
        <v>290</v>
      </c>
      <c r="N34" s="8">
        <v>812471</v>
      </c>
      <c r="O34" s="8">
        <v>830067</v>
      </c>
      <c r="P34" s="8">
        <v>838659</v>
      </c>
      <c r="Q34" s="8">
        <v>869768</v>
      </c>
      <c r="R34" s="8">
        <v>3350965</v>
      </c>
    </row>
    <row r="35" spans="1:18" x14ac:dyDescent="0.3">
      <c r="A35" s="59" t="s">
        <v>288</v>
      </c>
      <c r="B35" s="8">
        <v>5007</v>
      </c>
      <c r="C35" s="11"/>
      <c r="D35" s="8">
        <v>5865</v>
      </c>
      <c r="E35" s="11">
        <v>0.1713600958657879</v>
      </c>
      <c r="G35" s="59" t="s">
        <v>288</v>
      </c>
      <c r="H35" s="8">
        <v>4879</v>
      </c>
      <c r="I35" s="11"/>
      <c r="J35" s="8">
        <v>5865</v>
      </c>
      <c r="K35" s="11">
        <v>0.20209059233449478</v>
      </c>
      <c r="L35"/>
      <c r="M35" s="59" t="s">
        <v>288</v>
      </c>
      <c r="N35" s="8">
        <v>5007</v>
      </c>
      <c r="O35" s="8">
        <v>4883</v>
      </c>
      <c r="P35" s="8">
        <v>4879</v>
      </c>
      <c r="Q35" s="8">
        <v>5865</v>
      </c>
      <c r="R35" s="8">
        <v>20634</v>
      </c>
    </row>
    <row r="36" spans="1:18" x14ac:dyDescent="0.3">
      <c r="A36" s="59" t="s">
        <v>282</v>
      </c>
      <c r="B36" s="8">
        <v>184015</v>
      </c>
      <c r="C36" s="11"/>
      <c r="D36" s="8">
        <v>206375</v>
      </c>
      <c r="E36" s="11">
        <v>0.12151183327446131</v>
      </c>
      <c r="G36" s="59" t="s">
        <v>282</v>
      </c>
      <c r="H36" s="8">
        <v>178425</v>
      </c>
      <c r="I36" s="11"/>
      <c r="J36" s="8">
        <v>206375</v>
      </c>
      <c r="K36" s="11">
        <v>0.15664845173041894</v>
      </c>
      <c r="L36"/>
      <c r="M36" s="59" t="s">
        <v>282</v>
      </c>
      <c r="N36" s="8">
        <v>184015</v>
      </c>
      <c r="O36" s="8">
        <v>178824</v>
      </c>
      <c r="P36" s="8">
        <v>178425</v>
      </c>
      <c r="Q36" s="8">
        <v>206375</v>
      </c>
      <c r="R36" s="8">
        <v>747639</v>
      </c>
    </row>
    <row r="37" spans="1:18" x14ac:dyDescent="0.3">
      <c r="A37" s="59" t="s">
        <v>294</v>
      </c>
      <c r="B37" s="8">
        <v>10704</v>
      </c>
      <c r="C37" s="11"/>
      <c r="D37" s="8">
        <v>11747</v>
      </c>
      <c r="E37" s="11">
        <v>9.7440209267563527E-2</v>
      </c>
      <c r="G37" s="59" t="s">
        <v>294</v>
      </c>
      <c r="H37" s="8">
        <v>10523</v>
      </c>
      <c r="I37" s="11"/>
      <c r="J37" s="8">
        <v>11747</v>
      </c>
      <c r="K37" s="11">
        <v>0.11631663974151858</v>
      </c>
      <c r="L37"/>
      <c r="M37" s="59" t="s">
        <v>294</v>
      </c>
      <c r="N37" s="8">
        <v>10704</v>
      </c>
      <c r="O37" s="8">
        <v>10499</v>
      </c>
      <c r="P37" s="8">
        <v>10523</v>
      </c>
      <c r="Q37" s="8">
        <v>11747</v>
      </c>
      <c r="R37" s="8">
        <v>43473</v>
      </c>
    </row>
    <row r="38" spans="1:18" x14ac:dyDescent="0.3">
      <c r="A38" s="59" t="s">
        <v>202</v>
      </c>
      <c r="B38" s="8">
        <v>631191</v>
      </c>
      <c r="C38" s="11"/>
      <c r="D38" s="8">
        <v>643538</v>
      </c>
      <c r="E38" s="11">
        <v>1.956143227644247E-2</v>
      </c>
      <c r="G38" s="59" t="s">
        <v>202</v>
      </c>
      <c r="H38" s="8">
        <v>631585</v>
      </c>
      <c r="I38" s="11"/>
      <c r="J38" s="8">
        <v>643538</v>
      </c>
      <c r="K38" s="11">
        <v>1.8925401964897837E-2</v>
      </c>
      <c r="L38"/>
      <c r="M38" s="59" t="s">
        <v>202</v>
      </c>
      <c r="N38" s="8">
        <v>631191</v>
      </c>
      <c r="O38" s="8">
        <v>628649</v>
      </c>
      <c r="P38" s="8">
        <v>631585</v>
      </c>
      <c r="Q38" s="8">
        <v>643538</v>
      </c>
      <c r="R38" s="8">
        <v>2534963</v>
      </c>
    </row>
    <row r="39" spans="1:18" x14ac:dyDescent="0.3">
      <c r="A39" s="59" t="s">
        <v>200</v>
      </c>
      <c r="B39" s="8">
        <v>8590580.0800000001</v>
      </c>
      <c r="C39" s="11"/>
      <c r="D39" s="8">
        <v>8905015.5899999999</v>
      </c>
      <c r="E39" s="11">
        <v>3.6602360617305339E-2</v>
      </c>
      <c r="G39" s="59" t="s">
        <v>200</v>
      </c>
      <c r="H39" s="8">
        <v>8780519.7400000002</v>
      </c>
      <c r="I39" s="11"/>
      <c r="J39" s="8">
        <v>8905015.5899999999</v>
      </c>
      <c r="K39" s="11">
        <v>1.4178642459267409E-2</v>
      </c>
      <c r="L39"/>
      <c r="M39" s="59" t="s">
        <v>200</v>
      </c>
      <c r="N39" s="8">
        <v>8590580.0800000001</v>
      </c>
      <c r="O39" s="8">
        <v>8658652.0800000001</v>
      </c>
      <c r="P39" s="8">
        <v>8780519.7400000002</v>
      </c>
      <c r="Q39" s="8">
        <v>8905015.5899999999</v>
      </c>
      <c r="R39" s="8">
        <v>34934767.489999995</v>
      </c>
    </row>
    <row r="40" spans="1:18" x14ac:dyDescent="0.3">
      <c r="L40"/>
      <c r="R40"/>
    </row>
    <row r="41" spans="1:18" x14ac:dyDescent="0.3">
      <c r="L41"/>
      <c r="R41"/>
    </row>
    <row r="42" spans="1:18" x14ac:dyDescent="0.3">
      <c r="L42"/>
      <c r="R42"/>
    </row>
    <row r="43" spans="1:18" x14ac:dyDescent="0.3">
      <c r="L43"/>
      <c r="R43"/>
    </row>
    <row r="44" spans="1:18" x14ac:dyDescent="0.3">
      <c r="L44"/>
      <c r="R44"/>
    </row>
    <row r="45" spans="1:18" x14ac:dyDescent="0.3">
      <c r="L45"/>
      <c r="R45"/>
    </row>
    <row r="46" spans="1:18" x14ac:dyDescent="0.3">
      <c r="L46"/>
      <c r="R46"/>
    </row>
    <row r="47" spans="1:18" x14ac:dyDescent="0.3">
      <c r="L47"/>
      <c r="R47"/>
    </row>
    <row r="48" spans="1:18" x14ac:dyDescent="0.3">
      <c r="L48"/>
      <c r="R48"/>
    </row>
    <row r="49" spans="12:18" x14ac:dyDescent="0.3">
      <c r="L49"/>
      <c r="R49"/>
    </row>
    <row r="50" spans="12:18" x14ac:dyDescent="0.3">
      <c r="L50"/>
      <c r="R50"/>
    </row>
    <row r="51" spans="12:18" x14ac:dyDescent="0.3">
      <c r="L51"/>
      <c r="R51"/>
    </row>
    <row r="52" spans="12:18" x14ac:dyDescent="0.3">
      <c r="L52"/>
      <c r="R52"/>
    </row>
    <row r="53" spans="12:18" x14ac:dyDescent="0.3">
      <c r="L53"/>
      <c r="R53"/>
    </row>
    <row r="54" spans="12:18" x14ac:dyDescent="0.3">
      <c r="L54"/>
      <c r="R54"/>
    </row>
    <row r="55" spans="12:18" x14ac:dyDescent="0.3">
      <c r="L55"/>
      <c r="R55"/>
    </row>
    <row r="56" spans="12:18" x14ac:dyDescent="0.3">
      <c r="L56"/>
      <c r="R56"/>
    </row>
    <row r="57" spans="12:18" x14ac:dyDescent="0.3">
      <c r="L57"/>
      <c r="R57"/>
    </row>
    <row r="58" spans="12:18" x14ac:dyDescent="0.3">
      <c r="L58"/>
      <c r="R58"/>
    </row>
    <row r="59" spans="12:18" x14ac:dyDescent="0.3">
      <c r="L59"/>
      <c r="R59"/>
    </row>
    <row r="60" spans="12:18" x14ac:dyDescent="0.3">
      <c r="L60"/>
      <c r="R60"/>
    </row>
    <row r="61" spans="12:18" x14ac:dyDescent="0.3">
      <c r="L61"/>
      <c r="R61"/>
    </row>
    <row r="62" spans="12:18" x14ac:dyDescent="0.3">
      <c r="L62"/>
      <c r="R62"/>
    </row>
    <row r="63" spans="12:18" x14ac:dyDescent="0.3">
      <c r="L63"/>
      <c r="R63"/>
    </row>
    <row r="64" spans="12:18" x14ac:dyDescent="0.3">
      <c r="L64"/>
      <c r="R64"/>
    </row>
    <row r="65" spans="12:18" x14ac:dyDescent="0.3">
      <c r="L65"/>
      <c r="R65"/>
    </row>
    <row r="66" spans="12:18" x14ac:dyDescent="0.3">
      <c r="L66"/>
      <c r="R66"/>
    </row>
    <row r="67" spans="12:18" x14ac:dyDescent="0.3">
      <c r="L67"/>
      <c r="R67"/>
    </row>
    <row r="68" spans="12:18" x14ac:dyDescent="0.3">
      <c r="L68"/>
      <c r="R68"/>
    </row>
    <row r="69" spans="12:18" x14ac:dyDescent="0.3">
      <c r="L69"/>
      <c r="R69"/>
    </row>
    <row r="70" spans="12:18" x14ac:dyDescent="0.3">
      <c r="R70"/>
    </row>
    <row r="71" spans="12:18" x14ac:dyDescent="0.3">
      <c r="R71"/>
    </row>
    <row r="72" spans="12:18" x14ac:dyDescent="0.3">
      <c r="R72"/>
    </row>
    <row r="73" spans="12:18" x14ac:dyDescent="0.3">
      <c r="R73"/>
    </row>
    <row r="74" spans="12:18" x14ac:dyDescent="0.3">
      <c r="R74"/>
    </row>
    <row r="75" spans="12:18" x14ac:dyDescent="0.3">
      <c r="R75"/>
    </row>
    <row r="76" spans="12:18" x14ac:dyDescent="0.3">
      <c r="R76"/>
    </row>
    <row r="77" spans="12:18" x14ac:dyDescent="0.3">
      <c r="R77"/>
    </row>
    <row r="78" spans="12:18" x14ac:dyDescent="0.3">
      <c r="R78"/>
    </row>
    <row r="79" spans="12:18" x14ac:dyDescent="0.3">
      <c r="R79"/>
    </row>
    <row r="80" spans="12:18" x14ac:dyDescent="0.3">
      <c r="R80"/>
    </row>
  </sheetData>
  <pageMargins left="0.7" right="0.7" top="0.78740157499999996" bottom="0.78740157499999996"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4FFCB8-AAB1-4E65-8E63-2ED3D0998D97}">
  <dimension ref="A1:O77"/>
  <sheetViews>
    <sheetView topLeftCell="A13" workbookViewId="0">
      <selection activeCell="E13" sqref="E13"/>
    </sheetView>
  </sheetViews>
  <sheetFormatPr baseColWidth="10" defaultRowHeight="14" x14ac:dyDescent="0.3"/>
  <cols>
    <col min="1" max="1" width="23.33203125" bestFit="1" customWidth="1"/>
    <col min="2" max="2" width="18.83203125" bestFit="1" customWidth="1"/>
    <col min="3" max="3" width="15.75" customWidth="1"/>
    <col min="4" max="4" width="17.08203125" customWidth="1"/>
    <col min="5" max="5" width="14.83203125" bestFit="1" customWidth="1"/>
    <col min="6" max="6" width="12" bestFit="1" customWidth="1"/>
    <col min="7" max="7" width="13.75" customWidth="1"/>
    <col min="8" max="8" width="10.75" style="4" bestFit="1" customWidth="1"/>
    <col min="9" max="14" width="11.83203125" style="4" bestFit="1" customWidth="1"/>
    <col min="15" max="15" width="11.08203125" style="4" customWidth="1"/>
  </cols>
  <sheetData>
    <row r="1" spans="1:15" x14ac:dyDescent="0.3">
      <c r="A1" s="2" t="s">
        <v>6</v>
      </c>
      <c r="B1" s="59" t="s">
        <v>138</v>
      </c>
    </row>
    <row r="2" spans="1:15" x14ac:dyDescent="0.3">
      <c r="A2" s="2" t="s">
        <v>209</v>
      </c>
      <c r="B2" s="59" t="s">
        <v>275</v>
      </c>
      <c r="C2" s="5" t="s">
        <v>276</v>
      </c>
      <c r="D2" s="3"/>
      <c r="E2" s="3"/>
    </row>
    <row r="3" spans="1:15" x14ac:dyDescent="0.3">
      <c r="A3" s="2" t="s">
        <v>207</v>
      </c>
      <c r="B3" s="59" t="s">
        <v>275</v>
      </c>
      <c r="C3" s="5" t="s">
        <v>277</v>
      </c>
      <c r="D3" s="3"/>
      <c r="E3" s="3"/>
    </row>
    <row r="5" spans="1:15" x14ac:dyDescent="0.3">
      <c r="A5" s="2" t="s">
        <v>315</v>
      </c>
      <c r="B5" s="2" t="s">
        <v>1</v>
      </c>
      <c r="H5"/>
      <c r="I5"/>
      <c r="J5"/>
      <c r="K5"/>
      <c r="L5"/>
      <c r="M5"/>
      <c r="N5"/>
      <c r="O5"/>
    </row>
    <row r="6" spans="1:15" x14ac:dyDescent="0.3">
      <c r="A6" s="2" t="s">
        <v>4</v>
      </c>
      <c r="B6" s="59">
        <v>2020</v>
      </c>
      <c r="C6" s="59">
        <v>2023</v>
      </c>
      <c r="H6"/>
      <c r="I6"/>
      <c r="J6"/>
      <c r="K6"/>
      <c r="L6"/>
      <c r="M6"/>
      <c r="N6"/>
      <c r="O6"/>
    </row>
    <row r="7" spans="1:15" x14ac:dyDescent="0.3">
      <c r="A7" s="59" t="s">
        <v>156</v>
      </c>
      <c r="B7" s="8">
        <v>134.46946094367223</v>
      </c>
      <c r="C7" s="8">
        <v>153.47781316700173</v>
      </c>
      <c r="H7"/>
      <c r="I7"/>
      <c r="J7"/>
      <c r="K7"/>
      <c r="L7"/>
      <c r="M7"/>
      <c r="N7"/>
      <c r="O7"/>
    </row>
    <row r="8" spans="1:15" x14ac:dyDescent="0.3">
      <c r="A8" s="59" t="s">
        <v>164</v>
      </c>
      <c r="B8" s="8">
        <v>193.86784964903012</v>
      </c>
      <c r="C8" s="8">
        <v>169.03320402032944</v>
      </c>
      <c r="H8" s="8"/>
      <c r="I8"/>
      <c r="J8"/>
      <c r="K8"/>
      <c r="L8"/>
      <c r="M8"/>
      <c r="N8"/>
      <c r="O8"/>
    </row>
    <row r="9" spans="1:15" x14ac:dyDescent="0.3">
      <c r="A9" s="59" t="s">
        <v>136</v>
      </c>
      <c r="B9" s="8">
        <v>171.52527324851386</v>
      </c>
      <c r="C9" s="8">
        <v>217.55884946896757</v>
      </c>
      <c r="H9"/>
      <c r="I9"/>
      <c r="J9"/>
      <c r="K9"/>
      <c r="L9"/>
      <c r="M9"/>
      <c r="N9"/>
      <c r="O9"/>
    </row>
    <row r="10" spans="1:15" x14ac:dyDescent="0.3">
      <c r="A10" s="59" t="s">
        <v>150</v>
      </c>
      <c r="B10" s="8">
        <v>165.99274392727031</v>
      </c>
      <c r="C10" s="8">
        <v>253.32949654036238</v>
      </c>
      <c r="H10"/>
      <c r="I10"/>
      <c r="J10"/>
      <c r="K10"/>
      <c r="L10"/>
      <c r="M10"/>
      <c r="N10"/>
      <c r="O10"/>
    </row>
    <row r="11" spans="1:15" x14ac:dyDescent="0.3">
      <c r="A11" s="59" t="s">
        <v>184</v>
      </c>
      <c r="B11" s="8">
        <v>379.76061725067387</v>
      </c>
      <c r="C11" s="8">
        <v>501.14096810527769</v>
      </c>
      <c r="H11"/>
      <c r="I11"/>
      <c r="J11"/>
      <c r="K11"/>
      <c r="L11"/>
      <c r="M11"/>
      <c r="N11"/>
      <c r="O11"/>
    </row>
    <row r="12" spans="1:15" x14ac:dyDescent="0.3">
      <c r="A12" s="59" t="s">
        <v>142</v>
      </c>
      <c r="B12" s="8">
        <v>170.34341775122292</v>
      </c>
      <c r="C12" s="8">
        <v>169.57483518734048</v>
      </c>
      <c r="H12"/>
      <c r="I12"/>
      <c r="J12"/>
      <c r="K12"/>
      <c r="L12"/>
      <c r="M12"/>
      <c r="N12"/>
      <c r="O12"/>
    </row>
    <row r="13" spans="1:15" x14ac:dyDescent="0.3">
      <c r="A13" s="59" t="s">
        <v>159</v>
      </c>
      <c r="B13" s="8">
        <v>293.27352323241769</v>
      </c>
      <c r="C13" s="8">
        <v>185.85805370488836</v>
      </c>
      <c r="H13"/>
      <c r="I13"/>
      <c r="J13"/>
      <c r="K13"/>
      <c r="L13"/>
      <c r="M13"/>
      <c r="N13"/>
      <c r="O13"/>
    </row>
    <row r="14" spans="1:15" x14ac:dyDescent="0.3">
      <c r="A14" s="59" t="s">
        <v>180</v>
      </c>
      <c r="B14" s="8">
        <v>203.09441001333897</v>
      </c>
      <c r="C14" s="8">
        <v>231.30622949109534</v>
      </c>
      <c r="H14"/>
      <c r="I14"/>
      <c r="J14"/>
      <c r="K14"/>
      <c r="L14"/>
      <c r="M14"/>
      <c r="N14"/>
      <c r="O14"/>
    </row>
    <row r="15" spans="1:15" x14ac:dyDescent="0.3">
      <c r="A15" s="59" t="s">
        <v>175</v>
      </c>
      <c r="B15" s="8">
        <v>255.3353759649776</v>
      </c>
      <c r="C15" s="8">
        <v>282.44860350406856</v>
      </c>
      <c r="H15"/>
      <c r="I15"/>
      <c r="J15"/>
      <c r="K15"/>
      <c r="L15"/>
      <c r="M15"/>
      <c r="N15"/>
      <c r="O15"/>
    </row>
    <row r="16" spans="1:15" x14ac:dyDescent="0.3">
      <c r="A16" s="59" t="s">
        <v>199</v>
      </c>
      <c r="B16" s="8">
        <v>222.54051156128509</v>
      </c>
      <c r="C16" s="8">
        <v>226.24652306006072</v>
      </c>
      <c r="H16"/>
      <c r="I16"/>
      <c r="J16"/>
      <c r="K16"/>
      <c r="L16"/>
      <c r="M16"/>
      <c r="N16"/>
      <c r="O16"/>
    </row>
    <row r="17" spans="1:15" x14ac:dyDescent="0.3">
      <c r="A17" s="59" t="s">
        <v>177</v>
      </c>
      <c r="B17" s="8">
        <v>265.9170156513041</v>
      </c>
      <c r="C17" s="8">
        <v>101.19148367601986</v>
      </c>
      <c r="H17"/>
      <c r="I17"/>
      <c r="J17"/>
      <c r="K17"/>
      <c r="L17"/>
      <c r="M17"/>
      <c r="N17"/>
      <c r="O17"/>
    </row>
    <row r="18" spans="1:15" x14ac:dyDescent="0.3">
      <c r="A18" s="59" t="s">
        <v>185</v>
      </c>
      <c r="B18" s="8">
        <v>161.320452535741</v>
      </c>
      <c r="C18" s="8">
        <v>173.99384085037508</v>
      </c>
      <c r="H18"/>
      <c r="I18"/>
      <c r="J18"/>
      <c r="K18"/>
      <c r="L18"/>
      <c r="M18"/>
      <c r="N18"/>
      <c r="O18"/>
    </row>
    <row r="19" spans="1:15" x14ac:dyDescent="0.3">
      <c r="A19" s="59" t="s">
        <v>166</v>
      </c>
      <c r="B19" s="8">
        <v>104.60049782202863</v>
      </c>
      <c r="C19" s="8">
        <v>126.74468983487901</v>
      </c>
      <c r="H19"/>
      <c r="I19"/>
      <c r="J19"/>
      <c r="K19"/>
      <c r="L19"/>
      <c r="M19"/>
      <c r="N19"/>
      <c r="O19"/>
    </row>
    <row r="20" spans="1:15" x14ac:dyDescent="0.3">
      <c r="A20" s="59" t="s">
        <v>182</v>
      </c>
      <c r="B20" s="8">
        <v>153.59443025066042</v>
      </c>
      <c r="C20" s="8">
        <v>173.95030861488956</v>
      </c>
      <c r="H20"/>
      <c r="I20"/>
      <c r="J20"/>
      <c r="K20"/>
      <c r="L20"/>
      <c r="M20"/>
      <c r="N20"/>
      <c r="O20"/>
    </row>
    <row r="21" spans="1:15" x14ac:dyDescent="0.3">
      <c r="A21" s="59" t="s">
        <v>168</v>
      </c>
      <c r="B21" s="8">
        <v>168.65205101689071</v>
      </c>
      <c r="C21" s="8">
        <v>287.77389549922401</v>
      </c>
      <c r="H21"/>
      <c r="I21"/>
      <c r="J21"/>
      <c r="K21"/>
      <c r="L21"/>
      <c r="M21"/>
      <c r="N21"/>
      <c r="O21"/>
    </row>
    <row r="22" spans="1:15" x14ac:dyDescent="0.3">
      <c r="A22" s="59" t="s">
        <v>178</v>
      </c>
      <c r="B22" s="8">
        <v>215.89888950676578</v>
      </c>
      <c r="C22" s="8">
        <v>174.40102246349795</v>
      </c>
      <c r="H22"/>
      <c r="I22"/>
      <c r="J22"/>
      <c r="K22"/>
      <c r="L22"/>
      <c r="M22"/>
      <c r="N22"/>
      <c r="O22"/>
    </row>
    <row r="23" spans="1:15" x14ac:dyDescent="0.3">
      <c r="A23" s="59" t="s">
        <v>167</v>
      </c>
      <c r="B23" s="8">
        <v>99.558850850108627</v>
      </c>
      <c r="C23" s="8">
        <v>129.58246364046602</v>
      </c>
      <c r="H23"/>
      <c r="I23"/>
      <c r="J23"/>
      <c r="K23"/>
      <c r="L23"/>
      <c r="M23"/>
      <c r="N23"/>
      <c r="O23"/>
    </row>
    <row r="24" spans="1:15" x14ac:dyDescent="0.3">
      <c r="A24" s="59" t="s">
        <v>183</v>
      </c>
      <c r="B24" s="8">
        <v>237.28021160855295</v>
      </c>
      <c r="C24" s="8">
        <v>191.14661075564109</v>
      </c>
      <c r="H24"/>
      <c r="I24"/>
      <c r="J24"/>
      <c r="K24"/>
      <c r="L24"/>
      <c r="M24"/>
      <c r="N24"/>
      <c r="O24"/>
    </row>
    <row r="25" spans="1:15" x14ac:dyDescent="0.3">
      <c r="A25" s="59" t="s">
        <v>172</v>
      </c>
      <c r="B25" s="8">
        <v>183.06056344316454</v>
      </c>
      <c r="C25" s="8">
        <v>189.53097142857143</v>
      </c>
      <c r="H25"/>
      <c r="I25"/>
      <c r="J25"/>
      <c r="K25"/>
      <c r="L25"/>
      <c r="M25"/>
      <c r="N25"/>
      <c r="O25"/>
    </row>
    <row r="26" spans="1:15" x14ac:dyDescent="0.3">
      <c r="A26" s="59" t="s">
        <v>206</v>
      </c>
      <c r="B26" s="8">
        <v>210.8840807224575</v>
      </c>
      <c r="C26" s="8">
        <v>178.07976879219495</v>
      </c>
      <c r="H26"/>
      <c r="I26"/>
      <c r="J26"/>
      <c r="K26"/>
      <c r="L26"/>
      <c r="M26"/>
      <c r="N26"/>
      <c r="O26"/>
    </row>
    <row r="27" spans="1:15" x14ac:dyDescent="0.3">
      <c r="A27" s="59" t="s">
        <v>279</v>
      </c>
      <c r="B27" s="8">
        <v>274.36936404804095</v>
      </c>
      <c r="C27" s="8">
        <v>183.53816054346518</v>
      </c>
      <c r="H27"/>
      <c r="I27"/>
      <c r="J27"/>
      <c r="K27"/>
      <c r="L27"/>
      <c r="M27"/>
      <c r="N27"/>
      <c r="O27"/>
    </row>
    <row r="28" spans="1:15" x14ac:dyDescent="0.3">
      <c r="A28" s="59" t="s">
        <v>280</v>
      </c>
      <c r="B28" s="8">
        <v>192.86970666625925</v>
      </c>
      <c r="C28" s="8">
        <v>224.70879973575126</v>
      </c>
      <c r="H28"/>
      <c r="I28"/>
      <c r="J28"/>
      <c r="K28"/>
      <c r="L28"/>
      <c r="M28"/>
      <c r="N28"/>
      <c r="O28"/>
    </row>
    <row r="29" spans="1:15" x14ac:dyDescent="0.3">
      <c r="A29" s="59" t="s">
        <v>281</v>
      </c>
      <c r="B29" s="8">
        <v>214.46501512566672</v>
      </c>
      <c r="C29" s="8">
        <v>217.25359119597715</v>
      </c>
      <c r="H29"/>
      <c r="I29"/>
      <c r="J29"/>
      <c r="K29"/>
      <c r="L29"/>
      <c r="M29"/>
      <c r="N29"/>
      <c r="O29"/>
    </row>
    <row r="30" spans="1:15" x14ac:dyDescent="0.3">
      <c r="A30" s="59" t="s">
        <v>283</v>
      </c>
      <c r="B30" s="8">
        <v>136.83013456871828</v>
      </c>
      <c r="C30" s="8">
        <v>189.10789042378835</v>
      </c>
      <c r="H30"/>
      <c r="I30"/>
      <c r="J30"/>
      <c r="K30"/>
      <c r="L30"/>
      <c r="M30"/>
      <c r="N30"/>
      <c r="O30"/>
    </row>
    <row r="31" spans="1:15" x14ac:dyDescent="0.3">
      <c r="A31" s="59" t="s">
        <v>285</v>
      </c>
      <c r="B31" s="8">
        <v>120.04833492378719</v>
      </c>
      <c r="C31" s="8">
        <v>135.80208305727083</v>
      </c>
      <c r="H31"/>
      <c r="I31"/>
      <c r="J31"/>
      <c r="K31"/>
      <c r="L31"/>
      <c r="M31"/>
      <c r="N31"/>
      <c r="O31"/>
    </row>
    <row r="32" spans="1:15" x14ac:dyDescent="0.3">
      <c r="A32" s="59" t="s">
        <v>287</v>
      </c>
      <c r="B32" s="8">
        <v>144.69981190829847</v>
      </c>
      <c r="C32" s="8">
        <v>154.38195224919303</v>
      </c>
      <c r="H32"/>
      <c r="I32"/>
      <c r="J32"/>
      <c r="K32"/>
      <c r="L32"/>
      <c r="M32"/>
      <c r="N32"/>
      <c r="O32"/>
    </row>
    <row r="33" spans="1:15" x14ac:dyDescent="0.3">
      <c r="A33" s="59" t="s">
        <v>290</v>
      </c>
      <c r="B33" s="8">
        <v>162.40088515159312</v>
      </c>
      <c r="C33" s="8">
        <v>198.74107856347899</v>
      </c>
      <c r="H33"/>
      <c r="I33"/>
      <c r="J33"/>
      <c r="K33"/>
      <c r="L33"/>
      <c r="M33"/>
      <c r="N33"/>
      <c r="O33"/>
    </row>
    <row r="34" spans="1:15" x14ac:dyDescent="0.3">
      <c r="A34" s="59" t="s">
        <v>288</v>
      </c>
      <c r="B34" s="8">
        <v>269.68161374076288</v>
      </c>
      <c r="C34" s="8">
        <v>315.81101790281326</v>
      </c>
      <c r="H34"/>
      <c r="I34"/>
      <c r="J34"/>
      <c r="K34"/>
      <c r="L34"/>
      <c r="M34"/>
      <c r="N34"/>
      <c r="O34"/>
    </row>
    <row r="35" spans="1:15" x14ac:dyDescent="0.3">
      <c r="A35" s="59" t="s">
        <v>282</v>
      </c>
      <c r="B35" s="8">
        <v>234.91071581121102</v>
      </c>
      <c r="C35" s="8">
        <v>247.54777754088428</v>
      </c>
      <c r="H35"/>
      <c r="I35"/>
      <c r="J35"/>
      <c r="K35"/>
      <c r="L35"/>
      <c r="M35"/>
      <c r="N35"/>
      <c r="O35"/>
    </row>
    <row r="36" spans="1:15" x14ac:dyDescent="0.3">
      <c r="A36" s="59" t="s">
        <v>294</v>
      </c>
      <c r="B36" s="8">
        <v>229.54484304932734</v>
      </c>
      <c r="C36" s="8">
        <v>229.47356771941773</v>
      </c>
      <c r="H36"/>
      <c r="I36"/>
      <c r="J36"/>
      <c r="K36"/>
      <c r="L36"/>
      <c r="M36"/>
      <c r="N36"/>
      <c r="O36"/>
    </row>
    <row r="37" spans="1:15" x14ac:dyDescent="0.3">
      <c r="A37" s="59" t="s">
        <v>202</v>
      </c>
      <c r="B37" s="8">
        <v>144.69871487394465</v>
      </c>
      <c r="C37" s="8">
        <v>201.78437189412281</v>
      </c>
      <c r="H37"/>
      <c r="I37"/>
      <c r="J37"/>
      <c r="K37"/>
      <c r="L37"/>
      <c r="M37"/>
      <c r="N37"/>
      <c r="O37"/>
    </row>
    <row r="38" spans="1:15" x14ac:dyDescent="0.3">
      <c r="A38" s="59" t="s">
        <v>200</v>
      </c>
      <c r="B38" s="8">
        <v>184.12978060149814</v>
      </c>
      <c r="C38" s="8">
        <v>192.92483598448143</v>
      </c>
      <c r="H38"/>
      <c r="I38"/>
      <c r="J38"/>
      <c r="K38"/>
      <c r="L38"/>
      <c r="M38"/>
      <c r="N38"/>
      <c r="O38"/>
    </row>
    <row r="39" spans="1:15" x14ac:dyDescent="0.3">
      <c r="H39"/>
      <c r="I39"/>
      <c r="J39"/>
      <c r="K39"/>
      <c r="L39"/>
      <c r="M39"/>
      <c r="N39"/>
      <c r="O39"/>
    </row>
    <row r="40" spans="1:15" x14ac:dyDescent="0.3">
      <c r="H40"/>
      <c r="I40"/>
      <c r="J40"/>
      <c r="K40"/>
      <c r="L40"/>
      <c r="M40"/>
      <c r="N40"/>
      <c r="O40"/>
    </row>
    <row r="41" spans="1:15" x14ac:dyDescent="0.3">
      <c r="H41"/>
      <c r="I41"/>
      <c r="J41"/>
      <c r="K41"/>
      <c r="L41"/>
      <c r="M41"/>
      <c r="N41"/>
      <c r="O41"/>
    </row>
    <row r="42" spans="1:15" x14ac:dyDescent="0.3">
      <c r="H42"/>
      <c r="I42"/>
      <c r="J42"/>
      <c r="K42"/>
      <c r="L42"/>
      <c r="M42"/>
      <c r="N42"/>
      <c r="O42"/>
    </row>
    <row r="43" spans="1:15" x14ac:dyDescent="0.3">
      <c r="H43"/>
      <c r="I43"/>
      <c r="J43"/>
      <c r="K43"/>
      <c r="L43"/>
      <c r="M43"/>
      <c r="N43"/>
      <c r="O43"/>
    </row>
    <row r="44" spans="1:15" x14ac:dyDescent="0.3">
      <c r="H44"/>
      <c r="I44"/>
      <c r="J44"/>
      <c r="K44"/>
      <c r="L44"/>
      <c r="M44"/>
      <c r="N44"/>
      <c r="O44"/>
    </row>
    <row r="45" spans="1:15" x14ac:dyDescent="0.3">
      <c r="H45"/>
      <c r="I45"/>
      <c r="J45"/>
      <c r="K45"/>
      <c r="L45"/>
      <c r="M45"/>
      <c r="N45"/>
      <c r="O45"/>
    </row>
    <row r="46" spans="1:15" x14ac:dyDescent="0.3">
      <c r="H46"/>
      <c r="I46"/>
      <c r="J46"/>
      <c r="K46"/>
      <c r="L46"/>
      <c r="M46"/>
      <c r="N46"/>
      <c r="O46"/>
    </row>
    <row r="47" spans="1:15" x14ac:dyDescent="0.3">
      <c r="H47"/>
      <c r="I47"/>
      <c r="J47"/>
      <c r="K47"/>
      <c r="L47"/>
      <c r="M47"/>
      <c r="N47"/>
      <c r="O47"/>
    </row>
    <row r="48" spans="1:15" x14ac:dyDescent="0.3">
      <c r="H48"/>
      <c r="I48"/>
      <c r="J48"/>
      <c r="K48"/>
      <c r="L48"/>
      <c r="M48"/>
      <c r="N48"/>
      <c r="O48"/>
    </row>
    <row r="49" customFormat="1" x14ac:dyDescent="0.3"/>
    <row r="50" customFormat="1" x14ac:dyDescent="0.3"/>
    <row r="51" customFormat="1" x14ac:dyDescent="0.3"/>
    <row r="52" customFormat="1" x14ac:dyDescent="0.3"/>
    <row r="53" customFormat="1" x14ac:dyDescent="0.3"/>
    <row r="54" customFormat="1" x14ac:dyDescent="0.3"/>
    <row r="55" customFormat="1" x14ac:dyDescent="0.3"/>
    <row r="56" customFormat="1" x14ac:dyDescent="0.3"/>
    <row r="57" customFormat="1" x14ac:dyDescent="0.3"/>
    <row r="58" customFormat="1" x14ac:dyDescent="0.3"/>
    <row r="59" customFormat="1" x14ac:dyDescent="0.3"/>
    <row r="60" customFormat="1" x14ac:dyDescent="0.3"/>
    <row r="61" customFormat="1" x14ac:dyDescent="0.3"/>
    <row r="62" customFormat="1" x14ac:dyDescent="0.3"/>
    <row r="63" customFormat="1" x14ac:dyDescent="0.3"/>
    <row r="64" customFormat="1" x14ac:dyDescent="0.3"/>
    <row r="65" spans="4:15" x14ac:dyDescent="0.3">
      <c r="H65"/>
      <c r="I65"/>
      <c r="J65"/>
      <c r="K65"/>
      <c r="L65"/>
      <c r="M65"/>
      <c r="N65"/>
      <c r="O65"/>
    </row>
    <row r="66" spans="4:15" x14ac:dyDescent="0.3">
      <c r="H66"/>
      <c r="I66"/>
      <c r="J66"/>
      <c r="K66"/>
      <c r="L66"/>
      <c r="M66"/>
      <c r="N66"/>
      <c r="O66"/>
    </row>
    <row r="67" spans="4:15" x14ac:dyDescent="0.3">
      <c r="H67"/>
      <c r="I67"/>
      <c r="J67"/>
      <c r="K67"/>
      <c r="L67"/>
      <c r="M67"/>
      <c r="N67"/>
      <c r="O67"/>
    </row>
    <row r="68" spans="4:15" x14ac:dyDescent="0.3">
      <c r="H68"/>
      <c r="I68"/>
      <c r="J68"/>
      <c r="K68"/>
      <c r="L68"/>
      <c r="M68"/>
      <c r="N68"/>
      <c r="O68"/>
    </row>
    <row r="69" spans="4:15" x14ac:dyDescent="0.3">
      <c r="H69"/>
      <c r="I69"/>
      <c r="J69"/>
      <c r="K69"/>
      <c r="L69"/>
      <c r="M69"/>
      <c r="N69"/>
      <c r="O69"/>
    </row>
    <row r="74" spans="4:15" x14ac:dyDescent="0.3">
      <c r="D74" s="6"/>
    </row>
    <row r="75" spans="4:15" x14ac:dyDescent="0.3">
      <c r="D75" s="6"/>
    </row>
    <row r="76" spans="4:15" x14ac:dyDescent="0.3">
      <c r="D76" s="6"/>
    </row>
    <row r="77" spans="4:15" x14ac:dyDescent="0.3">
      <c r="D77" s="6"/>
    </row>
  </sheetData>
  <pageMargins left="0.7" right="0.7" top="0.78740157499999996" bottom="0.78740157499999996" header="0.3" footer="0.3"/>
  <pageSetup paperSize="9" orientation="portrait"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E9BFE-8014-4F72-A8BD-57C31EC2AF51}">
  <dimension ref="A1:AS63"/>
  <sheetViews>
    <sheetView topLeftCell="U1" zoomScale="130" zoomScaleNormal="130" workbookViewId="0">
      <selection activeCell="AC10" sqref="AC10"/>
    </sheetView>
  </sheetViews>
  <sheetFormatPr baseColWidth="10" defaultRowHeight="14" x14ac:dyDescent="0.3"/>
  <cols>
    <col min="1" max="1" width="11.58203125" style="4" bestFit="1" customWidth="1"/>
    <col min="2" max="3" width="7" style="4" bestFit="1" customWidth="1"/>
    <col min="4" max="4" width="12.83203125" style="4" bestFit="1" customWidth="1"/>
    <col min="5" max="6" width="12.83203125" style="4" customWidth="1"/>
    <col min="7" max="7" width="22.75" style="4" bestFit="1" customWidth="1"/>
    <col min="8" max="8" width="9.33203125" style="4" bestFit="1" customWidth="1"/>
    <col min="9" max="9" width="16.83203125" style="4" bestFit="1" customWidth="1"/>
    <col min="10" max="10" width="16.83203125" style="4" customWidth="1"/>
    <col min="11" max="11" width="9.33203125" style="4" customWidth="1"/>
    <col min="12" max="12" width="8.83203125" style="4" bestFit="1" customWidth="1"/>
    <col min="13" max="14" width="9.83203125" style="4" bestFit="1" customWidth="1"/>
    <col min="15" max="15" width="9.58203125" style="4" bestFit="1" customWidth="1"/>
    <col min="16" max="16" width="16.58203125" style="18" bestFit="1" customWidth="1"/>
    <col min="17" max="17" width="19.75" style="18" bestFit="1" customWidth="1"/>
    <col min="18" max="18" width="16.08203125" style="18" bestFit="1" customWidth="1"/>
    <col min="19" max="19" width="12.58203125" style="18" bestFit="1" customWidth="1"/>
    <col min="20" max="20" width="9.58203125" style="18" bestFit="1" customWidth="1"/>
    <col min="21" max="21" width="19.58203125" style="18" bestFit="1" customWidth="1"/>
    <col min="22" max="22" width="15.33203125" style="18" bestFit="1" customWidth="1"/>
  </cols>
  <sheetData>
    <row r="1" spans="1:24" x14ac:dyDescent="0.3">
      <c r="B1" s="14" t="s">
        <v>318</v>
      </c>
      <c r="C1" s="14" t="s">
        <v>319</v>
      </c>
      <c r="D1" s="22" t="s">
        <v>343</v>
      </c>
      <c r="E1" s="22" t="s">
        <v>345</v>
      </c>
      <c r="F1" s="14" t="s">
        <v>347</v>
      </c>
      <c r="G1" s="22" t="s">
        <v>346</v>
      </c>
      <c r="H1" s="22" t="s">
        <v>348</v>
      </c>
      <c r="I1" s="22" t="s">
        <v>360</v>
      </c>
      <c r="J1" s="22" t="s">
        <v>361</v>
      </c>
      <c r="K1" s="22" t="s">
        <v>349</v>
      </c>
      <c r="L1" s="4" t="s">
        <v>320</v>
      </c>
      <c r="M1" s="4" t="s">
        <v>326</v>
      </c>
      <c r="N1" s="4" t="s">
        <v>327</v>
      </c>
      <c r="O1" s="4" t="s">
        <v>325</v>
      </c>
      <c r="P1" s="9" t="s">
        <v>331</v>
      </c>
      <c r="Q1" s="19" t="s">
        <v>333</v>
      </c>
      <c r="R1" s="19" t="s">
        <v>334</v>
      </c>
      <c r="S1" s="19" t="s">
        <v>335</v>
      </c>
      <c r="T1" s="4" t="s">
        <v>330</v>
      </c>
      <c r="U1" s="9" t="s">
        <v>337</v>
      </c>
      <c r="V1" s="4" t="s">
        <v>336</v>
      </c>
    </row>
    <row r="2" spans="1:24" x14ac:dyDescent="0.3">
      <c r="A2" s="4" t="str">
        <f>'VK Total'!A8</f>
        <v>Agrisano  [1560]</v>
      </c>
      <c r="B2" s="15">
        <f>'VK Total'!E8</f>
        <v>8.5869388639688224E-3</v>
      </c>
      <c r="C2" s="15">
        <f>Versichertenbestand!E8</f>
        <v>-0.11632737536928853</v>
      </c>
      <c r="D2" s="9">
        <f>Versichertenbestand!J8</f>
        <v>136928.06</v>
      </c>
      <c r="E2" s="9">
        <f>'Konto 5 pypp'!C7</f>
        <v>153.47781316700173</v>
      </c>
      <c r="F2" s="24">
        <f>Versichertenbestand!K8</f>
        <v>-4.8298774336300081E-2</v>
      </c>
      <c r="G2" s="15" cm="1">
        <f t="array" ref="G2">E2/INDEX(E$2:E$69,_xlfn.XMATCH("Gesamtergebnis",A$2:A$69))-1</f>
        <v>-0.2044683496356724</v>
      </c>
      <c r="H2" s="9">
        <f>-('VK Total'!P8-'VK Total'!O8)</f>
        <v>-245246.30999999866</v>
      </c>
      <c r="I2" s="23">
        <f>'VK Total'!V8</f>
        <v>4.5347422225301318E-2</v>
      </c>
      <c r="J2" s="23" cm="1">
        <f t="array" ref="J2">I2-INDEX(I$2:I$69,_xlfn.XMATCH("Gesamtergebnis",A$2:A$69))</f>
        <v>-3.6715450942412381E-3</v>
      </c>
      <c r="K2" s="9" t="e">
        <f>IF(_xlfn.XLOOKUP(A2,#REF!,#REF!)=0,"","ja")</f>
        <v>#REF!</v>
      </c>
      <c r="L2" s="16">
        <f>C2-B2</f>
        <v>-0.12491431423325736</v>
      </c>
      <c r="M2" s="16" t="str">
        <f>IF(LEFT(A2,4)="","",_xlfn.TEXTJOIN(";",,LEFT(A2,4),TEXT(Versichertenbestand!K8,"0%")))</f>
        <v>Agri;-5%</v>
      </c>
      <c r="N2" s="17" t="str">
        <f t="shared" ref="N2:N33" si="0">IF(C2&lt;0,IF(ABS(L2)&lt;=$Z$29,"ok","nein"),IF(L2&gt;0,"ok",IF(ABS(L2)&lt;=$Z$29,"ok","nein")))</f>
        <v>ok</v>
      </c>
      <c r="O2" s="17" t="str">
        <f>IF(N2="ok","",M2)</f>
        <v/>
      </c>
      <c r="P2" s="18" cm="1">
        <f t="array" ref="P2:P63">INDEX('VK Total'!A8:Z69,,_xlfn.XMATCH("Gesamtergebnis",'VK Total'!A7:Z7))</f>
        <v>-84256370.75999999</v>
      </c>
      <c r="Q2" s="18" cm="1">
        <f t="array" ref="Q2:Q63">INDEX(Versichertenbestand!A8:Z69,,_xlfn.XMATCH("Gesamtergebnis",Versichertenbestand!A7:Z7))</f>
        <v>582455.26</v>
      </c>
      <c r="R2" s="18">
        <f>-P2/Q2</f>
        <v>144.6572407295283</v>
      </c>
      <c r="S2" s="20" cm="1">
        <f t="array" ref="S2">R2/INDEX(R$2:R$69,_xlfn.XMATCH("Gesamtergebnis",A$2:A$69))-1</f>
        <v>-0.24692266728241208</v>
      </c>
      <c r="T2" s="20" t="str">
        <f>IF(O2="","",IF(S2&lt;=0,"",O2))</f>
        <v/>
      </c>
      <c r="U2" s="18" cm="1">
        <f t="array" ref="U2:U63">INDEX(Versichertenbestand!A8:Z69,,(_xlfn.XMATCH("Gesamtergebnis",Versichertenbestand!A7:Z7))-1)</f>
        <v>136928.06</v>
      </c>
      <c r="V2" s="20" t="str">
        <f>IFERROR(IF(S2&lt;=0,"",_xlfn.TEXTJOIN("; ",,LEFT(A2,4),TEXT(U2,"0'###"),TEXT(S2,"0%"))),"")</f>
        <v/>
      </c>
    </row>
    <row r="3" spans="1:24" x14ac:dyDescent="0.3">
      <c r="A3" s="4" t="str">
        <f>'VK Total'!A9</f>
        <v>Aquilana  [32]</v>
      </c>
      <c r="B3" s="15">
        <f>'VK Total'!E9</f>
        <v>0.54086619426567317</v>
      </c>
      <c r="C3" s="15">
        <f>Versichertenbestand!E9</f>
        <v>0.76725287443077461</v>
      </c>
      <c r="D3" s="9">
        <f>Versichertenbestand!J9</f>
        <v>70243</v>
      </c>
      <c r="E3" s="9">
        <f>'Konto 5 pypp'!C8</f>
        <v>169.03320402032944</v>
      </c>
      <c r="F3" s="24">
        <f>Versichertenbestand!K9</f>
        <v>0.63675552241588218</v>
      </c>
      <c r="G3" s="15" cm="1">
        <f t="array" ref="G3">E3/INDEX(E$2:E$69,_xlfn.XMATCH("Gesamtergebnis",A$2:A$69))-1</f>
        <v>-0.12383906842390058</v>
      </c>
      <c r="H3" s="9">
        <f>-('VK Total'!P9-'VK Total'!O9)</f>
        <v>2995981.8699999992</v>
      </c>
      <c r="I3" s="23">
        <f>'VK Total'!V9</f>
        <v>4.9900038859803431E-2</v>
      </c>
      <c r="J3" s="23" cm="1">
        <f t="array" ref="J3">I3-INDEX(I$2:I$69,_xlfn.XMATCH("Gesamtergebnis",A$2:A$69))</f>
        <v>8.8107154026087486E-4</v>
      </c>
      <c r="K3" s="9" t="e">
        <f>IF(_xlfn.XLOOKUP(A3,#REF!,#REF!)=0,"","ja")</f>
        <v>#REF!</v>
      </c>
      <c r="L3" s="16">
        <f t="shared" ref="L3:L63" si="1">C3-B3</f>
        <v>0.22638668016510144</v>
      </c>
      <c r="M3" s="16" t="str">
        <f>IF(LEFT(A3,4)="","",_xlfn.TEXTJOIN(";",,LEFT(A3,4),TEXT(Versichertenbestand!K9,"0%")))</f>
        <v>Aqui;64%</v>
      </c>
      <c r="N3" s="17" t="str">
        <f t="shared" si="0"/>
        <v>ok</v>
      </c>
      <c r="O3" s="17" t="str">
        <f t="shared" ref="O3:O63" si="2">IF(N3="ok","",M3)</f>
        <v/>
      </c>
      <c r="P3" s="18">
        <v>-36463267.789999999</v>
      </c>
      <c r="Q3" s="18">
        <v>191387</v>
      </c>
      <c r="R3" s="18">
        <f t="shared" ref="R3:R63" si="3">-P3/Q3</f>
        <v>190.52113147705955</v>
      </c>
      <c r="S3" s="20" cm="1">
        <f t="array" ref="S3">R3/INDEX(R$2:R$69,_xlfn.XMATCH("Gesamtergebnis",A$2:A$69))-1</f>
        <v>-8.1578717006904888E-3</v>
      </c>
      <c r="T3" s="20" t="str">
        <f t="shared" ref="T3:T63" si="4">IF(O3="","",IF(S3&lt;=0,"",O3))</f>
        <v/>
      </c>
      <c r="U3" s="18">
        <v>70243</v>
      </c>
      <c r="V3" s="20" t="str">
        <f t="shared" ref="V3:V63" si="5">IFERROR(IF(S3&lt;=0,"",_xlfn.TEXTJOIN("; ",,LEFT(A3,4),TEXT(U3,"0'###"),TEXT(S3,"0%"))),"")</f>
        <v/>
      </c>
    </row>
    <row r="4" spans="1:24" x14ac:dyDescent="0.3">
      <c r="A4" s="4" t="str">
        <f>'VK Total'!A10</f>
        <v>Assura  [1542]</v>
      </c>
      <c r="B4" s="15">
        <f>'VK Total'!E10</f>
        <v>3.4711071093204891E-2</v>
      </c>
      <c r="C4" s="15">
        <f>Versichertenbestand!E10</f>
        <v>-0.18422486772784702</v>
      </c>
      <c r="D4" s="9">
        <f>Versichertenbestand!J10</f>
        <v>804063.84</v>
      </c>
      <c r="E4" s="9">
        <f>'Konto 5 pypp'!C9</f>
        <v>217.55884946896757</v>
      </c>
      <c r="F4" s="24">
        <f>Versichertenbestand!K10</f>
        <v>-0.10889191095358518</v>
      </c>
      <c r="G4" s="15" cm="1">
        <f t="array" ref="G4">E4/INDEX(E$2:E$69,_xlfn.XMATCH("Gesamtergebnis",A$2:A$69))-1</f>
        <v>0.12768710341921796</v>
      </c>
      <c r="H4" s="9">
        <f>-('VK Total'!P10-'VK Total'!O10)</f>
        <v>-9102054.8400000036</v>
      </c>
      <c r="I4" s="23">
        <f>'VK Total'!V10</f>
        <v>5.3763558796898592E-2</v>
      </c>
      <c r="J4" s="23" cm="1">
        <f t="array" ref="J4">I4-INDEX(I$2:I$69,_xlfn.XMATCH("Gesamtergebnis",A$2:A$69))</f>
        <v>4.744591477356036E-3</v>
      </c>
      <c r="K4" s="9" t="e">
        <f>IF(_xlfn.XLOOKUP(A4,#REF!,#REF!)=0,"","ja")</f>
        <v>#REF!</v>
      </c>
      <c r="L4" s="16">
        <f t="shared" si="1"/>
        <v>-0.21893593882105192</v>
      </c>
      <c r="M4" s="16" t="str">
        <f>IF(LEFT(A4,4)="","",_xlfn.TEXTJOIN(";",,LEFT(A4,4),TEXT(Versichertenbestand!K10,"0%")))</f>
        <v>Assu;-11%</v>
      </c>
      <c r="N4" s="17" t="str">
        <f t="shared" si="0"/>
        <v>nein</v>
      </c>
      <c r="O4" s="17" t="str">
        <f t="shared" si="2"/>
        <v>Assu;-11%</v>
      </c>
      <c r="P4" s="18">
        <v>-724554740.72000003</v>
      </c>
      <c r="Q4" s="18">
        <v>3629312.44</v>
      </c>
      <c r="R4" s="18">
        <f t="shared" si="3"/>
        <v>199.63967079119814</v>
      </c>
      <c r="S4" s="20" cm="1">
        <f t="array" ref="S4">R4/INDEX(R$2:R$69,_xlfn.XMATCH("Gesamtergebnis",A$2:A$69))-1</f>
        <v>3.9312723136738947E-2</v>
      </c>
      <c r="T4" s="20" t="str">
        <f t="shared" si="4"/>
        <v>Assu;-11%</v>
      </c>
      <c r="U4" s="18">
        <v>804063.84</v>
      </c>
      <c r="V4" s="20" t="str">
        <f t="shared" si="5"/>
        <v>Assu; 804'064; 4%</v>
      </c>
    </row>
    <row r="5" spans="1:24" x14ac:dyDescent="0.3">
      <c r="A5" s="4" t="str">
        <f>'VK Total'!A11</f>
        <v>Atupri  [312]</v>
      </c>
      <c r="B5" s="15">
        <f>'VK Total'!E11</f>
        <v>0.27449157014279341</v>
      </c>
      <c r="C5" s="15">
        <f>Versichertenbestand!E11</f>
        <v>-0.16489648568629825</v>
      </c>
      <c r="D5" s="9">
        <f>Versichertenbestand!J11</f>
        <v>151750</v>
      </c>
      <c r="E5" s="9">
        <f>'Konto 5 pypp'!C10</f>
        <v>253.32949654036238</v>
      </c>
      <c r="F5" s="24">
        <f>Versichertenbestand!K11</f>
        <v>-0.21358131338605868</v>
      </c>
      <c r="G5" s="15" cm="1">
        <f t="array" ref="G5">E5/INDEX(E$2:E$69,_xlfn.XMATCH("Gesamtergebnis",A$2:A$69))-1</f>
        <v>0.31309945268394479</v>
      </c>
      <c r="H5" s="9">
        <f>-('VK Total'!P11-'VK Total'!O11)</f>
        <v>1189832.2899999917</v>
      </c>
      <c r="I5" s="23">
        <f>'VK Total'!V11</f>
        <v>6.0251211164678492E-2</v>
      </c>
      <c r="J5" s="23" cm="1">
        <f t="array" ref="J5">I5-INDEX(I$2:I$69,_xlfn.XMATCH("Gesamtergebnis",A$2:A$69))</f>
        <v>1.1232243845135936E-2</v>
      </c>
      <c r="K5" s="9" t="e">
        <f>IF(_xlfn.XLOOKUP(A5,#REF!,#REF!)=0,"","ja")</f>
        <v>#REF!</v>
      </c>
      <c r="L5" s="16">
        <f t="shared" si="1"/>
        <v>-0.43938805582909168</v>
      </c>
      <c r="M5" s="16" t="str">
        <f>IF(LEFT(A5,4)="","",_xlfn.TEXTJOIN(";",,LEFT(A5,4),TEXT(Versichertenbestand!K11,"0%")))</f>
        <v>Atup;-21%</v>
      </c>
      <c r="N5" s="17" t="str">
        <f t="shared" si="0"/>
        <v>nein</v>
      </c>
      <c r="O5" s="17" t="str">
        <f t="shared" si="2"/>
        <v>Atup;-21%</v>
      </c>
      <c r="P5" s="18">
        <v>-141538184.92000002</v>
      </c>
      <c r="Q5" s="18">
        <v>721548.37</v>
      </c>
      <c r="R5" s="18">
        <f t="shared" si="3"/>
        <v>196.15896979990407</v>
      </c>
      <c r="S5" s="20" cm="1">
        <f t="array" ref="S5">R5/INDEX(R$2:R$69,_xlfn.XMATCH("Gesamtergebnis",A$2:A$69))-1</f>
        <v>2.1192392586454112E-2</v>
      </c>
      <c r="T5" s="20" t="str">
        <f t="shared" si="4"/>
        <v>Atup;-21%</v>
      </c>
      <c r="U5" s="18">
        <v>151750</v>
      </c>
      <c r="V5" s="20" t="str">
        <f t="shared" si="5"/>
        <v>Atup; 151'750; 2%</v>
      </c>
    </row>
    <row r="6" spans="1:24" x14ac:dyDescent="0.3">
      <c r="A6" s="4" t="str">
        <f>'VK Total'!A12</f>
        <v>Birchmeier  [1322]</v>
      </c>
      <c r="B6" s="15">
        <f>'VK Total'!E12</f>
        <v>7.3705673674171208E-3</v>
      </c>
      <c r="C6" s="15">
        <f>Versichertenbestand!E12</f>
        <v>-0.23662264150943393</v>
      </c>
      <c r="D6" s="9">
        <f>Versichertenbestand!J12</f>
        <v>2832.13</v>
      </c>
      <c r="E6" s="9">
        <f>'Konto 5 pypp'!C11</f>
        <v>501.14096810527769</v>
      </c>
      <c r="F6" s="24">
        <f>Versichertenbestand!K12</f>
        <v>-7.500841011303841E-2</v>
      </c>
      <c r="G6" s="15" cm="1">
        <f t="array" ref="G6">E6/INDEX(E$2:E$69,_xlfn.XMATCH("Gesamtergebnis",A$2:A$69))-1</f>
        <v>1.5975969633354445</v>
      </c>
      <c r="H6" s="9">
        <f>-('VK Total'!P12-'VK Total'!O12)</f>
        <v>3668.7300000002142</v>
      </c>
      <c r="I6" s="23">
        <f>'VK Total'!V12</f>
        <v>0.12139739915658282</v>
      </c>
      <c r="J6" s="23" cm="1">
        <f t="array" ref="J6">I6-INDEX(I$2:I$69,_xlfn.XMATCH("Gesamtergebnis",A$2:A$69))</f>
        <v>7.2378431837040264E-2</v>
      </c>
      <c r="K6" s="9" t="e">
        <f>IF(_xlfn.XLOOKUP(A6,#REF!,#REF!)=0,"","ja")</f>
        <v>#REF!</v>
      </c>
      <c r="L6" s="16">
        <f t="shared" si="1"/>
        <v>-0.24399320887685105</v>
      </c>
      <c r="M6" s="16" t="str">
        <f>IF(LEFT(A6,4)="","",_xlfn.TEXTJOIN(";",,LEFT(A6,4),TEXT(Versichertenbestand!K12,"0%")))</f>
        <v>Birc;-8%</v>
      </c>
      <c r="N6" s="17" t="str">
        <f t="shared" si="0"/>
        <v>nein</v>
      </c>
      <c r="O6" s="17" t="str">
        <f t="shared" si="2"/>
        <v>Birc;-8%</v>
      </c>
      <c r="P6" s="18">
        <v>-5585855.2200000007</v>
      </c>
      <c r="Q6" s="18">
        <v>12943.09</v>
      </c>
      <c r="R6" s="18">
        <f t="shared" si="3"/>
        <v>431.57045342340973</v>
      </c>
      <c r="S6" s="20" cm="1">
        <f t="array" ref="S6">R6/INDEX(R$2:R$69,_xlfn.XMATCH("Gesamtergebnis",A$2:A$69))-1</f>
        <v>1.246731130116733</v>
      </c>
      <c r="T6" s="20" t="str">
        <f t="shared" si="4"/>
        <v>Birc;-8%</v>
      </c>
      <c r="U6" s="18">
        <v>2832.13</v>
      </c>
      <c r="V6" s="20" t="str">
        <f t="shared" si="5"/>
        <v>Birc; 2'832; 125%</v>
      </c>
      <c r="X6" t="s">
        <v>338</v>
      </c>
    </row>
    <row r="7" spans="1:24" x14ac:dyDescent="0.3">
      <c r="A7" s="4" t="str">
        <f>'VK Total'!A13</f>
        <v>Concordia  [290]</v>
      </c>
      <c r="B7" s="15">
        <f>'VK Total'!E13</f>
        <v>-1.8884230161232758E-2</v>
      </c>
      <c r="C7" s="15">
        <f>Versichertenbestand!E13</f>
        <v>-1.4437411899459952E-2</v>
      </c>
      <c r="D7" s="9">
        <f>Versichertenbestand!J13</f>
        <v>600591</v>
      </c>
      <c r="E7" s="9">
        <f>'Konto 5 pypp'!C12</f>
        <v>169.57483518734048</v>
      </c>
      <c r="F7" s="24">
        <f>Versichertenbestand!K13</f>
        <v>4.9865213324386598E-3</v>
      </c>
      <c r="G7" s="15" cm="1">
        <f t="array" ref="G7">E7/INDEX(E$2:E$69,_xlfn.XMATCH("Gesamtergebnis",A$2:A$69))-1</f>
        <v>-0.12103159594765278</v>
      </c>
      <c r="H7" s="9">
        <f>-('VK Total'!P13-'VK Total'!O13)</f>
        <v>-1640914.0099999905</v>
      </c>
      <c r="I7" s="23">
        <f>'VK Total'!V13</f>
        <v>4.660829206925797E-2</v>
      </c>
      <c r="J7" s="23" cm="1">
        <f t="array" ref="J7">I7-INDEX(I$2:I$69,_xlfn.XMATCH("Gesamtergebnis",A$2:A$69))</f>
        <v>-2.4106752502845857E-3</v>
      </c>
      <c r="K7" s="9" t="e">
        <f>IF(_xlfn.XLOOKUP(A7,#REF!,#REF!)=0,"","ja")</f>
        <v>#REF!</v>
      </c>
      <c r="L7" s="16">
        <f t="shared" si="1"/>
        <v>4.4468182617728065E-3</v>
      </c>
      <c r="M7" s="16" t="str">
        <f>IF(LEFT(A7,4)="","",_xlfn.TEXTJOIN(";",,LEFT(A7,4),TEXT(Versichertenbestand!K13,"0%")))</f>
        <v>Conc;0%</v>
      </c>
      <c r="N7" s="17" t="str">
        <f t="shared" si="0"/>
        <v>ok</v>
      </c>
      <c r="O7" s="17" t="str">
        <f t="shared" si="2"/>
        <v/>
      </c>
      <c r="P7" s="18">
        <v>-414880049.56000006</v>
      </c>
      <c r="Q7" s="18">
        <v>2410572</v>
      </c>
      <c r="R7" s="18">
        <f t="shared" si="3"/>
        <v>172.10854915762735</v>
      </c>
      <c r="S7" s="20" cm="1">
        <f t="array" ref="S7">R7/INDEX(R$2:R$69,_xlfn.XMATCH("Gesamtergebnis",A$2:A$69))-1</f>
        <v>-0.1040127235672974</v>
      </c>
      <c r="T7" s="20" t="str">
        <f t="shared" si="4"/>
        <v/>
      </c>
      <c r="U7" s="18">
        <v>600591</v>
      </c>
      <c r="V7" s="20" t="str">
        <f t="shared" si="5"/>
        <v/>
      </c>
      <c r="X7" t="s">
        <v>339</v>
      </c>
    </row>
    <row r="8" spans="1:24" x14ac:dyDescent="0.3">
      <c r="A8" s="4" t="str">
        <f>'VK Total'!A14</f>
        <v>EGK  [881]</v>
      </c>
      <c r="B8" s="15">
        <f>'VK Total'!E14</f>
        <v>-0.28729139950894644</v>
      </c>
      <c r="C8" s="15">
        <f>Versichertenbestand!E14</f>
        <v>0.12461396284684853</v>
      </c>
      <c r="D8" s="9">
        <f>Versichertenbestand!J14</f>
        <v>96136.5</v>
      </c>
      <c r="E8" s="9">
        <f>'Konto 5 pypp'!C13</f>
        <v>185.85805370488836</v>
      </c>
      <c r="F8" s="24">
        <f>Versichertenbestand!K14</f>
        <v>0.11018662761894761</v>
      </c>
      <c r="G8" s="15" cm="1">
        <f t="array" ref="G8">E8/INDEX(E$2:E$69,_xlfn.XMATCH("Gesamtergebnis",A$2:A$69))-1</f>
        <v>-3.6629717700843445E-2</v>
      </c>
      <c r="H8" s="9">
        <f>-('VK Total'!P14-'VK Total'!O14)</f>
        <v>-1408154.1599999964</v>
      </c>
      <c r="I8" s="23">
        <f>'VK Total'!V14</f>
        <v>4.8534456084765663E-2</v>
      </c>
      <c r="J8" s="23" cm="1">
        <f t="array" ref="J8">I8-INDEX(I$2:I$69,_xlfn.XMATCH("Gesamtergebnis",A$2:A$69))</f>
        <v>-4.8451123477689234E-4</v>
      </c>
      <c r="K8" s="9" t="e">
        <f>IF(_xlfn.XLOOKUP(A8,#REF!,#REF!)=0,"","ja")</f>
        <v>#REF!</v>
      </c>
      <c r="L8" s="16">
        <f t="shared" si="1"/>
        <v>0.411905362355795</v>
      </c>
      <c r="M8" s="16" t="str">
        <f>IF(LEFT(A8,4)="","",_xlfn.TEXTJOIN(";",,LEFT(A8,4),TEXT(Versichertenbestand!K14,"0%")))</f>
        <v>EGK ;11%</v>
      </c>
      <c r="N8" s="17" t="str">
        <f t="shared" si="0"/>
        <v>ok</v>
      </c>
      <c r="O8" s="17" t="str">
        <f t="shared" si="2"/>
        <v/>
      </c>
      <c r="P8" s="18">
        <v>-87586738.670000002</v>
      </c>
      <c r="Q8" s="18">
        <v>353807.4</v>
      </c>
      <c r="R8" s="18">
        <f t="shared" si="3"/>
        <v>247.55485235752559</v>
      </c>
      <c r="S8" s="20" cm="1">
        <f t="array" ref="S8">R8/INDEX(R$2:R$69,_xlfn.XMATCH("Gesamtergebnis",A$2:A$69))-1</f>
        <v>0.28875642155565373</v>
      </c>
      <c r="T8" s="20" t="str">
        <f t="shared" si="4"/>
        <v/>
      </c>
      <c r="U8" s="18">
        <v>96136.5</v>
      </c>
      <c r="V8" s="20" t="str">
        <f t="shared" si="5"/>
        <v>EGK ; 96'137; 29%</v>
      </c>
    </row>
    <row r="9" spans="1:24" x14ac:dyDescent="0.3">
      <c r="A9" s="4" t="str">
        <f>'VK Total'!A15</f>
        <v>Entremont  [1113]</v>
      </c>
      <c r="B9" s="15">
        <f>'VK Total'!E15</f>
        <v>0.73429877453145831</v>
      </c>
      <c r="C9" s="15">
        <f>Versichertenbestand!E15</f>
        <v>0.52277086170687459</v>
      </c>
      <c r="D9" s="9">
        <f>Versichertenbestand!J15</f>
        <v>6518.51</v>
      </c>
      <c r="E9" s="9">
        <f>'Konto 5 pypp'!C14</f>
        <v>231.30622949109534</v>
      </c>
      <c r="F9" s="24">
        <f>Versichertenbestand!K15</f>
        <v>0.3783011726695677</v>
      </c>
      <c r="G9" s="15" cm="1">
        <f t="array" ref="G9">E9/INDEX(E$2:E$69,_xlfn.XMATCH("Gesamtergebnis",A$2:A$69))-1</f>
        <v>0.19894480309264706</v>
      </c>
      <c r="H9" s="9">
        <f>-('VK Total'!P15-'VK Total'!O15)</f>
        <v>403173.62999999989</v>
      </c>
      <c r="I9" s="23">
        <f>'VK Total'!V15</f>
        <v>6.6760576873735031E-2</v>
      </c>
      <c r="J9" s="23" cm="1">
        <f t="array" ref="J9">I9-INDEX(I$2:I$69,_xlfn.XMATCH("Gesamtergebnis",A$2:A$69))</f>
        <v>1.7741609554192475E-2</v>
      </c>
      <c r="K9" s="9" t="e">
        <f>IF(_xlfn.XLOOKUP(A9,#REF!,#REF!)=0,"","ja")</f>
        <v>#REF!</v>
      </c>
      <c r="L9" s="16">
        <f t="shared" si="1"/>
        <v>-0.21152791282458372</v>
      </c>
      <c r="M9" s="16" t="str">
        <f>IF(LEFT(A9,4)="","",_xlfn.TEXTJOIN(";",,LEFT(A9,4),TEXT(Versichertenbestand!K15,"0%")))</f>
        <v>Entr;38%</v>
      </c>
      <c r="N9" s="17" t="str">
        <f t="shared" si="0"/>
        <v>nein</v>
      </c>
      <c r="O9" s="17" t="str">
        <f t="shared" si="2"/>
        <v>Entr;38%</v>
      </c>
      <c r="P9" s="18">
        <v>-4497134.82</v>
      </c>
      <c r="Q9" s="18">
        <v>19856.379999999997</v>
      </c>
      <c r="R9" s="18">
        <f t="shared" si="3"/>
        <v>226.48311625784766</v>
      </c>
      <c r="S9" s="20" cm="1">
        <f t="array" ref="S9">R9/INDEX(R$2:R$69,_xlfn.XMATCH("Gesamtergebnis",A$2:A$69))-1</f>
        <v>0.17905816699441379</v>
      </c>
      <c r="T9" s="20" t="str">
        <f t="shared" si="4"/>
        <v>Entr;38%</v>
      </c>
      <c r="U9" s="18">
        <v>6518.51</v>
      </c>
      <c r="V9" s="20" t="str">
        <f t="shared" si="5"/>
        <v>Entr; 6'519; 18%</v>
      </c>
    </row>
    <row r="10" spans="1:24" x14ac:dyDescent="0.3">
      <c r="A10" s="4" t="str">
        <f>'VK Total'!A16</f>
        <v>Glarner  [780]</v>
      </c>
      <c r="B10" s="15">
        <f>'VK Total'!E16</f>
        <v>0.34738000926204865</v>
      </c>
      <c r="C10" s="15">
        <f>Versichertenbestand!E16</f>
        <v>0.21804029817999979</v>
      </c>
      <c r="D10" s="9">
        <f>Versichertenbestand!J16</f>
        <v>9548.9</v>
      </c>
      <c r="E10" s="9">
        <f>'Konto 5 pypp'!C15</f>
        <v>282.44860350406856</v>
      </c>
      <c r="F10" s="24">
        <f>Versichertenbestand!K16</f>
        <v>9.6381295302699288E-2</v>
      </c>
      <c r="G10" s="15" cm="1">
        <f t="array" ref="G10">E10/INDEX(E$2:E$69,_xlfn.XMATCH("Gesamtergebnis",A$2:A$69))-1</f>
        <v>0.46403443632725594</v>
      </c>
      <c r="H10" s="9">
        <f>-('VK Total'!P16-'VK Total'!O16)</f>
        <v>287088.95000000019</v>
      </c>
      <c r="I10" s="23">
        <f>'VK Total'!V16</f>
        <v>9.1070041364878215E-2</v>
      </c>
      <c r="J10" s="23" cm="1">
        <f t="array" ref="J10">I10-INDEX(I$2:I$69,_xlfn.XMATCH("Gesamtergebnis",A$2:A$69))</f>
        <v>4.205107404533566E-2</v>
      </c>
      <c r="K10" s="9" t="e">
        <f>IF(_xlfn.XLOOKUP(A10,#REF!,#REF!)=0,"","ja")</f>
        <v>#REF!</v>
      </c>
      <c r="L10" s="16">
        <f t="shared" si="1"/>
        <v>-0.12933971108204886</v>
      </c>
      <c r="M10" s="16" t="str">
        <f>IF(LEFT(A10,4)="","",_xlfn.TEXTJOIN(";",,LEFT(A10,4),TEXT(Versichertenbestand!K16,"0%")))</f>
        <v>Glar;10%</v>
      </c>
      <c r="N10" s="17" t="str">
        <f t="shared" si="0"/>
        <v>ok</v>
      </c>
      <c r="O10" s="17" t="str">
        <f t="shared" si="2"/>
        <v/>
      </c>
      <c r="P10" s="18">
        <v>-9393968.8699999992</v>
      </c>
      <c r="Q10" s="18">
        <v>34233.42</v>
      </c>
      <c r="R10" s="18">
        <f t="shared" si="3"/>
        <v>274.40930149543925</v>
      </c>
      <c r="S10" s="20" cm="1">
        <f t="array" ref="S10">R10/INDEX(R$2:R$69,_xlfn.XMATCH("Gesamtergebnis",A$2:A$69))-1</f>
        <v>0.42855914989742305</v>
      </c>
      <c r="T10" s="20" t="str">
        <f t="shared" si="4"/>
        <v/>
      </c>
      <c r="U10" s="18">
        <v>9548.9</v>
      </c>
      <c r="V10" s="20" t="str">
        <f t="shared" si="5"/>
        <v>Glar; 9'549; 43%</v>
      </c>
    </row>
    <row r="11" spans="1:24" x14ac:dyDescent="0.3">
      <c r="A11" s="4" t="str">
        <f>'VK Total'!A17</f>
        <v>Groupe Mutuel</v>
      </c>
      <c r="B11" s="15">
        <f>'VK Total'!E17</f>
        <v>6.133978243630555E-2</v>
      </c>
      <c r="C11" s="15">
        <f>Versichertenbestand!E17</f>
        <v>4.3954598413951218E-2</v>
      </c>
      <c r="D11" s="9">
        <f>Versichertenbestand!J17</f>
        <v>999954</v>
      </c>
      <c r="E11" s="9">
        <f>'Konto 5 pypp'!C16</f>
        <v>226.24652306006072</v>
      </c>
      <c r="F11" s="24">
        <f>Versichertenbestand!K17</f>
        <v>7.3860286497626118E-2</v>
      </c>
      <c r="G11" s="15" cm="1">
        <f t="array" ref="G11">E11/INDEX(E$2:E$69,_xlfn.XMATCH("Gesamtergebnis",A$2:A$69))-1</f>
        <v>0.1727184937363877</v>
      </c>
      <c r="H11" s="9">
        <f>-('VK Total'!P17-'VK Total'!O17)</f>
        <v>-6431632.0200000107</v>
      </c>
      <c r="I11" s="23">
        <f>'VK Total'!V17</f>
        <v>5.3138597144025385E-2</v>
      </c>
      <c r="J11" s="23" cm="1">
        <f t="array" ref="J11">I11-INDEX(I$2:I$69,_xlfn.XMATCH("Gesamtergebnis",A$2:A$69))</f>
        <v>4.1196298244828289E-3</v>
      </c>
      <c r="K11" s="9" t="e">
        <f>IF(_xlfn.XLOOKUP(A11,#REF!,#REF!)=0,"","ja")</f>
        <v>#REF!</v>
      </c>
      <c r="L11" s="16">
        <f t="shared" si="1"/>
        <v>-1.7385184022354332E-2</v>
      </c>
      <c r="M11" s="16" t="str">
        <f>IF(LEFT(A11,4)="","",_xlfn.TEXTJOIN(";",,LEFT(A11,4),TEXT(Versichertenbestand!K17,"0%")))</f>
        <v>Grou;7%</v>
      </c>
      <c r="N11" s="17" t="str">
        <f t="shared" si="0"/>
        <v>ok</v>
      </c>
      <c r="O11" s="17" t="str">
        <f t="shared" si="2"/>
        <v/>
      </c>
      <c r="P11" s="18">
        <v>-891748254.38999999</v>
      </c>
      <c r="Q11" s="18">
        <v>3826347</v>
      </c>
      <c r="R11" s="18">
        <f t="shared" si="3"/>
        <v>233.05472671192655</v>
      </c>
      <c r="S11" s="20" cm="1">
        <f t="array" ref="S11">R11/INDEX(R$2:R$69,_xlfn.XMATCH("Gesamtergebnis",A$2:A$69))-1</f>
        <v>0.21326959566164505</v>
      </c>
      <c r="T11" s="20" t="str">
        <f t="shared" si="4"/>
        <v/>
      </c>
      <c r="U11" s="18">
        <v>999954</v>
      </c>
      <c r="V11" s="20" t="str">
        <f t="shared" si="5"/>
        <v>Grou; 999'954; 21%</v>
      </c>
    </row>
    <row r="12" spans="1:24" x14ac:dyDescent="0.3">
      <c r="A12" s="4" t="str">
        <f>'VK Total'!A18</f>
        <v>KLuG  [829]</v>
      </c>
      <c r="B12" s="15">
        <f>'VK Total'!E18</f>
        <v>0.80377422817983302</v>
      </c>
      <c r="C12" s="15">
        <f>Versichertenbestand!E18</f>
        <v>3.7400654901157764</v>
      </c>
      <c r="D12" s="9">
        <f>Versichertenbestand!J18</f>
        <v>26157.53</v>
      </c>
      <c r="E12" s="9">
        <f>'Konto 5 pypp'!C17</f>
        <v>101.19148367601986</v>
      </c>
      <c r="F12" s="24">
        <f>Versichertenbestand!K18</f>
        <v>1.8982963145170049</v>
      </c>
      <c r="G12" s="15" cm="1">
        <f t="array" ref="G12">E12/INDEX(E$2:E$69,_xlfn.XMATCH("Gesamtergebnis",A$2:A$69))-1</f>
        <v>-0.47548752259061378</v>
      </c>
      <c r="H12" s="9">
        <f>-('VK Total'!P18-'VK Total'!O18)</f>
        <v>1092491.8699999994</v>
      </c>
      <c r="I12" s="23">
        <f>'VK Total'!V18</f>
        <v>3.7720163450109825E-2</v>
      </c>
      <c r="J12" s="23" cm="1">
        <f t="array" ref="J12">I12-INDEX(I$2:I$69,_xlfn.XMATCH("Gesamtergebnis",A$2:A$69))</f>
        <v>-1.129880386943273E-2</v>
      </c>
      <c r="K12" s="9" t="e">
        <f>IF(_xlfn.XLOOKUP(A12,#REF!,#REF!)=0,"","ja")</f>
        <v>#REF!</v>
      </c>
      <c r="L12" s="16">
        <f t="shared" si="1"/>
        <v>2.9362912619359434</v>
      </c>
      <c r="M12" s="16" t="str">
        <f>IF(LEFT(A12,4)="","",_xlfn.TEXTJOIN(";",,LEFT(A12,4),TEXT(Versichertenbestand!K18,"0%")))</f>
        <v>KLuG;190%</v>
      </c>
      <c r="N12" s="17" t="str">
        <f t="shared" si="0"/>
        <v>ok</v>
      </c>
      <c r="O12" s="17" t="str">
        <f t="shared" si="2"/>
        <v/>
      </c>
      <c r="P12" s="18">
        <v>-7157226.3199999994</v>
      </c>
      <c r="Q12" s="18">
        <v>47414.02</v>
      </c>
      <c r="R12" s="18">
        <f t="shared" si="3"/>
        <v>150.95168728574376</v>
      </c>
      <c r="S12" s="20" cm="1">
        <f t="array" ref="S12">R12/INDEX(R$2:R$69,_xlfn.XMATCH("Gesamtergebnis",A$2:A$69))-1</f>
        <v>-0.21415413803643324</v>
      </c>
      <c r="T12" s="20" t="str">
        <f t="shared" si="4"/>
        <v/>
      </c>
      <c r="U12" s="18">
        <v>26157.53</v>
      </c>
      <c r="V12" s="20" t="str">
        <f t="shared" si="5"/>
        <v/>
      </c>
    </row>
    <row r="13" spans="1:24" x14ac:dyDescent="0.3">
      <c r="A13" s="4" t="str">
        <f>'VK Total'!A19</f>
        <v>Lumneziana  [820]</v>
      </c>
      <c r="B13" s="15">
        <f>'VK Total'!E19</f>
        <v>5.2047918909934744E-2</v>
      </c>
      <c r="C13" s="15">
        <f>Versichertenbestand!E19</f>
        <v>-2.4581298174904072E-2</v>
      </c>
      <c r="D13" s="9">
        <f>Versichertenbestand!J19</f>
        <v>2570.16</v>
      </c>
      <c r="E13" s="9">
        <f>'Konto 5 pypp'!C18</f>
        <v>173.99384085037508</v>
      </c>
      <c r="F13" s="24">
        <f>Versichertenbestand!K19</f>
        <v>4.5063178341533342E-3</v>
      </c>
      <c r="G13" s="15" cm="1">
        <f t="array" ref="G13">E13/INDEX(E$2:E$69,_xlfn.XMATCH("Gesamtergebnis",A$2:A$69))-1</f>
        <v>-9.8126273050863855E-2</v>
      </c>
      <c r="H13" s="9">
        <f>-('VK Total'!P19-'VK Total'!O19)</f>
        <v>-30030.590000000026</v>
      </c>
      <c r="I13" s="23">
        <f>'VK Total'!V19</f>
        <v>5.3324826186281017E-2</v>
      </c>
      <c r="J13" s="23" cm="1">
        <f t="array" ref="J13">I13-INDEX(I$2:I$69,_xlfn.XMATCH("Gesamtergebnis",A$2:A$69))</f>
        <v>4.3058588667384615E-3</v>
      </c>
      <c r="K13" s="9" t="e">
        <f>IF(_xlfn.XLOOKUP(A13,#REF!,#REF!)=0,"","ja")</f>
        <v>#REF!</v>
      </c>
      <c r="L13" s="16">
        <f t="shared" si="1"/>
        <v>-7.6629217084838816E-2</v>
      </c>
      <c r="M13" s="16" t="str">
        <f>IF(LEFT(A13,4)="","",_xlfn.TEXTJOIN(";",,LEFT(A13,4),TEXT(Versichertenbestand!K19,"0%")))</f>
        <v>Lumn;0%</v>
      </c>
      <c r="N13" s="17" t="str">
        <f t="shared" si="0"/>
        <v>ok</v>
      </c>
      <c r="O13" s="17" t="str">
        <f t="shared" si="2"/>
        <v/>
      </c>
      <c r="P13" s="18">
        <v>-1805240.82</v>
      </c>
      <c r="Q13" s="18">
        <v>10366.93</v>
      </c>
      <c r="R13" s="18">
        <f t="shared" si="3"/>
        <v>174.13456249825165</v>
      </c>
      <c r="S13" s="20" cm="1">
        <f t="array" ref="S13">R13/INDEX(R$2:R$69,_xlfn.XMATCH("Gesamtergebnis",A$2:A$69))-1</f>
        <v>-9.3465413837670042E-2</v>
      </c>
      <c r="T13" s="20" t="str">
        <f t="shared" si="4"/>
        <v/>
      </c>
      <c r="U13" s="18">
        <v>2570.16</v>
      </c>
      <c r="V13" s="20" t="str">
        <f t="shared" si="5"/>
        <v/>
      </c>
    </row>
    <row r="14" spans="1:24" x14ac:dyDescent="0.3">
      <c r="A14" s="4" t="str">
        <f>'VK Total'!A20</f>
        <v>Luzerner  [360]</v>
      </c>
      <c r="B14" s="15">
        <f>'VK Total'!E20</f>
        <v>0.45985337481830474</v>
      </c>
      <c r="C14" s="15">
        <f>Versichertenbestand!E20</f>
        <v>0.20479516697780545</v>
      </c>
      <c r="D14" s="9">
        <f>Versichertenbestand!J20</f>
        <v>23233.27</v>
      </c>
      <c r="E14" s="9">
        <f>'Konto 5 pypp'!C19</f>
        <v>126.74468983487901</v>
      </c>
      <c r="F14" s="24">
        <f>Versichertenbestand!K20</f>
        <v>0.22450510182569478</v>
      </c>
      <c r="G14" s="15" cm="1">
        <f t="array" ref="G14">E14/INDEX(E$2:E$69,_xlfn.XMATCH("Gesamtergebnis",A$2:A$69))-1</f>
        <v>-0.3430359072842537</v>
      </c>
      <c r="H14" s="9">
        <f>-('VK Total'!P20-'VK Total'!O20)</f>
        <v>947177.54999999935</v>
      </c>
      <c r="I14" s="23">
        <f>'VK Total'!V20</f>
        <v>3.6124889024172095E-2</v>
      </c>
      <c r="J14" s="23" cm="1">
        <f t="array" ref="J14">I14-INDEX(I$2:I$69,_xlfn.XMATCH("Gesamtergebnis",A$2:A$69))</f>
        <v>-1.2894078295370461E-2</v>
      </c>
      <c r="K14" s="9" t="e">
        <f>IF(_xlfn.XLOOKUP(A14,#REF!,#REF!)=0,"","ja")</f>
        <v>#REF!</v>
      </c>
      <c r="L14" s="16">
        <f t="shared" si="1"/>
        <v>-0.25505820784049926</v>
      </c>
      <c r="M14" s="16" t="str">
        <f>IF(LEFT(A14,4)="","",_xlfn.TEXTJOIN(";",,LEFT(A14,4),TEXT(Versichertenbestand!K20,"0%")))</f>
        <v>Luze;22%</v>
      </c>
      <c r="N14" s="17" t="str">
        <f t="shared" si="0"/>
        <v>nein</v>
      </c>
      <c r="O14" s="17" t="str">
        <f t="shared" si="2"/>
        <v>Luze;22%</v>
      </c>
      <c r="P14" s="18">
        <v>-8949470.1199999992</v>
      </c>
      <c r="Q14" s="18">
        <v>80391.789999999994</v>
      </c>
      <c r="R14" s="18">
        <f t="shared" si="3"/>
        <v>111.3231851162911</v>
      </c>
      <c r="S14" s="20" cm="1">
        <f t="array" ref="S14">R14/INDEX(R$2:R$69,_xlfn.XMATCH("Gesamtergebnis",A$2:A$69))-1</f>
        <v>-0.42045785683308767</v>
      </c>
      <c r="T14" s="20" t="str">
        <f t="shared" si="4"/>
        <v/>
      </c>
      <c r="U14" s="18">
        <v>23233.27</v>
      </c>
      <c r="V14" s="20" t="str">
        <f t="shared" si="5"/>
        <v/>
      </c>
    </row>
    <row r="15" spans="1:24" x14ac:dyDescent="0.3">
      <c r="A15" s="4" t="str">
        <f>'VK Total'!A21</f>
        <v>sanavals  [901]</v>
      </c>
      <c r="B15" s="15">
        <f>'VK Total'!E21</f>
        <v>5.0038240412685675E-2</v>
      </c>
      <c r="C15" s="15">
        <f>Versichertenbestand!E21</f>
        <v>-7.2838521749035809E-2</v>
      </c>
      <c r="D15" s="9">
        <f>Versichertenbestand!J21</f>
        <v>3418.5</v>
      </c>
      <c r="E15" s="9">
        <f>'Konto 5 pypp'!C20</f>
        <v>173.95030861488956</v>
      </c>
      <c r="F15" s="24">
        <f>Versichertenbestand!K21</f>
        <v>-8.9666988458962319E-3</v>
      </c>
      <c r="G15" s="15" cm="1">
        <f t="array" ref="G15">E15/INDEX(E$2:E$69,_xlfn.XMATCH("Gesamtergebnis",A$2:A$69))-1</f>
        <v>-9.8351916552196217E-2</v>
      </c>
      <c r="H15" s="9">
        <f>-('VK Total'!P21-'VK Total'!O21)</f>
        <v>-24918.660000000033</v>
      </c>
      <c r="I15" s="23">
        <f>'VK Total'!V21</f>
        <v>5.5672787261867876E-2</v>
      </c>
      <c r="J15" s="23" cm="1">
        <f t="array" ref="J15">I15-INDEX(I$2:I$69,_xlfn.XMATCH("Gesamtergebnis",A$2:A$69))</f>
        <v>6.6538199423253203E-3</v>
      </c>
      <c r="K15" s="9" t="e">
        <f>IF(_xlfn.XLOOKUP(A15,#REF!,#REF!)=0,"","ja")</f>
        <v>#REF!</v>
      </c>
      <c r="L15" s="16">
        <f t="shared" si="1"/>
        <v>-0.12287676216172148</v>
      </c>
      <c r="M15" s="16" t="str">
        <f>IF(LEFT(A15,4)="","",_xlfn.TEXTJOIN(";",,LEFT(A15,4),TEXT(Versichertenbestand!K21,"0%")))</f>
        <v>sana;-1%</v>
      </c>
      <c r="N15" s="17" t="str">
        <f t="shared" si="0"/>
        <v>ok</v>
      </c>
      <c r="O15" s="17" t="str">
        <f t="shared" si="2"/>
        <v/>
      </c>
      <c r="P15" s="18">
        <v>-2366743.5299999998</v>
      </c>
      <c r="Q15" s="18">
        <v>14148.87</v>
      </c>
      <c r="R15" s="18">
        <f t="shared" si="3"/>
        <v>167.27438516291406</v>
      </c>
      <c r="S15" s="20" cm="1">
        <f t="array" ref="S15">R15/INDEX(R$2:R$69,_xlfn.XMATCH("Gesamtergebnis",A$2:A$69))-1</f>
        <v>-0.12917910520639475</v>
      </c>
      <c r="T15" s="20" t="str">
        <f t="shared" si="4"/>
        <v/>
      </c>
      <c r="U15" s="18">
        <v>3418.5</v>
      </c>
      <c r="V15" s="20" t="str">
        <f t="shared" si="5"/>
        <v/>
      </c>
      <c r="X15" t="s">
        <v>328</v>
      </c>
    </row>
    <row r="16" spans="1:24" x14ac:dyDescent="0.3">
      <c r="A16" s="4" t="str">
        <f>'VK Total'!A22</f>
        <v>SLKK  [923]</v>
      </c>
      <c r="B16" s="15">
        <f>'VK Total'!E22</f>
        <v>0.13695661771378642</v>
      </c>
      <c r="C16" s="15">
        <f>Versichertenbestand!E22</f>
        <v>-0.333678042054464</v>
      </c>
      <c r="D16" s="9">
        <f>Versichertenbestand!J22</f>
        <v>13531</v>
      </c>
      <c r="E16" s="9">
        <f>'Konto 5 pypp'!C21</f>
        <v>287.77389549922401</v>
      </c>
      <c r="F16" s="24">
        <f>Versichertenbestand!K22</f>
        <v>-0.19882763929184677</v>
      </c>
      <c r="G16" s="15" cm="1">
        <f t="array" ref="G16">E16/INDEX(E$2:E$69,_xlfn.XMATCH("Gesamtergebnis",A$2:A$69))-1</f>
        <v>0.49163737281794084</v>
      </c>
      <c r="H16" s="9">
        <f>-('VK Total'!P22-'VK Total'!O22)</f>
        <v>759813.64999999991</v>
      </c>
      <c r="I16" s="23">
        <f>'VK Total'!V22</f>
        <v>7.4917542040110918E-2</v>
      </c>
      <c r="J16" s="23" cm="1">
        <f t="array" ref="J16">I16-INDEX(I$2:I$69,_xlfn.XMATCH("Gesamtergebnis",A$2:A$69))</f>
        <v>2.5898574720568363E-2</v>
      </c>
      <c r="K16" s="9" t="e">
        <f>IF(_xlfn.XLOOKUP(A16,#REF!,#REF!)=0,"","ja")</f>
        <v>#REF!</v>
      </c>
      <c r="L16" s="16">
        <f t="shared" si="1"/>
        <v>-0.47063465976825042</v>
      </c>
      <c r="M16" s="16" t="str">
        <f>IF(LEFT(A16,4)="","",_xlfn.TEXTJOIN(";",,LEFT(A16,4),TEXT(Versichertenbestand!K22,"0%")))</f>
        <v>SLKK;-20%</v>
      </c>
      <c r="N16" s="17" t="str">
        <f t="shared" si="0"/>
        <v>nein</v>
      </c>
      <c r="O16" s="17" t="str">
        <f t="shared" si="2"/>
        <v>SLKK;-20%</v>
      </c>
      <c r="P16" s="18">
        <v>-13705300.150000002</v>
      </c>
      <c r="Q16" s="18">
        <v>69057</v>
      </c>
      <c r="R16" s="18">
        <f t="shared" si="3"/>
        <v>198.46359022256979</v>
      </c>
      <c r="S16" s="20" cm="1">
        <f t="array" ref="S16">R16/INDEX(R$2:R$69,_xlfn.XMATCH("Gesamtergebnis",A$2:A$69))-1</f>
        <v>3.3190114871732623E-2</v>
      </c>
      <c r="T16" s="20" t="str">
        <f t="shared" si="4"/>
        <v>SLKK;-20%</v>
      </c>
      <c r="U16" s="18">
        <v>13531</v>
      </c>
      <c r="V16" s="20" t="str">
        <f t="shared" si="5"/>
        <v>SLKK; 13'531; 3%</v>
      </c>
    </row>
    <row r="17" spans="1:31" x14ac:dyDescent="0.3">
      <c r="A17" s="4" t="str">
        <f>'VK Total'!A23</f>
        <v>Steffisburg  [246]</v>
      </c>
      <c r="B17" s="15">
        <f>'VK Total'!E23</f>
        <v>0.30362509691823947</v>
      </c>
      <c r="C17" s="15">
        <f>Versichertenbestand!E23</f>
        <v>0.61381628835751489</v>
      </c>
      <c r="D17" s="9">
        <f>Versichertenbestand!J23</f>
        <v>9576.8700000000008</v>
      </c>
      <c r="E17" s="9">
        <f>'Konto 5 pypp'!C22</f>
        <v>174.40102246349795</v>
      </c>
      <c r="F17" s="24">
        <f>Versichertenbestand!K23</f>
        <v>0.63875256673511305</v>
      </c>
      <c r="G17" s="15" cm="1">
        <f t="array" ref="G17">E17/INDEX(E$2:E$69,_xlfn.XMATCH("Gesamtergebnis",A$2:A$69))-1</f>
        <v>-9.6015701796286601E-2</v>
      </c>
      <c r="H17" s="9">
        <f>-('VK Total'!P23-'VK Total'!O23)</f>
        <v>79219.699999999488</v>
      </c>
      <c r="I17" s="23">
        <f>'VK Total'!V23</f>
        <v>5.3228441045274133E-2</v>
      </c>
      <c r="J17" s="23" cm="1">
        <f t="array" ref="J17">I17-INDEX(I$2:I$69,_xlfn.XMATCH("Gesamtergebnis",A$2:A$69))</f>
        <v>4.2094737257315773E-3</v>
      </c>
      <c r="K17" s="9" t="e">
        <f>IF(_xlfn.XLOOKUP(A17,#REF!,#REF!)=0,"","ja")</f>
        <v>#REF!</v>
      </c>
      <c r="L17" s="16">
        <f t="shared" si="1"/>
        <v>0.31019119143927543</v>
      </c>
      <c r="M17" s="16" t="str">
        <f>IF(LEFT(A17,4)="","",_xlfn.TEXTJOIN(";",,LEFT(A17,4),TEXT(Versichertenbestand!K23,"0%")))</f>
        <v>Stef;64%</v>
      </c>
      <c r="N17" s="17" t="str">
        <f t="shared" si="0"/>
        <v>ok</v>
      </c>
      <c r="O17" s="17" t="str">
        <f t="shared" si="2"/>
        <v/>
      </c>
      <c r="P17" s="18">
        <v>-5821626.4400000004</v>
      </c>
      <c r="Q17" s="18">
        <v>27214.32</v>
      </c>
      <c r="R17" s="18">
        <f t="shared" si="3"/>
        <v>213.91776241331772</v>
      </c>
      <c r="S17" s="20" cm="1">
        <f t="array" ref="S17">R17/INDEX(R$2:R$69,_xlfn.XMATCH("Gesamtergebnis",A$2:A$69))-1</f>
        <v>0.11364365258663467</v>
      </c>
      <c r="T17" s="20" t="str">
        <f t="shared" si="4"/>
        <v/>
      </c>
      <c r="U17" s="18">
        <v>9576.8700000000008</v>
      </c>
      <c r="V17" s="20" t="str">
        <f t="shared" si="5"/>
        <v>Stef; 9'577; 11%</v>
      </c>
    </row>
    <row r="18" spans="1:31" x14ac:dyDescent="0.3">
      <c r="A18" s="4" t="str">
        <f>'VK Total'!A24</f>
        <v>Sumiswalder  [194]</v>
      </c>
      <c r="B18" s="15">
        <f>'VK Total'!E24</f>
        <v>0.26037124766257014</v>
      </c>
      <c r="C18" s="15">
        <f>Versichertenbestand!E24</f>
        <v>-3.1650506275620001E-2</v>
      </c>
      <c r="D18" s="9">
        <f>Versichertenbestand!J24</f>
        <v>18858.189999999999</v>
      </c>
      <c r="E18" s="9">
        <f>'Konto 5 pypp'!C23</f>
        <v>129.58246364046602</v>
      </c>
      <c r="F18" s="24">
        <f>Versichertenbestand!K24</f>
        <v>2.6015749710827204E-2</v>
      </c>
      <c r="G18" s="15" cm="1">
        <f t="array" ref="G18">E18/INDEX(E$2:E$69,_xlfn.XMATCH("Gesamtergebnis",A$2:A$69))-1</f>
        <v>-0.32832668754535355</v>
      </c>
      <c r="H18" s="9">
        <f>-('VK Total'!P24-'VK Total'!O24)</f>
        <v>-406995.76000000024</v>
      </c>
      <c r="I18" s="23">
        <f>'VK Total'!V24</f>
        <v>3.5816506572195622E-2</v>
      </c>
      <c r="J18" s="23" cm="1">
        <f t="array" ref="J18">I18-INDEX(I$2:I$69,_xlfn.XMATCH("Gesamtergebnis",A$2:A$69))</f>
        <v>-1.3202460747346934E-2</v>
      </c>
      <c r="K18" s="9" t="e">
        <f>IF(_xlfn.XLOOKUP(A18,#REF!,#REF!)=0,"","ja")</f>
        <v>#REF!</v>
      </c>
      <c r="L18" s="16">
        <f t="shared" si="1"/>
        <v>-0.29202175393819013</v>
      </c>
      <c r="M18" s="16" t="str">
        <f>IF(LEFT(A18,4)="","",_xlfn.TEXTJOIN(";",,LEFT(A18,4),TEXT(Versichertenbestand!K24,"0%")))</f>
        <v>Sumi;3%</v>
      </c>
      <c r="N18" s="17" t="str">
        <f t="shared" si="0"/>
        <v>nein</v>
      </c>
      <c r="O18" s="17" t="str">
        <f t="shared" si="2"/>
        <v>Sumi;3%</v>
      </c>
      <c r="P18" s="18">
        <v>-9268355.5</v>
      </c>
      <c r="Q18" s="18">
        <v>75539.58</v>
      </c>
      <c r="R18" s="18">
        <f t="shared" si="3"/>
        <v>122.69535387938349</v>
      </c>
      <c r="S18" s="20" cm="1">
        <f t="array" ref="S18">R18/INDEX(R$2:R$69,_xlfn.XMATCH("Gesamtergebnis",A$2:A$69))-1</f>
        <v>-0.36125499580702547</v>
      </c>
      <c r="T18" s="20" t="str">
        <f t="shared" si="4"/>
        <v/>
      </c>
      <c r="U18" s="18">
        <v>18858.189999999999</v>
      </c>
      <c r="V18" s="20" t="str">
        <f t="shared" si="5"/>
        <v/>
      </c>
    </row>
    <row r="19" spans="1:31" x14ac:dyDescent="0.3">
      <c r="A19" s="4" t="str">
        <f>'VK Total'!A25</f>
        <v>surselva  [966]</v>
      </c>
      <c r="B19" s="15">
        <f>'VK Total'!E25</f>
        <v>-9.2021805085998443E-2</v>
      </c>
      <c r="C19" s="15">
        <f>Versichertenbestand!E25</f>
        <v>0.12712047246586103</v>
      </c>
      <c r="D19" s="9">
        <f>Versichertenbestand!J25</f>
        <v>3918.13</v>
      </c>
      <c r="E19" s="9">
        <f>'Konto 5 pypp'!C24</f>
        <v>191.14661075564109</v>
      </c>
      <c r="F19" s="24">
        <f>Versichertenbestand!K25</f>
        <v>0.11539611190029525</v>
      </c>
      <c r="G19" s="15" cm="1">
        <f t="array" ref="G19">E19/INDEX(E$2:E$69,_xlfn.XMATCH("Gesamtergebnis",A$2:A$69))-1</f>
        <v>-9.2171918652473872E-3</v>
      </c>
      <c r="H19" s="9">
        <f>-('VK Total'!P25-'VK Total'!O25)</f>
        <v>17555.260000000126</v>
      </c>
      <c r="I19" s="23">
        <f>'VK Total'!V25</f>
        <v>5.839040722649437E-2</v>
      </c>
      <c r="J19" s="23" cm="1">
        <f t="array" ref="J19">I19-INDEX(I$2:I$69,_xlfn.XMATCH("Gesamtergebnis",A$2:A$69))</f>
        <v>9.3714399069518145E-3</v>
      </c>
      <c r="K19" s="9" t="e">
        <f>IF(_xlfn.XLOOKUP(A19,#REF!,#REF!)=0,"","ja")</f>
        <v>#REF!</v>
      </c>
      <c r="L19" s="16">
        <f t="shared" si="1"/>
        <v>0.21914227755185947</v>
      </c>
      <c r="M19" s="16" t="str">
        <f>IF(LEFT(A19,4)="","",_xlfn.TEXTJOIN(";",,LEFT(A19,4),TEXT(Versichertenbestand!K25,"0%")))</f>
        <v>surs;12%</v>
      </c>
      <c r="N19" s="17" t="str">
        <f t="shared" si="0"/>
        <v>ok</v>
      </c>
      <c r="O19" s="17" t="str">
        <f t="shared" si="2"/>
        <v/>
      </c>
      <c r="P19" s="18">
        <v>-3052596.7500000005</v>
      </c>
      <c r="Q19" s="18">
        <v>14446.619999999999</v>
      </c>
      <c r="R19" s="18">
        <f t="shared" si="3"/>
        <v>211.30179585259395</v>
      </c>
      <c r="S19" s="20" cm="1">
        <f t="array" ref="S19">R19/INDEX(R$2:R$69,_xlfn.XMATCH("Gesamtergebnis",A$2:A$69))-1</f>
        <v>0.10002508009006883</v>
      </c>
      <c r="T19" s="20" t="str">
        <f t="shared" si="4"/>
        <v/>
      </c>
      <c r="U19" s="18">
        <v>3918.13</v>
      </c>
      <c r="V19" s="20" t="str">
        <f t="shared" si="5"/>
        <v>surs; 3'918; 10%</v>
      </c>
    </row>
    <row r="20" spans="1:31" x14ac:dyDescent="0.3">
      <c r="A20" s="4" t="str">
        <f>'VK Total'!A26</f>
        <v>Wädenswil  [1318]</v>
      </c>
      <c r="B20" s="15">
        <f>'VK Total'!E26</f>
        <v>0.21340410890664729</v>
      </c>
      <c r="C20" s="15">
        <f>Versichertenbestand!E26</f>
        <v>0.17197964103937852</v>
      </c>
      <c r="D20" s="9">
        <f>Versichertenbestand!J26</f>
        <v>13125</v>
      </c>
      <c r="E20" s="9">
        <f>'Konto 5 pypp'!C25</f>
        <v>189.53097142857143</v>
      </c>
      <c r="F20" s="24">
        <f>Versichertenbestand!K26</f>
        <v>0.23019964382791264</v>
      </c>
      <c r="G20" s="15" cm="1">
        <f t="array" ref="G20">E20/INDEX(E$2:E$69,_xlfn.XMATCH("Gesamtergebnis",A$2:A$69))-1</f>
        <v>-1.759164152500825E-2</v>
      </c>
      <c r="H20" s="9">
        <f>-('VK Total'!P26-'VK Total'!O26)</f>
        <v>270996</v>
      </c>
      <c r="I20" s="23">
        <f>'VK Total'!V26</f>
        <v>5.3032607564131799E-2</v>
      </c>
      <c r="J20" s="23" cm="1">
        <f t="array" ref="J20">I20-INDEX(I$2:I$69,_xlfn.XMATCH("Gesamtergebnis",A$2:A$69))</f>
        <v>4.0136402445892436E-3</v>
      </c>
      <c r="K20" s="9" t="e">
        <f>IF(_xlfn.XLOOKUP(A20,#REF!,#REF!)=0,"","ja")</f>
        <v>#REF!</v>
      </c>
      <c r="L20" s="16">
        <f t="shared" si="1"/>
        <v>-4.1424467867268777E-2</v>
      </c>
      <c r="M20" s="16" t="str">
        <f>IF(LEFT(A20,4)="","",_xlfn.TEXTJOIN(";",,LEFT(A20,4),TEXT(Versichertenbestand!K26,"0%")))</f>
        <v>Wäde;23%</v>
      </c>
      <c r="N20" s="17" t="str">
        <f t="shared" si="0"/>
        <v>ok</v>
      </c>
      <c r="O20" s="17" t="str">
        <f t="shared" si="2"/>
        <v/>
      </c>
      <c r="P20" s="18">
        <v>-9023167.2500000019</v>
      </c>
      <c r="Q20" s="18">
        <v>46043</v>
      </c>
      <c r="R20" s="18">
        <f t="shared" si="3"/>
        <v>195.97261798753343</v>
      </c>
      <c r="S20" s="20" cm="1">
        <f t="array" ref="S20">R20/INDEX(R$2:R$69,_xlfn.XMATCH("Gesamtergebnis",A$2:A$69))-1</f>
        <v>2.02222556952798E-2</v>
      </c>
      <c r="T20" s="20" t="str">
        <f t="shared" si="4"/>
        <v/>
      </c>
      <c r="U20" s="18">
        <v>13125</v>
      </c>
      <c r="V20" s="20" t="str">
        <f t="shared" si="5"/>
        <v>Wäde; 13'125; 2%</v>
      </c>
    </row>
    <row r="21" spans="1:31" x14ac:dyDescent="0.3">
      <c r="A21" s="4" t="str">
        <f>'VK Total'!A27</f>
        <v>Helsana (f)</v>
      </c>
      <c r="B21" s="15">
        <f>'VK Total'!E27</f>
        <v>-0.14606346277800175</v>
      </c>
      <c r="C21" s="15">
        <f>Versichertenbestand!E27</f>
        <v>1.1241326674905761E-2</v>
      </c>
      <c r="D21" s="9">
        <f>Versichertenbestand!J27</f>
        <v>1305103</v>
      </c>
      <c r="E21" s="9">
        <f>'Konto 5 pypp'!C26</f>
        <v>178.07976879219495</v>
      </c>
      <c r="F21" s="24">
        <f>Versichertenbestand!K27</f>
        <v>-7.6200048840740262E-2</v>
      </c>
      <c r="G21" s="15" cm="1">
        <f t="array" ref="G21">E21/INDEX(E$2:E$69,_xlfn.XMATCH("Gesamtergebnis",A$2:A$69))-1</f>
        <v>-7.6947413828464262E-2</v>
      </c>
      <c r="H21" s="9">
        <f>-('VK Total'!P27-'VK Total'!O27)</f>
        <v>-16566226.159999967</v>
      </c>
      <c r="I21" s="23">
        <f>'VK Total'!V27</f>
        <v>4.2708117538250157E-2</v>
      </c>
      <c r="J21" s="23" cm="1">
        <f t="array" ref="J21">I21-INDEX(I$2:I$69,_xlfn.XMATCH("Gesamtergebnis",A$2:A$69))</f>
        <v>-6.3108497812923992E-3</v>
      </c>
      <c r="K21" s="9" t="e">
        <f>IF(_xlfn.XLOOKUP(A21,#REF!,#REF!)=0,"","ja")</f>
        <v>#REF!</v>
      </c>
      <c r="L21" s="16">
        <f t="shared" si="1"/>
        <v>0.15730478945290752</v>
      </c>
      <c r="M21" s="16" t="str">
        <f>IF(LEFT(A21,4)="","",_xlfn.TEXTJOIN(";",,LEFT(A21,4),TEXT(Versichertenbestand!K27,"0%")))</f>
        <v>Hels;-8%</v>
      </c>
      <c r="N21" s="17" t="str">
        <f t="shared" si="0"/>
        <v>ok</v>
      </c>
      <c r="O21" s="17" t="str">
        <f t="shared" si="2"/>
        <v/>
      </c>
      <c r="P21" s="18">
        <v>-1038058506.71</v>
      </c>
      <c r="Q21" s="18">
        <v>5371833</v>
      </c>
      <c r="R21" s="18">
        <f t="shared" si="3"/>
        <v>193.24102344767607</v>
      </c>
      <c r="S21" s="20" cm="1">
        <f t="array" ref="S21">R21/INDEX(R$2:R$69,_xlfn.XMATCH("Gesamtergebnis",A$2:A$69))-1</f>
        <v>6.0017305437740642E-3</v>
      </c>
      <c r="T21" s="20" t="str">
        <f t="shared" si="4"/>
        <v/>
      </c>
      <c r="U21" s="18">
        <v>1305103</v>
      </c>
      <c r="V21" s="20" t="str">
        <f t="shared" si="5"/>
        <v>Hels; 1'305'103; 1%</v>
      </c>
    </row>
    <row r="22" spans="1:31" x14ac:dyDescent="0.3">
      <c r="A22" s="4" t="str">
        <f>'VK Total'!A28</f>
        <v>KPT (fus)</v>
      </c>
      <c r="B22" s="15">
        <f>'VK Total'!E28</f>
        <v>4.7777594161720137E-2</v>
      </c>
      <c r="C22" s="15">
        <f>Versichertenbestand!E28</f>
        <v>0.56631226619413266</v>
      </c>
      <c r="D22" s="9">
        <f>Versichertenbestand!J28</f>
        <v>556871</v>
      </c>
      <c r="E22" s="9">
        <f>'Konto 5 pypp'!C27</f>
        <v>183.53816054346518</v>
      </c>
      <c r="F22" s="24">
        <f>Versichertenbestand!K28</f>
        <v>0.55599237750357655</v>
      </c>
      <c r="G22" s="15" cm="1">
        <f t="array" ref="G22">E22/INDEX(E$2:E$69,_xlfn.XMATCH("Gesamtergebnis",A$2:A$69))-1</f>
        <v>-4.8654572611746549E-2</v>
      </c>
      <c r="H22" s="9">
        <f>-('VK Total'!P28-'VK Total'!O28)</f>
        <v>11048616</v>
      </c>
      <c r="I22" s="23">
        <f>'VK Total'!V28</f>
        <v>4.7793036290698268E-2</v>
      </c>
      <c r="J22" s="23" cm="1">
        <f t="array" ref="J22">I22-INDEX(I$2:I$69,_xlfn.XMATCH("Gesamtergebnis",A$2:A$69))</f>
        <v>-1.2259310288442876E-3</v>
      </c>
      <c r="K22" s="9" t="e">
        <f>IF(_xlfn.XLOOKUP(A22,#REF!,#REF!)=0,"","ja")</f>
        <v>#REF!</v>
      </c>
      <c r="L22" s="16">
        <f t="shared" si="1"/>
        <v>0.51853467203241255</v>
      </c>
      <c r="M22" s="16" t="str">
        <f>IF(LEFT(A22,4)="","",_xlfn.TEXTJOIN(";",,LEFT(A22,4),TEXT(Versichertenbestand!K28,"0%")))</f>
        <v>KPT ;56%</v>
      </c>
      <c r="N22" s="17" t="str">
        <f t="shared" si="0"/>
        <v>ok</v>
      </c>
      <c r="O22" s="17" t="str">
        <f t="shared" si="2"/>
        <v/>
      </c>
      <c r="P22" s="18">
        <v>-403997570</v>
      </c>
      <c r="Q22" s="18">
        <v>1613377</v>
      </c>
      <c r="R22" s="18">
        <f t="shared" si="3"/>
        <v>250.40493945308506</v>
      </c>
      <c r="S22" s="20" cm="1">
        <f t="array" ref="S22">R22/INDEX(R$2:R$69,_xlfn.XMATCH("Gesamtergebnis",A$2:A$69))-1</f>
        <v>0.30359381218409687</v>
      </c>
      <c r="T22" s="20" t="str">
        <f t="shared" si="4"/>
        <v/>
      </c>
      <c r="U22" s="18">
        <v>556871</v>
      </c>
      <c r="V22" s="20" t="str">
        <f t="shared" si="5"/>
        <v>KPT ; 556'871; 30%</v>
      </c>
    </row>
    <row r="23" spans="1:31" x14ac:dyDescent="0.3">
      <c r="A23" s="4" t="str">
        <f>'VK Total'!A29</f>
        <v>Sanitas (fus)</v>
      </c>
      <c r="B23" s="15">
        <f>'VK Total'!E29</f>
        <v>0.17662769052255406</v>
      </c>
      <c r="C23" s="15">
        <f>Versichertenbestand!E29</f>
        <v>9.9107724902216428E-3</v>
      </c>
      <c r="D23" s="9">
        <f>Versichertenbestand!J29</f>
        <v>594894</v>
      </c>
      <c r="E23" s="9">
        <f>'Konto 5 pypp'!C28</f>
        <v>224.70879973575126</v>
      </c>
      <c r="F23" s="24">
        <f>Versichertenbestand!K29</f>
        <v>6.9977358287438732E-4</v>
      </c>
      <c r="G23" s="15" cm="1">
        <f t="array" ref="G23">E23/INDEX(E$2:E$69,_xlfn.XMATCH("Gesamtergebnis",A$2:A$69))-1</f>
        <v>0.16474791122189414</v>
      </c>
      <c r="H23" s="9">
        <f>-('VK Total'!P29-'VK Total'!O29)</f>
        <v>6740696.3500000089</v>
      </c>
      <c r="I23" s="23">
        <f>'VK Total'!V29</f>
        <v>5.6034159652761727E-2</v>
      </c>
      <c r="J23" s="23" cm="1">
        <f t="array" ref="J23">I23-INDEX(I$2:I$69,_xlfn.XMATCH("Gesamtergebnis",A$2:A$69))</f>
        <v>7.015192333219171E-3</v>
      </c>
      <c r="K23" s="9" t="e">
        <f>IF(_xlfn.XLOOKUP(A23,#REF!,#REF!)=0,"","ja")</f>
        <v>#REF!</v>
      </c>
      <c r="L23" s="16">
        <f t="shared" si="1"/>
        <v>-0.16671691803233241</v>
      </c>
      <c r="M23" s="16" t="str">
        <f>IF(LEFT(A23,4)="","",_xlfn.TEXTJOIN(";",,LEFT(A23,4),TEXT(Versichertenbestand!K29,"0%")))</f>
        <v>Sani;0%</v>
      </c>
      <c r="N23" s="17" t="str">
        <f t="shared" si="0"/>
        <v>nein</v>
      </c>
      <c r="O23" s="17" t="str">
        <f t="shared" si="2"/>
        <v>Sani;0%</v>
      </c>
      <c r="P23" s="18">
        <v>-496418082.66999996</v>
      </c>
      <c r="Q23" s="18">
        <v>2371475</v>
      </c>
      <c r="R23" s="18">
        <f t="shared" si="3"/>
        <v>209.32882812173855</v>
      </c>
      <c r="S23" s="20" cm="1">
        <f t="array" ref="S23">R23/INDEX(R$2:R$69,_xlfn.XMATCH("Gesamtergebnis",A$2:A$69))-1</f>
        <v>8.9753922775043682E-2</v>
      </c>
      <c r="T23" s="20" t="str">
        <f t="shared" si="4"/>
        <v>Sani;0%</v>
      </c>
      <c r="U23" s="18">
        <v>594894</v>
      </c>
      <c r="V23" s="20" t="str">
        <f t="shared" si="5"/>
        <v>Sani; 594'894; 9%</v>
      </c>
      <c r="AE23" t="str" cm="1">
        <f t="array" ref="AE23:AE35">_xlfn.UNIQUE(O2:O63)</f>
        <v/>
      </c>
    </row>
    <row r="24" spans="1:31" x14ac:dyDescent="0.3">
      <c r="A24" s="4" t="str">
        <f>'VK Total'!A30</f>
        <v>öKK (fus)</v>
      </c>
      <c r="B24" s="15">
        <f>'VK Total'!E30</f>
        <v>0.12172361696351111</v>
      </c>
      <c r="C24" s="15">
        <f>Versichertenbestand!E30</f>
        <v>0.10732564260300992</v>
      </c>
      <c r="D24" s="9">
        <f>Versichertenbestand!J30</f>
        <v>174602</v>
      </c>
      <c r="E24" s="9">
        <f>'Konto 5 pypp'!C29</f>
        <v>217.25359119597715</v>
      </c>
      <c r="F24" s="24">
        <f>Versichertenbestand!K30</f>
        <v>2.1625923022012099E-2</v>
      </c>
      <c r="G24" s="15" cm="1">
        <f t="array" ref="G24">E24/INDEX(E$2:E$69,_xlfn.XMATCH("Gesamtergebnis",A$2:A$69))-1</f>
        <v>0.12610483812178908</v>
      </c>
      <c r="H24" s="9">
        <f>-('VK Total'!P30-'VK Total'!O30)</f>
        <v>-5043045.5199999958</v>
      </c>
      <c r="I24" s="23">
        <f>'VK Total'!V30</f>
        <v>6.2221241195503291E-2</v>
      </c>
      <c r="J24" s="23" cm="1">
        <f t="array" ref="J24">I24-INDEX(I$2:I$69,_xlfn.XMATCH("Gesamtergebnis",A$2:A$69))</f>
        <v>1.3202273875960735E-2</v>
      </c>
      <c r="K24" s="9" t="e">
        <f>IF(_xlfn.XLOOKUP(A24,#REF!,#REF!)=0,"","ja")</f>
        <v>#REF!</v>
      </c>
      <c r="L24" s="16">
        <f t="shared" si="1"/>
        <v>-1.4397974360501192E-2</v>
      </c>
      <c r="M24" s="16" t="str">
        <f>IF(LEFT(A24,4)="","",_xlfn.TEXTJOIN(";",,LEFT(A24,4),TEXT(Versichertenbestand!K30,"0%")))</f>
        <v>öKK ;2%</v>
      </c>
      <c r="N24" s="17" t="str">
        <f t="shared" si="0"/>
        <v>ok</v>
      </c>
      <c r="O24" s="17" t="str">
        <f t="shared" si="2"/>
        <v/>
      </c>
      <c r="P24" s="18">
        <v>-147159831.31999999</v>
      </c>
      <c r="Q24" s="18">
        <v>661522</v>
      </c>
      <c r="R24" s="18">
        <f t="shared" si="3"/>
        <v>222.45644335335786</v>
      </c>
      <c r="S24" s="20" cm="1">
        <f t="array" ref="S24">R24/INDEX(R$2:R$69,_xlfn.XMATCH("Gesamtergebnis",A$2:A$69))-1</f>
        <v>0.15809553784881047</v>
      </c>
      <c r="T24" s="20" t="str">
        <f t="shared" si="4"/>
        <v/>
      </c>
      <c r="U24" s="18">
        <v>174602</v>
      </c>
      <c r="V24" s="20" t="str">
        <f t="shared" si="5"/>
        <v>öKK ; 174'602; 16%</v>
      </c>
      <c r="X24" t="s">
        <v>332</v>
      </c>
      <c r="AE24" t="str">
        <v>Assu;-11%</v>
      </c>
    </row>
    <row r="25" spans="1:31" x14ac:dyDescent="0.3">
      <c r="A25" s="4" t="str">
        <f>'VK Total'!A31</f>
        <v>Visper (fus)</v>
      </c>
      <c r="B25" s="15">
        <f>'VK Total'!E31</f>
        <v>0.30218218108475448</v>
      </c>
      <c r="C25" s="15">
        <f>Versichertenbestand!E31</f>
        <v>-5.7798367527024046E-2</v>
      </c>
      <c r="D25" s="9">
        <f>Versichertenbestand!J31</f>
        <v>4271</v>
      </c>
      <c r="E25" s="9">
        <f>'Konto 5 pypp'!C30</f>
        <v>189.10789042378835</v>
      </c>
      <c r="F25" s="24">
        <f>Versichertenbestand!K31</f>
        <v>2.9404675825500121E-2</v>
      </c>
      <c r="G25" s="15" cm="1">
        <f t="array" ref="G25">E25/INDEX(E$2:E$69,_xlfn.XMATCH("Gesamtergebnis",A$2:A$69))-1</f>
        <v>-1.9784625142820422E-2</v>
      </c>
      <c r="H25" s="9">
        <f>-('VK Total'!P31-'VK Total'!O31)</f>
        <v>-114441.09999999998</v>
      </c>
      <c r="I25" s="23">
        <f>'VK Total'!V31</f>
        <v>6.0317344348070165E-2</v>
      </c>
      <c r="J25" s="23" cm="1">
        <f t="array" ref="J25">I25-INDEX(I$2:I$69,_xlfn.XMATCH("Gesamtergebnis",A$2:A$69))</f>
        <v>1.1298377028527609E-2</v>
      </c>
      <c r="K25" s="9" t="e">
        <f>IF(_xlfn.XLOOKUP(A25,#REF!,#REF!)=0,"","ja")</f>
        <v>#REF!</v>
      </c>
      <c r="L25" s="16">
        <f t="shared" si="1"/>
        <v>-0.35998054861177853</v>
      </c>
      <c r="M25" s="16" t="str">
        <f>IF(LEFT(A25,4)="","",_xlfn.TEXTJOIN(";",,LEFT(A25,4),TEXT(Versichertenbestand!K31,"0%")))</f>
        <v>Visp;3%</v>
      </c>
      <c r="N25" s="17" t="str">
        <f t="shared" si="0"/>
        <v>nein</v>
      </c>
      <c r="O25" s="17" t="str">
        <f t="shared" si="2"/>
        <v>Visp;3%</v>
      </c>
      <c r="P25" s="18">
        <v>-3012672.7</v>
      </c>
      <c r="Q25" s="18">
        <v>17246</v>
      </c>
      <c r="R25" s="18">
        <f t="shared" si="3"/>
        <v>174.68820016235651</v>
      </c>
      <c r="S25" s="20" cm="1">
        <f t="array" ref="S25">R25/INDEX(R$2:R$69,_xlfn.XMATCH("Gesamtergebnis",A$2:A$69))-1</f>
        <v>-9.0583207780970509E-2</v>
      </c>
      <c r="T25" s="20" t="str">
        <f t="shared" si="4"/>
        <v/>
      </c>
      <c r="U25" s="18">
        <v>4271</v>
      </c>
      <c r="V25" s="20" t="str">
        <f t="shared" si="5"/>
        <v/>
      </c>
      <c r="AE25" t="str">
        <v>Atup;-21%</v>
      </c>
    </row>
    <row r="26" spans="1:31" x14ac:dyDescent="0.3">
      <c r="A26" s="4" t="str">
        <f>'VK Total'!A32</f>
        <v>Sodalis (fus)</v>
      </c>
      <c r="B26" s="15">
        <f>'VK Total'!E32</f>
        <v>0.10088567670847767</v>
      </c>
      <c r="C26" s="15">
        <f>Versichertenbestand!E32</f>
        <v>-2.6822789054238773E-2</v>
      </c>
      <c r="D26" s="9">
        <f>Versichertenbestand!J32</f>
        <v>37733</v>
      </c>
      <c r="E26" s="9">
        <f>'Konto 5 pypp'!C31</f>
        <v>135.80208305727083</v>
      </c>
      <c r="F26" s="24">
        <f>Versichertenbestand!K32</f>
        <v>1.1581458942119514E-2</v>
      </c>
      <c r="G26" s="15" cm="1">
        <f t="array" ref="G26">E26/INDEX(E$2:E$69,_xlfn.XMATCH("Gesamtergebnis",A$2:A$69))-1</f>
        <v>-0.29608812486851332</v>
      </c>
      <c r="H26" s="9">
        <f>-('VK Total'!P32-'VK Total'!O32)</f>
        <v>618255.58999999892</v>
      </c>
      <c r="I26" s="23">
        <f>'VK Total'!V32</f>
        <v>3.9261719994373542E-2</v>
      </c>
      <c r="J26" s="23" cm="1">
        <f t="array" ref="J26">I26-INDEX(I$2:I$69,_xlfn.XMATCH("Gesamtergebnis",A$2:A$69))</f>
        <v>-9.7572473251690134E-3</v>
      </c>
      <c r="K26" s="9" t="e">
        <f>IF(_xlfn.XLOOKUP(A26,#REF!,#REF!)=0,"","ja")</f>
        <v>#REF!</v>
      </c>
      <c r="L26" s="16">
        <f t="shared" si="1"/>
        <v>-0.12770846576271644</v>
      </c>
      <c r="M26" s="16" t="str">
        <f>IF(LEFT(A26,4)="","",_xlfn.TEXTJOIN(";",,LEFT(A26,4),TEXT(Versichertenbestand!K32,"0%")))</f>
        <v>Soda;1%</v>
      </c>
      <c r="N26" s="17" t="str">
        <f t="shared" si="0"/>
        <v>ok</v>
      </c>
      <c r="O26" s="17" t="str">
        <f t="shared" si="2"/>
        <v/>
      </c>
      <c r="P26" s="18">
        <v>-18638970.299999997</v>
      </c>
      <c r="Q26" s="18">
        <v>150722</v>
      </c>
      <c r="R26" s="18">
        <f t="shared" si="3"/>
        <v>123.66456323562583</v>
      </c>
      <c r="S26" s="20" cm="1">
        <f t="array" ref="S26">R26/INDEX(R$2:R$69,_xlfn.XMATCH("Gesamtergebnis",A$2:A$69))-1</f>
        <v>-0.35620934725764786</v>
      </c>
      <c r="T26" s="20" t="str">
        <f t="shared" si="4"/>
        <v/>
      </c>
      <c r="U26" s="18">
        <v>37733</v>
      </c>
      <c r="V26" s="20" t="str">
        <f t="shared" si="5"/>
        <v/>
      </c>
      <c r="AE26" t="str">
        <v>Birc;-8%</v>
      </c>
    </row>
    <row r="27" spans="1:31" x14ac:dyDescent="0.3">
      <c r="A27" s="4" t="str">
        <f>'VK Total'!A33</f>
        <v>CSS (fus)</v>
      </c>
      <c r="B27" s="15">
        <f>'VK Total'!E33</f>
        <v>0.15325214493024505</v>
      </c>
      <c r="C27" s="15">
        <f>Versichertenbestand!E33</f>
        <v>8.0925367395854403E-2</v>
      </c>
      <c r="D27" s="9">
        <f>Versichertenbestand!J33</f>
        <v>1501294</v>
      </c>
      <c r="E27" s="9">
        <f>'Konto 5 pypp'!C32</f>
        <v>154.38195224919303</v>
      </c>
      <c r="F27" s="24">
        <f>Versichertenbestand!K33</f>
        <v>-2.2411117716809998E-2</v>
      </c>
      <c r="G27" s="15" cm="1">
        <f t="array" ref="G27">E27/INDEX(E$2:E$69,_xlfn.XMATCH("Gesamtergebnis",A$2:A$69))-1</f>
        <v>-0.19978186602366077</v>
      </c>
      <c r="H27" s="9">
        <f>-('VK Total'!P33-'VK Total'!O33)</f>
        <v>-7730878.5200000107</v>
      </c>
      <c r="I27" s="23">
        <f>'VK Total'!V33</f>
        <v>4.1157854977640428E-2</v>
      </c>
      <c r="J27" s="23" cm="1">
        <f t="array" ref="J27">I27-INDEX(I$2:I$69,_xlfn.XMATCH("Gesamtergebnis",A$2:A$69))</f>
        <v>-7.8611123419021281E-3</v>
      </c>
      <c r="K27" s="9" t="e">
        <f>IF(_xlfn.XLOOKUP(A27,#REF!,#REF!)=0,"","ja")</f>
        <v>#REF!</v>
      </c>
      <c r="L27" s="16">
        <f t="shared" si="1"/>
        <v>-7.2326777534390652E-2</v>
      </c>
      <c r="M27" s="16" t="str">
        <f>IF(LEFT(A27,4)="","",_xlfn.TEXTJOIN(";",,LEFT(A27,4),TEXT(Versichertenbestand!K33,"0%")))</f>
        <v>CSS ;-2%</v>
      </c>
      <c r="N27" s="17" t="str">
        <f t="shared" si="0"/>
        <v>ok</v>
      </c>
      <c r="O27" s="17" t="str">
        <f t="shared" si="2"/>
        <v/>
      </c>
      <c r="P27" s="18">
        <v>-898615261.63000023</v>
      </c>
      <c r="Q27" s="18">
        <v>5883834</v>
      </c>
      <c r="R27" s="18">
        <f t="shared" si="3"/>
        <v>152.72614108929659</v>
      </c>
      <c r="S27" s="20" cm="1">
        <f t="array" ref="S27">R27/INDEX(R$2:R$69,_xlfn.XMATCH("Gesamtergebnis",A$2:A$69))-1</f>
        <v>-0.20491643288824302</v>
      </c>
      <c r="T27" s="20" t="str">
        <f t="shared" si="4"/>
        <v/>
      </c>
      <c r="U27" s="18">
        <v>1501294</v>
      </c>
      <c r="V27" s="20" t="str">
        <f t="shared" si="5"/>
        <v/>
      </c>
      <c r="AE27" t="str">
        <v>Entr;38%</v>
      </c>
    </row>
    <row r="28" spans="1:31" x14ac:dyDescent="0.3">
      <c r="A28" s="4" t="str">
        <f>'VK Total'!A34</f>
        <v>SWICA (fus)</v>
      </c>
      <c r="B28" s="15">
        <f>'VK Total'!E34</f>
        <v>0.31007092216302101</v>
      </c>
      <c r="C28" s="15">
        <f>Versichertenbestand!E34</f>
        <v>7.0521901704799314E-2</v>
      </c>
      <c r="D28" s="9">
        <f>Versichertenbestand!J34</f>
        <v>869768</v>
      </c>
      <c r="E28" s="9">
        <f>'Konto 5 pypp'!C33</f>
        <v>198.74107856347899</v>
      </c>
      <c r="F28" s="24">
        <f>Versichertenbestand!K34</f>
        <v>3.709374131798502E-2</v>
      </c>
      <c r="G28" s="15" cm="1">
        <f t="array" ref="G28">E28/INDEX(E$2:E$69,_xlfn.XMATCH("Gesamtergebnis",A$2:A$69))-1</f>
        <v>3.0147712964573525E-2</v>
      </c>
      <c r="H28" s="9">
        <f>-('VK Total'!P34-'VK Total'!O34)</f>
        <v>10221058.639999986</v>
      </c>
      <c r="I28" s="23">
        <f>'VK Total'!V34</f>
        <v>4.9866199584074261E-2</v>
      </c>
      <c r="J28" s="23" cm="1">
        <f t="array" ref="J28">I28-INDEX(I$2:I$69,_xlfn.XMATCH("Gesamtergebnis",A$2:A$69))</f>
        <v>8.4723226453170541E-4</v>
      </c>
      <c r="K28" s="9" t="e">
        <f>IF(_xlfn.XLOOKUP(A28,#REF!,#REF!)=0,"","ja")</f>
        <v>#REF!</v>
      </c>
      <c r="L28" s="16">
        <f t="shared" si="1"/>
        <v>-0.23954902045822168</v>
      </c>
      <c r="M28" s="16" t="str">
        <f>IF(LEFT(A28,4)="","",_xlfn.TEXTJOIN(";",,LEFT(A28,4),TEXT(Versichertenbestand!K34,"0%")))</f>
        <v>SWIC;4%</v>
      </c>
      <c r="N28" s="17" t="str">
        <f t="shared" si="0"/>
        <v>nein</v>
      </c>
      <c r="O28" s="17" t="str">
        <f t="shared" si="2"/>
        <v>SWIC;4%</v>
      </c>
      <c r="P28" s="18">
        <v>-616420148.03999996</v>
      </c>
      <c r="Q28" s="18">
        <v>3350965</v>
      </c>
      <c r="R28" s="18">
        <f t="shared" si="3"/>
        <v>183.95302488686093</v>
      </c>
      <c r="S28" s="20" cm="1">
        <f t="array" ref="S28">R28/INDEX(R$2:R$69,_xlfn.XMATCH("Gesamtergebnis",A$2:A$69))-1</f>
        <v>-4.2351059452694462E-2</v>
      </c>
      <c r="T28" s="20" t="str">
        <f t="shared" si="4"/>
        <v/>
      </c>
      <c r="U28" s="18">
        <v>869768</v>
      </c>
      <c r="V28" s="20" t="str">
        <f t="shared" si="5"/>
        <v/>
      </c>
      <c r="AE28" t="str">
        <v>Luze;22%</v>
      </c>
    </row>
    <row r="29" spans="1:31" x14ac:dyDescent="0.3">
      <c r="A29" s="4" t="str">
        <f>'VK Total'!A35</f>
        <v>Einsiedler (fus)</v>
      </c>
      <c r="B29" s="15">
        <f>'VK Total'!E35</f>
        <v>0.37172282186694738</v>
      </c>
      <c r="C29" s="15">
        <f>Versichertenbestand!E35</f>
        <v>0.1713600958657879</v>
      </c>
      <c r="D29" s="9">
        <f>Versichertenbestand!J35</f>
        <v>5865</v>
      </c>
      <c r="E29" s="9">
        <f>'Konto 5 pypp'!C34</f>
        <v>315.81101790281326</v>
      </c>
      <c r="F29" s="24">
        <f>Versichertenbestand!K35</f>
        <v>0.20209059233449478</v>
      </c>
      <c r="G29" s="15" cm="1">
        <f t="array" ref="G29">E29/INDEX(E$2:E$69,_xlfn.XMATCH("Gesamtergebnis",A$2:A$69))-1</f>
        <v>0.63696403467833762</v>
      </c>
      <c r="H29" s="9">
        <f>-('VK Total'!P35-'VK Total'!O35)</f>
        <v>343632.93999999994</v>
      </c>
      <c r="I29" s="23">
        <f>'VK Total'!V35</f>
        <v>9.4601060941316026E-2</v>
      </c>
      <c r="J29" s="23" cm="1">
        <f t="array" ref="J29">I29-INDEX(I$2:I$69,_xlfn.XMATCH("Gesamtergebnis",A$2:A$69))</f>
        <v>4.558209362177347E-2</v>
      </c>
      <c r="K29" s="9" t="e">
        <f>IF(_xlfn.XLOOKUP(A29,#REF!,#REF!)=0,"","ja")</f>
        <v>#REF!</v>
      </c>
      <c r="L29" s="16">
        <f t="shared" si="1"/>
        <v>-0.20036272600115948</v>
      </c>
      <c r="M29" s="16" t="str">
        <f>IF(LEFT(A29,4)="","",_xlfn.TEXTJOIN(";",,LEFT(A29,4),TEXT(Versichertenbestand!K35,"0%")))</f>
        <v>Eins;20%</v>
      </c>
      <c r="N29" s="17" t="str">
        <f t="shared" si="0"/>
        <v>nein</v>
      </c>
      <c r="O29" s="17" t="str">
        <f t="shared" si="2"/>
        <v>Eins;20%</v>
      </c>
      <c r="P29" s="18">
        <v>-6222521.4300000006</v>
      </c>
      <c r="Q29" s="18">
        <v>20634</v>
      </c>
      <c r="R29" s="18">
        <f t="shared" si="3"/>
        <v>301.56641610933411</v>
      </c>
      <c r="S29" s="20" cm="1">
        <f t="array" ref="S29">R29/INDEX(R$2:R$69,_xlfn.XMATCH("Gesamtergebnis",A$2:A$69))-1</f>
        <v>0.56993753741952857</v>
      </c>
      <c r="T29" s="20" t="str">
        <f t="shared" si="4"/>
        <v>Eins;20%</v>
      </c>
      <c r="U29" s="18">
        <v>5865</v>
      </c>
      <c r="V29" s="20" t="str">
        <f t="shared" si="5"/>
        <v>Eins; 5'865; 57%</v>
      </c>
      <c r="X29" t="s">
        <v>321</v>
      </c>
      <c r="Z29" s="12">
        <v>0.15</v>
      </c>
      <c r="AA29" t="s">
        <v>323</v>
      </c>
      <c r="AE29" t="str">
        <v>SLKK;-20%</v>
      </c>
    </row>
    <row r="30" spans="1:31" x14ac:dyDescent="0.3">
      <c r="A30" s="4" t="str">
        <f>'VK Total'!A36</f>
        <v>Vivao (fus)</v>
      </c>
      <c r="B30" s="15">
        <f>'VK Total'!E36</f>
        <v>0.18184375222803686</v>
      </c>
      <c r="C30" s="15">
        <f>Versichertenbestand!E36</f>
        <v>0.12151183327446131</v>
      </c>
      <c r="D30" s="9">
        <f>Versichertenbestand!J36</f>
        <v>206375</v>
      </c>
      <c r="E30" s="9">
        <f>'Konto 5 pypp'!C35</f>
        <v>247.54777754088428</v>
      </c>
      <c r="F30" s="24">
        <f>Versichertenbestand!K36</f>
        <v>0.15664845173041894</v>
      </c>
      <c r="G30" s="15" cm="1">
        <f t="array" ref="G30">E30/INDEX(E$2:E$69,_xlfn.XMATCH("Gesamtergebnis",A$2:A$69))-1</f>
        <v>0.28313068806131647</v>
      </c>
      <c r="H30" s="9">
        <f>-('VK Total'!P36-'VK Total'!O36)</f>
        <v>3001101.8399999887</v>
      </c>
      <c r="I30" s="23">
        <f>'VK Total'!V36</f>
        <v>6.0953879309090436E-2</v>
      </c>
      <c r="J30" s="23" cm="1">
        <f t="array" ref="J30">I30-INDEX(I$2:I$69,_xlfn.XMATCH("Gesamtergebnis",A$2:A$69))</f>
        <v>1.1934911989547881E-2</v>
      </c>
      <c r="K30" s="9" t="e">
        <f>IF(_xlfn.XLOOKUP(A30,#REF!,#REF!)=0,"","ja")</f>
        <v>#REF!</v>
      </c>
      <c r="L30" s="16">
        <f t="shared" si="1"/>
        <v>-6.033191895357555E-2</v>
      </c>
      <c r="M30" s="16" t="str">
        <f>IF(LEFT(A30,4)="","",_xlfn.TEXTJOIN(";",,LEFT(A30,4),TEXT(Versichertenbestand!K36,"0%")))</f>
        <v>Viva;16%</v>
      </c>
      <c r="N30" s="17" t="str">
        <f t="shared" si="0"/>
        <v>ok</v>
      </c>
      <c r="O30" s="17" t="str">
        <f t="shared" si="2"/>
        <v/>
      </c>
      <c r="P30" s="18">
        <v>-185511684.71999997</v>
      </c>
      <c r="Q30" s="18">
        <v>747639</v>
      </c>
      <c r="R30" s="18">
        <f t="shared" si="3"/>
        <v>248.13002628273802</v>
      </c>
      <c r="S30" s="20" cm="1">
        <f t="array" ref="S30">R30/INDEX(R$2:R$69,_xlfn.XMATCH("Gesamtergebnis",A$2:A$69))-1</f>
        <v>0.29175074415757285</v>
      </c>
      <c r="T30" s="20" t="str">
        <f t="shared" si="4"/>
        <v/>
      </c>
      <c r="U30" s="18">
        <v>206375</v>
      </c>
      <c r="V30" s="20" t="str">
        <f t="shared" si="5"/>
        <v>Viva; 206'375; 29%</v>
      </c>
      <c r="X30" t="s">
        <v>322</v>
      </c>
      <c r="AE30" t="str">
        <v>Sumi;3%</v>
      </c>
    </row>
    <row r="31" spans="1:31" x14ac:dyDescent="0.3">
      <c r="A31" s="4" t="str">
        <f>'VK Total'!A37</f>
        <v>rhenu (fus)</v>
      </c>
      <c r="B31" s="15">
        <f>'VK Total'!E37</f>
        <v>9.7099446164665898E-2</v>
      </c>
      <c r="C31" s="15">
        <f>Versichertenbestand!E37</f>
        <v>9.7440209267563527E-2</v>
      </c>
      <c r="D31" s="9">
        <f>Versichertenbestand!J37</f>
        <v>11747</v>
      </c>
      <c r="E31" s="9">
        <f>'Konto 5 pypp'!C36</f>
        <v>229.47356771941773</v>
      </c>
      <c r="F31" s="24">
        <f>Versichertenbestand!K37</f>
        <v>0.11631663974151858</v>
      </c>
      <c r="G31" s="15" cm="1">
        <f t="array" ref="G31">E31/INDEX(E$2:E$69,_xlfn.XMATCH("Gesamtergebnis",A$2:A$69))-1</f>
        <v>0.18944544671208741</v>
      </c>
      <c r="H31" s="9">
        <f>-('VK Total'!P37-'VK Total'!O37)</f>
        <v>166092</v>
      </c>
      <c r="I31" s="23">
        <f>'VK Total'!V37</f>
        <v>6.7371969437174314E-2</v>
      </c>
      <c r="J31" s="23" cm="1">
        <f t="array" ref="J31">I31-INDEX(I$2:I$69,_xlfn.XMATCH("Gesamtergebnis",A$2:A$69))</f>
        <v>1.8353002117631759E-2</v>
      </c>
      <c r="K31" s="9" t="e">
        <f>IF(_xlfn.XLOOKUP(A31,#REF!,#REF!)=0,"","ja")</f>
        <v>#REF!</v>
      </c>
      <c r="L31" s="16">
        <f t="shared" si="1"/>
        <v>3.4076310289762879E-4</v>
      </c>
      <c r="M31" s="16" t="str">
        <f>IF(LEFT(A31,4)="","",_xlfn.TEXTJOIN(";",,LEFT(A31,4),TEXT(Versichertenbestand!K37,"0%")))</f>
        <v>rhen;12%</v>
      </c>
      <c r="N31" s="17" t="str">
        <f t="shared" si="0"/>
        <v>ok</v>
      </c>
      <c r="O31" s="17" t="str">
        <f t="shared" si="2"/>
        <v/>
      </c>
      <c r="P31" s="18">
        <v>-10046423</v>
      </c>
      <c r="Q31" s="18">
        <v>43473</v>
      </c>
      <c r="R31" s="18">
        <f t="shared" si="3"/>
        <v>231.09569157868103</v>
      </c>
      <c r="S31" s="20" cm="1">
        <f t="array" ref="S31">R31/INDEX(R$2:R$69,_xlfn.XMATCH("Gesamtergebnis",A$2:A$69))-1</f>
        <v>0.20307097065397595</v>
      </c>
      <c r="T31" s="20" t="str">
        <f t="shared" si="4"/>
        <v/>
      </c>
      <c r="U31" s="18">
        <v>11747</v>
      </c>
      <c r="V31" s="20" t="str">
        <f t="shared" si="5"/>
        <v>rhen; 11'747; 20%</v>
      </c>
      <c r="AE31" t="str">
        <v>Sani;0%</v>
      </c>
    </row>
    <row r="32" spans="1:31" x14ac:dyDescent="0.3">
      <c r="A32" s="4" t="str">
        <f>'VK Total'!A38</f>
        <v>Visana Gruppe</v>
      </c>
      <c r="B32" s="15">
        <f>'VK Total'!E38</f>
        <v>0.42179260816931757</v>
      </c>
      <c r="C32" s="15">
        <f>Versichertenbestand!E38</f>
        <v>1.956143227644247E-2</v>
      </c>
      <c r="D32" s="9">
        <f>Versichertenbestand!J38</f>
        <v>643538</v>
      </c>
      <c r="E32" s="9">
        <f>'Konto 5 pypp'!C37</f>
        <v>201.78437189412281</v>
      </c>
      <c r="F32" s="24">
        <f>Versichertenbestand!K38</f>
        <v>1.8925401964897837E-2</v>
      </c>
      <c r="G32" s="15" cm="1">
        <f t="array" ref="G32">E32/INDEX(E$2:E$69,_xlfn.XMATCH("Gesamtergebnis",A$2:A$69))-1</f>
        <v>4.592221558428089E-2</v>
      </c>
      <c r="H32" s="9">
        <f>-('VK Total'!P38-'VK Total'!O38)</f>
        <v>26531965.980000019</v>
      </c>
      <c r="I32" s="23">
        <f>'VK Total'!V38</f>
        <v>5.2304499381771584E-2</v>
      </c>
      <c r="J32" s="23" cm="1">
        <f t="array" ref="J32">I32-INDEX(I$2:I$69,_xlfn.XMATCH("Gesamtergebnis",A$2:A$69))</f>
        <v>3.2855320622290282E-3</v>
      </c>
      <c r="K32" s="9" t="e">
        <f>IF(_xlfn.XLOOKUP(A32,#REF!,#REF!)=0,"","ja")</f>
        <v>#REF!</v>
      </c>
      <c r="L32" s="16">
        <f t="shared" si="1"/>
        <v>-0.4022311758928751</v>
      </c>
      <c r="M32" s="16" t="str">
        <f>IF(LEFT(A32,4)="","",_xlfn.TEXTJOIN(";",,LEFT(A32,4),TEXT(Versichertenbestand!K38,"0%")))</f>
        <v>Visa;2%</v>
      </c>
      <c r="N32" s="17" t="str">
        <f t="shared" si="0"/>
        <v>nein</v>
      </c>
      <c r="O32" s="17" t="str">
        <f t="shared" si="2"/>
        <v>Visa;2%</v>
      </c>
      <c r="P32" s="18">
        <v>-424799313.96999997</v>
      </c>
      <c r="Q32" s="18">
        <v>2534963</v>
      </c>
      <c r="R32" s="18">
        <f t="shared" si="3"/>
        <v>167.57613975825288</v>
      </c>
      <c r="S32" s="20" cm="1">
        <f t="array" ref="S32">R32/INDEX(R$2:R$69,_xlfn.XMATCH("Gesamtergebnis",A$2:A$69))-1</f>
        <v>-0.12760818801865492</v>
      </c>
      <c r="T32" s="20" t="str">
        <f t="shared" si="4"/>
        <v/>
      </c>
      <c r="U32" s="18">
        <v>643538</v>
      </c>
      <c r="V32" s="20" t="str">
        <f t="shared" si="5"/>
        <v/>
      </c>
      <c r="AE32" t="str">
        <v>Visp;3%</v>
      </c>
    </row>
    <row r="33" spans="1:45" x14ac:dyDescent="0.3">
      <c r="A33" s="4" t="str">
        <f>'VK Total'!A39</f>
        <v>Gesamtergebnis</v>
      </c>
      <c r="B33" s="15">
        <f>'VK Total'!E39</f>
        <v>8.6116215149570158E-2</v>
      </c>
      <c r="C33" s="15">
        <f>Versichertenbestand!E39</f>
        <v>3.6602360617305339E-2</v>
      </c>
      <c r="D33" s="9">
        <f>Versichertenbestand!J39</f>
        <v>8905015.5899999999</v>
      </c>
      <c r="E33" s="9">
        <f>'Konto 5 pypp'!C38</f>
        <v>192.92483598448143</v>
      </c>
      <c r="F33" s="24">
        <f>Versichertenbestand!K39</f>
        <v>1.4178642459267409E-2</v>
      </c>
      <c r="G33" s="15" cm="1">
        <f t="array" ref="G33">E33/INDEX(E$2:E$69,_xlfn.XMATCH("Gesamtergebnis",A$2:A$69))-1</f>
        <v>0</v>
      </c>
      <c r="H33" s="9">
        <f>-('VK Total'!P39-'VK Total'!O39)</f>
        <v>17973881.190000534</v>
      </c>
      <c r="I33" s="23">
        <f>'VK Total'!V39</f>
        <v>4.9018967319542556E-2</v>
      </c>
      <c r="J33" s="23" cm="1">
        <f t="array" ref="J33">I33-INDEX(I$2:I$69,_xlfn.XMATCH("Gesamtergebnis",A$2:A$69))</f>
        <v>0</v>
      </c>
      <c r="K33" s="9" t="e">
        <f>IF(_xlfn.XLOOKUP(A33,#REF!,#REF!)=0,"","ja")</f>
        <v>#REF!</v>
      </c>
      <c r="L33" s="16">
        <f t="shared" si="1"/>
        <v>-4.9513854532264819E-2</v>
      </c>
      <c r="M33" s="16" t="str">
        <f>IF(LEFT(A33,4)="","",_xlfn.TEXTJOIN(";",,LEFT(A33,4),TEXT(Versichertenbestand!K39,"0%")))</f>
        <v>Gesa;1%</v>
      </c>
      <c r="N33" s="17" t="str">
        <f t="shared" si="0"/>
        <v>ok</v>
      </c>
      <c r="O33" s="17" t="str">
        <f t="shared" si="2"/>
        <v/>
      </c>
      <c r="P33" s="18">
        <v>-6710555279.0900021</v>
      </c>
      <c r="Q33" s="18">
        <v>34934767.489999995</v>
      </c>
      <c r="R33" s="18">
        <f t="shared" si="3"/>
        <v>192.08816205835305</v>
      </c>
      <c r="S33" s="20" cm="1">
        <f t="array" ref="S33">R33/INDEX(R$2:R$69,_xlfn.XMATCH("Gesamtergebnis",A$2:A$69))-1</f>
        <v>0</v>
      </c>
      <c r="T33" s="20" t="str">
        <f t="shared" si="4"/>
        <v/>
      </c>
      <c r="U33" s="18">
        <v>8905015.5899999999</v>
      </c>
      <c r="V33" s="20" t="str">
        <f t="shared" si="5"/>
        <v/>
      </c>
      <c r="AE33" t="str">
        <v>SWIC;4%</v>
      </c>
    </row>
    <row r="34" spans="1:45" x14ac:dyDescent="0.3">
      <c r="A34" s="4">
        <f>'VK Total'!A40</f>
        <v>0</v>
      </c>
      <c r="B34" s="15">
        <f>'VK Total'!E40</f>
        <v>0</v>
      </c>
      <c r="C34" s="15">
        <f>Versichertenbestand!E40</f>
        <v>0</v>
      </c>
      <c r="D34" s="9">
        <f>Versichertenbestand!J40</f>
        <v>0</v>
      </c>
      <c r="E34" s="9">
        <f>'Konto 5 pypp'!C39</f>
        <v>0</v>
      </c>
      <c r="F34" s="24">
        <f>Versichertenbestand!K40</f>
        <v>0</v>
      </c>
      <c r="G34" s="15" cm="1">
        <f t="array" ref="G34">E34/INDEX(E$2:E$69,_xlfn.XMATCH("Gesamtergebnis",A$2:A$69))-1</f>
        <v>-1</v>
      </c>
      <c r="H34" s="9">
        <f>-('VK Total'!P40-'VK Total'!O40)</f>
        <v>0</v>
      </c>
      <c r="I34" s="23">
        <f>'VK Total'!V40</f>
        <v>0</v>
      </c>
      <c r="J34" s="23" cm="1">
        <f t="array" ref="J34">I34-INDEX(I$2:I$69,_xlfn.XMATCH("Gesamtergebnis",A$2:A$69))</f>
        <v>-4.9018967319542556E-2</v>
      </c>
      <c r="K34" s="9" t="e">
        <f>IF(_xlfn.XLOOKUP(A34,#REF!,#REF!)=0,"","ja")</f>
        <v>#REF!</v>
      </c>
      <c r="L34" s="16">
        <f t="shared" si="1"/>
        <v>0</v>
      </c>
      <c r="M34" s="16" t="str">
        <f>IF(LEFT(A34,4)="","",_xlfn.TEXTJOIN(";",,LEFT(A34,4),TEXT(Versichertenbestand!K40,"0%")))</f>
        <v>0;0%</v>
      </c>
      <c r="N34" s="17" t="str">
        <f t="shared" ref="N34:N63" si="6">IF(C34&lt;0,IF(ABS(L34)&lt;=$Z$29,"ok","nein"),IF(L34&gt;0,"ok",IF(ABS(L34)&lt;=$Z$29,"ok","nein")))</f>
        <v>ok</v>
      </c>
      <c r="O34" s="17" t="str">
        <f t="shared" si="2"/>
        <v/>
      </c>
      <c r="P34" s="18">
        <v>0</v>
      </c>
      <c r="Q34" s="18">
        <v>0</v>
      </c>
      <c r="R34" s="18" t="e">
        <f t="shared" si="3"/>
        <v>#DIV/0!</v>
      </c>
      <c r="S34" s="20" t="e" cm="1">
        <f t="array" ref="S34">R34/INDEX(R$2:R$69,_xlfn.XMATCH("Gesamtergebnis",A$2:A$69))-1</f>
        <v>#DIV/0!</v>
      </c>
      <c r="T34" s="20" t="str">
        <f t="shared" si="4"/>
        <v/>
      </c>
      <c r="U34" s="18">
        <v>0</v>
      </c>
      <c r="V34" s="20" t="str">
        <f t="shared" si="5"/>
        <v/>
      </c>
      <c r="AE34" t="str">
        <v>Eins;20%</v>
      </c>
    </row>
    <row r="35" spans="1:45" x14ac:dyDescent="0.3">
      <c r="A35" s="4">
        <f>'VK Total'!A41</f>
        <v>0</v>
      </c>
      <c r="B35" s="15">
        <f>'VK Total'!E41</f>
        <v>0</v>
      </c>
      <c r="C35" s="15">
        <f>Versichertenbestand!E41</f>
        <v>0</v>
      </c>
      <c r="D35" s="9">
        <f>Versichertenbestand!J41</f>
        <v>0</v>
      </c>
      <c r="E35" s="9">
        <f>'Konto 5 pypp'!C40</f>
        <v>0</v>
      </c>
      <c r="F35" s="24">
        <f>Versichertenbestand!K41</f>
        <v>0</v>
      </c>
      <c r="G35" s="15" cm="1">
        <f t="array" ref="G35">E35/INDEX(E$2:E$69,_xlfn.XMATCH("Gesamtergebnis",A$2:A$69))-1</f>
        <v>-1</v>
      </c>
      <c r="H35" s="9">
        <f>-('VK Total'!P41-'VK Total'!O41)</f>
        <v>0</v>
      </c>
      <c r="I35" s="23">
        <f>'VK Total'!V41</f>
        <v>0</v>
      </c>
      <c r="J35" s="23" cm="1">
        <f t="array" ref="J35">I35-INDEX(I$2:I$69,_xlfn.XMATCH("Gesamtergebnis",A$2:A$69))</f>
        <v>-4.9018967319542556E-2</v>
      </c>
      <c r="K35" s="9" t="e">
        <f>IF(_xlfn.XLOOKUP(A35,#REF!,#REF!)=0,"","ja")</f>
        <v>#REF!</v>
      </c>
      <c r="L35" s="16">
        <f t="shared" si="1"/>
        <v>0</v>
      </c>
      <c r="M35" s="16" t="str">
        <f>IF(LEFT(A35,4)="","",_xlfn.TEXTJOIN(";",,LEFT(A35,4),TEXT(Versichertenbestand!K41,"0%")))</f>
        <v>0;0%</v>
      </c>
      <c r="N35" s="17" t="str">
        <f t="shared" si="6"/>
        <v>ok</v>
      </c>
      <c r="O35" s="17" t="str">
        <f t="shared" si="2"/>
        <v/>
      </c>
      <c r="P35" s="18">
        <v>0</v>
      </c>
      <c r="Q35" s="18">
        <v>0</v>
      </c>
      <c r="R35" s="18" t="e">
        <f t="shared" si="3"/>
        <v>#DIV/0!</v>
      </c>
      <c r="S35" s="20" t="e" cm="1">
        <f t="array" ref="S35">R35/INDEX(R$2:R$69,_xlfn.XMATCH("Gesamtergebnis",A$2:A$69))-1</f>
        <v>#DIV/0!</v>
      </c>
      <c r="T35" s="20" t="str">
        <f t="shared" si="4"/>
        <v/>
      </c>
      <c r="U35" s="18">
        <v>0</v>
      </c>
      <c r="V35" s="20" t="str">
        <f t="shared" si="5"/>
        <v/>
      </c>
      <c r="AE35" t="str">
        <v>Visa;2%</v>
      </c>
    </row>
    <row r="36" spans="1:45" x14ac:dyDescent="0.3">
      <c r="A36" s="4">
        <f>'VK Total'!A42</f>
        <v>0</v>
      </c>
      <c r="B36" s="15">
        <f>'VK Total'!E42</f>
        <v>0</v>
      </c>
      <c r="C36" s="15">
        <f>Versichertenbestand!E42</f>
        <v>0</v>
      </c>
      <c r="D36" s="9">
        <f>Versichertenbestand!J42</f>
        <v>0</v>
      </c>
      <c r="E36" s="9">
        <f>'Konto 5 pypp'!C41</f>
        <v>0</v>
      </c>
      <c r="F36" s="24">
        <f>Versichertenbestand!K42</f>
        <v>0</v>
      </c>
      <c r="G36" s="15" cm="1">
        <f t="array" ref="G36">E36/INDEX(E$2:E$69,_xlfn.XMATCH("Gesamtergebnis",A$2:A$69))-1</f>
        <v>-1</v>
      </c>
      <c r="H36" s="9">
        <f>-('VK Total'!P42-'VK Total'!O42)</f>
        <v>0</v>
      </c>
      <c r="I36" s="23">
        <f>'VK Total'!V42</f>
        <v>0</v>
      </c>
      <c r="J36" s="23" cm="1">
        <f t="array" ref="J36">I36-INDEX(I$2:I$69,_xlfn.XMATCH("Gesamtergebnis",A$2:A$69))</f>
        <v>-4.9018967319542556E-2</v>
      </c>
      <c r="K36" s="9" t="e">
        <f>IF(_xlfn.XLOOKUP(A36,#REF!,#REF!)=0,"","ja")</f>
        <v>#REF!</v>
      </c>
      <c r="L36" s="16">
        <f t="shared" si="1"/>
        <v>0</v>
      </c>
      <c r="M36" s="16" t="str">
        <f>IF(LEFT(A36,4)="","",_xlfn.TEXTJOIN(";",,LEFT(A36,4),TEXT(Versichertenbestand!K42,"0%")))</f>
        <v>0;0%</v>
      </c>
      <c r="N36" s="17" t="str">
        <f t="shared" si="6"/>
        <v>ok</v>
      </c>
      <c r="O36" s="17" t="str">
        <f t="shared" si="2"/>
        <v/>
      </c>
      <c r="P36" s="18">
        <v>0</v>
      </c>
      <c r="Q36" s="18">
        <v>0</v>
      </c>
      <c r="R36" s="18" t="e">
        <f t="shared" si="3"/>
        <v>#DIV/0!</v>
      </c>
      <c r="S36" s="20" t="e" cm="1">
        <f t="array" ref="S36">R36/INDEX(R$2:R$69,_xlfn.XMATCH("Gesamtergebnis",A$2:A$69))-1</f>
        <v>#DIV/0!</v>
      </c>
      <c r="T36" s="20" t="str">
        <f t="shared" si="4"/>
        <v/>
      </c>
      <c r="U36" s="18">
        <v>0</v>
      </c>
      <c r="V36" s="20" t="str">
        <f t="shared" si="5"/>
        <v/>
      </c>
      <c r="AS36" t="str" cm="1">
        <f t="array" ref="AS36:AS54">_xlfn.UNIQUE(V2:V63)</f>
        <v/>
      </c>
    </row>
    <row r="37" spans="1:45" x14ac:dyDescent="0.3">
      <c r="A37" s="4">
        <f>'VK Total'!A43</f>
        <v>0</v>
      </c>
      <c r="B37" s="15">
        <f>'VK Total'!E43</f>
        <v>0</v>
      </c>
      <c r="C37" s="15">
        <f>Versichertenbestand!E43</f>
        <v>0</v>
      </c>
      <c r="D37" s="9">
        <f>Versichertenbestand!J43</f>
        <v>0</v>
      </c>
      <c r="E37" s="9">
        <f>'Konto 5 pypp'!C42</f>
        <v>0</v>
      </c>
      <c r="F37" s="24">
        <f>Versichertenbestand!K43</f>
        <v>0</v>
      </c>
      <c r="G37" s="15" cm="1">
        <f t="array" ref="G37">E37/INDEX(E$2:E$69,_xlfn.XMATCH("Gesamtergebnis",A$2:A$69))-1</f>
        <v>-1</v>
      </c>
      <c r="H37" s="9">
        <f>-('VK Total'!P43-'VK Total'!O43)</f>
        <v>0</v>
      </c>
      <c r="I37" s="23">
        <f>'VK Total'!V43</f>
        <v>0</v>
      </c>
      <c r="J37" s="23" cm="1">
        <f t="array" ref="J37">I37-INDEX(I$2:I$69,_xlfn.XMATCH("Gesamtergebnis",A$2:A$69))</f>
        <v>-4.9018967319542556E-2</v>
      </c>
      <c r="K37" s="9" t="e">
        <f>IF(_xlfn.XLOOKUP(A37,#REF!,#REF!)=0,"","ja")</f>
        <v>#REF!</v>
      </c>
      <c r="L37" s="16">
        <f t="shared" si="1"/>
        <v>0</v>
      </c>
      <c r="M37" s="16" t="str">
        <f>IF(LEFT(A37,4)="","",_xlfn.TEXTJOIN(";",,LEFT(A37,4),TEXT(Versichertenbestand!K43,"0%")))</f>
        <v>0;0%</v>
      </c>
      <c r="N37" s="17" t="str">
        <f t="shared" si="6"/>
        <v>ok</v>
      </c>
      <c r="O37" s="17" t="str">
        <f t="shared" si="2"/>
        <v/>
      </c>
      <c r="P37" s="18">
        <v>0</v>
      </c>
      <c r="Q37" s="18">
        <v>0</v>
      </c>
      <c r="R37" s="18" t="e">
        <f t="shared" si="3"/>
        <v>#DIV/0!</v>
      </c>
      <c r="S37" s="20" t="e" cm="1">
        <f t="array" ref="S37">R37/INDEX(R$2:R$69,_xlfn.XMATCH("Gesamtergebnis",A$2:A$69))-1</f>
        <v>#DIV/0!</v>
      </c>
      <c r="T37" s="20" t="str">
        <f t="shared" si="4"/>
        <v/>
      </c>
      <c r="U37" s="18">
        <v>0</v>
      </c>
      <c r="V37" s="20" t="str">
        <f t="shared" si="5"/>
        <v/>
      </c>
      <c r="AS37" t="str">
        <v>Assu; 804'064; 4%</v>
      </c>
    </row>
    <row r="38" spans="1:45" x14ac:dyDescent="0.3">
      <c r="A38" s="4">
        <f>'VK Total'!A44</f>
        <v>0</v>
      </c>
      <c r="B38" s="15">
        <f>'VK Total'!E44</f>
        <v>0</v>
      </c>
      <c r="C38" s="15">
        <f>Versichertenbestand!E44</f>
        <v>0</v>
      </c>
      <c r="D38" s="9">
        <f>Versichertenbestand!J44</f>
        <v>0</v>
      </c>
      <c r="E38" s="9">
        <f>'Konto 5 pypp'!C43</f>
        <v>0</v>
      </c>
      <c r="F38" s="24">
        <f>Versichertenbestand!K44</f>
        <v>0</v>
      </c>
      <c r="G38" s="15" cm="1">
        <f t="array" ref="G38">E38/INDEX(E$2:E$69,_xlfn.XMATCH("Gesamtergebnis",A$2:A$69))-1</f>
        <v>-1</v>
      </c>
      <c r="H38" s="9">
        <f>-('VK Total'!P44-'VK Total'!O44)</f>
        <v>0</v>
      </c>
      <c r="I38" s="23">
        <f>'VK Total'!V44</f>
        <v>0</v>
      </c>
      <c r="J38" s="23" cm="1">
        <f t="array" ref="J38">I38-INDEX(I$2:I$69,_xlfn.XMATCH("Gesamtergebnis",A$2:A$69))</f>
        <v>-4.9018967319542556E-2</v>
      </c>
      <c r="K38" s="9" t="e">
        <f>IF(_xlfn.XLOOKUP(A38,#REF!,#REF!)=0,"","ja")</f>
        <v>#REF!</v>
      </c>
      <c r="L38" s="16">
        <f t="shared" si="1"/>
        <v>0</v>
      </c>
      <c r="M38" s="16" t="str">
        <f>IF(LEFT(A38,4)="","",_xlfn.TEXTJOIN(";",,LEFT(A38,4),TEXT(Versichertenbestand!K44,"0%")))</f>
        <v>0;0%</v>
      </c>
      <c r="N38" s="17" t="str">
        <f t="shared" si="6"/>
        <v>ok</v>
      </c>
      <c r="O38" s="17" t="str">
        <f t="shared" si="2"/>
        <v/>
      </c>
      <c r="P38" s="18">
        <v>0</v>
      </c>
      <c r="Q38" s="18">
        <v>0</v>
      </c>
      <c r="R38" s="18" t="e">
        <f t="shared" si="3"/>
        <v>#DIV/0!</v>
      </c>
      <c r="S38" s="20" t="e" cm="1">
        <f t="array" ref="S38">R38/INDEX(R$2:R$69,_xlfn.XMATCH("Gesamtergebnis",A$2:A$69))-1</f>
        <v>#DIV/0!</v>
      </c>
      <c r="T38" s="20" t="str">
        <f t="shared" si="4"/>
        <v/>
      </c>
      <c r="U38" s="18">
        <v>0</v>
      </c>
      <c r="V38" s="20" t="str">
        <f t="shared" si="5"/>
        <v/>
      </c>
      <c r="AS38" t="str">
        <v>Atup; 151'750; 2%</v>
      </c>
    </row>
    <row r="39" spans="1:45" x14ac:dyDescent="0.3">
      <c r="A39" s="4">
        <f>'VK Total'!A45</f>
        <v>0</v>
      </c>
      <c r="B39" s="15">
        <f>'VK Total'!E45</f>
        <v>0</v>
      </c>
      <c r="C39" s="15">
        <f>Versichertenbestand!E45</f>
        <v>0</v>
      </c>
      <c r="D39" s="9">
        <f>Versichertenbestand!J45</f>
        <v>0</v>
      </c>
      <c r="E39" s="9">
        <f>'Konto 5 pypp'!C44</f>
        <v>0</v>
      </c>
      <c r="F39" s="24">
        <f>Versichertenbestand!K45</f>
        <v>0</v>
      </c>
      <c r="G39" s="15" cm="1">
        <f t="array" ref="G39">E39/INDEX(E$2:E$69,_xlfn.XMATCH("Gesamtergebnis",A$2:A$69))-1</f>
        <v>-1</v>
      </c>
      <c r="H39" s="9">
        <f>-('VK Total'!P45-'VK Total'!O45)</f>
        <v>0</v>
      </c>
      <c r="I39" s="23">
        <f>'VK Total'!V45</f>
        <v>0</v>
      </c>
      <c r="J39" s="23" cm="1">
        <f t="array" ref="J39">I39-INDEX(I$2:I$69,_xlfn.XMATCH("Gesamtergebnis",A$2:A$69))</f>
        <v>-4.9018967319542556E-2</v>
      </c>
      <c r="K39" s="9" t="e">
        <f>IF(_xlfn.XLOOKUP(A39,#REF!,#REF!)=0,"","ja")</f>
        <v>#REF!</v>
      </c>
      <c r="L39" s="16">
        <f t="shared" si="1"/>
        <v>0</v>
      </c>
      <c r="M39" s="16" t="str">
        <f>IF(LEFT(A39,4)="","",_xlfn.TEXTJOIN(";",,LEFT(A39,4),TEXT(Versichertenbestand!K45,"0%")))</f>
        <v>0;0%</v>
      </c>
      <c r="N39" s="17" t="str">
        <f t="shared" si="6"/>
        <v>ok</v>
      </c>
      <c r="O39" s="17" t="str">
        <f t="shared" si="2"/>
        <v/>
      </c>
      <c r="P39" s="18">
        <v>0</v>
      </c>
      <c r="Q39" s="18">
        <v>0</v>
      </c>
      <c r="R39" s="18" t="e">
        <f t="shared" si="3"/>
        <v>#DIV/0!</v>
      </c>
      <c r="S39" s="20" t="e" cm="1">
        <f t="array" ref="S39">R39/INDEX(R$2:R$69,_xlfn.XMATCH("Gesamtergebnis",A$2:A$69))-1</f>
        <v>#DIV/0!</v>
      </c>
      <c r="T39" s="20" t="str">
        <f t="shared" si="4"/>
        <v/>
      </c>
      <c r="U39" s="18">
        <v>0</v>
      </c>
      <c r="V39" s="20" t="str">
        <f t="shared" si="5"/>
        <v/>
      </c>
      <c r="AS39" t="str">
        <v>Birc; 2'832; 125%</v>
      </c>
    </row>
    <row r="40" spans="1:45" x14ac:dyDescent="0.3">
      <c r="A40" s="4">
        <f>'VK Total'!A46</f>
        <v>0</v>
      </c>
      <c r="B40" s="15">
        <f>'VK Total'!E46</f>
        <v>0</v>
      </c>
      <c r="C40" s="15">
        <f>Versichertenbestand!E46</f>
        <v>0</v>
      </c>
      <c r="D40" s="9">
        <f>Versichertenbestand!J46</f>
        <v>0</v>
      </c>
      <c r="E40" s="9">
        <f>'Konto 5 pypp'!C45</f>
        <v>0</v>
      </c>
      <c r="F40" s="24">
        <f>Versichertenbestand!K46</f>
        <v>0</v>
      </c>
      <c r="G40" s="15" cm="1">
        <f t="array" ref="G40">E40/INDEX(E$2:E$69,_xlfn.XMATCH("Gesamtergebnis",A$2:A$69))-1</f>
        <v>-1</v>
      </c>
      <c r="H40" s="9">
        <f>-('VK Total'!P46-'VK Total'!O46)</f>
        <v>0</v>
      </c>
      <c r="I40" s="23">
        <f>'VK Total'!V46</f>
        <v>0</v>
      </c>
      <c r="J40" s="23" cm="1">
        <f t="array" ref="J40">I40-INDEX(I$2:I$69,_xlfn.XMATCH("Gesamtergebnis",A$2:A$69))</f>
        <v>-4.9018967319542556E-2</v>
      </c>
      <c r="K40" s="9" t="e">
        <f>IF(_xlfn.XLOOKUP(A40,#REF!,#REF!)=0,"","ja")</f>
        <v>#REF!</v>
      </c>
      <c r="L40" s="16">
        <f t="shared" si="1"/>
        <v>0</v>
      </c>
      <c r="M40" s="16" t="str">
        <f>IF(LEFT(A40,4)="","",_xlfn.TEXTJOIN(";",,LEFT(A40,4),TEXT(Versichertenbestand!K46,"0%")))</f>
        <v>0;0%</v>
      </c>
      <c r="N40" s="17" t="str">
        <f t="shared" si="6"/>
        <v>ok</v>
      </c>
      <c r="O40" s="17" t="str">
        <f t="shared" si="2"/>
        <v/>
      </c>
      <c r="P40" s="18">
        <v>0</v>
      </c>
      <c r="Q40" s="18">
        <v>0</v>
      </c>
      <c r="R40" s="18" t="e">
        <f t="shared" si="3"/>
        <v>#DIV/0!</v>
      </c>
      <c r="S40" s="20" t="e" cm="1">
        <f t="array" ref="S40">R40/INDEX(R$2:R$69,_xlfn.XMATCH("Gesamtergebnis",A$2:A$69))-1</f>
        <v>#DIV/0!</v>
      </c>
      <c r="T40" s="20" t="str">
        <f t="shared" si="4"/>
        <v/>
      </c>
      <c r="U40" s="18">
        <v>0</v>
      </c>
      <c r="V40" s="20" t="str">
        <f t="shared" si="5"/>
        <v/>
      </c>
      <c r="AS40" t="str">
        <v>EGK ; 96'137; 29%</v>
      </c>
    </row>
    <row r="41" spans="1:45" x14ac:dyDescent="0.3">
      <c r="A41" s="4">
        <f>'VK Total'!A47</f>
        <v>0</v>
      </c>
      <c r="B41" s="15">
        <f>'VK Total'!E47</f>
        <v>0</v>
      </c>
      <c r="C41" s="15">
        <f>Versichertenbestand!E47</f>
        <v>0</v>
      </c>
      <c r="D41" s="9">
        <f>Versichertenbestand!J47</f>
        <v>0</v>
      </c>
      <c r="E41" s="9">
        <f>'Konto 5 pypp'!C46</f>
        <v>0</v>
      </c>
      <c r="F41" s="24">
        <f>Versichertenbestand!K47</f>
        <v>0</v>
      </c>
      <c r="G41" s="15" cm="1">
        <f t="array" ref="G41">E41/INDEX(E$2:E$69,_xlfn.XMATCH("Gesamtergebnis",A$2:A$69))-1</f>
        <v>-1</v>
      </c>
      <c r="H41" s="9">
        <f>-('VK Total'!P47-'VK Total'!O47)</f>
        <v>0</v>
      </c>
      <c r="I41" s="23">
        <f>'VK Total'!V47</f>
        <v>0</v>
      </c>
      <c r="J41" s="23" cm="1">
        <f t="array" ref="J41">I41-INDEX(I$2:I$69,_xlfn.XMATCH("Gesamtergebnis",A$2:A$69))</f>
        <v>-4.9018967319542556E-2</v>
      </c>
      <c r="K41" s="9" t="e">
        <f>IF(_xlfn.XLOOKUP(A41,#REF!,#REF!)=0,"","ja")</f>
        <v>#REF!</v>
      </c>
      <c r="L41" s="16">
        <f t="shared" si="1"/>
        <v>0</v>
      </c>
      <c r="M41" s="16" t="str">
        <f>IF(LEFT(A41,4)="","",_xlfn.TEXTJOIN(";",,LEFT(A41,4),TEXT(Versichertenbestand!K47,"0%")))</f>
        <v>0;0%</v>
      </c>
      <c r="N41" s="17" t="str">
        <f t="shared" si="6"/>
        <v>ok</v>
      </c>
      <c r="O41" s="17" t="str">
        <f t="shared" si="2"/>
        <v/>
      </c>
      <c r="P41" s="18">
        <v>0</v>
      </c>
      <c r="Q41" s="18">
        <v>0</v>
      </c>
      <c r="R41" s="18" t="e">
        <f t="shared" si="3"/>
        <v>#DIV/0!</v>
      </c>
      <c r="S41" s="20" t="e" cm="1">
        <f t="array" ref="S41">R41/INDEX(R$2:R$69,_xlfn.XMATCH("Gesamtergebnis",A$2:A$69))-1</f>
        <v>#DIV/0!</v>
      </c>
      <c r="T41" s="20" t="str">
        <f t="shared" si="4"/>
        <v/>
      </c>
      <c r="U41" s="18">
        <v>0</v>
      </c>
      <c r="V41" s="20" t="str">
        <f t="shared" si="5"/>
        <v/>
      </c>
      <c r="AS41" t="str">
        <v>Entr; 6'519; 18%</v>
      </c>
    </row>
    <row r="42" spans="1:45" x14ac:dyDescent="0.3">
      <c r="A42" s="4">
        <f>'VK Total'!A48</f>
        <v>0</v>
      </c>
      <c r="B42" s="15">
        <f>'VK Total'!E48</f>
        <v>0</v>
      </c>
      <c r="C42" s="15">
        <f>Versichertenbestand!E48</f>
        <v>0</v>
      </c>
      <c r="D42" s="9">
        <f>Versichertenbestand!J48</f>
        <v>0</v>
      </c>
      <c r="E42" s="9">
        <f>'Konto 5 pypp'!C47</f>
        <v>0</v>
      </c>
      <c r="F42" s="24">
        <f>Versichertenbestand!K48</f>
        <v>0</v>
      </c>
      <c r="G42" s="15" cm="1">
        <f t="array" ref="G42">E42/INDEX(E$2:E$69,_xlfn.XMATCH("Gesamtergebnis",A$2:A$69))-1</f>
        <v>-1</v>
      </c>
      <c r="H42" s="9">
        <f>-('VK Total'!P48-'VK Total'!O48)</f>
        <v>0</v>
      </c>
      <c r="I42" s="23">
        <f>'VK Total'!V48</f>
        <v>0</v>
      </c>
      <c r="J42" s="23" cm="1">
        <f t="array" ref="J42">I42-INDEX(I$2:I$69,_xlfn.XMATCH("Gesamtergebnis",A$2:A$69))</f>
        <v>-4.9018967319542556E-2</v>
      </c>
      <c r="K42" s="9" t="e">
        <f>IF(_xlfn.XLOOKUP(A42,#REF!,#REF!)=0,"","ja")</f>
        <v>#REF!</v>
      </c>
      <c r="L42" s="16">
        <f t="shared" si="1"/>
        <v>0</v>
      </c>
      <c r="M42" s="16" t="str">
        <f>IF(LEFT(A42,4)="","",_xlfn.TEXTJOIN(";",,LEFT(A42,4),TEXT(Versichertenbestand!K48,"0%")))</f>
        <v>0;0%</v>
      </c>
      <c r="N42" s="17" t="str">
        <f t="shared" si="6"/>
        <v>ok</v>
      </c>
      <c r="O42" s="17" t="str">
        <f t="shared" si="2"/>
        <v/>
      </c>
      <c r="P42" s="18">
        <v>0</v>
      </c>
      <c r="Q42" s="18">
        <v>0</v>
      </c>
      <c r="R42" s="18" t="e">
        <f t="shared" si="3"/>
        <v>#DIV/0!</v>
      </c>
      <c r="S42" s="20" t="e" cm="1">
        <f t="array" ref="S42">R42/INDEX(R$2:R$69,_xlfn.XMATCH("Gesamtergebnis",A$2:A$69))-1</f>
        <v>#DIV/0!</v>
      </c>
      <c r="T42" s="20" t="str">
        <f t="shared" si="4"/>
        <v/>
      </c>
      <c r="U42" s="18">
        <v>0</v>
      </c>
      <c r="V42" s="20" t="str">
        <f t="shared" si="5"/>
        <v/>
      </c>
      <c r="AS42" t="str">
        <v>Glar; 9'549; 43%</v>
      </c>
    </row>
    <row r="43" spans="1:45" x14ac:dyDescent="0.3">
      <c r="A43" s="4">
        <f>'VK Total'!A49</f>
        <v>0</v>
      </c>
      <c r="B43" s="15">
        <f>'VK Total'!E49</f>
        <v>0</v>
      </c>
      <c r="C43" s="15">
        <f>Versichertenbestand!E49</f>
        <v>0</v>
      </c>
      <c r="D43" s="9">
        <f>Versichertenbestand!J49</f>
        <v>0</v>
      </c>
      <c r="E43" s="9">
        <f>'Konto 5 pypp'!C48</f>
        <v>0</v>
      </c>
      <c r="F43" s="24">
        <f>Versichertenbestand!K49</f>
        <v>0</v>
      </c>
      <c r="G43" s="15" cm="1">
        <f t="array" ref="G43">E43/INDEX(E$2:E$69,_xlfn.XMATCH("Gesamtergebnis",A$2:A$69))-1</f>
        <v>-1</v>
      </c>
      <c r="H43" s="9">
        <f>-('VK Total'!P49-'VK Total'!O49)</f>
        <v>0</v>
      </c>
      <c r="I43" s="23">
        <f>'VK Total'!V49</f>
        <v>0</v>
      </c>
      <c r="J43" s="23" cm="1">
        <f t="array" ref="J43">I43-INDEX(I$2:I$69,_xlfn.XMATCH("Gesamtergebnis",A$2:A$69))</f>
        <v>-4.9018967319542556E-2</v>
      </c>
      <c r="K43" s="9" t="e">
        <f>IF(_xlfn.XLOOKUP(A43,#REF!,#REF!)=0,"","ja")</f>
        <v>#REF!</v>
      </c>
      <c r="L43" s="16">
        <f t="shared" si="1"/>
        <v>0</v>
      </c>
      <c r="M43" s="16" t="str">
        <f>IF(LEFT(A43,4)="","",_xlfn.TEXTJOIN(";",,LEFT(A43,4),TEXT(Versichertenbestand!K49,"0%")))</f>
        <v>0;0%</v>
      </c>
      <c r="N43" s="17" t="str">
        <f t="shared" si="6"/>
        <v>ok</v>
      </c>
      <c r="O43" s="17" t="str">
        <f t="shared" si="2"/>
        <v/>
      </c>
      <c r="P43" s="18">
        <v>0</v>
      </c>
      <c r="Q43" s="18">
        <v>0</v>
      </c>
      <c r="R43" s="18" t="e">
        <f t="shared" si="3"/>
        <v>#DIV/0!</v>
      </c>
      <c r="S43" s="20" t="e" cm="1">
        <f t="array" ref="S43">R43/INDEX(R$2:R$69,_xlfn.XMATCH("Gesamtergebnis",A$2:A$69))-1</f>
        <v>#DIV/0!</v>
      </c>
      <c r="T43" s="20" t="str">
        <f t="shared" si="4"/>
        <v/>
      </c>
      <c r="U43" s="18">
        <v>0</v>
      </c>
      <c r="V43" s="20" t="str">
        <f t="shared" si="5"/>
        <v/>
      </c>
      <c r="AS43" t="str">
        <v>Grou; 999'954; 21%</v>
      </c>
    </row>
    <row r="44" spans="1:45" x14ac:dyDescent="0.3">
      <c r="A44" s="4">
        <f>'VK Total'!A50</f>
        <v>0</v>
      </c>
      <c r="B44" s="15">
        <f>'VK Total'!E50</f>
        <v>0</v>
      </c>
      <c r="C44" s="15">
        <f>Versichertenbestand!E50</f>
        <v>0</v>
      </c>
      <c r="D44" s="9">
        <f>Versichertenbestand!J50</f>
        <v>0</v>
      </c>
      <c r="E44" s="9">
        <f>'Konto 5 pypp'!C49</f>
        <v>0</v>
      </c>
      <c r="F44" s="24">
        <f>Versichertenbestand!K50</f>
        <v>0</v>
      </c>
      <c r="G44" s="15" cm="1">
        <f t="array" ref="G44">E44/INDEX(E$2:E$69,_xlfn.XMATCH("Gesamtergebnis",A$2:A$69))-1</f>
        <v>-1</v>
      </c>
      <c r="H44" s="9">
        <f>-('VK Total'!P50-'VK Total'!O50)</f>
        <v>0</v>
      </c>
      <c r="I44" s="23">
        <f>'VK Total'!V50</f>
        <v>0</v>
      </c>
      <c r="J44" s="23" cm="1">
        <f t="array" ref="J44">I44-INDEX(I$2:I$69,_xlfn.XMATCH("Gesamtergebnis",A$2:A$69))</f>
        <v>-4.9018967319542556E-2</v>
      </c>
      <c r="K44" s="9" t="e">
        <f>IF(_xlfn.XLOOKUP(A44,#REF!,#REF!)=0,"","ja")</f>
        <v>#REF!</v>
      </c>
      <c r="L44" s="16">
        <f t="shared" si="1"/>
        <v>0</v>
      </c>
      <c r="M44" s="16" t="str">
        <f>IF(LEFT(A44,4)="","",_xlfn.TEXTJOIN(";",,LEFT(A44,4),TEXT(Versichertenbestand!K50,"0%")))</f>
        <v>0;0%</v>
      </c>
      <c r="N44" s="17" t="str">
        <f t="shared" si="6"/>
        <v>ok</v>
      </c>
      <c r="O44" s="17" t="str">
        <f t="shared" si="2"/>
        <v/>
      </c>
      <c r="P44" s="18">
        <v>0</v>
      </c>
      <c r="Q44" s="18">
        <v>0</v>
      </c>
      <c r="R44" s="18" t="e">
        <f t="shared" si="3"/>
        <v>#DIV/0!</v>
      </c>
      <c r="S44" s="20" t="e" cm="1">
        <f t="array" ref="S44">R44/INDEX(R$2:R$69,_xlfn.XMATCH("Gesamtergebnis",A$2:A$69))-1</f>
        <v>#DIV/0!</v>
      </c>
      <c r="T44" s="20" t="str">
        <f t="shared" si="4"/>
        <v/>
      </c>
      <c r="U44" s="18">
        <v>0</v>
      </c>
      <c r="V44" s="20" t="str">
        <f t="shared" si="5"/>
        <v/>
      </c>
      <c r="AS44" t="str">
        <v>SLKK; 13'531; 3%</v>
      </c>
    </row>
    <row r="45" spans="1:45" x14ac:dyDescent="0.3">
      <c r="A45" s="4">
        <f>'VK Total'!A51</f>
        <v>0</v>
      </c>
      <c r="B45" s="15">
        <f>'VK Total'!E51</f>
        <v>0</v>
      </c>
      <c r="C45" s="15">
        <f>Versichertenbestand!E51</f>
        <v>0</v>
      </c>
      <c r="D45" s="9">
        <f>Versichertenbestand!J51</f>
        <v>0</v>
      </c>
      <c r="E45" s="9">
        <f>'Konto 5 pypp'!C50</f>
        <v>0</v>
      </c>
      <c r="F45" s="24">
        <f>Versichertenbestand!K51</f>
        <v>0</v>
      </c>
      <c r="G45" s="15" cm="1">
        <f t="array" ref="G45">E45/INDEX(E$2:E$69,_xlfn.XMATCH("Gesamtergebnis",A$2:A$69))-1</f>
        <v>-1</v>
      </c>
      <c r="H45" s="9">
        <f>-('VK Total'!P51-'VK Total'!O51)</f>
        <v>0</v>
      </c>
      <c r="I45" s="23">
        <f>'VK Total'!V51</f>
        <v>0</v>
      </c>
      <c r="J45" s="23" cm="1">
        <f t="array" ref="J45">I45-INDEX(I$2:I$69,_xlfn.XMATCH("Gesamtergebnis",A$2:A$69))</f>
        <v>-4.9018967319542556E-2</v>
      </c>
      <c r="K45" s="9" t="e">
        <f>IF(_xlfn.XLOOKUP(A45,#REF!,#REF!)=0,"","ja")</f>
        <v>#REF!</v>
      </c>
      <c r="L45" s="16">
        <f t="shared" si="1"/>
        <v>0</v>
      </c>
      <c r="M45" s="16" t="str">
        <f>IF(LEFT(A45,4)="","",_xlfn.TEXTJOIN(";",,LEFT(A45,4),TEXT(Versichertenbestand!K51,"0%")))</f>
        <v>0;0%</v>
      </c>
      <c r="N45" s="17" t="str">
        <f t="shared" si="6"/>
        <v>ok</v>
      </c>
      <c r="O45" s="17" t="str">
        <f t="shared" si="2"/>
        <v/>
      </c>
      <c r="P45" s="18">
        <v>0</v>
      </c>
      <c r="Q45" s="18">
        <v>0</v>
      </c>
      <c r="R45" s="18" t="e">
        <f t="shared" si="3"/>
        <v>#DIV/0!</v>
      </c>
      <c r="S45" s="20" t="e" cm="1">
        <f t="array" ref="S45">R45/INDEX(R$2:R$69,_xlfn.XMATCH("Gesamtergebnis",A$2:A$69))-1</f>
        <v>#DIV/0!</v>
      </c>
      <c r="T45" s="20" t="str">
        <f t="shared" si="4"/>
        <v/>
      </c>
      <c r="U45" s="18">
        <v>0</v>
      </c>
      <c r="V45" s="20" t="str">
        <f t="shared" si="5"/>
        <v/>
      </c>
      <c r="AS45" t="str">
        <v>Stef; 9'577; 11%</v>
      </c>
    </row>
    <row r="46" spans="1:45" x14ac:dyDescent="0.3">
      <c r="A46" s="4">
        <f>'VK Total'!A52</f>
        <v>0</v>
      </c>
      <c r="B46" s="15">
        <f>'VK Total'!E52</f>
        <v>0</v>
      </c>
      <c r="C46" s="15">
        <f>Versichertenbestand!E52</f>
        <v>0</v>
      </c>
      <c r="D46" s="9">
        <f>Versichertenbestand!J52</f>
        <v>0</v>
      </c>
      <c r="E46" s="9">
        <f>'Konto 5 pypp'!C51</f>
        <v>0</v>
      </c>
      <c r="F46" s="24">
        <f>Versichertenbestand!K52</f>
        <v>0</v>
      </c>
      <c r="G46" s="15" cm="1">
        <f t="array" ref="G46">E46/INDEX(E$2:E$69,_xlfn.XMATCH("Gesamtergebnis",A$2:A$69))-1</f>
        <v>-1</v>
      </c>
      <c r="H46" s="9">
        <f>-('VK Total'!P52-'VK Total'!O52)</f>
        <v>0</v>
      </c>
      <c r="I46" s="23">
        <f>'VK Total'!V52</f>
        <v>0</v>
      </c>
      <c r="J46" s="23" cm="1">
        <f t="array" ref="J46">I46-INDEX(I$2:I$69,_xlfn.XMATCH("Gesamtergebnis",A$2:A$69))</f>
        <v>-4.9018967319542556E-2</v>
      </c>
      <c r="K46" s="9" t="e">
        <f>IF(_xlfn.XLOOKUP(A46,#REF!,#REF!)=0,"","ja")</f>
        <v>#REF!</v>
      </c>
      <c r="L46" s="16">
        <f t="shared" si="1"/>
        <v>0</v>
      </c>
      <c r="M46" s="16" t="str">
        <f>IF(LEFT(A46,4)="","",_xlfn.TEXTJOIN(";",,LEFT(A46,4),TEXT(Versichertenbestand!K52,"0%")))</f>
        <v>0;0%</v>
      </c>
      <c r="N46" s="17" t="str">
        <f t="shared" si="6"/>
        <v>ok</v>
      </c>
      <c r="O46" s="17" t="str">
        <f t="shared" si="2"/>
        <v/>
      </c>
      <c r="P46" s="18">
        <v>0</v>
      </c>
      <c r="Q46" s="18">
        <v>0</v>
      </c>
      <c r="R46" s="18" t="e">
        <f t="shared" si="3"/>
        <v>#DIV/0!</v>
      </c>
      <c r="S46" s="20" t="e" cm="1">
        <f t="array" ref="S46">R46/INDEX(R$2:R$69,_xlfn.XMATCH("Gesamtergebnis",A$2:A$69))-1</f>
        <v>#DIV/0!</v>
      </c>
      <c r="T46" s="20" t="str">
        <f t="shared" si="4"/>
        <v/>
      </c>
      <c r="U46" s="18">
        <v>0</v>
      </c>
      <c r="V46" s="20" t="str">
        <f t="shared" si="5"/>
        <v/>
      </c>
      <c r="AS46" t="str">
        <v>surs; 3'918; 10%</v>
      </c>
    </row>
    <row r="47" spans="1:45" x14ac:dyDescent="0.3">
      <c r="A47" s="4">
        <f>'VK Total'!A53</f>
        <v>0</v>
      </c>
      <c r="B47" s="15">
        <f>'VK Total'!E53</f>
        <v>0</v>
      </c>
      <c r="C47" s="15">
        <f>Versichertenbestand!E53</f>
        <v>0</v>
      </c>
      <c r="D47" s="9">
        <f>Versichertenbestand!J53</f>
        <v>0</v>
      </c>
      <c r="E47" s="9">
        <f>'Konto 5 pypp'!C52</f>
        <v>0</v>
      </c>
      <c r="F47" s="24">
        <f>Versichertenbestand!K53</f>
        <v>0</v>
      </c>
      <c r="G47" s="15" cm="1">
        <f t="array" ref="G47">E47/INDEX(E$2:E$69,_xlfn.XMATCH("Gesamtergebnis",A$2:A$69))-1</f>
        <v>-1</v>
      </c>
      <c r="H47" s="9">
        <f>-('VK Total'!P53-'VK Total'!O53)</f>
        <v>0</v>
      </c>
      <c r="I47" s="23">
        <f>'VK Total'!V53</f>
        <v>0</v>
      </c>
      <c r="J47" s="23" cm="1">
        <f t="array" ref="J47">I47-INDEX(I$2:I$69,_xlfn.XMATCH("Gesamtergebnis",A$2:A$69))</f>
        <v>-4.9018967319542556E-2</v>
      </c>
      <c r="K47" s="9" t="e">
        <f>IF(_xlfn.XLOOKUP(A47,#REF!,#REF!)=0,"","ja")</f>
        <v>#REF!</v>
      </c>
      <c r="L47" s="16">
        <f t="shared" si="1"/>
        <v>0</v>
      </c>
      <c r="M47" s="16" t="str">
        <f>IF(LEFT(A47,4)="","",_xlfn.TEXTJOIN(";",,LEFT(A47,4),TEXT(Versichertenbestand!K53,"0%")))</f>
        <v>0;0%</v>
      </c>
      <c r="N47" s="17" t="str">
        <f t="shared" si="6"/>
        <v>ok</v>
      </c>
      <c r="O47" s="17" t="str">
        <f t="shared" si="2"/>
        <v/>
      </c>
      <c r="P47" s="18">
        <v>0</v>
      </c>
      <c r="Q47" s="18">
        <v>0</v>
      </c>
      <c r="R47" s="18" t="e">
        <f t="shared" si="3"/>
        <v>#DIV/0!</v>
      </c>
      <c r="S47" s="20" t="e" cm="1">
        <f t="array" ref="S47">R47/INDEX(R$2:R$69,_xlfn.XMATCH("Gesamtergebnis",A$2:A$69))-1</f>
        <v>#DIV/0!</v>
      </c>
      <c r="T47" s="20" t="str">
        <f t="shared" si="4"/>
        <v/>
      </c>
      <c r="U47" s="18">
        <v>0</v>
      </c>
      <c r="V47" s="20" t="str">
        <f t="shared" si="5"/>
        <v/>
      </c>
      <c r="AS47" t="str">
        <v>Wäde; 13'125; 2%</v>
      </c>
    </row>
    <row r="48" spans="1:45" x14ac:dyDescent="0.3">
      <c r="A48" s="4">
        <f>'VK Total'!A54</f>
        <v>0</v>
      </c>
      <c r="B48" s="15">
        <f>'VK Total'!E54</f>
        <v>0</v>
      </c>
      <c r="C48" s="15">
        <f>Versichertenbestand!E54</f>
        <v>0</v>
      </c>
      <c r="D48" s="9">
        <f>Versichertenbestand!J54</f>
        <v>0</v>
      </c>
      <c r="E48" s="9">
        <f>'Konto 5 pypp'!C53</f>
        <v>0</v>
      </c>
      <c r="F48" s="24">
        <f>Versichertenbestand!K54</f>
        <v>0</v>
      </c>
      <c r="G48" s="15" cm="1">
        <f t="array" ref="G48">E48/INDEX(E$2:E$69,_xlfn.XMATCH("Gesamtergebnis",A$2:A$69))-1</f>
        <v>-1</v>
      </c>
      <c r="H48" s="9">
        <f>-('VK Total'!P54-'VK Total'!O54)</f>
        <v>0</v>
      </c>
      <c r="I48" s="23">
        <f>'VK Total'!V54</f>
        <v>0</v>
      </c>
      <c r="J48" s="23" cm="1">
        <f t="array" ref="J48">I48-INDEX(I$2:I$69,_xlfn.XMATCH("Gesamtergebnis",A$2:A$69))</f>
        <v>-4.9018967319542556E-2</v>
      </c>
      <c r="K48" s="9" t="e">
        <f>IF(_xlfn.XLOOKUP(A48,#REF!,#REF!)=0,"","ja")</f>
        <v>#REF!</v>
      </c>
      <c r="L48" s="16">
        <f t="shared" si="1"/>
        <v>0</v>
      </c>
      <c r="M48" s="16" t="str">
        <f>IF(LEFT(A48,4)="","",_xlfn.TEXTJOIN(";",,LEFT(A48,4),TEXT(Versichertenbestand!K54,"0%")))</f>
        <v>0;0%</v>
      </c>
      <c r="N48" s="17" t="str">
        <f t="shared" si="6"/>
        <v>ok</v>
      </c>
      <c r="O48" s="17" t="str">
        <f t="shared" si="2"/>
        <v/>
      </c>
      <c r="P48" s="18">
        <v>0</v>
      </c>
      <c r="Q48" s="18">
        <v>0</v>
      </c>
      <c r="R48" s="18" t="e">
        <f t="shared" si="3"/>
        <v>#DIV/0!</v>
      </c>
      <c r="S48" s="20" t="e" cm="1">
        <f t="array" ref="S48">R48/INDEX(R$2:R$69,_xlfn.XMATCH("Gesamtergebnis",A$2:A$69))-1</f>
        <v>#DIV/0!</v>
      </c>
      <c r="T48" s="20" t="str">
        <f t="shared" si="4"/>
        <v/>
      </c>
      <c r="U48" s="18">
        <v>0</v>
      </c>
      <c r="V48" s="20" t="str">
        <f t="shared" si="5"/>
        <v/>
      </c>
      <c r="AS48" t="str">
        <v>Hels; 1'305'103; 1%</v>
      </c>
    </row>
    <row r="49" spans="1:45" x14ac:dyDescent="0.3">
      <c r="A49" s="4">
        <f>'VK Total'!A55</f>
        <v>0</v>
      </c>
      <c r="B49" s="15">
        <f>'VK Total'!E55</f>
        <v>0</v>
      </c>
      <c r="C49" s="15">
        <f>Versichertenbestand!E55</f>
        <v>0</v>
      </c>
      <c r="D49" s="9">
        <f>Versichertenbestand!J55</f>
        <v>0</v>
      </c>
      <c r="E49" s="9">
        <f>'Konto 5 pypp'!C54</f>
        <v>0</v>
      </c>
      <c r="F49" s="24">
        <f>Versichertenbestand!K55</f>
        <v>0</v>
      </c>
      <c r="G49" s="15" cm="1">
        <f t="array" ref="G49">E49/INDEX(E$2:E$69,_xlfn.XMATCH("Gesamtergebnis",A$2:A$69))-1</f>
        <v>-1</v>
      </c>
      <c r="H49" s="9">
        <f>-('VK Total'!P55-'VK Total'!O55)</f>
        <v>0</v>
      </c>
      <c r="I49" s="23">
        <f>'VK Total'!V55</f>
        <v>0</v>
      </c>
      <c r="J49" s="23" cm="1">
        <f t="array" ref="J49">I49-INDEX(I$2:I$69,_xlfn.XMATCH("Gesamtergebnis",A$2:A$69))</f>
        <v>-4.9018967319542556E-2</v>
      </c>
      <c r="K49" s="9" t="e">
        <f>IF(_xlfn.XLOOKUP(A49,#REF!,#REF!)=0,"","ja")</f>
        <v>#REF!</v>
      </c>
      <c r="L49" s="16">
        <f t="shared" si="1"/>
        <v>0</v>
      </c>
      <c r="M49" s="16" t="str">
        <f>IF(LEFT(A49,4)="","",_xlfn.TEXTJOIN(";",,LEFT(A49,4),TEXT(Versichertenbestand!K55,"0%")))</f>
        <v>0;0%</v>
      </c>
      <c r="N49" s="17" t="str">
        <f t="shared" si="6"/>
        <v>ok</v>
      </c>
      <c r="O49" s="17" t="str">
        <f t="shared" si="2"/>
        <v/>
      </c>
      <c r="P49" s="18">
        <v>0</v>
      </c>
      <c r="Q49" s="18">
        <v>0</v>
      </c>
      <c r="R49" s="18" t="e">
        <f t="shared" si="3"/>
        <v>#DIV/0!</v>
      </c>
      <c r="S49" s="20" t="e" cm="1">
        <f t="array" ref="S49">R49/INDEX(R$2:R$69,_xlfn.XMATCH("Gesamtergebnis",A$2:A$69))-1</f>
        <v>#DIV/0!</v>
      </c>
      <c r="T49" s="20" t="str">
        <f t="shared" si="4"/>
        <v/>
      </c>
      <c r="U49" s="18">
        <v>0</v>
      </c>
      <c r="V49" s="20" t="str">
        <f t="shared" si="5"/>
        <v/>
      </c>
      <c r="AS49" t="str">
        <v>KPT ; 556'871; 30%</v>
      </c>
    </row>
    <row r="50" spans="1:45" x14ac:dyDescent="0.3">
      <c r="A50" s="4">
        <f>'VK Total'!A56</f>
        <v>0</v>
      </c>
      <c r="B50" s="15">
        <f>'VK Total'!E56</f>
        <v>0</v>
      </c>
      <c r="C50" s="15">
        <f>Versichertenbestand!E56</f>
        <v>0</v>
      </c>
      <c r="D50" s="9">
        <f>Versichertenbestand!J56</f>
        <v>0</v>
      </c>
      <c r="E50" s="9">
        <f>'Konto 5 pypp'!C55</f>
        <v>0</v>
      </c>
      <c r="F50" s="24">
        <f>Versichertenbestand!K56</f>
        <v>0</v>
      </c>
      <c r="G50" s="15" cm="1">
        <f t="array" ref="G50">E50/INDEX(E$2:E$69,_xlfn.XMATCH("Gesamtergebnis",A$2:A$69))-1</f>
        <v>-1</v>
      </c>
      <c r="H50" s="9">
        <f>-('VK Total'!P56-'VK Total'!O56)</f>
        <v>0</v>
      </c>
      <c r="I50" s="23">
        <f>'VK Total'!V56</f>
        <v>0</v>
      </c>
      <c r="J50" s="23" cm="1">
        <f t="array" ref="J50">I50-INDEX(I$2:I$69,_xlfn.XMATCH("Gesamtergebnis",A$2:A$69))</f>
        <v>-4.9018967319542556E-2</v>
      </c>
      <c r="K50" s="9" t="e">
        <f>IF(_xlfn.XLOOKUP(A50,#REF!,#REF!)=0,"","ja")</f>
        <v>#REF!</v>
      </c>
      <c r="L50" s="16">
        <f t="shared" si="1"/>
        <v>0</v>
      </c>
      <c r="M50" s="16" t="str">
        <f>IF(LEFT(A50,4)="","",_xlfn.TEXTJOIN(";",,LEFT(A50,4),TEXT(Versichertenbestand!K56,"0%")))</f>
        <v>0;0%</v>
      </c>
      <c r="N50" s="17" t="str">
        <f t="shared" si="6"/>
        <v>ok</v>
      </c>
      <c r="O50" s="17" t="str">
        <f t="shared" si="2"/>
        <v/>
      </c>
      <c r="P50" s="18">
        <v>0</v>
      </c>
      <c r="Q50" s="18">
        <v>0</v>
      </c>
      <c r="R50" s="18" t="e">
        <f t="shared" si="3"/>
        <v>#DIV/0!</v>
      </c>
      <c r="S50" s="20" t="e" cm="1">
        <f t="array" ref="S50">R50/INDEX(R$2:R$69,_xlfn.XMATCH("Gesamtergebnis",A$2:A$69))-1</f>
        <v>#DIV/0!</v>
      </c>
      <c r="T50" s="20" t="str">
        <f t="shared" si="4"/>
        <v/>
      </c>
      <c r="U50" s="18">
        <v>0</v>
      </c>
      <c r="V50" s="20" t="str">
        <f t="shared" si="5"/>
        <v/>
      </c>
      <c r="AS50" t="str">
        <v>Sani; 594'894; 9%</v>
      </c>
    </row>
    <row r="51" spans="1:45" x14ac:dyDescent="0.3">
      <c r="A51" s="4">
        <f>'VK Total'!A57</f>
        <v>0</v>
      </c>
      <c r="B51" s="15">
        <f>'VK Total'!E57</f>
        <v>0</v>
      </c>
      <c r="C51" s="15">
        <f>Versichertenbestand!E57</f>
        <v>0</v>
      </c>
      <c r="D51" s="9">
        <f>Versichertenbestand!J57</f>
        <v>0</v>
      </c>
      <c r="E51" s="9">
        <f>'Konto 5 pypp'!C56</f>
        <v>0</v>
      </c>
      <c r="F51" s="24">
        <f>Versichertenbestand!K57</f>
        <v>0</v>
      </c>
      <c r="G51" s="15" cm="1">
        <f t="array" ref="G51">E51/INDEX(E$2:E$69,_xlfn.XMATCH("Gesamtergebnis",A$2:A$69))-1</f>
        <v>-1</v>
      </c>
      <c r="H51" s="9">
        <f>-('VK Total'!P57-'VK Total'!O57)</f>
        <v>0</v>
      </c>
      <c r="I51" s="23">
        <f>'VK Total'!V57</f>
        <v>0</v>
      </c>
      <c r="J51" s="23" cm="1">
        <f t="array" ref="J51">I51-INDEX(I$2:I$69,_xlfn.XMATCH("Gesamtergebnis",A$2:A$69))</f>
        <v>-4.9018967319542556E-2</v>
      </c>
      <c r="K51" s="9" t="e">
        <f>IF(_xlfn.XLOOKUP(A51,#REF!,#REF!)=0,"","ja")</f>
        <v>#REF!</v>
      </c>
      <c r="L51" s="16">
        <f t="shared" si="1"/>
        <v>0</v>
      </c>
      <c r="M51" s="16" t="str">
        <f>IF(LEFT(A51,4)="","",_xlfn.TEXTJOIN(";",,LEFT(A51,4),TEXT(Versichertenbestand!K57,"0%")))</f>
        <v>0;0%</v>
      </c>
      <c r="N51" s="17" t="str">
        <f t="shared" si="6"/>
        <v>ok</v>
      </c>
      <c r="O51" s="17" t="str">
        <f t="shared" si="2"/>
        <v/>
      </c>
      <c r="P51" s="18">
        <v>0</v>
      </c>
      <c r="Q51" s="18">
        <v>0</v>
      </c>
      <c r="R51" s="18" t="e">
        <f t="shared" si="3"/>
        <v>#DIV/0!</v>
      </c>
      <c r="S51" s="20" t="e" cm="1">
        <f t="array" ref="S51">R51/INDEX(R$2:R$69,_xlfn.XMATCH("Gesamtergebnis",A$2:A$69))-1</f>
        <v>#DIV/0!</v>
      </c>
      <c r="T51" s="20" t="str">
        <f t="shared" si="4"/>
        <v/>
      </c>
      <c r="U51" s="18">
        <v>0</v>
      </c>
      <c r="V51" s="20" t="str">
        <f t="shared" si="5"/>
        <v/>
      </c>
      <c r="AS51" t="str">
        <v>öKK ; 174'602; 16%</v>
      </c>
    </row>
    <row r="52" spans="1:45" x14ac:dyDescent="0.3">
      <c r="A52" s="4">
        <f>'VK Total'!A58</f>
        <v>0</v>
      </c>
      <c r="B52" s="15">
        <f>'VK Total'!E58</f>
        <v>0</v>
      </c>
      <c r="C52" s="15">
        <f>Versichertenbestand!E58</f>
        <v>0</v>
      </c>
      <c r="D52" s="9">
        <f>Versichertenbestand!J58</f>
        <v>0</v>
      </c>
      <c r="E52" s="9">
        <f>'Konto 5 pypp'!C57</f>
        <v>0</v>
      </c>
      <c r="F52" s="24">
        <f>Versichertenbestand!K58</f>
        <v>0</v>
      </c>
      <c r="G52" s="15" cm="1">
        <f t="array" ref="G52">E52/INDEX(E$2:E$69,_xlfn.XMATCH("Gesamtergebnis",A$2:A$69))-1</f>
        <v>-1</v>
      </c>
      <c r="H52" s="9">
        <f>-('VK Total'!P58-'VK Total'!O58)</f>
        <v>0</v>
      </c>
      <c r="I52" s="23">
        <f>'VK Total'!V58</f>
        <v>0</v>
      </c>
      <c r="J52" s="23" cm="1">
        <f t="array" ref="J52">I52-INDEX(I$2:I$69,_xlfn.XMATCH("Gesamtergebnis",A$2:A$69))</f>
        <v>-4.9018967319542556E-2</v>
      </c>
      <c r="K52" s="9" t="e">
        <f>IF(_xlfn.XLOOKUP(A52,#REF!,#REF!)=0,"","ja")</f>
        <v>#REF!</v>
      </c>
      <c r="L52" s="16">
        <f t="shared" si="1"/>
        <v>0</v>
      </c>
      <c r="M52" s="16" t="str">
        <f>IF(LEFT(A52,4)="","",_xlfn.TEXTJOIN(";",,LEFT(A52,4),TEXT(Versichertenbestand!K58,"0%")))</f>
        <v>0;0%</v>
      </c>
      <c r="N52" s="17" t="str">
        <f t="shared" si="6"/>
        <v>ok</v>
      </c>
      <c r="O52" s="17" t="str">
        <f t="shared" si="2"/>
        <v/>
      </c>
      <c r="P52" s="18">
        <v>0</v>
      </c>
      <c r="Q52" s="18">
        <v>0</v>
      </c>
      <c r="R52" s="18" t="e">
        <f t="shared" si="3"/>
        <v>#DIV/0!</v>
      </c>
      <c r="S52" s="20" t="e" cm="1">
        <f t="array" ref="S52">R52/INDEX(R$2:R$69,_xlfn.XMATCH("Gesamtergebnis",A$2:A$69))-1</f>
        <v>#DIV/0!</v>
      </c>
      <c r="T52" s="20" t="str">
        <f t="shared" si="4"/>
        <v/>
      </c>
      <c r="U52" s="18">
        <v>0</v>
      </c>
      <c r="V52" s="20" t="str">
        <f t="shared" si="5"/>
        <v/>
      </c>
      <c r="AS52" t="str">
        <v>Eins; 5'865; 57%</v>
      </c>
    </row>
    <row r="53" spans="1:45" x14ac:dyDescent="0.3">
      <c r="A53" s="4">
        <f>'VK Total'!A59</f>
        <v>0</v>
      </c>
      <c r="B53" s="15">
        <f>'VK Total'!E59</f>
        <v>0</v>
      </c>
      <c r="C53" s="15">
        <f>Versichertenbestand!E59</f>
        <v>0</v>
      </c>
      <c r="D53" s="9">
        <f>Versichertenbestand!J59</f>
        <v>0</v>
      </c>
      <c r="E53" s="9">
        <f>'Konto 5 pypp'!C58</f>
        <v>0</v>
      </c>
      <c r="F53" s="24">
        <f>Versichertenbestand!K59</f>
        <v>0</v>
      </c>
      <c r="G53" s="15" cm="1">
        <f t="array" ref="G53">E53/INDEX(E$2:E$69,_xlfn.XMATCH("Gesamtergebnis",A$2:A$69))-1</f>
        <v>-1</v>
      </c>
      <c r="H53" s="9">
        <f>-('VK Total'!P59-'VK Total'!O59)</f>
        <v>0</v>
      </c>
      <c r="I53" s="23">
        <f>'VK Total'!V59</f>
        <v>0</v>
      </c>
      <c r="J53" s="23" cm="1">
        <f t="array" ref="J53">I53-INDEX(I$2:I$69,_xlfn.XMATCH("Gesamtergebnis",A$2:A$69))</f>
        <v>-4.9018967319542556E-2</v>
      </c>
      <c r="K53" s="9" t="e">
        <f>IF(_xlfn.XLOOKUP(A53,#REF!,#REF!)=0,"","ja")</f>
        <v>#REF!</v>
      </c>
      <c r="L53" s="16">
        <f t="shared" si="1"/>
        <v>0</v>
      </c>
      <c r="M53" s="16" t="str">
        <f>IF(LEFT(A53,4)="","",_xlfn.TEXTJOIN(";",,LEFT(A53,4),TEXT(Versichertenbestand!K59,"0%")))</f>
        <v>0;0%</v>
      </c>
      <c r="N53" s="17" t="str">
        <f t="shared" si="6"/>
        <v>ok</v>
      </c>
      <c r="O53" s="17" t="str">
        <f t="shared" si="2"/>
        <v/>
      </c>
      <c r="P53" s="18">
        <v>0</v>
      </c>
      <c r="Q53" s="18">
        <v>0</v>
      </c>
      <c r="R53" s="18" t="e">
        <f t="shared" si="3"/>
        <v>#DIV/0!</v>
      </c>
      <c r="S53" s="20" t="e" cm="1">
        <f t="array" ref="S53">R53/INDEX(R$2:R$69,_xlfn.XMATCH("Gesamtergebnis",A$2:A$69))-1</f>
        <v>#DIV/0!</v>
      </c>
      <c r="T53" s="20" t="str">
        <f t="shared" si="4"/>
        <v/>
      </c>
      <c r="U53" s="18">
        <v>0</v>
      </c>
      <c r="V53" s="20" t="str">
        <f t="shared" si="5"/>
        <v/>
      </c>
      <c r="AS53" t="str">
        <v>Viva; 206'375; 29%</v>
      </c>
    </row>
    <row r="54" spans="1:45" x14ac:dyDescent="0.3">
      <c r="A54" s="4">
        <f>'VK Total'!A60</f>
        <v>0</v>
      </c>
      <c r="B54" s="15">
        <f>'VK Total'!E60</f>
        <v>0</v>
      </c>
      <c r="C54" s="15">
        <f>Versichertenbestand!E60</f>
        <v>0</v>
      </c>
      <c r="D54" s="9">
        <f>Versichertenbestand!J60</f>
        <v>0</v>
      </c>
      <c r="E54" s="9">
        <f>'Konto 5 pypp'!C59</f>
        <v>0</v>
      </c>
      <c r="F54" s="24">
        <f>Versichertenbestand!K60</f>
        <v>0</v>
      </c>
      <c r="G54" s="15" cm="1">
        <f t="array" ref="G54">E54/INDEX(E$2:E$69,_xlfn.XMATCH("Gesamtergebnis",A$2:A$69))-1</f>
        <v>-1</v>
      </c>
      <c r="H54" s="9">
        <f>-('VK Total'!P60-'VK Total'!O60)</f>
        <v>0</v>
      </c>
      <c r="I54" s="23">
        <f>'VK Total'!V60</f>
        <v>0</v>
      </c>
      <c r="J54" s="23" cm="1">
        <f t="array" ref="J54">I54-INDEX(I$2:I$69,_xlfn.XMATCH("Gesamtergebnis",A$2:A$69))</f>
        <v>-4.9018967319542556E-2</v>
      </c>
      <c r="K54" s="9" t="e">
        <f>IF(_xlfn.XLOOKUP(A54,#REF!,#REF!)=0,"","ja")</f>
        <v>#REF!</v>
      </c>
      <c r="L54" s="16">
        <f t="shared" si="1"/>
        <v>0</v>
      </c>
      <c r="M54" s="16" t="str">
        <f>IF(LEFT(A54,4)="","",_xlfn.TEXTJOIN(";",,LEFT(A54,4),TEXT(Versichertenbestand!K60,"0%")))</f>
        <v>0;0%</v>
      </c>
      <c r="N54" s="17" t="str">
        <f t="shared" si="6"/>
        <v>ok</v>
      </c>
      <c r="O54" s="17" t="str">
        <f t="shared" si="2"/>
        <v/>
      </c>
      <c r="P54" s="18">
        <v>0</v>
      </c>
      <c r="Q54" s="18">
        <v>0</v>
      </c>
      <c r="R54" s="18" t="e">
        <f t="shared" si="3"/>
        <v>#DIV/0!</v>
      </c>
      <c r="S54" s="20" t="e" cm="1">
        <f t="array" ref="S54">R54/INDEX(R$2:R$69,_xlfn.XMATCH("Gesamtergebnis",A$2:A$69))-1</f>
        <v>#DIV/0!</v>
      </c>
      <c r="T54" s="20" t="str">
        <f t="shared" si="4"/>
        <v/>
      </c>
      <c r="U54" s="18">
        <v>0</v>
      </c>
      <c r="V54" s="20" t="str">
        <f t="shared" si="5"/>
        <v/>
      </c>
      <c r="AS54" t="str">
        <v>rhen; 11'747; 20%</v>
      </c>
    </row>
    <row r="55" spans="1:45" x14ac:dyDescent="0.3">
      <c r="A55" s="4">
        <f>'VK Total'!A61</f>
        <v>0</v>
      </c>
      <c r="B55" s="15">
        <f>'VK Total'!E61</f>
        <v>0</v>
      </c>
      <c r="C55" s="15">
        <f>Versichertenbestand!E61</f>
        <v>0</v>
      </c>
      <c r="D55" s="9">
        <f>Versichertenbestand!J61</f>
        <v>0</v>
      </c>
      <c r="E55" s="9">
        <f>'Konto 5 pypp'!C60</f>
        <v>0</v>
      </c>
      <c r="F55" s="24">
        <f>Versichertenbestand!K61</f>
        <v>0</v>
      </c>
      <c r="G55" s="15" cm="1">
        <f t="array" ref="G55">E55/INDEX(E$2:E$69,_xlfn.XMATCH("Gesamtergebnis",A$2:A$69))-1</f>
        <v>-1</v>
      </c>
      <c r="H55" s="9">
        <f>-('VK Total'!P61-'VK Total'!O61)</f>
        <v>0</v>
      </c>
      <c r="I55" s="23">
        <f>'VK Total'!V61</f>
        <v>0</v>
      </c>
      <c r="J55" s="23" cm="1">
        <f t="array" ref="J55">I55-INDEX(I$2:I$69,_xlfn.XMATCH("Gesamtergebnis",A$2:A$69))</f>
        <v>-4.9018967319542556E-2</v>
      </c>
      <c r="K55" s="9" t="e">
        <f>IF(_xlfn.XLOOKUP(A55,#REF!,#REF!)=0,"","ja")</f>
        <v>#REF!</v>
      </c>
      <c r="L55" s="16">
        <f t="shared" si="1"/>
        <v>0</v>
      </c>
      <c r="M55" s="16" t="str">
        <f>IF(LEFT(A55,4)="","",_xlfn.TEXTJOIN(";",,LEFT(A55,4),TEXT(Versichertenbestand!K61,"0%")))</f>
        <v>0;0%</v>
      </c>
      <c r="N55" s="17" t="str">
        <f t="shared" si="6"/>
        <v>ok</v>
      </c>
      <c r="O55" s="17" t="str">
        <f t="shared" si="2"/>
        <v/>
      </c>
      <c r="P55" s="18">
        <v>0</v>
      </c>
      <c r="Q55" s="18">
        <v>0</v>
      </c>
      <c r="R55" s="18" t="e">
        <f t="shared" si="3"/>
        <v>#DIV/0!</v>
      </c>
      <c r="S55" s="20" t="e" cm="1">
        <f t="array" ref="S55">R55/INDEX(R$2:R$69,_xlfn.XMATCH("Gesamtergebnis",A$2:A$69))-1</f>
        <v>#DIV/0!</v>
      </c>
      <c r="T55" s="20" t="str">
        <f t="shared" si="4"/>
        <v/>
      </c>
      <c r="U55" s="18">
        <v>0</v>
      </c>
      <c r="V55" s="20" t="str">
        <f t="shared" si="5"/>
        <v/>
      </c>
    </row>
    <row r="56" spans="1:45" x14ac:dyDescent="0.3">
      <c r="A56" s="4">
        <f>'VK Total'!A62</f>
        <v>0</v>
      </c>
      <c r="B56" s="15">
        <f>'VK Total'!E62</f>
        <v>0</v>
      </c>
      <c r="C56" s="15">
        <f>Versichertenbestand!E62</f>
        <v>0</v>
      </c>
      <c r="D56" s="9">
        <f>Versichertenbestand!J62</f>
        <v>0</v>
      </c>
      <c r="E56" s="9">
        <f>'Konto 5 pypp'!C61</f>
        <v>0</v>
      </c>
      <c r="F56" s="24">
        <f>Versichertenbestand!K62</f>
        <v>0</v>
      </c>
      <c r="G56" s="15" cm="1">
        <f t="array" ref="G56">E56/INDEX(E$2:E$69,_xlfn.XMATCH("Gesamtergebnis",A$2:A$69))-1</f>
        <v>-1</v>
      </c>
      <c r="H56" s="9">
        <f>-('VK Total'!P62-'VK Total'!O62)</f>
        <v>0</v>
      </c>
      <c r="I56" s="23">
        <f>'VK Total'!V62</f>
        <v>0</v>
      </c>
      <c r="J56" s="23" cm="1">
        <f t="array" ref="J56">I56-INDEX(I$2:I$69,_xlfn.XMATCH("Gesamtergebnis",A$2:A$69))</f>
        <v>-4.9018967319542556E-2</v>
      </c>
      <c r="K56" s="9" t="e">
        <f>IF(_xlfn.XLOOKUP(A56,#REF!,#REF!)=0,"","ja")</f>
        <v>#REF!</v>
      </c>
      <c r="L56" s="16">
        <f t="shared" si="1"/>
        <v>0</v>
      </c>
      <c r="M56" s="16" t="str">
        <f>IF(LEFT(A56,4)="","",_xlfn.TEXTJOIN(";",,LEFT(A56,4),TEXT(Versichertenbestand!K62,"0%")))</f>
        <v>0;0%</v>
      </c>
      <c r="N56" s="17" t="str">
        <f t="shared" si="6"/>
        <v>ok</v>
      </c>
      <c r="O56" s="17" t="str">
        <f t="shared" si="2"/>
        <v/>
      </c>
      <c r="P56" s="18">
        <v>0</v>
      </c>
      <c r="Q56" s="18">
        <v>0</v>
      </c>
      <c r="R56" s="18" t="e">
        <f t="shared" si="3"/>
        <v>#DIV/0!</v>
      </c>
      <c r="S56" s="20" t="e" cm="1">
        <f t="array" ref="S56">R56/INDEX(R$2:R$69,_xlfn.XMATCH("Gesamtergebnis",A$2:A$69))-1</f>
        <v>#DIV/0!</v>
      </c>
      <c r="T56" s="20" t="str">
        <f t="shared" si="4"/>
        <v/>
      </c>
      <c r="U56" s="18">
        <v>0</v>
      </c>
      <c r="V56" s="20" t="str">
        <f t="shared" si="5"/>
        <v/>
      </c>
    </row>
    <row r="57" spans="1:45" x14ac:dyDescent="0.3">
      <c r="A57" s="4">
        <f>'VK Total'!A63</f>
        <v>0</v>
      </c>
      <c r="B57" s="15">
        <f>'VK Total'!E63</f>
        <v>0</v>
      </c>
      <c r="C57" s="15">
        <f>Versichertenbestand!E63</f>
        <v>0</v>
      </c>
      <c r="D57" s="9">
        <f>Versichertenbestand!J63</f>
        <v>0</v>
      </c>
      <c r="E57" s="9">
        <f>'Konto 5 pypp'!C62</f>
        <v>0</v>
      </c>
      <c r="F57" s="24">
        <f>Versichertenbestand!K63</f>
        <v>0</v>
      </c>
      <c r="G57" s="15" cm="1">
        <f t="array" ref="G57">E57/INDEX(E$2:E$69,_xlfn.XMATCH("Gesamtergebnis",A$2:A$69))-1</f>
        <v>-1</v>
      </c>
      <c r="H57" s="9">
        <f>-('VK Total'!P63-'VK Total'!O63)</f>
        <v>0</v>
      </c>
      <c r="I57" s="23">
        <f>'VK Total'!V63</f>
        <v>0</v>
      </c>
      <c r="J57" s="23" cm="1">
        <f t="array" ref="J57">I57-INDEX(I$2:I$69,_xlfn.XMATCH("Gesamtergebnis",A$2:A$69))</f>
        <v>-4.9018967319542556E-2</v>
      </c>
      <c r="K57" s="9" t="e">
        <f>IF(_xlfn.XLOOKUP(A57,#REF!,#REF!)=0,"","ja")</f>
        <v>#REF!</v>
      </c>
      <c r="L57" s="16">
        <f t="shared" si="1"/>
        <v>0</v>
      </c>
      <c r="M57" s="16" t="str">
        <f>IF(LEFT(A57,4)="","",_xlfn.TEXTJOIN(";",,LEFT(A57,4),TEXT(Versichertenbestand!K63,"0%")))</f>
        <v>0;0%</v>
      </c>
      <c r="N57" s="17" t="str">
        <f t="shared" si="6"/>
        <v>ok</v>
      </c>
      <c r="O57" s="17" t="str">
        <f t="shared" si="2"/>
        <v/>
      </c>
      <c r="P57" s="18">
        <v>0</v>
      </c>
      <c r="Q57" s="18">
        <v>0</v>
      </c>
      <c r="R57" s="18" t="e">
        <f t="shared" si="3"/>
        <v>#DIV/0!</v>
      </c>
      <c r="S57" s="20" t="e" cm="1">
        <f t="array" ref="S57">R57/INDEX(R$2:R$69,_xlfn.XMATCH("Gesamtergebnis",A$2:A$69))-1</f>
        <v>#DIV/0!</v>
      </c>
      <c r="T57" s="20" t="str">
        <f t="shared" si="4"/>
        <v/>
      </c>
      <c r="U57" s="18">
        <v>0</v>
      </c>
      <c r="V57" s="20" t="str">
        <f t="shared" si="5"/>
        <v/>
      </c>
    </row>
    <row r="58" spans="1:45" x14ac:dyDescent="0.3">
      <c r="A58" s="4">
        <f>'VK Total'!A64</f>
        <v>0</v>
      </c>
      <c r="B58" s="15">
        <f>'VK Total'!E64</f>
        <v>0</v>
      </c>
      <c r="C58" s="15">
        <f>Versichertenbestand!E64</f>
        <v>0</v>
      </c>
      <c r="D58" s="9">
        <f>Versichertenbestand!J64</f>
        <v>0</v>
      </c>
      <c r="E58" s="9">
        <f>'Konto 5 pypp'!C63</f>
        <v>0</v>
      </c>
      <c r="F58" s="24">
        <f>Versichertenbestand!K64</f>
        <v>0</v>
      </c>
      <c r="G58" s="15" cm="1">
        <f t="array" ref="G58">E58/INDEX(E$2:E$69,_xlfn.XMATCH("Gesamtergebnis",A$2:A$69))-1</f>
        <v>-1</v>
      </c>
      <c r="H58" s="9">
        <f>-('VK Total'!P64-'VK Total'!O64)</f>
        <v>0</v>
      </c>
      <c r="I58" s="23">
        <f>'VK Total'!V64</f>
        <v>0</v>
      </c>
      <c r="J58" s="23" cm="1">
        <f t="array" ref="J58">I58-INDEX(I$2:I$69,_xlfn.XMATCH("Gesamtergebnis",A$2:A$69))</f>
        <v>-4.9018967319542556E-2</v>
      </c>
      <c r="K58" s="9" t="e">
        <f>IF(_xlfn.XLOOKUP(A58,#REF!,#REF!)=0,"","ja")</f>
        <v>#REF!</v>
      </c>
      <c r="L58" s="16">
        <f t="shared" si="1"/>
        <v>0</v>
      </c>
      <c r="M58" s="16" t="str">
        <f>IF(LEFT(A58,4)="","",_xlfn.TEXTJOIN(";",,LEFT(A58,4),TEXT(Versichertenbestand!K64,"0%")))</f>
        <v>0;0%</v>
      </c>
      <c r="N58" s="17" t="str">
        <f t="shared" si="6"/>
        <v>ok</v>
      </c>
      <c r="O58" s="17" t="str">
        <f t="shared" si="2"/>
        <v/>
      </c>
      <c r="P58" s="18">
        <v>0</v>
      </c>
      <c r="Q58" s="18">
        <v>0</v>
      </c>
      <c r="R58" s="18" t="e">
        <f t="shared" si="3"/>
        <v>#DIV/0!</v>
      </c>
      <c r="S58" s="20" t="e" cm="1">
        <f t="array" ref="S58">R58/INDEX(R$2:R$69,_xlfn.XMATCH("Gesamtergebnis",A$2:A$69))-1</f>
        <v>#DIV/0!</v>
      </c>
      <c r="T58" s="20" t="str">
        <f t="shared" si="4"/>
        <v/>
      </c>
      <c r="U58" s="18">
        <v>0</v>
      </c>
      <c r="V58" s="20" t="str">
        <f t="shared" si="5"/>
        <v/>
      </c>
    </row>
    <row r="59" spans="1:45" x14ac:dyDescent="0.3">
      <c r="A59" s="4">
        <f>'VK Total'!A65</f>
        <v>0</v>
      </c>
      <c r="B59" s="15">
        <f>'VK Total'!E65</f>
        <v>0</v>
      </c>
      <c r="C59" s="15">
        <f>Versichertenbestand!E65</f>
        <v>0</v>
      </c>
      <c r="D59" s="9">
        <f>Versichertenbestand!J65</f>
        <v>0</v>
      </c>
      <c r="E59" s="9">
        <f>'Konto 5 pypp'!C64</f>
        <v>0</v>
      </c>
      <c r="F59" s="24">
        <f>Versichertenbestand!K65</f>
        <v>0</v>
      </c>
      <c r="G59" s="15" cm="1">
        <f t="array" ref="G59">E59/INDEX(E$2:E$69,_xlfn.XMATCH("Gesamtergebnis",A$2:A$69))-1</f>
        <v>-1</v>
      </c>
      <c r="H59" s="9">
        <f>-('VK Total'!P65-'VK Total'!O65)</f>
        <v>0</v>
      </c>
      <c r="I59" s="23">
        <f>'VK Total'!V65</f>
        <v>0</v>
      </c>
      <c r="J59" s="23" cm="1">
        <f t="array" ref="J59">I59-INDEX(I$2:I$69,_xlfn.XMATCH("Gesamtergebnis",A$2:A$69))</f>
        <v>-4.9018967319542556E-2</v>
      </c>
      <c r="K59" s="9" t="e">
        <f>IF(_xlfn.XLOOKUP(A59,#REF!,#REF!)=0,"","ja")</f>
        <v>#REF!</v>
      </c>
      <c r="L59" s="16">
        <f t="shared" si="1"/>
        <v>0</v>
      </c>
      <c r="M59" s="16" t="str">
        <f>IF(LEFT(A59,4)="","",_xlfn.TEXTJOIN(";",,LEFT(A59,4),TEXT(Versichertenbestand!K65,"0%")))</f>
        <v>0;0%</v>
      </c>
      <c r="N59" s="17" t="str">
        <f t="shared" si="6"/>
        <v>ok</v>
      </c>
      <c r="O59" s="17" t="str">
        <f t="shared" si="2"/>
        <v/>
      </c>
      <c r="P59" s="18">
        <v>0</v>
      </c>
      <c r="Q59" s="18">
        <v>0</v>
      </c>
      <c r="R59" s="18" t="e">
        <f t="shared" si="3"/>
        <v>#DIV/0!</v>
      </c>
      <c r="S59" s="20" t="e" cm="1">
        <f t="array" ref="S59">R59/INDEX(R$2:R$69,_xlfn.XMATCH("Gesamtergebnis",A$2:A$69))-1</f>
        <v>#DIV/0!</v>
      </c>
      <c r="T59" s="20" t="str">
        <f t="shared" si="4"/>
        <v/>
      </c>
      <c r="U59" s="18">
        <v>0</v>
      </c>
      <c r="V59" s="20" t="str">
        <f t="shared" si="5"/>
        <v/>
      </c>
    </row>
    <row r="60" spans="1:45" x14ac:dyDescent="0.3">
      <c r="A60" s="4">
        <f>'VK Total'!A66</f>
        <v>0</v>
      </c>
      <c r="B60" s="15">
        <f>'VK Total'!E66</f>
        <v>0</v>
      </c>
      <c r="C60" s="15">
        <f>Versichertenbestand!E66</f>
        <v>0</v>
      </c>
      <c r="D60" s="9">
        <f>Versichertenbestand!J66</f>
        <v>0</v>
      </c>
      <c r="E60" s="9">
        <f>'Konto 5 pypp'!C65</f>
        <v>0</v>
      </c>
      <c r="F60" s="24">
        <f>Versichertenbestand!K66</f>
        <v>0</v>
      </c>
      <c r="G60" s="15" cm="1">
        <f t="array" ref="G60">E60/INDEX(E$2:E$69,_xlfn.XMATCH("Gesamtergebnis",A$2:A$69))-1</f>
        <v>-1</v>
      </c>
      <c r="H60" s="9">
        <f>-('VK Total'!P66-'VK Total'!O66)</f>
        <v>0</v>
      </c>
      <c r="I60" s="23">
        <f>'VK Total'!V66</f>
        <v>0</v>
      </c>
      <c r="J60" s="23" cm="1">
        <f t="array" ref="J60">I60-INDEX(I$2:I$69,_xlfn.XMATCH("Gesamtergebnis",A$2:A$69))</f>
        <v>-4.9018967319542556E-2</v>
      </c>
      <c r="K60" s="9" t="e">
        <f>IF(_xlfn.XLOOKUP(A60,#REF!,#REF!)=0,"","ja")</f>
        <v>#REF!</v>
      </c>
      <c r="L60" s="16">
        <f t="shared" si="1"/>
        <v>0</v>
      </c>
      <c r="M60" s="16" t="str">
        <f>IF(LEFT(A60,4)="","",_xlfn.TEXTJOIN(";",,LEFT(A60,4),TEXT(Versichertenbestand!K66,"0%")))</f>
        <v>0;0%</v>
      </c>
      <c r="N60" s="17" t="str">
        <f t="shared" si="6"/>
        <v>ok</v>
      </c>
      <c r="O60" s="17" t="str">
        <f t="shared" si="2"/>
        <v/>
      </c>
      <c r="P60" s="18">
        <v>0</v>
      </c>
      <c r="Q60" s="18">
        <v>0</v>
      </c>
      <c r="R60" s="18" t="e">
        <f t="shared" si="3"/>
        <v>#DIV/0!</v>
      </c>
      <c r="S60" s="20" t="e" cm="1">
        <f t="array" ref="S60">R60/INDEX(R$2:R$69,_xlfn.XMATCH("Gesamtergebnis",A$2:A$69))-1</f>
        <v>#DIV/0!</v>
      </c>
      <c r="T60" s="20" t="str">
        <f t="shared" si="4"/>
        <v/>
      </c>
      <c r="U60" s="18">
        <v>0</v>
      </c>
      <c r="V60" s="20" t="str">
        <f t="shared" si="5"/>
        <v/>
      </c>
    </row>
    <row r="61" spans="1:45" x14ac:dyDescent="0.3">
      <c r="A61" s="4">
        <f>'VK Total'!A67</f>
        <v>0</v>
      </c>
      <c r="B61" s="15">
        <f>'VK Total'!E67</f>
        <v>0</v>
      </c>
      <c r="C61" s="15">
        <f>Versichertenbestand!E67</f>
        <v>0</v>
      </c>
      <c r="D61" s="9">
        <f>Versichertenbestand!J67</f>
        <v>0</v>
      </c>
      <c r="E61" s="9">
        <f>'Konto 5 pypp'!C66</f>
        <v>0</v>
      </c>
      <c r="F61" s="24">
        <f>Versichertenbestand!K67</f>
        <v>0</v>
      </c>
      <c r="G61" s="15" cm="1">
        <f t="array" ref="G61">E61/INDEX(E$2:E$69,_xlfn.XMATCH("Gesamtergebnis",A$2:A$69))-1</f>
        <v>-1</v>
      </c>
      <c r="H61" s="9">
        <f>-('VK Total'!P67-'VK Total'!O67)</f>
        <v>0</v>
      </c>
      <c r="I61" s="23">
        <f>'VK Total'!V67</f>
        <v>0</v>
      </c>
      <c r="J61" s="23" cm="1">
        <f t="array" ref="J61">I61-INDEX(I$2:I$69,_xlfn.XMATCH("Gesamtergebnis",A$2:A$69))</f>
        <v>-4.9018967319542556E-2</v>
      </c>
      <c r="K61" s="9" t="e">
        <f>IF(_xlfn.XLOOKUP(A61,#REF!,#REF!)=0,"","ja")</f>
        <v>#REF!</v>
      </c>
      <c r="L61" s="16">
        <f t="shared" si="1"/>
        <v>0</v>
      </c>
      <c r="M61" s="16" t="str">
        <f>IF(LEFT(A61,4)="","",_xlfn.TEXTJOIN(";",,LEFT(A61,4),TEXT(Versichertenbestand!K67,"0%")))</f>
        <v>0;0%</v>
      </c>
      <c r="N61" s="17" t="str">
        <f t="shared" si="6"/>
        <v>ok</v>
      </c>
      <c r="O61" s="17" t="str">
        <f t="shared" si="2"/>
        <v/>
      </c>
      <c r="P61" s="18">
        <v>0</v>
      </c>
      <c r="Q61" s="18">
        <v>0</v>
      </c>
      <c r="R61" s="18" t="e">
        <f t="shared" si="3"/>
        <v>#DIV/0!</v>
      </c>
      <c r="S61" s="20" t="e" cm="1">
        <f t="array" ref="S61">R61/INDEX(R$2:R$69,_xlfn.XMATCH("Gesamtergebnis",A$2:A$69))-1</f>
        <v>#DIV/0!</v>
      </c>
      <c r="T61" s="20" t="str">
        <f t="shared" si="4"/>
        <v/>
      </c>
      <c r="U61" s="18">
        <v>0</v>
      </c>
      <c r="V61" s="20" t="str">
        <f t="shared" si="5"/>
        <v/>
      </c>
    </row>
    <row r="62" spans="1:45" x14ac:dyDescent="0.3">
      <c r="A62" s="4">
        <f>'VK Total'!A68</f>
        <v>0</v>
      </c>
      <c r="B62" s="15">
        <f>'VK Total'!E68</f>
        <v>0</v>
      </c>
      <c r="C62" s="15">
        <f>Versichertenbestand!E68</f>
        <v>0</v>
      </c>
      <c r="D62" s="9">
        <f>Versichertenbestand!J68</f>
        <v>0</v>
      </c>
      <c r="E62" s="9">
        <f>'Konto 5 pypp'!C67</f>
        <v>0</v>
      </c>
      <c r="F62" s="24">
        <f>Versichertenbestand!K68</f>
        <v>0</v>
      </c>
      <c r="G62" s="15" cm="1">
        <f t="array" ref="G62">E62/INDEX(E$2:E$69,_xlfn.XMATCH("Gesamtergebnis",A$2:A$69))-1</f>
        <v>-1</v>
      </c>
      <c r="H62" s="9">
        <f>-('VK Total'!P68-'VK Total'!O68)</f>
        <v>0</v>
      </c>
      <c r="I62" s="23">
        <f>'VK Total'!V68</f>
        <v>0</v>
      </c>
      <c r="J62" s="23" cm="1">
        <f t="array" ref="J62">I62-INDEX(I$2:I$69,_xlfn.XMATCH("Gesamtergebnis",A$2:A$69))</f>
        <v>-4.9018967319542556E-2</v>
      </c>
      <c r="K62" s="9" t="e">
        <f>IF(_xlfn.XLOOKUP(A62,#REF!,#REF!)=0,"","ja")</f>
        <v>#REF!</v>
      </c>
      <c r="L62" s="16">
        <f t="shared" si="1"/>
        <v>0</v>
      </c>
      <c r="M62" s="16" t="str">
        <f>IF(LEFT(A62,4)="","",_xlfn.TEXTJOIN(";",,LEFT(A62,4),TEXT(Versichertenbestand!K68,"0%")))</f>
        <v>0;0%</v>
      </c>
      <c r="N62" s="17" t="str">
        <f t="shared" si="6"/>
        <v>ok</v>
      </c>
      <c r="O62" s="17" t="str">
        <f t="shared" si="2"/>
        <v/>
      </c>
      <c r="P62" s="18">
        <v>0</v>
      </c>
      <c r="Q62" s="18">
        <v>0</v>
      </c>
      <c r="R62" s="18" t="e">
        <f t="shared" si="3"/>
        <v>#DIV/0!</v>
      </c>
      <c r="S62" s="20" t="e" cm="1">
        <f t="array" ref="S62">R62/INDEX(R$2:R$69,_xlfn.XMATCH("Gesamtergebnis",A$2:A$69))-1</f>
        <v>#DIV/0!</v>
      </c>
      <c r="T62" s="20" t="str">
        <f t="shared" si="4"/>
        <v/>
      </c>
      <c r="U62" s="18">
        <v>0</v>
      </c>
      <c r="V62" s="20" t="str">
        <f t="shared" si="5"/>
        <v/>
      </c>
    </row>
    <row r="63" spans="1:45" x14ac:dyDescent="0.3">
      <c r="A63" s="4">
        <f>'VK Total'!A69</f>
        <v>0</v>
      </c>
      <c r="B63" s="15">
        <f>'VK Total'!E69</f>
        <v>0</v>
      </c>
      <c r="C63" s="15">
        <f>Versichertenbestand!E69</f>
        <v>0</v>
      </c>
      <c r="D63" s="9">
        <f>Versichertenbestand!J69</f>
        <v>0</v>
      </c>
      <c r="E63" s="9">
        <f>'Konto 5 pypp'!C68</f>
        <v>0</v>
      </c>
      <c r="F63" s="24">
        <f>Versichertenbestand!K69</f>
        <v>0</v>
      </c>
      <c r="G63" s="15" cm="1">
        <f t="array" ref="G63">E63/INDEX(E$2:E$69,_xlfn.XMATCH("Gesamtergebnis",A$2:A$69))-1</f>
        <v>-1</v>
      </c>
      <c r="H63" s="9">
        <f>-('VK Total'!P69-'VK Total'!O69)</f>
        <v>0</v>
      </c>
      <c r="I63" s="23">
        <f>'VK Total'!V69</f>
        <v>0</v>
      </c>
      <c r="J63" s="23" cm="1">
        <f t="array" ref="J63">I63-INDEX(I$2:I$69,_xlfn.XMATCH("Gesamtergebnis",A$2:A$69))</f>
        <v>-4.9018967319542556E-2</v>
      </c>
      <c r="K63" s="9" t="e">
        <f>IF(_xlfn.XLOOKUP(A63,#REF!,#REF!)=0,"","ja")</f>
        <v>#REF!</v>
      </c>
      <c r="L63" s="16">
        <f t="shared" si="1"/>
        <v>0</v>
      </c>
      <c r="M63" s="16" t="str">
        <f>IF(LEFT(A63,4)="","",_xlfn.TEXTJOIN(";",,LEFT(A63,4),TEXT(Versichertenbestand!K69,"0%")))</f>
        <v>0;0%</v>
      </c>
      <c r="N63" s="17" t="str">
        <f t="shared" si="6"/>
        <v>ok</v>
      </c>
      <c r="O63" s="17" t="str">
        <f t="shared" si="2"/>
        <v/>
      </c>
      <c r="P63" s="18">
        <v>0</v>
      </c>
      <c r="Q63" s="18">
        <v>0</v>
      </c>
      <c r="R63" s="18" t="e">
        <f t="shared" si="3"/>
        <v>#DIV/0!</v>
      </c>
      <c r="S63" s="20" t="e" cm="1">
        <f t="array" ref="S63">R63/INDEX(R$2:R$69,_xlfn.XMATCH("Gesamtergebnis",A$2:A$69))-1</f>
        <v>#DIV/0!</v>
      </c>
      <c r="T63" s="20" t="str">
        <f t="shared" si="4"/>
        <v/>
      </c>
      <c r="U63" s="18">
        <v>0</v>
      </c>
      <c r="V63" s="20" t="str">
        <f t="shared" si="5"/>
        <v/>
      </c>
    </row>
  </sheetData>
  <phoneticPr fontId="6" type="noConversion"/>
  <pageMargins left="0.7" right="0.7" top="0.78740157499999996" bottom="0.78740157499999996" header="0.3" footer="0.3"/>
  <pageSetup paperSize="9" orientation="portrait" r:id="rId1"/>
  <drawing r:id="rId2"/>
  <legacyDrawing r:id="rId3"/>
  <extLst>
    <ext xmlns:x14="http://schemas.microsoft.com/office/spreadsheetml/2009/9/main" uri="{A8765BA9-456A-4dab-B4F3-ACF838C121DE}">
      <x14:slicerList>
        <x14:slicer r:id="rId4"/>
      </x14:slicerList>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B2E74-EC09-4F53-9A22-7E0B913623EB}">
  <sheetPr>
    <pageSetUpPr fitToPage="1"/>
  </sheetPr>
  <dimension ref="A1:O77"/>
  <sheetViews>
    <sheetView zoomScale="90" zoomScaleNormal="90" workbookViewId="0">
      <pane xSplit="1" ySplit="2" topLeftCell="B3" activePane="bottomRight" state="frozen"/>
      <selection pane="topRight" activeCell="B1" sqref="B1"/>
      <selection pane="bottomLeft" activeCell="A3" sqref="A3"/>
      <selection pane="bottomRight" activeCell="Q20" sqref="Q20"/>
    </sheetView>
  </sheetViews>
  <sheetFormatPr baseColWidth="10" defaultRowHeight="14" x14ac:dyDescent="0.3"/>
  <cols>
    <col min="1" max="1" width="11.33203125" style="4" bestFit="1" customWidth="1"/>
    <col min="2" max="2" width="4.58203125" style="21" bestFit="1" customWidth="1"/>
    <col min="3" max="3" width="5.58203125" style="21" bestFit="1" customWidth="1"/>
    <col min="4" max="4" width="9.58203125" style="15" bestFit="1" customWidth="1"/>
    <col min="5" max="5" width="6.33203125" style="9" bestFit="1" customWidth="1"/>
    <col min="6" max="6" width="7" style="15" bestFit="1" customWidth="1"/>
    <col min="7" max="7" width="4" style="9" bestFit="1" customWidth="1"/>
    <col min="8" max="8" width="7" style="15" bestFit="1" customWidth="1"/>
    <col min="9" max="9" width="7.08203125" style="4" bestFit="1" customWidth="1"/>
    <col min="10" max="10" width="6.58203125" style="15" bestFit="1" customWidth="1"/>
    <col min="11" max="11" width="9.08203125" style="9" bestFit="1" customWidth="1"/>
    <col min="12" max="12" width="5.58203125" style="26" bestFit="1" customWidth="1"/>
    <col min="13" max="13" width="9.58203125" style="26" bestFit="1" customWidth="1"/>
    <col min="14" max="14" width="4.33203125" style="21" bestFit="1" customWidth="1"/>
    <col min="15" max="15" width="18.83203125" style="27" customWidth="1"/>
  </cols>
  <sheetData>
    <row r="1" spans="1:15" ht="14.5" thickBot="1" x14ac:dyDescent="0.35">
      <c r="A1" s="25">
        <v>0</v>
      </c>
      <c r="B1" s="104" t="s">
        <v>340</v>
      </c>
      <c r="C1" s="105"/>
      <c r="D1" s="105"/>
      <c r="E1" s="105"/>
      <c r="F1" s="106"/>
      <c r="G1" s="107" t="s">
        <v>344</v>
      </c>
      <c r="H1" s="108"/>
      <c r="I1" s="108"/>
      <c r="J1" s="108"/>
      <c r="K1" s="109"/>
      <c r="L1" s="110" t="s">
        <v>369</v>
      </c>
      <c r="M1" s="113" t="s">
        <v>370</v>
      </c>
      <c r="N1" s="112" t="s">
        <v>351</v>
      </c>
    </row>
    <row r="2" spans="1:15" ht="48" customHeight="1" x14ac:dyDescent="0.3">
      <c r="B2" s="29" t="s">
        <v>362</v>
      </c>
      <c r="C2" s="30" t="s">
        <v>363</v>
      </c>
      <c r="D2" s="31" t="s">
        <v>364</v>
      </c>
      <c r="E2" s="32" t="s">
        <v>341</v>
      </c>
      <c r="F2" s="33" t="s">
        <v>365</v>
      </c>
      <c r="G2" s="34" t="s">
        <v>366</v>
      </c>
      <c r="H2" s="35" t="s">
        <v>365</v>
      </c>
      <c r="I2" s="36" t="s">
        <v>342</v>
      </c>
      <c r="J2" s="37" t="s">
        <v>367</v>
      </c>
      <c r="K2" s="38" t="s">
        <v>368</v>
      </c>
      <c r="L2" s="111"/>
      <c r="M2" s="114"/>
      <c r="N2" s="112"/>
      <c r="O2" s="27" t="s">
        <v>350</v>
      </c>
    </row>
    <row r="3" spans="1:15" ht="30" x14ac:dyDescent="0.3">
      <c r="A3" s="39" t="str" cm="1">
        <f t="array" ref="A3:A20">_xlfn.XLOOKUP(_xlfn.UNIQUE(_xlfn._xlws.FILTER('Prozess-Auswertung'!V2:V63,'Prozess-Auswertung'!V2:V63&lt;&gt;"")),'Prozess-Auswertung'!V2:V63,'Prozess-Auswertung'!A2:A63)</f>
        <v>Assura  [1542]</v>
      </c>
      <c r="B3" s="40" cm="1">
        <f t="array" ref="B3:B20">_xlfn.XLOOKUP(_xlfn.UNIQUE(_xlfn._xlws.FILTER('Prozess-Auswertung'!V2:V63,'Prozess-Auswertung'!V2:V63&lt;&gt;"")),'Prozess-Auswertung'!V2:V63,'Prozess-Auswertung'!B2:B63)</f>
        <v>3.4711071093204891E-2</v>
      </c>
      <c r="C3" s="40" cm="1">
        <f t="array" ref="C3:C20">_xlfn.XLOOKUP(_xlfn.UNIQUE(_xlfn._xlws.FILTER('Prozess-Auswertung'!V2:V63,'Prozess-Auswertung'!V2:V63&lt;&gt;"")),'Prozess-Auswertung'!V2:V63,'Prozess-Auswertung'!C2:C63)</f>
        <v>-0.18422486772784702</v>
      </c>
      <c r="D3" s="41" t="str" cm="1">
        <f t="array" ref="D3:D20">_xlfn.XLOOKUP(_xlfn.UNIQUE(_xlfn._xlws.FILTER('Prozess-Auswertung'!V2:V63,'Prozess-Auswertung'!V2:V63&lt;&gt;"")),'Prozess-Auswertung'!V2:V63,'Prozess-Auswertung'!N2:N63)</f>
        <v>nein</v>
      </c>
      <c r="E3" s="42" cm="1">
        <f t="array" ref="E3:E20">_xlfn.XLOOKUP(_xlfn.UNIQUE(_xlfn._xlws.FILTER('Prozess-Auswertung'!V2:V63,'Prozess-Auswertung'!V2:V63&lt;&gt;"")),'Prozess-Auswertung'!V2:V63,'Prozess-Auswertung'!R2:R63)</f>
        <v>199.63967079119814</v>
      </c>
      <c r="F3" s="41" cm="1">
        <f t="array" ref="F3:F20">_xlfn.XLOOKUP(_xlfn.UNIQUE(_xlfn._xlws.FILTER('Prozess-Auswertung'!V2:V63,'Prozess-Auswertung'!V2:V63&lt;&gt;"")),'Prozess-Auswertung'!V2:V63,'Prozess-Auswertung'!S2:S63)</f>
        <v>3.9312723136738947E-2</v>
      </c>
      <c r="G3" s="42" cm="1">
        <f t="array" ref="G3:G20">_xlfn.XLOOKUP(_xlfn.UNIQUE(_xlfn._xlws.FILTER('Prozess-Auswertung'!V2:V63,'Prozess-Auswertung'!V2:V63&lt;&gt;"")),'Prozess-Auswertung'!V2:V63,'Prozess-Auswertung'!E2:E63)</f>
        <v>217.55884946896757</v>
      </c>
      <c r="H3" s="41" cm="1">
        <f t="array" ref="H3:H20">_xlfn.XLOOKUP(_xlfn.UNIQUE(_xlfn._xlws.FILTER('Prozess-Auswertung'!V2:V63,'Prozess-Auswertung'!V2:V63&lt;&gt;"")),'Prozess-Auswertung'!V2:V63,'Prozess-Auswertung'!G2:G63)</f>
        <v>0.12768710341921796</v>
      </c>
      <c r="I3" s="42" cm="1">
        <f t="array" ref="I3:I20">_xlfn.XLOOKUP(_xlfn.UNIQUE(_xlfn._xlws.FILTER('Prozess-Auswertung'!V2:V63,'Prozess-Auswertung'!V2:V63&lt;&gt;"")),'Prozess-Auswertung'!V2:V63,'Prozess-Auswertung'!D2:D63)</f>
        <v>804063.84</v>
      </c>
      <c r="J3" s="41" cm="1">
        <f t="array" ref="J3:J20">_xlfn.XLOOKUP(_xlfn.UNIQUE(_xlfn._xlws.FILTER('Prozess-Auswertung'!V2:V63,'Prozess-Auswertung'!V2:V63&lt;&gt;"")),'Prozess-Auswertung'!V2:V63,'Prozess-Auswertung'!F2:F63)</f>
        <v>-0.10889191095358518</v>
      </c>
      <c r="K3" s="42" cm="1">
        <f t="array" ref="K3:K20">_xlfn.XLOOKUP(_xlfn.UNIQUE(_xlfn._xlws.FILTER('Prozess-Auswertung'!V2:V63,'Prozess-Auswertung'!V2:V63&lt;&gt;"")),'Prozess-Auswertung'!V2:V63,'Prozess-Auswertung'!H2:H63)</f>
        <v>-9102054.8400000036</v>
      </c>
      <c r="L3" s="43" cm="1">
        <f t="array" ref="L3:L20">_xlfn.XLOOKUP(_xlfn.UNIQUE(_xlfn._xlws.FILTER('Prozess-Auswertung'!V2:V63,'Prozess-Auswertung'!V2:V63&lt;&gt;"")),'Prozess-Auswertung'!V2:V63,'Prozess-Auswertung'!I2:I63)</f>
        <v>5.3763558796898592E-2</v>
      </c>
      <c r="M3" s="43" cm="1">
        <f t="array" ref="M3:M20">_xlfn.XLOOKUP(_xlfn.UNIQUE(_xlfn._xlws.FILTER('Prozess-Auswertung'!V2:V63,'Prozess-Auswertung'!V2:V63&lt;&gt;"")),'Prozess-Auswertung'!V2:V63,'Prozess-Auswertung'!J2:J63)</f>
        <v>4.744591477356036E-3</v>
      </c>
      <c r="N3" s="44" t="s">
        <v>352</v>
      </c>
      <c r="O3" s="45" t="s">
        <v>374</v>
      </c>
    </row>
    <row r="4" spans="1:15" ht="40" x14ac:dyDescent="0.3">
      <c r="A4" s="39" t="str">
        <v>Atupri  [312]</v>
      </c>
      <c r="B4" s="40">
        <v>0.27449157014279341</v>
      </c>
      <c r="C4" s="40">
        <v>-0.16489648568629825</v>
      </c>
      <c r="D4" s="41" t="str">
        <v>nein</v>
      </c>
      <c r="E4" s="42">
        <v>196.15896979990407</v>
      </c>
      <c r="F4" s="41">
        <v>2.1192392586454112E-2</v>
      </c>
      <c r="G4" s="42">
        <v>253.32949654036238</v>
      </c>
      <c r="H4" s="41">
        <v>0.31309945268394479</v>
      </c>
      <c r="I4" s="42">
        <v>151750</v>
      </c>
      <c r="J4" s="41">
        <v>-0.21358131338605868</v>
      </c>
      <c r="K4" s="42">
        <v>1189832.2899999917</v>
      </c>
      <c r="L4" s="43">
        <v>6.0251211164678492E-2</v>
      </c>
      <c r="M4" s="43">
        <v>1.1232243845135936E-2</v>
      </c>
      <c r="N4" s="44" t="s">
        <v>352</v>
      </c>
      <c r="O4" s="45" t="s">
        <v>371</v>
      </c>
    </row>
    <row r="5" spans="1:15" ht="50" x14ac:dyDescent="0.3">
      <c r="A5" s="39" t="str">
        <v>Birchmeier  [1322]</v>
      </c>
      <c r="B5" s="40">
        <v>7.3705673674171208E-3</v>
      </c>
      <c r="C5" s="40">
        <v>-0.23662264150943393</v>
      </c>
      <c r="D5" s="41" t="str">
        <v>nein</v>
      </c>
      <c r="E5" s="42">
        <v>431.57045342340973</v>
      </c>
      <c r="F5" s="41">
        <v>1.246731130116733</v>
      </c>
      <c r="G5" s="42">
        <v>501.14096810527769</v>
      </c>
      <c r="H5" s="41">
        <v>1.5975969633354445</v>
      </c>
      <c r="I5" s="42">
        <v>2832.13</v>
      </c>
      <c r="J5" s="41">
        <v>-7.500841011303841E-2</v>
      </c>
      <c r="K5" s="42">
        <v>3668.7300000002142</v>
      </c>
      <c r="L5" s="43">
        <v>0.12139739915658282</v>
      </c>
      <c r="M5" s="43">
        <v>7.2378431837040264E-2</v>
      </c>
      <c r="N5" s="44" t="s">
        <v>353</v>
      </c>
      <c r="O5" s="45" t="s">
        <v>354</v>
      </c>
    </row>
    <row r="6" spans="1:15" x14ac:dyDescent="0.3">
      <c r="A6" s="39" t="str">
        <v>EGK  [881]</v>
      </c>
      <c r="B6" s="40">
        <v>-0.28729139950894644</v>
      </c>
      <c r="C6" s="40">
        <v>0.12461396284684853</v>
      </c>
      <c r="D6" s="41" t="str">
        <v>ok</v>
      </c>
      <c r="E6" s="42">
        <v>247.55485235752559</v>
      </c>
      <c r="F6" s="41">
        <v>0.28875642155565373</v>
      </c>
      <c r="G6" s="42">
        <v>185.85805370488836</v>
      </c>
      <c r="H6" s="41">
        <v>-3.6629717700843445E-2</v>
      </c>
      <c r="I6" s="42">
        <v>96136.5</v>
      </c>
      <c r="J6" s="41">
        <v>0.11018662761894761</v>
      </c>
      <c r="K6" s="42">
        <v>-1408154.1599999964</v>
      </c>
      <c r="L6" s="43">
        <v>4.8534456084765663E-2</v>
      </c>
      <c r="M6" s="43">
        <v>-4.8451123477689234E-4</v>
      </c>
      <c r="N6" s="44" t="s">
        <v>352</v>
      </c>
      <c r="O6" s="45" t="s">
        <v>355</v>
      </c>
    </row>
    <row r="7" spans="1:15" ht="20" x14ac:dyDescent="0.3">
      <c r="A7" s="39" t="str">
        <v>Entremont  [1113]</v>
      </c>
      <c r="B7" s="40">
        <v>0.73429877453145831</v>
      </c>
      <c r="C7" s="40">
        <v>0.52277086170687459</v>
      </c>
      <c r="D7" s="41" t="str">
        <v>nein</v>
      </c>
      <c r="E7" s="42">
        <v>226.48311625784766</v>
      </c>
      <c r="F7" s="41">
        <v>0.17905816699441379</v>
      </c>
      <c r="G7" s="42">
        <v>231.30622949109534</v>
      </c>
      <c r="H7" s="41">
        <v>0.19894480309264706</v>
      </c>
      <c r="I7" s="42">
        <v>6518.51</v>
      </c>
      <c r="J7" s="41">
        <v>0.3783011726695677</v>
      </c>
      <c r="K7" s="42">
        <v>403173.62999999989</v>
      </c>
      <c r="L7" s="43">
        <v>6.6760576873735031E-2</v>
      </c>
      <c r="M7" s="43">
        <v>1.7741609554192475E-2</v>
      </c>
      <c r="N7" s="44" t="s">
        <v>352</v>
      </c>
      <c r="O7" s="45" t="s">
        <v>372</v>
      </c>
    </row>
    <row r="8" spans="1:15" ht="20" x14ac:dyDescent="0.3">
      <c r="A8" s="39" t="str">
        <v>Glarner  [780]</v>
      </c>
      <c r="B8" s="40">
        <v>0.34738000926204865</v>
      </c>
      <c r="C8" s="40">
        <v>0.21804029817999979</v>
      </c>
      <c r="D8" s="41" t="str">
        <v>ok</v>
      </c>
      <c r="E8" s="42">
        <v>274.40930149543925</v>
      </c>
      <c r="F8" s="41">
        <v>0.42855914989742305</v>
      </c>
      <c r="G8" s="42">
        <v>282.44860350406856</v>
      </c>
      <c r="H8" s="41">
        <v>0.46403443632725594</v>
      </c>
      <c r="I8" s="42">
        <v>9548.9</v>
      </c>
      <c r="J8" s="41">
        <v>9.6381295302699288E-2</v>
      </c>
      <c r="K8" s="42">
        <v>287088.95000000019</v>
      </c>
      <c r="L8" s="43">
        <v>9.1070041364878215E-2</v>
      </c>
      <c r="M8" s="43">
        <v>4.205107404533566E-2</v>
      </c>
      <c r="N8" s="44" t="s">
        <v>353</v>
      </c>
      <c r="O8" s="45" t="s">
        <v>372</v>
      </c>
    </row>
    <row r="9" spans="1:15" ht="20" x14ac:dyDescent="0.3">
      <c r="A9" s="39" t="str">
        <v>Groupe Mutuel</v>
      </c>
      <c r="B9" s="40">
        <v>6.133978243630555E-2</v>
      </c>
      <c r="C9" s="40">
        <v>4.3954598413951218E-2</v>
      </c>
      <c r="D9" s="41" t="str">
        <v>ok</v>
      </c>
      <c r="E9" s="42">
        <v>233.05472671192655</v>
      </c>
      <c r="F9" s="41">
        <v>0.21326959566164505</v>
      </c>
      <c r="G9" s="42">
        <v>226.24652306006072</v>
      </c>
      <c r="H9" s="41">
        <v>0.1727184937363877</v>
      </c>
      <c r="I9" s="42">
        <v>999954</v>
      </c>
      <c r="J9" s="41">
        <v>7.3860286497626118E-2</v>
      </c>
      <c r="K9" s="42">
        <v>-6431632.0200000107</v>
      </c>
      <c r="L9" s="43">
        <v>5.3138597144025385E-2</v>
      </c>
      <c r="M9" s="43">
        <v>4.1196298244828289E-3</v>
      </c>
      <c r="N9" s="44" t="s">
        <v>353</v>
      </c>
      <c r="O9" s="45" t="s">
        <v>356</v>
      </c>
    </row>
    <row r="10" spans="1:15" ht="20" x14ac:dyDescent="0.3">
      <c r="A10" s="39" t="str">
        <v>SLKK  [923]</v>
      </c>
      <c r="B10" s="40">
        <v>0.13695661771378642</v>
      </c>
      <c r="C10" s="40">
        <v>-0.333678042054464</v>
      </c>
      <c r="D10" s="41" t="str">
        <v>nein</v>
      </c>
      <c r="E10" s="42">
        <v>198.46359022256979</v>
      </c>
      <c r="F10" s="41">
        <v>3.3190114871732623E-2</v>
      </c>
      <c r="G10" s="42">
        <v>287.77389549922401</v>
      </c>
      <c r="H10" s="41">
        <v>0.49163737281794084</v>
      </c>
      <c r="I10" s="42">
        <v>13531</v>
      </c>
      <c r="J10" s="41">
        <v>-0.19882763929184677</v>
      </c>
      <c r="K10" s="42">
        <v>759813.64999999991</v>
      </c>
      <c r="L10" s="43">
        <v>7.4917542040110918E-2</v>
      </c>
      <c r="M10" s="43">
        <v>2.5898574720568363E-2</v>
      </c>
      <c r="N10" s="44" t="s">
        <v>352</v>
      </c>
      <c r="O10" s="45" t="s">
        <v>372</v>
      </c>
    </row>
    <row r="11" spans="1:15" x14ac:dyDescent="0.3">
      <c r="A11" s="39" t="str">
        <v>Steffisburg  [246]</v>
      </c>
      <c r="B11" s="40">
        <v>0.30362509691823947</v>
      </c>
      <c r="C11" s="40">
        <v>0.61381628835751489</v>
      </c>
      <c r="D11" s="41" t="str">
        <v>ok</v>
      </c>
      <c r="E11" s="42">
        <v>213.91776241331772</v>
      </c>
      <c r="F11" s="41">
        <v>0.11364365258663467</v>
      </c>
      <c r="G11" s="42">
        <v>174.40102246349795</v>
      </c>
      <c r="H11" s="41">
        <v>-9.6015701796286601E-2</v>
      </c>
      <c r="I11" s="42">
        <v>9576.8700000000008</v>
      </c>
      <c r="J11" s="41">
        <v>0.63875256673511305</v>
      </c>
      <c r="K11" s="42">
        <v>79219.699999999488</v>
      </c>
      <c r="L11" s="43">
        <v>5.3228441045274133E-2</v>
      </c>
      <c r="M11" s="43">
        <v>4.2094737257315773E-3</v>
      </c>
      <c r="N11" s="44" t="s">
        <v>353</v>
      </c>
      <c r="O11" s="45" t="s">
        <v>355</v>
      </c>
    </row>
    <row r="12" spans="1:15" x14ac:dyDescent="0.3">
      <c r="A12" s="39" t="str">
        <v>surselva  [966]</v>
      </c>
      <c r="B12" s="40">
        <v>-9.2021805085998443E-2</v>
      </c>
      <c r="C12" s="40">
        <v>0.12712047246586103</v>
      </c>
      <c r="D12" s="41" t="str">
        <v>ok</v>
      </c>
      <c r="E12" s="42">
        <v>211.30179585259395</v>
      </c>
      <c r="F12" s="41">
        <v>0.10002508009006883</v>
      </c>
      <c r="G12" s="42">
        <v>191.14661075564109</v>
      </c>
      <c r="H12" s="41">
        <v>-9.2171918652473872E-3</v>
      </c>
      <c r="I12" s="42">
        <v>3918.13</v>
      </c>
      <c r="J12" s="41">
        <v>0.11539611190029525</v>
      </c>
      <c r="K12" s="42">
        <v>17555.260000000126</v>
      </c>
      <c r="L12" s="43">
        <v>5.839040722649437E-2</v>
      </c>
      <c r="M12" s="43">
        <v>9.3714399069518145E-3</v>
      </c>
      <c r="N12" s="44" t="s">
        <v>352</v>
      </c>
      <c r="O12" s="45" t="s">
        <v>355</v>
      </c>
    </row>
    <row r="13" spans="1:15" x14ac:dyDescent="0.3">
      <c r="A13" s="39" t="str">
        <v>Wädenswil  [1318]</v>
      </c>
      <c r="B13" s="40">
        <v>0.21340410890664729</v>
      </c>
      <c r="C13" s="40">
        <v>0.17197964103937852</v>
      </c>
      <c r="D13" s="41" t="str">
        <v>ok</v>
      </c>
      <c r="E13" s="42">
        <v>195.97261798753343</v>
      </c>
      <c r="F13" s="41">
        <v>2.02222556952798E-2</v>
      </c>
      <c r="G13" s="42">
        <v>189.53097142857143</v>
      </c>
      <c r="H13" s="41">
        <v>-1.759164152500825E-2</v>
      </c>
      <c r="I13" s="42">
        <v>13125</v>
      </c>
      <c r="J13" s="41">
        <v>0.23019964382791264</v>
      </c>
      <c r="K13" s="42">
        <v>270996</v>
      </c>
      <c r="L13" s="43">
        <v>5.3032607564131799E-2</v>
      </c>
      <c r="M13" s="43">
        <v>4.0136402445892436E-3</v>
      </c>
      <c r="N13" s="44" t="s">
        <v>352</v>
      </c>
      <c r="O13" s="45" t="s">
        <v>355</v>
      </c>
    </row>
    <row r="14" spans="1:15" x14ac:dyDescent="0.3">
      <c r="A14" s="39" t="str">
        <v>Helsana (f)</v>
      </c>
      <c r="B14" s="40">
        <v>-0.14606346277800175</v>
      </c>
      <c r="C14" s="40">
        <v>1.1241326674905761E-2</v>
      </c>
      <c r="D14" s="41" t="str">
        <v>ok</v>
      </c>
      <c r="E14" s="42">
        <v>193.24102344767607</v>
      </c>
      <c r="F14" s="41">
        <v>6.0017305437740642E-3</v>
      </c>
      <c r="G14" s="42">
        <v>178.07976879219495</v>
      </c>
      <c r="H14" s="41">
        <v>-7.6947413828464262E-2</v>
      </c>
      <c r="I14" s="42">
        <v>1305103</v>
      </c>
      <c r="J14" s="41">
        <v>-7.6200048840740262E-2</v>
      </c>
      <c r="K14" s="42">
        <v>-16566226.159999967</v>
      </c>
      <c r="L14" s="43">
        <v>4.2708117538250157E-2</v>
      </c>
      <c r="M14" s="43">
        <v>-6.3108497812923992E-3</v>
      </c>
      <c r="N14" s="44" t="s">
        <v>352</v>
      </c>
      <c r="O14" s="45" t="s">
        <v>355</v>
      </c>
    </row>
    <row r="15" spans="1:15" x14ac:dyDescent="0.3">
      <c r="A15" s="39" t="str">
        <v>KPT (fus)</v>
      </c>
      <c r="B15" s="40">
        <v>4.7777594161720137E-2</v>
      </c>
      <c r="C15" s="40">
        <v>0.56631226619413266</v>
      </c>
      <c r="D15" s="41" t="str">
        <v>ok</v>
      </c>
      <c r="E15" s="42">
        <v>250.40493945308506</v>
      </c>
      <c r="F15" s="41">
        <v>0.30359381218409687</v>
      </c>
      <c r="G15" s="42">
        <v>183.53816054346518</v>
      </c>
      <c r="H15" s="41">
        <v>-4.8654572611746549E-2</v>
      </c>
      <c r="I15" s="42">
        <v>556871</v>
      </c>
      <c r="J15" s="41">
        <v>0.55599237750357655</v>
      </c>
      <c r="K15" s="42">
        <v>11048616</v>
      </c>
      <c r="L15" s="43">
        <v>4.7793036290698268E-2</v>
      </c>
      <c r="M15" s="43">
        <v>-1.2259310288442876E-3</v>
      </c>
      <c r="N15" s="44" t="s">
        <v>352</v>
      </c>
      <c r="O15" s="45" t="s">
        <v>355</v>
      </c>
    </row>
    <row r="16" spans="1:15" ht="20" x14ac:dyDescent="0.3">
      <c r="A16" s="39" t="str">
        <v>Sanitas (fus)</v>
      </c>
      <c r="B16" s="40">
        <v>0.17662769052255406</v>
      </c>
      <c r="C16" s="40">
        <v>9.9107724902216428E-3</v>
      </c>
      <c r="D16" s="41" t="str">
        <v>nein</v>
      </c>
      <c r="E16" s="42">
        <v>209.32882812173855</v>
      </c>
      <c r="F16" s="41">
        <v>8.9753922775043682E-2</v>
      </c>
      <c r="G16" s="42">
        <v>224.70879973575126</v>
      </c>
      <c r="H16" s="41">
        <v>0.16474791122189414</v>
      </c>
      <c r="I16" s="42">
        <v>594894</v>
      </c>
      <c r="J16" s="41">
        <v>6.9977358287438732E-4</v>
      </c>
      <c r="K16" s="42">
        <v>6740696.3500000089</v>
      </c>
      <c r="L16" s="43">
        <v>5.6034159652761727E-2</v>
      </c>
      <c r="M16" s="43">
        <v>7.015192333219171E-3</v>
      </c>
      <c r="N16" s="44" t="s">
        <v>352</v>
      </c>
      <c r="O16" s="45" t="s">
        <v>372</v>
      </c>
    </row>
    <row r="17" spans="1:15" x14ac:dyDescent="0.3">
      <c r="A17" s="39" t="str">
        <v>öKK (fus)</v>
      </c>
      <c r="B17" s="40">
        <v>0.12172361696351111</v>
      </c>
      <c r="C17" s="40">
        <v>0.10732564260300992</v>
      </c>
      <c r="D17" s="41" t="str">
        <v>ok</v>
      </c>
      <c r="E17" s="42">
        <v>222.45644335335786</v>
      </c>
      <c r="F17" s="41">
        <v>0.15809553784881047</v>
      </c>
      <c r="G17" s="42">
        <v>217.25359119597715</v>
      </c>
      <c r="H17" s="41">
        <v>0.12610483812178908</v>
      </c>
      <c r="I17" s="42">
        <v>174602</v>
      </c>
      <c r="J17" s="41">
        <v>2.1625923022012099E-2</v>
      </c>
      <c r="K17" s="42">
        <v>-5043045.5199999958</v>
      </c>
      <c r="L17" s="43">
        <v>6.2221241195503291E-2</v>
      </c>
      <c r="M17" s="43">
        <v>1.3202273875960735E-2</v>
      </c>
      <c r="N17" s="44" t="s">
        <v>353</v>
      </c>
      <c r="O17" s="45" t="s">
        <v>357</v>
      </c>
    </row>
    <row r="18" spans="1:15" ht="20" x14ac:dyDescent="0.3">
      <c r="A18" s="39" t="str">
        <v>Einsiedler (fus)</v>
      </c>
      <c r="B18" s="40">
        <v>0.37172282186694738</v>
      </c>
      <c r="C18" s="40">
        <v>0.1713600958657879</v>
      </c>
      <c r="D18" s="41" t="str">
        <v>nein</v>
      </c>
      <c r="E18" s="42">
        <v>301.56641610933411</v>
      </c>
      <c r="F18" s="41">
        <v>0.56993753741952857</v>
      </c>
      <c r="G18" s="42">
        <v>315.81101790281326</v>
      </c>
      <c r="H18" s="41">
        <v>0.63696403467833762</v>
      </c>
      <c r="I18" s="42">
        <v>5865</v>
      </c>
      <c r="J18" s="41">
        <v>0.20209059233449478</v>
      </c>
      <c r="K18" s="42">
        <v>343632.93999999994</v>
      </c>
      <c r="L18" s="43">
        <v>9.4601060941316026E-2</v>
      </c>
      <c r="M18" s="43">
        <v>4.558209362177347E-2</v>
      </c>
      <c r="N18" s="44" t="s">
        <v>352</v>
      </c>
      <c r="O18" s="45" t="s">
        <v>358</v>
      </c>
    </row>
    <row r="19" spans="1:15" ht="20" x14ac:dyDescent="0.3">
      <c r="A19" s="39" t="str">
        <v>Vivao (fus)</v>
      </c>
      <c r="B19" s="40">
        <v>0.18184375222803686</v>
      </c>
      <c r="C19" s="40">
        <v>0.12151183327446131</v>
      </c>
      <c r="D19" s="41" t="str">
        <v>ok</v>
      </c>
      <c r="E19" s="42">
        <v>248.13002628273802</v>
      </c>
      <c r="F19" s="41">
        <v>0.29175074415757285</v>
      </c>
      <c r="G19" s="42">
        <v>247.54777754088428</v>
      </c>
      <c r="H19" s="41">
        <v>0.28313068806131647</v>
      </c>
      <c r="I19" s="42">
        <v>206375</v>
      </c>
      <c r="J19" s="41">
        <v>0.15664845173041894</v>
      </c>
      <c r="K19" s="42">
        <v>3001101.8399999887</v>
      </c>
      <c r="L19" s="43">
        <v>6.0953879309090436E-2</v>
      </c>
      <c r="M19" s="43">
        <v>1.1934911989547881E-2</v>
      </c>
      <c r="N19" s="44" t="s">
        <v>352</v>
      </c>
      <c r="O19" s="45" t="s">
        <v>373</v>
      </c>
    </row>
    <row r="20" spans="1:15" ht="20" x14ac:dyDescent="0.3">
      <c r="A20" s="39" t="str">
        <v>rhenu (fus)</v>
      </c>
      <c r="B20" s="40">
        <v>9.7099446164665898E-2</v>
      </c>
      <c r="C20" s="40">
        <v>9.7440209267563527E-2</v>
      </c>
      <c r="D20" s="41" t="str">
        <v>ok</v>
      </c>
      <c r="E20" s="42">
        <v>231.09569157868103</v>
      </c>
      <c r="F20" s="41">
        <v>0.20307097065397595</v>
      </c>
      <c r="G20" s="42">
        <v>229.47356771941773</v>
      </c>
      <c r="H20" s="41">
        <v>0.18944544671208741</v>
      </c>
      <c r="I20" s="42">
        <v>11747</v>
      </c>
      <c r="J20" s="41">
        <v>0.11631663974151858</v>
      </c>
      <c r="K20" s="42">
        <v>166092</v>
      </c>
      <c r="L20" s="43">
        <v>6.7371969437174314E-2</v>
      </c>
      <c r="M20" s="43">
        <v>1.8353002117631759E-2</v>
      </c>
      <c r="N20" s="44" t="s">
        <v>352</v>
      </c>
      <c r="O20" s="45" t="s">
        <v>358</v>
      </c>
    </row>
    <row r="21" spans="1:15" x14ac:dyDescent="0.3">
      <c r="A21"/>
      <c r="B21"/>
      <c r="C21"/>
      <c r="D21"/>
      <c r="E21"/>
      <c r="F21"/>
      <c r="G21"/>
      <c r="H21"/>
      <c r="I21"/>
      <c r="J21"/>
      <c r="K21"/>
      <c r="L21"/>
      <c r="M21"/>
      <c r="N21"/>
      <c r="O21"/>
    </row>
    <row r="22" spans="1:15" x14ac:dyDescent="0.3">
      <c r="I22" s="9"/>
      <c r="O22" s="28">
        <f>COUNTIF(N3:N21,"ja")</f>
        <v>5</v>
      </c>
    </row>
    <row r="23" spans="1:15" x14ac:dyDescent="0.3">
      <c r="I23" s="9"/>
    </row>
    <row r="24" spans="1:15" x14ac:dyDescent="0.3">
      <c r="I24" s="9"/>
    </row>
    <row r="25" spans="1:15" x14ac:dyDescent="0.3">
      <c r="I25" s="9"/>
    </row>
    <row r="26" spans="1:15" x14ac:dyDescent="0.3">
      <c r="I26" s="9"/>
    </row>
    <row r="27" spans="1:15" x14ac:dyDescent="0.3">
      <c r="I27" s="9"/>
    </row>
    <row r="28" spans="1:15" x14ac:dyDescent="0.3">
      <c r="I28" s="9"/>
    </row>
    <row r="29" spans="1:15" x14ac:dyDescent="0.3">
      <c r="I29" s="9"/>
    </row>
    <row r="30" spans="1:15" x14ac:dyDescent="0.3">
      <c r="I30" s="9"/>
    </row>
    <row r="31" spans="1:15" x14ac:dyDescent="0.3">
      <c r="I31" s="9"/>
    </row>
    <row r="32" spans="1:15" x14ac:dyDescent="0.3">
      <c r="I32" s="9"/>
    </row>
    <row r="33" spans="9:9" x14ac:dyDescent="0.3">
      <c r="I33" s="9"/>
    </row>
    <row r="34" spans="9:9" x14ac:dyDescent="0.3">
      <c r="I34" s="9"/>
    </row>
    <row r="35" spans="9:9" x14ac:dyDescent="0.3">
      <c r="I35" s="9"/>
    </row>
    <row r="36" spans="9:9" x14ac:dyDescent="0.3">
      <c r="I36" s="9"/>
    </row>
    <row r="37" spans="9:9" x14ac:dyDescent="0.3">
      <c r="I37" s="9"/>
    </row>
    <row r="38" spans="9:9" x14ac:dyDescent="0.3">
      <c r="I38" s="9"/>
    </row>
    <row r="39" spans="9:9" x14ac:dyDescent="0.3">
      <c r="I39" s="9"/>
    </row>
    <row r="40" spans="9:9" x14ac:dyDescent="0.3">
      <c r="I40" s="9"/>
    </row>
    <row r="41" spans="9:9" x14ac:dyDescent="0.3">
      <c r="I41" s="9"/>
    </row>
    <row r="42" spans="9:9" x14ac:dyDescent="0.3">
      <c r="I42" s="9"/>
    </row>
    <row r="43" spans="9:9" x14ac:dyDescent="0.3">
      <c r="I43" s="9"/>
    </row>
    <row r="44" spans="9:9" x14ac:dyDescent="0.3">
      <c r="I44" s="9"/>
    </row>
    <row r="45" spans="9:9" x14ac:dyDescent="0.3">
      <c r="I45" s="9"/>
    </row>
    <row r="46" spans="9:9" x14ac:dyDescent="0.3">
      <c r="I46" s="9"/>
    </row>
    <row r="47" spans="9:9" x14ac:dyDescent="0.3">
      <c r="I47" s="9"/>
    </row>
    <row r="48" spans="9:9" x14ac:dyDescent="0.3">
      <c r="I48" s="9"/>
    </row>
    <row r="49" spans="9:9" x14ac:dyDescent="0.3">
      <c r="I49" s="9"/>
    </row>
    <row r="50" spans="9:9" x14ac:dyDescent="0.3">
      <c r="I50" s="9"/>
    </row>
    <row r="51" spans="9:9" x14ac:dyDescent="0.3">
      <c r="I51" s="9"/>
    </row>
    <row r="52" spans="9:9" x14ac:dyDescent="0.3">
      <c r="I52" s="9"/>
    </row>
    <row r="53" spans="9:9" x14ac:dyDescent="0.3">
      <c r="I53" s="9"/>
    </row>
    <row r="54" spans="9:9" x14ac:dyDescent="0.3">
      <c r="I54" s="9"/>
    </row>
    <row r="55" spans="9:9" x14ac:dyDescent="0.3">
      <c r="I55" s="9"/>
    </row>
    <row r="56" spans="9:9" x14ac:dyDescent="0.3">
      <c r="I56" s="9"/>
    </row>
    <row r="57" spans="9:9" x14ac:dyDescent="0.3">
      <c r="I57" s="9"/>
    </row>
    <row r="58" spans="9:9" x14ac:dyDescent="0.3">
      <c r="I58" s="9"/>
    </row>
    <row r="59" spans="9:9" x14ac:dyDescent="0.3">
      <c r="I59" s="9"/>
    </row>
    <row r="60" spans="9:9" x14ac:dyDescent="0.3">
      <c r="I60" s="9"/>
    </row>
    <row r="61" spans="9:9" x14ac:dyDescent="0.3">
      <c r="I61" s="9"/>
    </row>
    <row r="62" spans="9:9" x14ac:dyDescent="0.3">
      <c r="I62" s="9"/>
    </row>
    <row r="63" spans="9:9" x14ac:dyDescent="0.3">
      <c r="I63" s="9"/>
    </row>
    <row r="64" spans="9:9" x14ac:dyDescent="0.3">
      <c r="I64" s="9"/>
    </row>
    <row r="65" spans="9:9" x14ac:dyDescent="0.3">
      <c r="I65" s="9"/>
    </row>
    <row r="66" spans="9:9" x14ac:dyDescent="0.3">
      <c r="I66" s="9"/>
    </row>
    <row r="67" spans="9:9" x14ac:dyDescent="0.3">
      <c r="I67" s="9"/>
    </row>
    <row r="68" spans="9:9" x14ac:dyDescent="0.3">
      <c r="I68" s="9"/>
    </row>
    <row r="69" spans="9:9" x14ac:dyDescent="0.3">
      <c r="I69" s="9"/>
    </row>
    <row r="70" spans="9:9" x14ac:dyDescent="0.3">
      <c r="I70" s="9"/>
    </row>
    <row r="71" spans="9:9" x14ac:dyDescent="0.3">
      <c r="I71" s="9"/>
    </row>
    <row r="72" spans="9:9" x14ac:dyDescent="0.3">
      <c r="I72" s="9"/>
    </row>
    <row r="73" spans="9:9" x14ac:dyDescent="0.3">
      <c r="I73" s="9"/>
    </row>
    <row r="74" spans="9:9" x14ac:dyDescent="0.3">
      <c r="I74" s="9"/>
    </row>
    <row r="75" spans="9:9" x14ac:dyDescent="0.3">
      <c r="I75" s="9"/>
    </row>
    <row r="76" spans="9:9" x14ac:dyDescent="0.3">
      <c r="I76" s="9"/>
    </row>
    <row r="77" spans="9:9" x14ac:dyDescent="0.3">
      <c r="I77" s="9"/>
    </row>
  </sheetData>
  <mergeCells count="5">
    <mergeCell ref="B1:F1"/>
    <mergeCell ref="G1:K1"/>
    <mergeCell ref="L1:L2"/>
    <mergeCell ref="N1:N2"/>
    <mergeCell ref="M1:M2"/>
  </mergeCells>
  <conditionalFormatting sqref="D3:D20 D22:D70">
    <cfRule type="expression" dxfId="469" priority="4">
      <formula>D3="nein"</formula>
    </cfRule>
  </conditionalFormatting>
  <conditionalFormatting sqref="H3:H20 H22:H70">
    <cfRule type="expression" dxfId="468" priority="6">
      <formula>H3&lt;$A$1</formula>
    </cfRule>
  </conditionalFormatting>
  <conditionalFormatting sqref="M3:M20">
    <cfRule type="expression" dxfId="467" priority="1">
      <formula>M3&lt;=$A$1</formula>
    </cfRule>
  </conditionalFormatting>
  <pageMargins left="0.70866141732283472" right="0.70866141732283472" top="0.78740157480314965" bottom="0.78740157480314965" header="0.31496062992125984" footer="0.31496062992125984"/>
  <pageSetup paperSize="9" orientation="landscape"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4CC4D-EA19-4389-999D-7C40722907B0}">
  <dimension ref="A1:EL257"/>
  <sheetViews>
    <sheetView topLeftCell="EF1" workbookViewId="0">
      <selection activeCell="EK14" sqref="EK14"/>
    </sheetView>
  </sheetViews>
  <sheetFormatPr baseColWidth="10" defaultRowHeight="14" x14ac:dyDescent="0.3"/>
  <cols>
    <col min="1" max="1" width="45" bestFit="1" customWidth="1"/>
    <col min="2" max="2" width="6.58203125" bestFit="1" customWidth="1"/>
    <col min="3" max="3" width="20.5" bestFit="1" customWidth="1"/>
    <col min="4" max="4" width="14.1640625" bestFit="1" customWidth="1"/>
    <col min="5" max="5" width="19.08203125" bestFit="1" customWidth="1"/>
    <col min="6" max="6" width="9.08203125" bestFit="1" customWidth="1"/>
    <col min="7" max="7" width="10" bestFit="1" customWidth="1"/>
    <col min="8" max="8" width="14.58203125" bestFit="1" customWidth="1"/>
    <col min="9" max="9" width="42.9140625" bestFit="1" customWidth="1"/>
    <col min="10" max="10" width="22.5" bestFit="1" customWidth="1"/>
    <col min="11" max="11" width="24.25" bestFit="1" customWidth="1"/>
    <col min="12" max="12" width="31.4140625" bestFit="1" customWidth="1"/>
    <col min="13" max="13" width="27.6640625" bestFit="1" customWidth="1"/>
    <col min="14" max="14" width="26.08203125" bestFit="1" customWidth="1"/>
    <col min="15" max="15" width="22.33203125" bestFit="1" customWidth="1"/>
    <col min="16" max="16" width="31.1640625" bestFit="1" customWidth="1"/>
    <col min="17" max="17" width="27.4140625" bestFit="1" customWidth="1"/>
    <col min="18" max="18" width="24.4140625" bestFit="1" customWidth="1"/>
    <col min="19" max="19" width="20.6640625" bestFit="1" customWidth="1"/>
    <col min="20" max="20" width="31" bestFit="1" customWidth="1"/>
    <col min="21" max="21" width="27.25" bestFit="1" customWidth="1"/>
    <col min="22" max="22" width="24.33203125" bestFit="1" customWidth="1"/>
    <col min="23" max="23" width="20.58203125" bestFit="1" customWidth="1"/>
    <col min="24" max="24" width="30.9140625" bestFit="1" customWidth="1"/>
    <col min="25" max="25" width="27.1640625" bestFit="1" customWidth="1"/>
    <col min="26" max="26" width="17" bestFit="1" customWidth="1"/>
    <col min="27" max="27" width="23.83203125" bestFit="1" customWidth="1"/>
    <col min="28" max="28" width="25.58203125" bestFit="1" customWidth="1"/>
    <col min="29" max="29" width="32.75" bestFit="1" customWidth="1"/>
    <col min="30" max="30" width="29.08203125" bestFit="1" customWidth="1"/>
    <col min="31" max="31" width="27.4140625" bestFit="1" customWidth="1"/>
    <col min="32" max="32" width="23.75" bestFit="1" customWidth="1"/>
    <col min="33" max="33" width="32.5" bestFit="1" customWidth="1"/>
    <col min="34" max="34" width="28.83203125" bestFit="1" customWidth="1"/>
    <col min="35" max="35" width="25.75" bestFit="1" customWidth="1"/>
    <col min="36" max="36" width="22" bestFit="1" customWidth="1"/>
    <col min="37" max="37" width="32.33203125" bestFit="1" customWidth="1"/>
    <col min="38" max="38" width="28.58203125" bestFit="1" customWidth="1"/>
    <col min="39" max="39" width="25.6640625" bestFit="1" customWidth="1"/>
    <col min="40" max="40" width="21.9140625" bestFit="1" customWidth="1"/>
    <col min="41" max="41" width="32.25" bestFit="1" customWidth="1"/>
    <col min="42" max="42" width="28.58203125" bestFit="1" customWidth="1"/>
    <col min="43" max="43" width="18.33203125" bestFit="1" customWidth="1"/>
    <col min="44" max="44" width="29.33203125" bestFit="1" customWidth="1"/>
    <col min="45" max="45" width="17.25" bestFit="1" customWidth="1"/>
    <col min="46" max="46" width="37.33203125" bestFit="1" customWidth="1"/>
    <col min="47" max="47" width="41.9140625" bestFit="1" customWidth="1"/>
    <col min="48" max="48" width="54.08203125" bestFit="1" customWidth="1"/>
    <col min="49" max="49" width="43.1640625" bestFit="1" customWidth="1"/>
    <col min="50" max="50" width="34.08203125" bestFit="1" customWidth="1"/>
    <col min="51" max="51" width="55.9140625" bestFit="1" customWidth="1"/>
    <col min="52" max="52" width="66.25" bestFit="1" customWidth="1"/>
    <col min="53" max="53" width="62.33203125" bestFit="1" customWidth="1"/>
    <col min="54" max="54" width="24.83203125" bestFit="1" customWidth="1"/>
    <col min="55" max="55" width="39.6640625" bestFit="1" customWidth="1"/>
    <col min="56" max="56" width="39.1640625" bestFit="1" customWidth="1"/>
    <col min="57" max="57" width="40" bestFit="1" customWidth="1"/>
    <col min="58" max="58" width="36.83203125" bestFit="1" customWidth="1"/>
    <col min="59" max="59" width="46.58203125" bestFit="1" customWidth="1"/>
    <col min="60" max="60" width="65.9140625" bestFit="1" customWidth="1"/>
    <col min="61" max="61" width="58.1640625" bestFit="1" customWidth="1"/>
    <col min="62" max="62" width="58.5" bestFit="1" customWidth="1"/>
    <col min="63" max="63" width="51.83203125" bestFit="1" customWidth="1"/>
    <col min="64" max="64" width="58" bestFit="1" customWidth="1"/>
    <col min="65" max="65" width="63.6640625" bestFit="1" customWidth="1"/>
    <col min="66" max="66" width="62.08203125" bestFit="1" customWidth="1"/>
    <col min="67" max="67" width="44.9140625" bestFit="1" customWidth="1"/>
    <col min="68" max="68" width="41.6640625" bestFit="1" customWidth="1"/>
    <col min="69" max="69" width="27" bestFit="1" customWidth="1"/>
    <col min="70" max="70" width="48.5" bestFit="1" customWidth="1"/>
    <col min="71" max="71" width="59.1640625" bestFit="1" customWidth="1"/>
    <col min="72" max="72" width="38.08203125" bestFit="1" customWidth="1"/>
    <col min="73" max="73" width="38.83203125" bestFit="1" customWidth="1"/>
    <col min="74" max="74" width="46.58203125" bestFit="1" customWidth="1"/>
    <col min="75" max="75" width="23.6640625" bestFit="1" customWidth="1"/>
    <col min="76" max="76" width="22.08203125" bestFit="1" customWidth="1"/>
    <col min="77" max="77" width="25" bestFit="1" customWidth="1"/>
    <col min="78" max="78" width="38.5" bestFit="1" customWidth="1"/>
    <col min="79" max="79" width="40.83203125" bestFit="1" customWidth="1"/>
    <col min="80" max="80" width="61" bestFit="1" customWidth="1"/>
    <col min="81" max="81" width="37.08203125" bestFit="1" customWidth="1"/>
    <col min="82" max="82" width="51" bestFit="1" customWidth="1"/>
    <col min="83" max="83" width="53.33203125" bestFit="1" customWidth="1"/>
    <col min="84" max="84" width="28.6640625" bestFit="1" customWidth="1"/>
    <col min="85" max="85" width="25.83203125" bestFit="1" customWidth="1"/>
    <col min="86" max="86" width="24.83203125" bestFit="1" customWidth="1"/>
    <col min="87" max="87" width="20.25" bestFit="1" customWidth="1"/>
    <col min="88" max="88" width="19.4140625" bestFit="1" customWidth="1"/>
    <col min="89" max="89" width="12.33203125" bestFit="1" customWidth="1"/>
    <col min="90" max="90" width="25.08203125" bestFit="1" customWidth="1"/>
    <col min="91" max="91" width="24.9140625" bestFit="1" customWidth="1"/>
    <col min="92" max="92" width="31.08203125" bestFit="1" customWidth="1"/>
    <col min="93" max="93" width="24.83203125" bestFit="1" customWidth="1"/>
    <col min="94" max="94" width="17.75" bestFit="1" customWidth="1"/>
    <col min="95" max="95" width="27" bestFit="1" customWidth="1"/>
    <col min="96" max="96" width="38.75" bestFit="1" customWidth="1"/>
    <col min="97" max="97" width="25.58203125" bestFit="1" customWidth="1"/>
    <col min="98" max="98" width="33.4140625" bestFit="1" customWidth="1"/>
    <col min="99" max="99" width="27.6640625" bestFit="1" customWidth="1"/>
    <col min="100" max="100" width="33.83203125" bestFit="1" customWidth="1"/>
    <col min="101" max="101" width="25.1640625" bestFit="1" customWidth="1"/>
    <col min="102" max="102" width="61.83203125" bestFit="1" customWidth="1"/>
    <col min="103" max="103" width="19.33203125" bestFit="1" customWidth="1"/>
    <col min="104" max="104" width="31.08203125" bestFit="1" customWidth="1"/>
    <col min="105" max="105" width="17.58203125" bestFit="1" customWidth="1"/>
    <col min="106" max="106" width="22.58203125" bestFit="1" customWidth="1"/>
    <col min="107" max="107" width="30.33203125" bestFit="1" customWidth="1"/>
    <col min="108" max="108" width="38.33203125" bestFit="1" customWidth="1"/>
    <col min="109" max="110" width="17.6640625" bestFit="1" customWidth="1"/>
    <col min="111" max="111" width="20.25" bestFit="1" customWidth="1"/>
    <col min="112" max="113" width="80.5" bestFit="1" customWidth="1"/>
    <col min="114" max="114" width="58.9140625" bestFit="1" customWidth="1"/>
    <col min="115" max="115" width="59.58203125" bestFit="1" customWidth="1"/>
    <col min="116" max="116" width="77.33203125" bestFit="1" customWidth="1"/>
    <col min="117" max="117" width="61.08203125" bestFit="1" customWidth="1"/>
    <col min="118" max="118" width="49.58203125" bestFit="1" customWidth="1"/>
    <col min="119" max="119" width="63.6640625" bestFit="1" customWidth="1"/>
    <col min="120" max="120" width="74.5" bestFit="1" customWidth="1"/>
    <col min="121" max="121" width="54.08203125" bestFit="1" customWidth="1"/>
    <col min="122" max="122" width="53.9140625" bestFit="1" customWidth="1"/>
    <col min="123" max="123" width="60.4140625" bestFit="1" customWidth="1"/>
    <col min="124" max="124" width="64.9140625" bestFit="1" customWidth="1"/>
    <col min="125" max="125" width="33.83203125" bestFit="1" customWidth="1"/>
    <col min="126" max="126" width="28.08203125" bestFit="1" customWidth="1"/>
    <col min="127" max="127" width="40.08203125" bestFit="1" customWidth="1"/>
    <col min="128" max="128" width="43.75" bestFit="1" customWidth="1"/>
    <col min="129" max="129" width="30" bestFit="1" customWidth="1"/>
    <col min="130" max="130" width="33.4140625" bestFit="1" customWidth="1"/>
    <col min="131" max="131" width="27.6640625" bestFit="1" customWidth="1"/>
    <col min="132" max="132" width="33.83203125" bestFit="1" customWidth="1"/>
    <col min="133" max="133" width="34.1640625" bestFit="1" customWidth="1"/>
    <col min="134" max="134" width="43.5" bestFit="1" customWidth="1"/>
    <col min="135" max="135" width="73.58203125" bestFit="1" customWidth="1"/>
    <col min="136" max="136" width="30.33203125" bestFit="1" customWidth="1"/>
    <col min="137" max="137" width="13" bestFit="1" customWidth="1"/>
    <col min="138" max="138" width="19.83203125" bestFit="1" customWidth="1"/>
    <col min="139" max="139" width="12.83203125" bestFit="1" customWidth="1"/>
    <col min="140" max="140" width="21.5" bestFit="1" customWidth="1"/>
    <col min="141" max="141" width="66.58203125" style="59" bestFit="1" customWidth="1"/>
    <col min="142" max="142" width="50" style="59" bestFit="1" customWidth="1"/>
  </cols>
  <sheetData>
    <row r="1" spans="1:142" x14ac:dyDescent="0.3">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c r="BU1" t="s">
        <v>72</v>
      </c>
      <c r="BV1" t="s">
        <v>73</v>
      </c>
      <c r="BW1" t="s">
        <v>74</v>
      </c>
      <c r="BX1" t="s">
        <v>75</v>
      </c>
      <c r="BY1" t="s">
        <v>76</v>
      </c>
      <c r="BZ1" t="s">
        <v>77</v>
      </c>
      <c r="CA1" t="s">
        <v>78</v>
      </c>
      <c r="CB1" t="s">
        <v>79</v>
      </c>
      <c r="CC1" t="s">
        <v>80</v>
      </c>
      <c r="CD1" t="s">
        <v>81</v>
      </c>
      <c r="CE1" t="s">
        <v>82</v>
      </c>
      <c r="CF1" t="s">
        <v>83</v>
      </c>
      <c r="CG1" t="s">
        <v>84</v>
      </c>
      <c r="CH1" t="s">
        <v>85</v>
      </c>
      <c r="CI1" t="s">
        <v>86</v>
      </c>
      <c r="CJ1" t="s">
        <v>87</v>
      </c>
      <c r="CK1" t="s">
        <v>88</v>
      </c>
      <c r="CL1" t="s">
        <v>89</v>
      </c>
      <c r="CM1" t="s">
        <v>90</v>
      </c>
      <c r="CN1" t="s">
        <v>91</v>
      </c>
      <c r="CO1" t="s">
        <v>92</v>
      </c>
      <c r="CP1" t="s">
        <v>93</v>
      </c>
      <c r="CQ1" t="s">
        <v>94</v>
      </c>
      <c r="CR1" t="s">
        <v>95</v>
      </c>
      <c r="CS1" t="s">
        <v>96</v>
      </c>
      <c r="CT1" t="s">
        <v>97</v>
      </c>
      <c r="CU1" t="s">
        <v>98</v>
      </c>
      <c r="CV1" t="s">
        <v>99</v>
      </c>
      <c r="CW1" t="s">
        <v>100</v>
      </c>
      <c r="CX1" t="s">
        <v>101</v>
      </c>
      <c r="CY1" t="s">
        <v>102</v>
      </c>
      <c r="CZ1" t="s">
        <v>103</v>
      </c>
      <c r="DA1" t="s">
        <v>104</v>
      </c>
      <c r="DB1" t="s">
        <v>105</v>
      </c>
      <c r="DC1" t="s">
        <v>106</v>
      </c>
      <c r="DD1" t="s">
        <v>107</v>
      </c>
      <c r="DE1" t="s">
        <v>108</v>
      </c>
      <c r="DF1" t="s">
        <v>109</v>
      </c>
      <c r="DG1" t="s">
        <v>110</v>
      </c>
      <c r="DH1" t="s">
        <v>211</v>
      </c>
      <c r="DI1" t="s">
        <v>212</v>
      </c>
      <c r="DJ1" t="s">
        <v>111</v>
      </c>
      <c r="DK1" t="s">
        <v>112</v>
      </c>
      <c r="DL1" t="s">
        <v>113</v>
      </c>
      <c r="DM1" t="s">
        <v>114</v>
      </c>
      <c r="DN1" t="s">
        <v>115</v>
      </c>
      <c r="DO1" t="s">
        <v>116</v>
      </c>
      <c r="DP1" t="s">
        <v>117</v>
      </c>
      <c r="DQ1" t="s">
        <v>118</v>
      </c>
      <c r="DR1" t="s">
        <v>119</v>
      </c>
      <c r="DS1" t="s">
        <v>120</v>
      </c>
      <c r="DT1" t="s">
        <v>121</v>
      </c>
      <c r="DU1" t="s">
        <v>122</v>
      </c>
      <c r="DV1" t="s">
        <v>123</v>
      </c>
      <c r="DW1" t="s">
        <v>124</v>
      </c>
      <c r="DX1" t="s">
        <v>125</v>
      </c>
      <c r="DY1" t="s">
        <v>126</v>
      </c>
      <c r="DZ1" t="s">
        <v>127</v>
      </c>
      <c r="EA1" t="s">
        <v>128</v>
      </c>
      <c r="EB1" t="s">
        <v>129</v>
      </c>
      <c r="EC1" t="s">
        <v>130</v>
      </c>
      <c r="ED1" t="s">
        <v>131</v>
      </c>
      <c r="EE1" t="s">
        <v>132</v>
      </c>
      <c r="EF1" t="s">
        <v>133</v>
      </c>
      <c r="EG1" t="s">
        <v>210</v>
      </c>
      <c r="EH1" t="s">
        <v>209</v>
      </c>
      <c r="EI1" t="s">
        <v>208</v>
      </c>
      <c r="EJ1" t="s">
        <v>207</v>
      </c>
      <c r="EK1" t="s">
        <v>448</v>
      </c>
      <c r="EL1"/>
    </row>
    <row r="2" spans="1:142" x14ac:dyDescent="0.3">
      <c r="A2" s="1" t="s">
        <v>134</v>
      </c>
      <c r="B2">
        <v>2020</v>
      </c>
      <c r="C2" s="1" t="s">
        <v>135</v>
      </c>
      <c r="D2">
        <v>1542</v>
      </c>
      <c r="E2" s="1" t="s">
        <v>136</v>
      </c>
      <c r="F2" s="1" t="s">
        <v>137</v>
      </c>
      <c r="G2" s="1" t="s">
        <v>138</v>
      </c>
      <c r="H2">
        <v>985643.97</v>
      </c>
      <c r="I2">
        <v>946970</v>
      </c>
      <c r="AS2">
        <v>3611099715.25</v>
      </c>
      <c r="AT2">
        <v>-15173452.17</v>
      </c>
      <c r="AU2">
        <v>0</v>
      </c>
      <c r="AV2">
        <v>493648077.10000002</v>
      </c>
      <c r="AW2">
        <v>0</v>
      </c>
      <c r="AX2">
        <v>0</v>
      </c>
      <c r="AY2">
        <v>-4724325.2</v>
      </c>
      <c r="AZ2">
        <v>0</v>
      </c>
      <c r="BA2">
        <v>-493648077.10000002</v>
      </c>
      <c r="BB2">
        <v>-2800995459.7800002</v>
      </c>
      <c r="BC2">
        <v>455993204.88999999</v>
      </c>
      <c r="BD2">
        <v>0</v>
      </c>
      <c r="BE2">
        <v>0</v>
      </c>
      <c r="BF2">
        <v>0</v>
      </c>
      <c r="BG2">
        <v>-1222335.74</v>
      </c>
      <c r="BH2">
        <v>38671677</v>
      </c>
      <c r="BI2">
        <v>-30000000</v>
      </c>
      <c r="BK2">
        <v>0</v>
      </c>
      <c r="BL2">
        <v>-1029970723</v>
      </c>
      <c r="BM2">
        <v>0</v>
      </c>
      <c r="BN2">
        <v>-68764418.099999994</v>
      </c>
      <c r="BO2">
        <v>-319672</v>
      </c>
      <c r="BP2">
        <v>-124554.9</v>
      </c>
      <c r="BQ2">
        <v>-4991211.2</v>
      </c>
      <c r="BR2">
        <v>0</v>
      </c>
      <c r="BT2">
        <v>0</v>
      </c>
      <c r="BU2">
        <v>0</v>
      </c>
      <c r="BV2">
        <v>-167236140.75</v>
      </c>
      <c r="BW2">
        <v>-116620.7</v>
      </c>
      <c r="BX2">
        <v>-1706625.87</v>
      </c>
      <c r="BY2">
        <v>-3463.96</v>
      </c>
      <c r="BZ2">
        <v>376260</v>
      </c>
      <c r="CA2">
        <v>-1132448.4099999999</v>
      </c>
      <c r="CB2">
        <v>0</v>
      </c>
      <c r="CC2">
        <v>48701872.530000001</v>
      </c>
      <c r="CD2">
        <v>0</v>
      </c>
      <c r="CE2">
        <v>0</v>
      </c>
      <c r="CI2">
        <v>791160067</v>
      </c>
      <c r="CJ2">
        <v>533338391.10791928</v>
      </c>
      <c r="CK2">
        <v>-1094498170.8876746</v>
      </c>
      <c r="CL2">
        <v>2008061629.5899997</v>
      </c>
      <c r="DA2">
        <v>814645985.92999995</v>
      </c>
      <c r="DJ2">
        <v>801312153</v>
      </c>
      <c r="EG2" s="1"/>
      <c r="EH2">
        <v>0</v>
      </c>
      <c r="EI2" s="1"/>
      <c r="EJ2">
        <v>0</v>
      </c>
      <c r="EK2" t="s">
        <v>432</v>
      </c>
      <c r="EL2"/>
    </row>
    <row r="3" spans="1:142" x14ac:dyDescent="0.3">
      <c r="A3" s="1" t="s">
        <v>134</v>
      </c>
      <c r="B3">
        <v>2020</v>
      </c>
      <c r="C3" s="1" t="s">
        <v>135</v>
      </c>
      <c r="D3">
        <v>1562</v>
      </c>
      <c r="E3" s="1" t="s">
        <v>139</v>
      </c>
      <c r="F3" s="1" t="s">
        <v>137</v>
      </c>
      <c r="G3" s="1" t="s">
        <v>138</v>
      </c>
      <c r="H3">
        <v>876591.2</v>
      </c>
      <c r="I3">
        <v>929404</v>
      </c>
      <c r="AS3">
        <v>3487140176.9400001</v>
      </c>
      <c r="AT3">
        <v>-9217810.7300000004</v>
      </c>
      <c r="AU3">
        <v>0</v>
      </c>
      <c r="AV3">
        <v>609214396.13</v>
      </c>
      <c r="AW3">
        <v>0</v>
      </c>
      <c r="AX3">
        <v>0</v>
      </c>
      <c r="AY3">
        <v>-3661127.63</v>
      </c>
      <c r="AZ3">
        <v>0</v>
      </c>
      <c r="BA3">
        <v>-609214396.13</v>
      </c>
      <c r="BB3">
        <v>-4230031591.4499998</v>
      </c>
      <c r="BC3">
        <v>513216531.43000001</v>
      </c>
      <c r="BD3">
        <v>0</v>
      </c>
      <c r="BE3">
        <v>0</v>
      </c>
      <c r="BF3">
        <v>0</v>
      </c>
      <c r="BG3">
        <v>-2766149.48</v>
      </c>
      <c r="BH3">
        <v>-13109766.800000001</v>
      </c>
      <c r="BI3">
        <v>0</v>
      </c>
      <c r="BK3">
        <v>0</v>
      </c>
      <c r="BL3">
        <v>544336778</v>
      </c>
      <c r="BM3">
        <v>0</v>
      </c>
      <c r="BN3">
        <v>-43949804</v>
      </c>
      <c r="BO3">
        <v>-14615631.65</v>
      </c>
      <c r="BP3">
        <v>-728105.87</v>
      </c>
      <c r="BQ3">
        <v>-3390077.15</v>
      </c>
      <c r="BR3">
        <v>0</v>
      </c>
      <c r="BT3">
        <v>-393523157.17000002</v>
      </c>
      <c r="BU3">
        <v>-1213347.53</v>
      </c>
      <c r="BV3">
        <v>223342812.24000001</v>
      </c>
      <c r="BW3">
        <v>-6801079.25</v>
      </c>
      <c r="BX3">
        <v>-13608482.91</v>
      </c>
      <c r="BY3">
        <v>-6430447.7999999998</v>
      </c>
      <c r="BZ3">
        <v>6319925.7199999997</v>
      </c>
      <c r="CA3">
        <v>-4171787.75</v>
      </c>
      <c r="CB3">
        <v>0</v>
      </c>
      <c r="CC3">
        <v>33422618.93</v>
      </c>
      <c r="CD3">
        <v>211287.47</v>
      </c>
      <c r="CE3">
        <v>-46134.87</v>
      </c>
      <c r="CI3">
        <v>1369027496.4100008</v>
      </c>
      <c r="CJ3">
        <v>691074303.237234</v>
      </c>
      <c r="CK3">
        <v>511769871.05952555</v>
      </c>
      <c r="CL3">
        <v>2158638777.3299999</v>
      </c>
      <c r="DA3">
        <v>1050184324.84</v>
      </c>
      <c r="DJ3">
        <v>554039855.44000006</v>
      </c>
      <c r="EG3" s="1" t="s">
        <v>278</v>
      </c>
      <c r="EH3">
        <v>1</v>
      </c>
      <c r="EI3" s="1"/>
      <c r="EJ3">
        <v>0</v>
      </c>
      <c r="EK3" t="s">
        <v>435</v>
      </c>
      <c r="EL3"/>
    </row>
    <row r="4" spans="1:142" x14ac:dyDescent="0.3">
      <c r="A4" s="1" t="s">
        <v>134</v>
      </c>
      <c r="B4">
        <v>2020</v>
      </c>
      <c r="C4" s="1" t="s">
        <v>135</v>
      </c>
      <c r="D4">
        <v>8</v>
      </c>
      <c r="E4" s="1" t="s">
        <v>140</v>
      </c>
      <c r="F4" s="1" t="s">
        <v>137</v>
      </c>
      <c r="G4" s="1" t="s">
        <v>138</v>
      </c>
      <c r="H4">
        <v>860638.53</v>
      </c>
      <c r="I4">
        <v>858299</v>
      </c>
      <c r="AS4">
        <v>3200338449.75</v>
      </c>
      <c r="AT4">
        <v>-9276204.7799999993</v>
      </c>
      <c r="AU4">
        <v>0</v>
      </c>
      <c r="AV4">
        <v>563655813.89999998</v>
      </c>
      <c r="AW4">
        <v>59211.53</v>
      </c>
      <c r="AX4">
        <v>0</v>
      </c>
      <c r="AY4">
        <v>-4132652.8</v>
      </c>
      <c r="AZ4">
        <v>0</v>
      </c>
      <c r="BA4">
        <v>-563696439.70000005</v>
      </c>
      <c r="BB4">
        <v>-3785801987.0700002</v>
      </c>
      <c r="BC4">
        <v>478760448.60000002</v>
      </c>
      <c r="BD4">
        <v>0</v>
      </c>
      <c r="BE4">
        <v>0</v>
      </c>
      <c r="BF4">
        <v>0</v>
      </c>
      <c r="BG4">
        <v>-305185.59000000003</v>
      </c>
      <c r="BH4">
        <v>112050000</v>
      </c>
      <c r="BI4">
        <v>0</v>
      </c>
      <c r="BK4">
        <v>0</v>
      </c>
      <c r="BL4">
        <v>312990384</v>
      </c>
      <c r="BM4">
        <v>0</v>
      </c>
      <c r="BN4">
        <v>44652753</v>
      </c>
      <c r="BO4">
        <v>-17893973.050000001</v>
      </c>
      <c r="BP4">
        <v>-4103554.28</v>
      </c>
      <c r="BQ4">
        <v>30655416.129999999</v>
      </c>
      <c r="BR4">
        <v>0</v>
      </c>
      <c r="BT4">
        <v>-309058018.93000001</v>
      </c>
      <c r="BU4">
        <v>-573699.25</v>
      </c>
      <c r="BV4">
        <v>208020025.34999999</v>
      </c>
      <c r="BW4">
        <v>-492195.34</v>
      </c>
      <c r="BX4">
        <v>-2347507.2799999998</v>
      </c>
      <c r="BY4">
        <v>-10598996.35</v>
      </c>
      <c r="BZ4">
        <v>583292.93000000005</v>
      </c>
      <c r="CA4">
        <v>-441917.16</v>
      </c>
      <c r="CB4">
        <v>0</v>
      </c>
      <c r="CC4">
        <v>39023219.25</v>
      </c>
      <c r="CD4">
        <v>0</v>
      </c>
      <c r="CE4">
        <v>0</v>
      </c>
      <c r="CI4">
        <v>986308454.93203211</v>
      </c>
      <c r="CJ4">
        <v>500335688.95238793</v>
      </c>
      <c r="CK4">
        <v>388300815.82768434</v>
      </c>
      <c r="CL4">
        <v>1335793774.2999997</v>
      </c>
      <c r="DA4">
        <v>1257477931.02</v>
      </c>
      <c r="DJ4">
        <v>586400000</v>
      </c>
      <c r="EG4" s="1" t="s">
        <v>287</v>
      </c>
      <c r="EH4">
        <v>1</v>
      </c>
      <c r="EI4" s="1"/>
      <c r="EJ4">
        <v>0</v>
      </c>
      <c r="EK4" t="s">
        <v>387</v>
      </c>
      <c r="EL4"/>
    </row>
    <row r="5" spans="1:142" x14ac:dyDescent="0.3">
      <c r="A5" s="1" t="s">
        <v>134</v>
      </c>
      <c r="B5">
        <v>2020</v>
      </c>
      <c r="C5" s="1" t="s">
        <v>135</v>
      </c>
      <c r="D5">
        <v>1384</v>
      </c>
      <c r="E5" s="1" t="s">
        <v>141</v>
      </c>
      <c r="F5" s="1" t="s">
        <v>137</v>
      </c>
      <c r="G5" s="1" t="s">
        <v>138</v>
      </c>
      <c r="H5">
        <v>738955</v>
      </c>
      <c r="I5">
        <v>746801</v>
      </c>
      <c r="AS5">
        <v>2783094575.0599999</v>
      </c>
      <c r="AT5">
        <v>-7157204</v>
      </c>
      <c r="AU5">
        <v>0</v>
      </c>
      <c r="AV5">
        <v>325152754.69</v>
      </c>
      <c r="AW5">
        <v>0</v>
      </c>
      <c r="AX5">
        <v>0</v>
      </c>
      <c r="AY5">
        <v>-3763135.2</v>
      </c>
      <c r="AZ5">
        <v>0</v>
      </c>
      <c r="BA5">
        <v>-325152754.69</v>
      </c>
      <c r="BB5">
        <v>-2815572886.8699999</v>
      </c>
      <c r="BC5">
        <v>424117633.89999998</v>
      </c>
      <c r="BD5">
        <v>0</v>
      </c>
      <c r="BE5">
        <v>0</v>
      </c>
      <c r="BF5">
        <v>0</v>
      </c>
      <c r="BG5">
        <v>-742128.35</v>
      </c>
      <c r="BH5">
        <v>8531740</v>
      </c>
      <c r="BI5">
        <v>0</v>
      </c>
      <c r="BK5">
        <v>0</v>
      </c>
      <c r="BL5">
        <v>-188986483</v>
      </c>
      <c r="BM5">
        <v>0</v>
      </c>
      <c r="BN5">
        <v>17398474.850000001</v>
      </c>
      <c r="BO5">
        <v>-17121054.170000002</v>
      </c>
      <c r="BP5">
        <v>-4829042.8</v>
      </c>
      <c r="BQ5">
        <v>1419168.99</v>
      </c>
      <c r="BR5">
        <v>0</v>
      </c>
      <c r="BT5">
        <v>-65017431.899999999</v>
      </c>
      <c r="BU5">
        <v>-386035.82</v>
      </c>
      <c r="BV5">
        <v>-45018300.659999996</v>
      </c>
      <c r="BW5">
        <v>-6648600.9100000001</v>
      </c>
      <c r="BX5">
        <v>-696439.32</v>
      </c>
      <c r="BY5">
        <v>-2141334.0499999998</v>
      </c>
      <c r="BZ5">
        <v>376940.4</v>
      </c>
      <c r="CA5">
        <v>-699366.34</v>
      </c>
      <c r="CB5">
        <v>0</v>
      </c>
      <c r="CC5">
        <v>47595368.530000001</v>
      </c>
      <c r="CD5">
        <v>193860.29</v>
      </c>
      <c r="CE5">
        <v>-2555803.86</v>
      </c>
      <c r="CI5">
        <v>629198623.81000006</v>
      </c>
      <c r="CJ5">
        <v>373174131.81244934</v>
      </c>
      <c r="CK5">
        <v>-176284520.29749641</v>
      </c>
      <c r="CL5">
        <v>1249520840.1400001</v>
      </c>
      <c r="DA5">
        <v>740700267.11000001</v>
      </c>
      <c r="DJ5">
        <v>386287210</v>
      </c>
      <c r="EG5" s="1" t="s">
        <v>290</v>
      </c>
      <c r="EH5">
        <v>1</v>
      </c>
      <c r="EI5" s="1"/>
      <c r="EJ5">
        <v>0</v>
      </c>
      <c r="EK5" t="s">
        <v>424</v>
      </c>
      <c r="EL5"/>
    </row>
    <row r="6" spans="1:142" x14ac:dyDescent="0.3">
      <c r="A6" s="1" t="s">
        <v>134</v>
      </c>
      <c r="B6">
        <v>2020</v>
      </c>
      <c r="C6" s="1" t="s">
        <v>135</v>
      </c>
      <c r="D6">
        <v>290</v>
      </c>
      <c r="E6" s="1" t="s">
        <v>142</v>
      </c>
      <c r="F6" s="1" t="s">
        <v>137</v>
      </c>
      <c r="G6" s="1" t="s">
        <v>138</v>
      </c>
      <c r="H6">
        <v>609389</v>
      </c>
      <c r="I6">
        <v>612216</v>
      </c>
      <c r="AS6">
        <v>2113138418.05</v>
      </c>
      <c r="AT6">
        <v>5184291.41</v>
      </c>
      <c r="AU6">
        <v>0</v>
      </c>
      <c r="AV6">
        <v>343666131.05000001</v>
      </c>
      <c r="AW6">
        <v>0</v>
      </c>
      <c r="AX6">
        <v>0</v>
      </c>
      <c r="AY6">
        <v>-3040882.13</v>
      </c>
      <c r="AZ6">
        <v>0</v>
      </c>
      <c r="BA6">
        <v>-343699506</v>
      </c>
      <c r="BB6">
        <v>-2357586215.0999999</v>
      </c>
      <c r="BC6">
        <v>312635403.39999998</v>
      </c>
      <c r="BD6">
        <v>0</v>
      </c>
      <c r="BE6">
        <v>0</v>
      </c>
      <c r="BF6">
        <v>0</v>
      </c>
      <c r="BG6">
        <v>-2998907.29</v>
      </c>
      <c r="BH6">
        <v>4424899</v>
      </c>
      <c r="BI6">
        <v>-72621300</v>
      </c>
      <c r="BK6">
        <v>0</v>
      </c>
      <c r="BL6">
        <v>91467714</v>
      </c>
      <c r="BM6">
        <v>0</v>
      </c>
      <c r="BN6">
        <v>32267393</v>
      </c>
      <c r="BO6">
        <v>-7724737.5099999998</v>
      </c>
      <c r="BP6">
        <v>-1411683.71</v>
      </c>
      <c r="BQ6">
        <v>-248724.91</v>
      </c>
      <c r="BR6">
        <v>0</v>
      </c>
      <c r="BT6">
        <v>-72900120.519999996</v>
      </c>
      <c r="BU6">
        <v>0</v>
      </c>
      <c r="BV6">
        <v>-25854104.460000001</v>
      </c>
      <c r="BW6">
        <v>-5051180.0199999996</v>
      </c>
      <c r="BX6">
        <v>0</v>
      </c>
      <c r="BY6">
        <v>0</v>
      </c>
      <c r="BZ6">
        <v>770795.75</v>
      </c>
      <c r="CA6">
        <v>-318269.84000000003</v>
      </c>
      <c r="CB6">
        <v>-27876043</v>
      </c>
      <c r="CC6">
        <v>42100962.170000002</v>
      </c>
      <c r="CD6">
        <v>0</v>
      </c>
      <c r="CE6">
        <v>0</v>
      </c>
      <c r="CI6">
        <v>1049565610.87</v>
      </c>
      <c r="CJ6">
        <v>434736273.53627264</v>
      </c>
      <c r="CK6">
        <v>125697586.74820244</v>
      </c>
      <c r="CL6">
        <v>1581429504.9200001</v>
      </c>
      <c r="DA6">
        <v>1072646939.77</v>
      </c>
      <c r="DJ6">
        <v>396733427</v>
      </c>
      <c r="EG6" s="1"/>
      <c r="EH6">
        <v>0</v>
      </c>
      <c r="EI6" s="1"/>
      <c r="EJ6">
        <v>0</v>
      </c>
      <c r="EK6" t="s">
        <v>395</v>
      </c>
      <c r="EL6"/>
    </row>
    <row r="7" spans="1:142" x14ac:dyDescent="0.3">
      <c r="A7" s="1" t="s">
        <v>134</v>
      </c>
      <c r="B7">
        <v>2020</v>
      </c>
      <c r="C7" s="1" t="s">
        <v>135</v>
      </c>
      <c r="D7">
        <v>1509</v>
      </c>
      <c r="E7" s="1" t="s">
        <v>143</v>
      </c>
      <c r="F7" s="1" t="s">
        <v>137</v>
      </c>
      <c r="G7" s="1" t="s">
        <v>138</v>
      </c>
      <c r="H7">
        <v>527906.86</v>
      </c>
      <c r="I7">
        <v>537337</v>
      </c>
      <c r="AS7">
        <v>2024654238.45</v>
      </c>
      <c r="AT7">
        <v>-4783584.78</v>
      </c>
      <c r="AU7">
        <v>0</v>
      </c>
      <c r="AV7">
        <v>280657247.26999998</v>
      </c>
      <c r="AW7">
        <v>4081952.4</v>
      </c>
      <c r="AX7">
        <v>0</v>
      </c>
      <c r="AY7">
        <v>-2261491.2000000002</v>
      </c>
      <c r="AZ7">
        <v>0</v>
      </c>
      <c r="BA7">
        <v>-284739199.67000002</v>
      </c>
      <c r="BB7">
        <v>-2368429918.3200002</v>
      </c>
      <c r="BC7">
        <v>317064293.89999998</v>
      </c>
      <c r="BD7">
        <v>0</v>
      </c>
      <c r="BE7">
        <v>0</v>
      </c>
      <c r="BF7">
        <v>0</v>
      </c>
      <c r="BG7">
        <v>-699687.83</v>
      </c>
      <c r="BH7">
        <v>-21652905</v>
      </c>
      <c r="BI7">
        <v>0</v>
      </c>
      <c r="BK7">
        <v>0</v>
      </c>
      <c r="BL7">
        <v>221697465</v>
      </c>
      <c r="BM7">
        <v>0</v>
      </c>
      <c r="BN7">
        <v>-11155715</v>
      </c>
      <c r="BO7">
        <v>-4309708.1500000004</v>
      </c>
      <c r="BP7">
        <v>-4228296.3499999996</v>
      </c>
      <c r="BQ7">
        <v>-4956660.88</v>
      </c>
      <c r="BR7">
        <v>0</v>
      </c>
      <c r="BT7">
        <v>-54287705.130000003</v>
      </c>
      <c r="BU7">
        <v>-45303.98</v>
      </c>
      <c r="BV7">
        <v>-39498982.149999999</v>
      </c>
      <c r="BW7">
        <v>-6295762.71</v>
      </c>
      <c r="BX7">
        <v>-3812648.4</v>
      </c>
      <c r="BY7">
        <v>-1336273.8</v>
      </c>
      <c r="BZ7">
        <v>2603147.73</v>
      </c>
      <c r="CA7">
        <v>-3669325.39</v>
      </c>
      <c r="CB7">
        <v>0</v>
      </c>
      <c r="CC7">
        <v>-1960176.71</v>
      </c>
      <c r="CD7">
        <v>34562.89</v>
      </c>
      <c r="CE7">
        <v>-984.74</v>
      </c>
      <c r="CI7">
        <v>644408176.03986871</v>
      </c>
      <c r="CJ7">
        <v>343762157.09971386</v>
      </c>
      <c r="CK7">
        <v>215204041.83088821</v>
      </c>
      <c r="CL7">
        <v>864469787.52999997</v>
      </c>
      <c r="DA7">
        <v>622226554.69000006</v>
      </c>
      <c r="DJ7">
        <v>317748526</v>
      </c>
      <c r="EG7" s="1" t="s">
        <v>280</v>
      </c>
      <c r="EH7">
        <v>1</v>
      </c>
      <c r="EI7" s="1"/>
      <c r="EJ7">
        <v>0</v>
      </c>
      <c r="EK7" t="s">
        <v>429</v>
      </c>
      <c r="EL7"/>
    </row>
    <row r="8" spans="1:142" x14ac:dyDescent="0.3">
      <c r="A8" s="1" t="s">
        <v>134</v>
      </c>
      <c r="B8">
        <v>2020</v>
      </c>
      <c r="C8" s="1" t="s">
        <v>135</v>
      </c>
      <c r="D8">
        <v>1555</v>
      </c>
      <c r="E8" s="1" t="s">
        <v>144</v>
      </c>
      <c r="F8" s="1" t="s">
        <v>137</v>
      </c>
      <c r="G8" s="1" t="s">
        <v>138</v>
      </c>
      <c r="H8">
        <v>491483</v>
      </c>
      <c r="I8">
        <v>483000</v>
      </c>
      <c r="AS8">
        <v>1805244907.3399999</v>
      </c>
      <c r="AT8">
        <v>-13005887.32</v>
      </c>
      <c r="AU8">
        <v>0</v>
      </c>
      <c r="AV8">
        <v>307248082.39999998</v>
      </c>
      <c r="AW8">
        <v>635888.34</v>
      </c>
      <c r="AX8">
        <v>0</v>
      </c>
      <c r="AY8">
        <v>-2367615.86</v>
      </c>
      <c r="AZ8">
        <v>0</v>
      </c>
      <c r="BA8">
        <v>-307248082.39999998</v>
      </c>
      <c r="BB8">
        <v>-2314389333.5900002</v>
      </c>
      <c r="BC8">
        <v>264456991.19999999</v>
      </c>
      <c r="BD8">
        <v>0</v>
      </c>
      <c r="BE8">
        <v>0</v>
      </c>
      <c r="BF8">
        <v>0</v>
      </c>
      <c r="BG8">
        <v>-154202.18</v>
      </c>
      <c r="BH8">
        <v>263351.27</v>
      </c>
      <c r="BI8">
        <v>0</v>
      </c>
      <c r="BK8">
        <v>0</v>
      </c>
      <c r="BL8">
        <v>316597460</v>
      </c>
      <c r="BM8">
        <v>0</v>
      </c>
      <c r="BN8">
        <v>36359616</v>
      </c>
      <c r="BO8">
        <v>0</v>
      </c>
      <c r="BP8">
        <v>-882488.65</v>
      </c>
      <c r="BQ8">
        <v>16934422.620000001</v>
      </c>
      <c r="BR8">
        <v>0</v>
      </c>
      <c r="BT8">
        <v>-48214055.439999998</v>
      </c>
      <c r="BU8">
        <v>-708238.91</v>
      </c>
      <c r="BV8">
        <v>-11374235.050000001</v>
      </c>
      <c r="BW8">
        <v>-3322060.26</v>
      </c>
      <c r="BX8">
        <v>-5175098.34</v>
      </c>
      <c r="BY8">
        <v>-614733.41</v>
      </c>
      <c r="BZ8">
        <v>886631.63</v>
      </c>
      <c r="CA8">
        <v>-1953251.46</v>
      </c>
      <c r="CB8">
        <v>0</v>
      </c>
      <c r="CC8">
        <v>-8855352.6300000008</v>
      </c>
      <c r="CD8">
        <v>0</v>
      </c>
      <c r="CE8">
        <v>0</v>
      </c>
      <c r="CI8">
        <v>1241480077.4300003</v>
      </c>
      <c r="CJ8">
        <v>476339557.602256</v>
      </c>
      <c r="CK8">
        <v>350714785.04718411</v>
      </c>
      <c r="CL8">
        <v>1439302608.3200002</v>
      </c>
      <c r="DA8">
        <v>1223731285.5599999</v>
      </c>
      <c r="DJ8">
        <v>394237153.19999999</v>
      </c>
      <c r="EG8" s="1"/>
      <c r="EH8">
        <v>0</v>
      </c>
      <c r="EI8" s="1" t="s">
        <v>202</v>
      </c>
      <c r="EJ8">
        <v>1</v>
      </c>
      <c r="EK8" t="s">
        <v>433</v>
      </c>
      <c r="EL8"/>
    </row>
    <row r="9" spans="1:142" x14ac:dyDescent="0.3">
      <c r="A9" s="1" t="s">
        <v>134</v>
      </c>
      <c r="B9">
        <v>2020</v>
      </c>
      <c r="C9" s="1" t="s">
        <v>135</v>
      </c>
      <c r="D9">
        <v>994</v>
      </c>
      <c r="E9" s="1" t="s">
        <v>145</v>
      </c>
      <c r="F9" s="1" t="s">
        <v>137</v>
      </c>
      <c r="G9" s="1" t="s">
        <v>138</v>
      </c>
      <c r="H9">
        <v>414003.59</v>
      </c>
      <c r="I9">
        <v>431559</v>
      </c>
      <c r="AS9">
        <v>1424375842.96</v>
      </c>
      <c r="AT9">
        <v>-6002287.79</v>
      </c>
      <c r="AU9">
        <v>0</v>
      </c>
      <c r="AV9">
        <v>222245315.28999999</v>
      </c>
      <c r="AW9">
        <v>0</v>
      </c>
      <c r="AX9">
        <v>0</v>
      </c>
      <c r="AY9">
        <v>-1640401.59</v>
      </c>
      <c r="AZ9">
        <v>0</v>
      </c>
      <c r="BA9">
        <v>-222245315.28999999</v>
      </c>
      <c r="BB9">
        <v>-1399439570.6199999</v>
      </c>
      <c r="BC9">
        <v>209890900.44999999</v>
      </c>
      <c r="BD9">
        <v>0</v>
      </c>
      <c r="BE9">
        <v>0</v>
      </c>
      <c r="BF9">
        <v>0</v>
      </c>
      <c r="BG9">
        <v>-826090.49</v>
      </c>
      <c r="BH9">
        <v>-11593228.85</v>
      </c>
      <c r="BI9">
        <v>0</v>
      </c>
      <c r="BK9">
        <v>0</v>
      </c>
      <c r="BL9">
        <v>-111267920</v>
      </c>
      <c r="BM9">
        <v>0</v>
      </c>
      <c r="BN9">
        <v>-49497654</v>
      </c>
      <c r="BO9">
        <v>-8923926.0600000005</v>
      </c>
      <c r="BP9">
        <v>-256251.43</v>
      </c>
      <c r="BQ9">
        <v>-1492292.21</v>
      </c>
      <c r="BR9">
        <v>0</v>
      </c>
      <c r="BT9">
        <v>-45828687.409999996</v>
      </c>
      <c r="BU9">
        <v>-605595.51</v>
      </c>
      <c r="BV9">
        <v>-15293919.57</v>
      </c>
      <c r="BW9">
        <v>-2846491.75</v>
      </c>
      <c r="BX9">
        <v>-6771599.1699999999</v>
      </c>
      <c r="BY9">
        <v>-2585944.33</v>
      </c>
      <c r="BZ9">
        <v>2559868.94</v>
      </c>
      <c r="CA9">
        <v>-431127.27</v>
      </c>
      <c r="CB9">
        <v>0</v>
      </c>
      <c r="CC9">
        <v>18220649.289999999</v>
      </c>
      <c r="CD9">
        <v>220418.38</v>
      </c>
      <c r="CE9">
        <v>-108530.42</v>
      </c>
      <c r="CI9">
        <v>734624297.25000012</v>
      </c>
      <c r="CJ9">
        <v>221141470.30537891</v>
      </c>
      <c r="CK9">
        <v>0</v>
      </c>
      <c r="CL9">
        <v>968018075.25999999</v>
      </c>
      <c r="DA9">
        <v>441902446.25999999</v>
      </c>
      <c r="DJ9">
        <v>181157417.66</v>
      </c>
      <c r="EG9" s="1" t="s">
        <v>278</v>
      </c>
      <c r="EH9">
        <v>1</v>
      </c>
      <c r="EI9" s="1"/>
      <c r="EJ9">
        <v>0</v>
      </c>
      <c r="EK9" t="s">
        <v>412</v>
      </c>
      <c r="EL9"/>
    </row>
    <row r="10" spans="1:142" x14ac:dyDescent="0.3">
      <c r="A10" s="1" t="s">
        <v>134</v>
      </c>
      <c r="B10">
        <v>2020</v>
      </c>
      <c r="C10" s="1" t="s">
        <v>135</v>
      </c>
      <c r="D10">
        <v>376</v>
      </c>
      <c r="E10" s="1" t="s">
        <v>146</v>
      </c>
      <c r="F10" s="1" t="s">
        <v>137</v>
      </c>
      <c r="G10" s="1" t="s">
        <v>138</v>
      </c>
      <c r="H10">
        <v>355530</v>
      </c>
      <c r="I10">
        <v>342259</v>
      </c>
      <c r="AS10">
        <v>1501433420</v>
      </c>
      <c r="AT10">
        <v>-5777896</v>
      </c>
      <c r="AU10">
        <v>0</v>
      </c>
      <c r="AV10">
        <v>178732869</v>
      </c>
      <c r="AW10">
        <v>73064</v>
      </c>
      <c r="AX10">
        <v>0</v>
      </c>
      <c r="AY10">
        <v>-1824883</v>
      </c>
      <c r="AZ10">
        <v>0</v>
      </c>
      <c r="BA10">
        <v>-178732869</v>
      </c>
      <c r="BB10">
        <v>-1697120455</v>
      </c>
      <c r="BC10">
        <v>205472611</v>
      </c>
      <c r="BD10">
        <v>0</v>
      </c>
      <c r="BE10">
        <v>0</v>
      </c>
      <c r="BF10">
        <v>0</v>
      </c>
      <c r="BG10">
        <v>-539658</v>
      </c>
      <c r="BH10">
        <v>17600000</v>
      </c>
      <c r="BI10">
        <v>0</v>
      </c>
      <c r="BK10">
        <v>0</v>
      </c>
      <c r="BL10">
        <v>173686257</v>
      </c>
      <c r="BM10">
        <v>0</v>
      </c>
      <c r="BN10">
        <v>-29831123</v>
      </c>
      <c r="BO10">
        <v>-1502506</v>
      </c>
      <c r="BP10">
        <v>-1330610</v>
      </c>
      <c r="BQ10">
        <v>5353800</v>
      </c>
      <c r="BR10">
        <v>0</v>
      </c>
      <c r="BT10">
        <v>-38858040</v>
      </c>
      <c r="BU10">
        <v>-747847</v>
      </c>
      <c r="BV10">
        <v>-50245830</v>
      </c>
      <c r="BW10">
        <v>-4190526</v>
      </c>
      <c r="BX10">
        <v>-253898</v>
      </c>
      <c r="BY10">
        <v>-3250399</v>
      </c>
      <c r="BZ10">
        <v>1140852</v>
      </c>
      <c r="CA10">
        <v>-409576</v>
      </c>
      <c r="CB10">
        <v>0</v>
      </c>
      <c r="CC10">
        <v>18061958</v>
      </c>
      <c r="CD10">
        <v>231904</v>
      </c>
      <c r="CE10">
        <v>-517255</v>
      </c>
      <c r="CI10">
        <v>326954318.51999992</v>
      </c>
      <c r="CJ10">
        <v>226392657.38119441</v>
      </c>
      <c r="CK10">
        <v>210792482.59946573</v>
      </c>
      <c r="CL10">
        <v>719451375</v>
      </c>
      <c r="DA10">
        <v>397137001</v>
      </c>
      <c r="DJ10">
        <v>363500000</v>
      </c>
      <c r="EG10" s="1" t="s">
        <v>279</v>
      </c>
      <c r="EH10">
        <v>1</v>
      </c>
      <c r="EI10" s="1"/>
      <c r="EJ10">
        <v>0</v>
      </c>
      <c r="EK10" t="s">
        <v>399</v>
      </c>
      <c r="EL10"/>
    </row>
    <row r="11" spans="1:142" x14ac:dyDescent="0.3">
      <c r="A11" s="1" t="s">
        <v>134</v>
      </c>
      <c r="B11">
        <v>2020</v>
      </c>
      <c r="C11" s="1" t="s">
        <v>135</v>
      </c>
      <c r="D11">
        <v>1569</v>
      </c>
      <c r="E11" s="1" t="s">
        <v>147</v>
      </c>
      <c r="F11" s="1" t="s">
        <v>137</v>
      </c>
      <c r="G11" s="1" t="s">
        <v>138</v>
      </c>
      <c r="H11">
        <v>278000.11</v>
      </c>
      <c r="I11">
        <v>333142</v>
      </c>
      <c r="AS11">
        <v>943869867.39999998</v>
      </c>
      <c r="AT11">
        <v>-2826250.38</v>
      </c>
      <c r="AU11">
        <v>0</v>
      </c>
      <c r="AV11">
        <v>122331520.75</v>
      </c>
      <c r="AW11">
        <v>5893.66</v>
      </c>
      <c r="AX11">
        <v>0</v>
      </c>
      <c r="AY11">
        <v>-1336201.6000000001</v>
      </c>
      <c r="AZ11">
        <v>0</v>
      </c>
      <c r="BA11">
        <v>-122335240.75</v>
      </c>
      <c r="BB11">
        <v>-855694104.37</v>
      </c>
      <c r="BC11">
        <v>140175188.25</v>
      </c>
      <c r="BD11">
        <v>0</v>
      </c>
      <c r="BE11">
        <v>0</v>
      </c>
      <c r="BF11">
        <v>0</v>
      </c>
      <c r="BG11">
        <v>-116404.52</v>
      </c>
      <c r="BH11">
        <v>3319000</v>
      </c>
      <c r="BI11">
        <v>0</v>
      </c>
      <c r="BK11">
        <v>0</v>
      </c>
      <c r="BL11">
        <v>-141879277</v>
      </c>
      <c r="BM11">
        <v>0</v>
      </c>
      <c r="BN11">
        <v>-23640308</v>
      </c>
      <c r="BO11">
        <v>-188000</v>
      </c>
      <c r="BP11">
        <v>-9753650.5700000003</v>
      </c>
      <c r="BQ11">
        <v>8743315.5299999993</v>
      </c>
      <c r="BR11">
        <v>0</v>
      </c>
      <c r="BT11">
        <v>0</v>
      </c>
      <c r="BU11">
        <v>-322966</v>
      </c>
      <c r="BV11">
        <v>-41158358.68</v>
      </c>
      <c r="BW11">
        <v>-145219.22</v>
      </c>
      <c r="BX11">
        <v>-838865.9</v>
      </c>
      <c r="BY11">
        <v>0</v>
      </c>
      <c r="BZ11">
        <v>150.77000000000001</v>
      </c>
      <c r="CA11">
        <v>-156266.82</v>
      </c>
      <c r="CB11">
        <v>0</v>
      </c>
      <c r="CC11">
        <v>2556395.64</v>
      </c>
      <c r="CD11">
        <v>0</v>
      </c>
      <c r="CE11">
        <v>0</v>
      </c>
      <c r="CI11">
        <v>147794879.34000012</v>
      </c>
      <c r="CJ11">
        <v>110858449.07178718</v>
      </c>
      <c r="CK11">
        <v>-162688359.52092701</v>
      </c>
      <c r="CL11">
        <v>244001256.55000001</v>
      </c>
      <c r="DA11">
        <v>167026068.81999999</v>
      </c>
      <c r="DJ11">
        <v>133700000</v>
      </c>
      <c r="EG11" s="1" t="s">
        <v>287</v>
      </c>
      <c r="EH11">
        <v>1</v>
      </c>
      <c r="EI11" s="1"/>
      <c r="EJ11">
        <v>0</v>
      </c>
      <c r="EK11" t="s">
        <v>439</v>
      </c>
      <c r="EL11"/>
    </row>
    <row r="12" spans="1:142" x14ac:dyDescent="0.3">
      <c r="A12" s="1" t="s">
        <v>134</v>
      </c>
      <c r="B12">
        <v>2020</v>
      </c>
      <c r="C12" s="1" t="s">
        <v>135</v>
      </c>
      <c r="D12">
        <v>1479</v>
      </c>
      <c r="E12" s="1" t="s">
        <v>148</v>
      </c>
      <c r="F12" s="1" t="s">
        <v>137</v>
      </c>
      <c r="G12" s="1" t="s">
        <v>138</v>
      </c>
      <c r="H12">
        <v>299241.86</v>
      </c>
      <c r="I12">
        <v>310181</v>
      </c>
      <c r="AS12">
        <v>1333298209.25</v>
      </c>
      <c r="AT12">
        <v>-24587273.949999999</v>
      </c>
      <c r="AU12">
        <v>0</v>
      </c>
      <c r="AV12">
        <v>303638721.64999998</v>
      </c>
      <c r="AW12">
        <v>0</v>
      </c>
      <c r="AX12">
        <v>0</v>
      </c>
      <c r="AY12">
        <v>-1436362.81</v>
      </c>
      <c r="AZ12">
        <v>0</v>
      </c>
      <c r="BA12">
        <v>-303638721.64999998</v>
      </c>
      <c r="BB12">
        <v>-1487797934.3699999</v>
      </c>
      <c r="BC12">
        <v>187073540.09999999</v>
      </c>
      <c r="BD12">
        <v>0</v>
      </c>
      <c r="BE12">
        <v>0</v>
      </c>
      <c r="BF12">
        <v>0</v>
      </c>
      <c r="BG12">
        <v>0</v>
      </c>
      <c r="BH12">
        <v>-18088548.399999999</v>
      </c>
      <c r="BI12">
        <v>62517.09</v>
      </c>
      <c r="BK12">
        <v>0</v>
      </c>
      <c r="BL12">
        <v>127299981</v>
      </c>
      <c r="BM12">
        <v>0</v>
      </c>
      <c r="BN12">
        <v>-21416288</v>
      </c>
      <c r="BO12">
        <v>-601670</v>
      </c>
      <c r="BP12">
        <v>-2723184.28</v>
      </c>
      <c r="BQ12">
        <v>-2776811.58</v>
      </c>
      <c r="BR12">
        <v>0</v>
      </c>
      <c r="BT12">
        <v>0</v>
      </c>
      <c r="BU12">
        <v>0</v>
      </c>
      <c r="BV12">
        <v>-63924792</v>
      </c>
      <c r="BW12">
        <v>-4762633.38</v>
      </c>
      <c r="BX12">
        <v>-2019954.06</v>
      </c>
      <c r="BY12">
        <v>0</v>
      </c>
      <c r="BZ12">
        <v>3307674.18</v>
      </c>
      <c r="CA12">
        <v>-1187598.02</v>
      </c>
      <c r="CB12">
        <v>0</v>
      </c>
      <c r="CC12">
        <v>6532199.54</v>
      </c>
      <c r="CD12">
        <v>0</v>
      </c>
      <c r="CE12">
        <v>0</v>
      </c>
      <c r="CI12">
        <v>395935912.02442819</v>
      </c>
      <c r="CJ12">
        <v>202151196.91136223</v>
      </c>
      <c r="CK12">
        <v>114842846.74589738</v>
      </c>
      <c r="CL12">
        <v>445118882.22000003</v>
      </c>
      <c r="DA12">
        <v>311645620.95999998</v>
      </c>
      <c r="DJ12">
        <v>331229995.52999997</v>
      </c>
      <c r="EG12" s="1"/>
      <c r="EH12">
        <v>0</v>
      </c>
      <c r="EI12" s="1" t="s">
        <v>199</v>
      </c>
      <c r="EJ12">
        <v>1</v>
      </c>
      <c r="EK12" t="s">
        <v>427</v>
      </c>
      <c r="EL12"/>
    </row>
    <row r="13" spans="1:142" x14ac:dyDescent="0.3">
      <c r="A13" s="1" t="s">
        <v>134</v>
      </c>
      <c r="B13">
        <v>2020</v>
      </c>
      <c r="C13" s="1" t="s">
        <v>135</v>
      </c>
      <c r="D13">
        <v>1535</v>
      </c>
      <c r="E13" s="1" t="s">
        <v>149</v>
      </c>
      <c r="F13" s="1" t="s">
        <v>137</v>
      </c>
      <c r="G13" s="1" t="s">
        <v>138</v>
      </c>
      <c r="H13">
        <v>215232.29</v>
      </c>
      <c r="I13">
        <v>206972</v>
      </c>
      <c r="AS13">
        <v>869692011.95000005</v>
      </c>
      <c r="AT13">
        <v>-13041611.560000001</v>
      </c>
      <c r="AU13">
        <v>0</v>
      </c>
      <c r="AV13">
        <v>183928741.90000001</v>
      </c>
      <c r="AW13">
        <v>0</v>
      </c>
      <c r="AX13">
        <v>0</v>
      </c>
      <c r="AY13">
        <v>-1033114.21</v>
      </c>
      <c r="AZ13">
        <v>0</v>
      </c>
      <c r="BA13">
        <v>-183928741.90000001</v>
      </c>
      <c r="BB13">
        <v>-977151139.98000002</v>
      </c>
      <c r="BC13">
        <v>123318354.45</v>
      </c>
      <c r="BD13">
        <v>0</v>
      </c>
      <c r="BE13">
        <v>0</v>
      </c>
      <c r="BF13">
        <v>0</v>
      </c>
      <c r="BG13">
        <v>0</v>
      </c>
      <c r="BH13">
        <v>-10081501.76</v>
      </c>
      <c r="BI13">
        <v>47764.03</v>
      </c>
      <c r="BK13">
        <v>0</v>
      </c>
      <c r="BL13">
        <v>56673264</v>
      </c>
      <c r="BM13">
        <v>0</v>
      </c>
      <c r="BN13">
        <v>-3686399</v>
      </c>
      <c r="BO13">
        <v>-575730.36</v>
      </c>
      <c r="BP13">
        <v>-1936577.99</v>
      </c>
      <c r="BQ13">
        <v>-1801362.53</v>
      </c>
      <c r="BR13">
        <v>0</v>
      </c>
      <c r="BT13">
        <v>0</v>
      </c>
      <c r="BU13">
        <v>0</v>
      </c>
      <c r="BV13">
        <v>-41940717.450000003</v>
      </c>
      <c r="BW13">
        <v>-3346834.39</v>
      </c>
      <c r="BX13">
        <v>-483985.83</v>
      </c>
      <c r="BY13">
        <v>0</v>
      </c>
      <c r="BZ13">
        <v>3291902.38</v>
      </c>
      <c r="CA13">
        <v>-351433.59</v>
      </c>
      <c r="CB13">
        <v>0</v>
      </c>
      <c r="CC13">
        <v>4251162.32</v>
      </c>
      <c r="CD13">
        <v>0</v>
      </c>
      <c r="CE13">
        <v>0</v>
      </c>
      <c r="CI13">
        <v>238365905.56969377</v>
      </c>
      <c r="CJ13">
        <v>138250436.32270461</v>
      </c>
      <c r="CK13">
        <v>63723967.522976197</v>
      </c>
      <c r="CL13">
        <v>296173652.24000007</v>
      </c>
      <c r="DA13">
        <v>153456830.31</v>
      </c>
      <c r="DJ13">
        <v>216766992.08000001</v>
      </c>
      <c r="EG13" s="1"/>
      <c r="EH13">
        <v>0</v>
      </c>
      <c r="EI13" s="1" t="s">
        <v>199</v>
      </c>
      <c r="EJ13">
        <v>1</v>
      </c>
      <c r="EK13" t="s">
        <v>431</v>
      </c>
      <c r="EL13"/>
    </row>
    <row r="14" spans="1:142" x14ac:dyDescent="0.3">
      <c r="A14" s="1" t="s">
        <v>134</v>
      </c>
      <c r="B14">
        <v>2020</v>
      </c>
      <c r="C14" s="1" t="s">
        <v>135</v>
      </c>
      <c r="D14">
        <v>312</v>
      </c>
      <c r="E14" s="1" t="s">
        <v>150</v>
      </c>
      <c r="F14" s="1" t="s">
        <v>137</v>
      </c>
      <c r="G14" s="1" t="s">
        <v>138</v>
      </c>
      <c r="H14">
        <v>181714</v>
      </c>
      <c r="I14">
        <v>194841</v>
      </c>
      <c r="AS14">
        <v>692129905.34000003</v>
      </c>
      <c r="AT14">
        <v>-9196.41</v>
      </c>
      <c r="AU14">
        <v>0</v>
      </c>
      <c r="AV14">
        <v>89845081.849999994</v>
      </c>
      <c r="AW14">
        <v>0</v>
      </c>
      <c r="AX14">
        <v>0</v>
      </c>
      <c r="AY14">
        <v>-980395.2</v>
      </c>
      <c r="AZ14">
        <v>0</v>
      </c>
      <c r="BA14">
        <v>-89845081.849999994</v>
      </c>
      <c r="BB14">
        <v>-712575109.89999998</v>
      </c>
      <c r="BC14">
        <v>103570949.55</v>
      </c>
      <c r="BD14">
        <v>0</v>
      </c>
      <c r="BE14">
        <v>0</v>
      </c>
      <c r="BF14">
        <v>0</v>
      </c>
      <c r="BG14">
        <v>-91627.85</v>
      </c>
      <c r="BH14">
        <v>16510000</v>
      </c>
      <c r="BI14">
        <v>0</v>
      </c>
      <c r="BK14">
        <v>0</v>
      </c>
      <c r="BL14">
        <v>-4239162</v>
      </c>
      <c r="BM14">
        <v>0</v>
      </c>
      <c r="BN14">
        <v>-28893574</v>
      </c>
      <c r="BO14">
        <v>-6643093.5999999996</v>
      </c>
      <c r="BP14">
        <v>-1660139.35</v>
      </c>
      <c r="BQ14">
        <v>514822.36</v>
      </c>
      <c r="BR14">
        <v>0</v>
      </c>
      <c r="BT14">
        <v>-15703726.84</v>
      </c>
      <c r="BU14">
        <v>0</v>
      </c>
      <c r="BV14">
        <v>-11023458.560000001</v>
      </c>
      <c r="BW14">
        <v>-2575046.98</v>
      </c>
      <c r="BX14">
        <v>-327699.7</v>
      </c>
      <c r="BY14">
        <v>-533273.39</v>
      </c>
      <c r="BZ14">
        <v>456303.35999999999</v>
      </c>
      <c r="CA14">
        <v>-1870432.54</v>
      </c>
      <c r="CB14">
        <v>0</v>
      </c>
      <c r="CC14">
        <v>11810905.800000001</v>
      </c>
      <c r="CD14">
        <v>0</v>
      </c>
      <c r="CE14">
        <v>0</v>
      </c>
      <c r="CI14">
        <v>201640985.16999981</v>
      </c>
      <c r="CJ14">
        <v>112405097.37973276</v>
      </c>
      <c r="CK14">
        <v>-34027360.002868585</v>
      </c>
      <c r="CL14">
        <v>373024726.37999994</v>
      </c>
      <c r="DA14">
        <v>234848962.19</v>
      </c>
      <c r="DJ14">
        <v>120993000</v>
      </c>
      <c r="EG14" s="1"/>
      <c r="EH14">
        <v>0</v>
      </c>
      <c r="EI14" s="1"/>
      <c r="EJ14">
        <v>0</v>
      </c>
      <c r="EK14" t="s">
        <v>396</v>
      </c>
      <c r="EL14"/>
    </row>
    <row r="15" spans="1:142" x14ac:dyDescent="0.3">
      <c r="A15" s="1" t="s">
        <v>134</v>
      </c>
      <c r="B15">
        <v>2020</v>
      </c>
      <c r="C15" s="1" t="s">
        <v>135</v>
      </c>
      <c r="D15">
        <v>343</v>
      </c>
      <c r="E15" s="1" t="s">
        <v>151</v>
      </c>
      <c r="F15" s="1" t="s">
        <v>137</v>
      </c>
      <c r="G15" s="1" t="s">
        <v>138</v>
      </c>
      <c r="H15">
        <v>179410.23</v>
      </c>
      <c r="I15">
        <v>179527</v>
      </c>
      <c r="AS15">
        <v>739488948.54999995</v>
      </c>
      <c r="AT15">
        <v>-11108846.27</v>
      </c>
      <c r="AU15">
        <v>0</v>
      </c>
      <c r="AV15">
        <v>156437286.44999999</v>
      </c>
      <c r="AW15">
        <v>0</v>
      </c>
      <c r="AX15">
        <v>0</v>
      </c>
      <c r="AY15">
        <v>-861168.79</v>
      </c>
      <c r="AZ15">
        <v>0</v>
      </c>
      <c r="BA15">
        <v>-156437286.44999999</v>
      </c>
      <c r="BB15">
        <v>-800216253.10000002</v>
      </c>
      <c r="BC15">
        <v>105683279.16</v>
      </c>
      <c r="BD15">
        <v>0</v>
      </c>
      <c r="BE15">
        <v>0</v>
      </c>
      <c r="BF15">
        <v>0</v>
      </c>
      <c r="BG15">
        <v>0</v>
      </c>
      <c r="BH15">
        <v>-20662187.210000001</v>
      </c>
      <c r="BI15">
        <v>-58485.32</v>
      </c>
      <c r="BK15">
        <v>0</v>
      </c>
      <c r="BL15">
        <v>37067917</v>
      </c>
      <c r="BM15">
        <v>0</v>
      </c>
      <c r="BN15">
        <v>-24071155</v>
      </c>
      <c r="BO15">
        <v>-1514474.23</v>
      </c>
      <c r="BP15">
        <v>-1268568.67</v>
      </c>
      <c r="BQ15">
        <v>-1510476.05</v>
      </c>
      <c r="BR15">
        <v>0</v>
      </c>
      <c r="BT15">
        <v>0</v>
      </c>
      <c r="BU15">
        <v>0</v>
      </c>
      <c r="BV15">
        <v>-36058068.350000001</v>
      </c>
      <c r="BW15">
        <v>-2815807.64</v>
      </c>
      <c r="BX15">
        <v>-566879.54</v>
      </c>
      <c r="BY15">
        <v>0</v>
      </c>
      <c r="BZ15">
        <v>2986510.26</v>
      </c>
      <c r="CA15">
        <v>-208190.8</v>
      </c>
      <c r="CB15">
        <v>0</v>
      </c>
      <c r="CC15">
        <v>4055307.62</v>
      </c>
      <c r="CD15">
        <v>0</v>
      </c>
      <c r="CE15">
        <v>0</v>
      </c>
      <c r="CI15">
        <v>228174955.45497024</v>
      </c>
      <c r="CJ15">
        <v>110525149.6391767</v>
      </c>
      <c r="CK15">
        <v>22349442.177627299</v>
      </c>
      <c r="CL15">
        <v>248932209.00000003</v>
      </c>
      <c r="DA15">
        <v>167293947.68000001</v>
      </c>
      <c r="DJ15">
        <v>178153092.88999999</v>
      </c>
      <c r="EG15" s="1"/>
      <c r="EH15">
        <v>0</v>
      </c>
      <c r="EI15" s="1" t="s">
        <v>199</v>
      </c>
      <c r="EJ15">
        <v>1</v>
      </c>
      <c r="EK15" t="s">
        <v>397</v>
      </c>
      <c r="EL15"/>
    </row>
    <row r="16" spans="1:142" x14ac:dyDescent="0.3">
      <c r="A16" s="1" t="s">
        <v>134</v>
      </c>
      <c r="B16">
        <v>2020</v>
      </c>
      <c r="C16" s="1" t="s">
        <v>135</v>
      </c>
      <c r="D16">
        <v>1529</v>
      </c>
      <c r="E16" s="1" t="s">
        <v>152</v>
      </c>
      <c r="F16" s="1" t="s">
        <v>137</v>
      </c>
      <c r="G16" s="1" t="s">
        <v>138</v>
      </c>
      <c r="H16">
        <v>165078.49</v>
      </c>
      <c r="I16">
        <v>166074</v>
      </c>
      <c r="AS16">
        <v>716845816.60000002</v>
      </c>
      <c r="AT16">
        <v>-2422354.79</v>
      </c>
      <c r="AU16">
        <v>0</v>
      </c>
      <c r="AV16">
        <v>115498885.8</v>
      </c>
      <c r="AW16">
        <v>67230.070000000007</v>
      </c>
      <c r="AX16">
        <v>0</v>
      </c>
      <c r="AY16">
        <v>-799384</v>
      </c>
      <c r="AZ16">
        <v>0</v>
      </c>
      <c r="BA16">
        <v>-115560809.05</v>
      </c>
      <c r="BB16">
        <v>-765854603.55999994</v>
      </c>
      <c r="BC16">
        <v>103059175.59</v>
      </c>
      <c r="BD16">
        <v>0</v>
      </c>
      <c r="BE16">
        <v>0</v>
      </c>
      <c r="BF16">
        <v>0</v>
      </c>
      <c r="BG16">
        <v>-96996.81</v>
      </c>
      <c r="BH16">
        <v>19330000</v>
      </c>
      <c r="BI16">
        <v>0</v>
      </c>
      <c r="BK16">
        <v>0</v>
      </c>
      <c r="BL16">
        <v>-21565328</v>
      </c>
      <c r="BM16">
        <v>0</v>
      </c>
      <c r="BN16">
        <v>12412766</v>
      </c>
      <c r="BO16">
        <v>0</v>
      </c>
      <c r="BP16">
        <v>-1836876.89</v>
      </c>
      <c r="BQ16">
        <v>6355547.6200000001</v>
      </c>
      <c r="BR16">
        <v>0</v>
      </c>
      <c r="BT16">
        <v>0</v>
      </c>
      <c r="BU16">
        <v>-93806</v>
      </c>
      <c r="BV16">
        <v>-31362129.329999998</v>
      </c>
      <c r="BW16">
        <v>-110954.48</v>
      </c>
      <c r="BX16">
        <v>-444853.75</v>
      </c>
      <c r="BY16">
        <v>0</v>
      </c>
      <c r="BZ16">
        <v>57505.51</v>
      </c>
      <c r="CA16">
        <v>-80436.33</v>
      </c>
      <c r="CB16">
        <v>0</v>
      </c>
      <c r="CC16">
        <v>11214556.08</v>
      </c>
      <c r="CD16">
        <v>0</v>
      </c>
      <c r="CE16">
        <v>0</v>
      </c>
      <c r="CI16">
        <v>253016848.80789217</v>
      </c>
      <c r="CJ16">
        <v>129255635.11160795</v>
      </c>
      <c r="CK16">
        <v>0</v>
      </c>
      <c r="CL16">
        <v>389832896.52999997</v>
      </c>
      <c r="DA16">
        <v>286021397.06</v>
      </c>
      <c r="DJ16">
        <v>129300000</v>
      </c>
      <c r="EG16" s="1" t="s">
        <v>287</v>
      </c>
      <c r="EH16">
        <v>1</v>
      </c>
      <c r="EI16" s="1"/>
      <c r="EJ16">
        <v>0</v>
      </c>
      <c r="EK16" t="s">
        <v>430</v>
      </c>
      <c r="EL16"/>
    </row>
    <row r="17" spans="1:142" x14ac:dyDescent="0.3">
      <c r="A17" s="1" t="s">
        <v>134</v>
      </c>
      <c r="B17">
        <v>2020</v>
      </c>
      <c r="C17" s="1" t="s">
        <v>135</v>
      </c>
      <c r="D17">
        <v>774</v>
      </c>
      <c r="E17" s="1" t="s">
        <v>153</v>
      </c>
      <c r="F17" s="1" t="s">
        <v>137</v>
      </c>
      <c r="G17" s="1" t="s">
        <v>138</v>
      </c>
      <c r="H17">
        <v>154936</v>
      </c>
      <c r="I17">
        <v>151893</v>
      </c>
      <c r="AS17">
        <v>642917641.89999998</v>
      </c>
      <c r="AT17">
        <v>-10877180.01</v>
      </c>
      <c r="AU17">
        <v>0</v>
      </c>
      <c r="AV17">
        <v>125687506.2</v>
      </c>
      <c r="AW17">
        <v>0</v>
      </c>
      <c r="AX17">
        <v>0</v>
      </c>
      <c r="AY17">
        <v>-743692.92</v>
      </c>
      <c r="AZ17">
        <v>0</v>
      </c>
      <c r="BA17">
        <v>-125687506.2</v>
      </c>
      <c r="BB17">
        <v>-665905846.20000005</v>
      </c>
      <c r="BC17">
        <v>90187697.480000004</v>
      </c>
      <c r="BD17">
        <v>0</v>
      </c>
      <c r="BE17">
        <v>0</v>
      </c>
      <c r="BF17">
        <v>0</v>
      </c>
      <c r="BG17">
        <v>0</v>
      </c>
      <c r="BH17">
        <v>-5049052.91</v>
      </c>
      <c r="BI17">
        <v>-65233.23</v>
      </c>
      <c r="BK17">
        <v>0</v>
      </c>
      <c r="BL17">
        <v>7656956</v>
      </c>
      <c r="BM17">
        <v>0</v>
      </c>
      <c r="BN17">
        <v>-16562156</v>
      </c>
      <c r="BO17">
        <v>-677879.59</v>
      </c>
      <c r="BP17">
        <v>-1245328.45</v>
      </c>
      <c r="BQ17">
        <v>-1402934.7</v>
      </c>
      <c r="BR17">
        <v>0</v>
      </c>
      <c r="BT17">
        <v>0</v>
      </c>
      <c r="BU17">
        <v>0</v>
      </c>
      <c r="BV17">
        <v>-28486248.989999998</v>
      </c>
      <c r="BW17">
        <v>-2273212.4500000002</v>
      </c>
      <c r="BX17">
        <v>-325844.46000000002</v>
      </c>
      <c r="BY17">
        <v>0</v>
      </c>
      <c r="BZ17">
        <v>2212072.36</v>
      </c>
      <c r="CA17">
        <v>-572906.69999999995</v>
      </c>
      <c r="CB17">
        <v>0</v>
      </c>
      <c r="CC17">
        <v>2532474.4</v>
      </c>
      <c r="CD17">
        <v>0</v>
      </c>
      <c r="CE17">
        <v>0</v>
      </c>
      <c r="CI17">
        <v>166750032.43531069</v>
      </c>
      <c r="CJ17">
        <v>90208741.539383024</v>
      </c>
      <c r="CK17">
        <v>-3768045.6624537967</v>
      </c>
      <c r="CL17">
        <v>181470325.55000001</v>
      </c>
      <c r="DA17">
        <v>164957564.22999999</v>
      </c>
      <c r="DJ17">
        <v>146652535.71000001</v>
      </c>
      <c r="EG17" s="1"/>
      <c r="EH17">
        <v>0</v>
      </c>
      <c r="EI17" s="1" t="s">
        <v>199</v>
      </c>
      <c r="EJ17">
        <v>1</v>
      </c>
      <c r="EK17" t="s">
        <v>404</v>
      </c>
      <c r="EL17"/>
    </row>
    <row r="18" spans="1:142" x14ac:dyDescent="0.3">
      <c r="A18" s="1" t="s">
        <v>134</v>
      </c>
      <c r="B18">
        <v>2020</v>
      </c>
      <c r="C18" s="1" t="s">
        <v>135</v>
      </c>
      <c r="D18">
        <v>455</v>
      </c>
      <c r="E18" s="1" t="s">
        <v>154</v>
      </c>
      <c r="F18" s="1" t="s">
        <v>137</v>
      </c>
      <c r="G18" s="1" t="s">
        <v>138</v>
      </c>
      <c r="H18">
        <v>148379</v>
      </c>
      <c r="I18">
        <v>150193</v>
      </c>
      <c r="AS18">
        <v>521593756.5</v>
      </c>
      <c r="AT18">
        <v>-2071331.92</v>
      </c>
      <c r="AU18">
        <v>0</v>
      </c>
      <c r="AV18">
        <v>86813254.349999994</v>
      </c>
      <c r="AW18">
        <v>0</v>
      </c>
      <c r="AX18">
        <v>0</v>
      </c>
      <c r="AY18">
        <v>-713176.45</v>
      </c>
      <c r="AZ18">
        <v>0</v>
      </c>
      <c r="BA18">
        <v>-86813254.349999994</v>
      </c>
      <c r="BB18">
        <v>-522438044.27999997</v>
      </c>
      <c r="BC18">
        <v>73615664.150000006</v>
      </c>
      <c r="BD18">
        <v>0</v>
      </c>
      <c r="BE18">
        <v>0</v>
      </c>
      <c r="BF18">
        <v>0</v>
      </c>
      <c r="BG18">
        <v>-155296.54</v>
      </c>
      <c r="BH18">
        <v>-1912000</v>
      </c>
      <c r="BI18">
        <v>0</v>
      </c>
      <c r="BK18">
        <v>0</v>
      </c>
      <c r="BL18">
        <v>-151793</v>
      </c>
      <c r="BM18">
        <v>0</v>
      </c>
      <c r="BN18">
        <v>2868937</v>
      </c>
      <c r="BO18">
        <v>-5508990.5999999996</v>
      </c>
      <c r="BP18">
        <v>-347032.1</v>
      </c>
      <c r="BQ18">
        <v>-291401.03000000003</v>
      </c>
      <c r="BR18">
        <v>0</v>
      </c>
      <c r="BT18">
        <v>-17133519.140000001</v>
      </c>
      <c r="BU18">
        <v>-69382.63</v>
      </c>
      <c r="BV18">
        <v>-12010575.07</v>
      </c>
      <c r="BW18">
        <v>-1120904.23</v>
      </c>
      <c r="BX18">
        <v>-615674.31000000006</v>
      </c>
      <c r="BY18">
        <v>-1164809.8400000001</v>
      </c>
      <c r="BZ18">
        <v>3746929.74</v>
      </c>
      <c r="CA18">
        <v>-471340.28</v>
      </c>
      <c r="CB18">
        <v>0</v>
      </c>
      <c r="CC18">
        <v>10011699.9</v>
      </c>
      <c r="CD18">
        <v>454256.68</v>
      </c>
      <c r="CE18">
        <v>0</v>
      </c>
      <c r="CI18">
        <v>210526920</v>
      </c>
      <c r="CJ18">
        <v>120534369.69973508</v>
      </c>
      <c r="CK18">
        <v>-955599.68199289963</v>
      </c>
      <c r="CL18">
        <v>376611682.05000001</v>
      </c>
      <c r="DA18">
        <v>215874255.37</v>
      </c>
      <c r="DJ18">
        <v>84245000</v>
      </c>
      <c r="EG18" s="1" t="s">
        <v>281</v>
      </c>
      <c r="EH18">
        <v>1</v>
      </c>
      <c r="EI18" s="1"/>
      <c r="EJ18">
        <v>0</v>
      </c>
      <c r="EK18" t="s">
        <v>400</v>
      </c>
      <c r="EL18"/>
    </row>
    <row r="19" spans="1:142" x14ac:dyDescent="0.3">
      <c r="A19" s="1" t="s">
        <v>134</v>
      </c>
      <c r="B19">
        <v>2020</v>
      </c>
      <c r="C19" s="1" t="s">
        <v>135</v>
      </c>
      <c r="D19">
        <v>509</v>
      </c>
      <c r="E19" s="1" t="s">
        <v>155</v>
      </c>
      <c r="F19" s="1" t="s">
        <v>137</v>
      </c>
      <c r="G19" s="1" t="s">
        <v>138</v>
      </c>
      <c r="H19">
        <v>152408.25</v>
      </c>
      <c r="I19">
        <v>144986</v>
      </c>
      <c r="AS19">
        <v>627668518.82000005</v>
      </c>
      <c r="AT19">
        <v>1171217.57</v>
      </c>
      <c r="AU19">
        <v>0</v>
      </c>
      <c r="AV19">
        <v>109220606.15000001</v>
      </c>
      <c r="AW19">
        <v>0</v>
      </c>
      <c r="AX19">
        <v>0</v>
      </c>
      <c r="AY19">
        <v>731556.29</v>
      </c>
      <c r="AZ19">
        <v>0</v>
      </c>
      <c r="BA19">
        <v>-109220606.15000001</v>
      </c>
      <c r="BB19">
        <v>-691168070.07000005</v>
      </c>
      <c r="BC19">
        <v>84337054.549999997</v>
      </c>
      <c r="BD19">
        <v>0</v>
      </c>
      <c r="BE19">
        <v>0</v>
      </c>
      <c r="BF19">
        <v>0</v>
      </c>
      <c r="BG19">
        <v>-1891052.56</v>
      </c>
      <c r="BH19">
        <v>6234534</v>
      </c>
      <c r="BI19">
        <v>-6619068.3499999996</v>
      </c>
      <c r="BK19">
        <v>0</v>
      </c>
      <c r="BL19">
        <v>24519578.25</v>
      </c>
      <c r="BM19">
        <v>0</v>
      </c>
      <c r="BN19">
        <v>-6300447.25</v>
      </c>
      <c r="BO19">
        <v>0</v>
      </c>
      <c r="BP19">
        <v>0</v>
      </c>
      <c r="BQ19">
        <v>-896048.64000000001</v>
      </c>
      <c r="BR19">
        <v>0</v>
      </c>
      <c r="BT19">
        <v>0</v>
      </c>
      <c r="BU19">
        <v>0</v>
      </c>
      <c r="BV19">
        <v>-34295837.579999998</v>
      </c>
      <c r="BW19">
        <v>-1442919.87</v>
      </c>
      <c r="BX19">
        <v>-464150</v>
      </c>
      <c r="BY19">
        <v>0</v>
      </c>
      <c r="BZ19">
        <v>31050.400000000001</v>
      </c>
      <c r="CA19">
        <v>-397446.8</v>
      </c>
      <c r="CB19">
        <v>0</v>
      </c>
      <c r="CC19">
        <v>7669880.5300000003</v>
      </c>
      <c r="CD19">
        <v>463.31</v>
      </c>
      <c r="CE19">
        <v>0</v>
      </c>
      <c r="CI19">
        <v>302655727.2299999</v>
      </c>
      <c r="CJ19">
        <v>115562531.2784992</v>
      </c>
      <c r="CK19">
        <v>26074237.478424996</v>
      </c>
      <c r="CL19">
        <v>454577463.55000001</v>
      </c>
      <c r="DA19">
        <v>210040774.58000001</v>
      </c>
      <c r="DJ19">
        <v>123342854</v>
      </c>
      <c r="EG19" s="1" t="s">
        <v>282</v>
      </c>
      <c r="EH19">
        <v>1</v>
      </c>
      <c r="EI19" s="1"/>
      <c r="EJ19">
        <v>0</v>
      </c>
      <c r="EK19" t="s">
        <v>401</v>
      </c>
      <c r="EL19"/>
    </row>
    <row r="20" spans="1:142" x14ac:dyDescent="0.3">
      <c r="A20" s="1" t="s">
        <v>134</v>
      </c>
      <c r="B20">
        <v>2020</v>
      </c>
      <c r="C20" s="1" t="s">
        <v>135</v>
      </c>
      <c r="D20">
        <v>1560</v>
      </c>
      <c r="E20" s="1" t="s">
        <v>156</v>
      </c>
      <c r="F20" s="1" t="s">
        <v>137</v>
      </c>
      <c r="G20" s="1" t="s">
        <v>138</v>
      </c>
      <c r="H20">
        <v>154953.38</v>
      </c>
      <c r="I20">
        <v>143285</v>
      </c>
      <c r="AS20">
        <v>475864663</v>
      </c>
      <c r="AT20">
        <v>-3346868.14</v>
      </c>
      <c r="AU20">
        <v>0</v>
      </c>
      <c r="AV20">
        <v>75944016.599999994</v>
      </c>
      <c r="AW20">
        <v>-170849.87</v>
      </c>
      <c r="AX20">
        <v>0</v>
      </c>
      <c r="AY20">
        <v>-758708.8</v>
      </c>
      <c r="AZ20">
        <v>0</v>
      </c>
      <c r="BA20">
        <v>-75944016.599999994</v>
      </c>
      <c r="BB20">
        <v>-454228896.73000002</v>
      </c>
      <c r="BC20">
        <v>69970415.420000002</v>
      </c>
      <c r="BD20">
        <v>0</v>
      </c>
      <c r="BE20">
        <v>0</v>
      </c>
      <c r="BF20">
        <v>0</v>
      </c>
      <c r="BG20">
        <v>0</v>
      </c>
      <c r="BH20">
        <v>-5248927</v>
      </c>
      <c r="BI20">
        <v>0</v>
      </c>
      <c r="BK20">
        <v>0</v>
      </c>
      <c r="BL20">
        <v>-54632515</v>
      </c>
      <c r="BM20">
        <v>0</v>
      </c>
      <c r="BN20">
        <v>-4980917</v>
      </c>
      <c r="BO20">
        <v>0</v>
      </c>
      <c r="BP20">
        <v>-695668.35</v>
      </c>
      <c r="BQ20">
        <v>-4535013.1900000004</v>
      </c>
      <c r="BR20">
        <v>0</v>
      </c>
      <c r="BT20">
        <v>-10043480.859999999</v>
      </c>
      <c r="BU20">
        <v>0</v>
      </c>
      <c r="BV20">
        <v>-2632899.65</v>
      </c>
      <c r="BW20">
        <v>-691870.24</v>
      </c>
      <c r="BX20">
        <v>-7249142.4000000004</v>
      </c>
      <c r="BY20">
        <v>-219104.33</v>
      </c>
      <c r="BZ20">
        <v>320521.5</v>
      </c>
      <c r="CA20">
        <v>-222876.27</v>
      </c>
      <c r="CB20">
        <v>0</v>
      </c>
      <c r="CC20">
        <v>25649048.870000001</v>
      </c>
      <c r="CD20">
        <v>2179733.75</v>
      </c>
      <c r="CE20">
        <v>-2179733.75</v>
      </c>
      <c r="CI20">
        <v>223026590.97999999</v>
      </c>
      <c r="CJ20">
        <v>128384492.46196182</v>
      </c>
      <c r="CK20">
        <v>-49214218.845838398</v>
      </c>
      <c r="CL20">
        <v>481781647.63</v>
      </c>
      <c r="DA20">
        <v>229854333.12</v>
      </c>
      <c r="DJ20">
        <v>89625573</v>
      </c>
      <c r="EG20" s="1"/>
      <c r="EH20">
        <v>0</v>
      </c>
      <c r="EI20" s="1"/>
      <c r="EJ20">
        <v>0</v>
      </c>
      <c r="EK20" t="s">
        <v>434</v>
      </c>
      <c r="EL20"/>
    </row>
    <row r="21" spans="1:142" x14ac:dyDescent="0.3">
      <c r="A21" s="1" t="s">
        <v>134</v>
      </c>
      <c r="B21">
        <v>2020</v>
      </c>
      <c r="C21" s="1" t="s">
        <v>135</v>
      </c>
      <c r="D21">
        <v>62</v>
      </c>
      <c r="E21" s="1" t="s">
        <v>157</v>
      </c>
      <c r="F21" s="1" t="s">
        <v>137</v>
      </c>
      <c r="G21" s="1" t="s">
        <v>138</v>
      </c>
      <c r="H21">
        <v>101670.38</v>
      </c>
      <c r="I21">
        <v>91964</v>
      </c>
      <c r="AS21">
        <v>422151764</v>
      </c>
      <c r="AT21">
        <v>-6636650.7300000004</v>
      </c>
      <c r="AU21">
        <v>0</v>
      </c>
      <c r="AV21">
        <v>77210699</v>
      </c>
      <c r="AW21">
        <v>0</v>
      </c>
      <c r="AX21">
        <v>0</v>
      </c>
      <c r="AY21">
        <v>-488016</v>
      </c>
      <c r="AZ21">
        <v>0</v>
      </c>
      <c r="BA21">
        <v>-77210699</v>
      </c>
      <c r="BB21">
        <v>-397161851.86000001</v>
      </c>
      <c r="BC21">
        <v>55559977.149999999</v>
      </c>
      <c r="BD21">
        <v>0</v>
      </c>
      <c r="BE21">
        <v>0</v>
      </c>
      <c r="BF21">
        <v>0</v>
      </c>
      <c r="BG21">
        <v>0</v>
      </c>
      <c r="BH21">
        <v>-1390282.86</v>
      </c>
      <c r="BI21">
        <v>-198117.1</v>
      </c>
      <c r="BK21">
        <v>0</v>
      </c>
      <c r="BL21">
        <v>-25224899</v>
      </c>
      <c r="BM21">
        <v>0</v>
      </c>
      <c r="BN21">
        <v>-26836085</v>
      </c>
      <c r="BO21">
        <v>0</v>
      </c>
      <c r="BP21">
        <v>-73701.75</v>
      </c>
      <c r="BQ21">
        <v>-607157.13</v>
      </c>
      <c r="BR21">
        <v>0</v>
      </c>
      <c r="BT21">
        <v>0</v>
      </c>
      <c r="BU21">
        <v>0</v>
      </c>
      <c r="BV21">
        <v>-22719687.829999998</v>
      </c>
      <c r="BW21">
        <v>-1625705.87</v>
      </c>
      <c r="BX21">
        <v>-297561.82</v>
      </c>
      <c r="BY21">
        <v>0</v>
      </c>
      <c r="BZ21">
        <v>1430900.54</v>
      </c>
      <c r="CA21">
        <v>-113898.48</v>
      </c>
      <c r="CB21">
        <v>0</v>
      </c>
      <c r="CC21">
        <v>6309647.0899999999</v>
      </c>
      <c r="CD21">
        <v>0</v>
      </c>
      <c r="CE21">
        <v>0</v>
      </c>
      <c r="CI21">
        <v>179374483.52111936</v>
      </c>
      <c r="CJ21">
        <v>73974799.733300105</v>
      </c>
      <c r="CK21">
        <v>-46024689.049943112</v>
      </c>
      <c r="CL21">
        <v>243825612.53</v>
      </c>
      <c r="DA21">
        <v>181378582.86000001</v>
      </c>
      <c r="DJ21">
        <v>99154231.650000006</v>
      </c>
      <c r="EG21" s="1"/>
      <c r="EH21">
        <v>0</v>
      </c>
      <c r="EI21" s="1" t="s">
        <v>199</v>
      </c>
      <c r="EJ21">
        <v>1</v>
      </c>
      <c r="EK21" t="s">
        <v>390</v>
      </c>
      <c r="EL21"/>
    </row>
    <row r="22" spans="1:142" x14ac:dyDescent="0.3">
      <c r="A22" s="1" t="s">
        <v>134</v>
      </c>
      <c r="B22">
        <v>2020</v>
      </c>
      <c r="C22" s="1" t="s">
        <v>135</v>
      </c>
      <c r="D22">
        <v>1577</v>
      </c>
      <c r="E22" s="1" t="s">
        <v>158</v>
      </c>
      <c r="F22" s="1" t="s">
        <v>137</v>
      </c>
      <c r="G22" s="1" t="s">
        <v>138</v>
      </c>
      <c r="H22">
        <v>85180.21</v>
      </c>
      <c r="I22">
        <v>88303</v>
      </c>
      <c r="AS22">
        <v>254346433.25</v>
      </c>
      <c r="AT22">
        <v>-598112.37</v>
      </c>
      <c r="AU22">
        <v>0</v>
      </c>
      <c r="AV22">
        <v>26217584</v>
      </c>
      <c r="AW22">
        <v>0</v>
      </c>
      <c r="AX22">
        <v>0</v>
      </c>
      <c r="AY22">
        <v>-409540.8</v>
      </c>
      <c r="AZ22">
        <v>0</v>
      </c>
      <c r="BA22">
        <v>-26217584</v>
      </c>
      <c r="BB22">
        <v>-170449522.03999999</v>
      </c>
      <c r="BC22">
        <v>34060124.850000001</v>
      </c>
      <c r="BD22">
        <v>0</v>
      </c>
      <c r="BE22">
        <v>0</v>
      </c>
      <c r="BF22">
        <v>0</v>
      </c>
      <c r="BG22">
        <v>-43488.29</v>
      </c>
      <c r="BH22">
        <v>15400000</v>
      </c>
      <c r="BI22">
        <v>0</v>
      </c>
      <c r="BK22">
        <v>0</v>
      </c>
      <c r="BL22">
        <v>-131715712</v>
      </c>
      <c r="BM22">
        <v>0</v>
      </c>
      <c r="BN22">
        <v>14406121</v>
      </c>
      <c r="BO22">
        <v>-204852.45</v>
      </c>
      <c r="BP22">
        <v>-3609995.3</v>
      </c>
      <c r="BQ22">
        <v>1904066.01</v>
      </c>
      <c r="BR22">
        <v>-490816.96</v>
      </c>
      <c r="BT22">
        <v>0</v>
      </c>
      <c r="BU22">
        <v>-39195</v>
      </c>
      <c r="BV22">
        <v>-11221705.6</v>
      </c>
      <c r="BW22">
        <v>-39150.03</v>
      </c>
      <c r="BX22">
        <v>-145538.87</v>
      </c>
      <c r="BY22">
        <v>0</v>
      </c>
      <c r="BZ22">
        <v>1503552.81</v>
      </c>
      <c r="CA22">
        <v>-367408.32</v>
      </c>
      <c r="CB22">
        <v>0</v>
      </c>
      <c r="CC22">
        <v>0</v>
      </c>
      <c r="CD22">
        <v>0</v>
      </c>
      <c r="CE22">
        <v>0</v>
      </c>
      <c r="CI22">
        <v>35454491.56000001</v>
      </c>
      <c r="CJ22">
        <v>24761670.398912206</v>
      </c>
      <c r="CK22">
        <v>0</v>
      </c>
      <c r="CL22">
        <v>0</v>
      </c>
      <c r="DA22">
        <v>37548051.399999999</v>
      </c>
      <c r="DJ22">
        <v>26900000</v>
      </c>
      <c r="EG22" s="1" t="s">
        <v>287</v>
      </c>
      <c r="EH22">
        <v>1</v>
      </c>
      <c r="EI22" s="1"/>
      <c r="EJ22">
        <v>0</v>
      </c>
      <c r="EK22" t="s">
        <v>442</v>
      </c>
      <c r="EL22"/>
    </row>
    <row r="23" spans="1:142" x14ac:dyDescent="0.3">
      <c r="A23" s="1" t="s">
        <v>134</v>
      </c>
      <c r="B23">
        <v>2020</v>
      </c>
      <c r="C23" s="1" t="s">
        <v>135</v>
      </c>
      <c r="D23">
        <v>881</v>
      </c>
      <c r="E23" s="1" t="s">
        <v>159</v>
      </c>
      <c r="F23" s="1" t="s">
        <v>137</v>
      </c>
      <c r="G23" s="1" t="s">
        <v>138</v>
      </c>
      <c r="H23">
        <v>85484</v>
      </c>
      <c r="I23">
        <v>85806</v>
      </c>
      <c r="AS23">
        <v>330549076.85000002</v>
      </c>
      <c r="AT23">
        <v>38877.07</v>
      </c>
      <c r="AU23">
        <v>0</v>
      </c>
      <c r="AV23">
        <v>49472282.810000002</v>
      </c>
      <c r="AW23">
        <v>6619185.5999999996</v>
      </c>
      <c r="AX23">
        <v>0</v>
      </c>
      <c r="AY23">
        <v>-410908.8</v>
      </c>
      <c r="AZ23">
        <v>0</v>
      </c>
      <c r="BA23">
        <v>-56091468.399999999</v>
      </c>
      <c r="BB23">
        <v>-358547685.55000001</v>
      </c>
      <c r="BC23">
        <v>48792695.799999997</v>
      </c>
      <c r="BD23">
        <v>0</v>
      </c>
      <c r="BE23">
        <v>0</v>
      </c>
      <c r="BF23">
        <v>0</v>
      </c>
      <c r="BG23">
        <v>-98702</v>
      </c>
      <c r="BH23">
        <v>562473.25</v>
      </c>
      <c r="BI23">
        <v>0</v>
      </c>
      <c r="BK23">
        <v>0</v>
      </c>
      <c r="BL23">
        <v>33391123</v>
      </c>
      <c r="BM23">
        <v>0</v>
      </c>
      <c r="BN23">
        <v>-12523000</v>
      </c>
      <c r="BO23">
        <v>-1004341.05</v>
      </c>
      <c r="BP23">
        <v>-1183524</v>
      </c>
      <c r="BQ23">
        <v>687905.34</v>
      </c>
      <c r="BR23">
        <v>0</v>
      </c>
      <c r="BT23">
        <v>-14119853.140000001</v>
      </c>
      <c r="BU23">
        <v>-406580.12</v>
      </c>
      <c r="BV23">
        <v>-8658029.1099999994</v>
      </c>
      <c r="BW23">
        <v>-533943.35</v>
      </c>
      <c r="BX23">
        <v>-196600.65</v>
      </c>
      <c r="BY23">
        <v>-1155187.49</v>
      </c>
      <c r="BZ23">
        <v>0.04</v>
      </c>
      <c r="CA23">
        <v>-245182.49</v>
      </c>
      <c r="CB23">
        <v>0</v>
      </c>
      <c r="CC23">
        <v>2624488.81</v>
      </c>
      <c r="CD23">
        <v>0</v>
      </c>
      <c r="CE23">
        <v>0</v>
      </c>
      <c r="CI23">
        <v>103959579.01000001</v>
      </c>
      <c r="CJ23">
        <v>56905890.050372802</v>
      </c>
      <c r="CK23">
        <v>22489196.1369702</v>
      </c>
      <c r="CL23">
        <v>148932010.16999999</v>
      </c>
      <c r="DA23">
        <v>116098982.23999999</v>
      </c>
      <c r="DJ23">
        <v>68931484.299999997</v>
      </c>
      <c r="EG23" s="1"/>
      <c r="EH23">
        <v>0</v>
      </c>
      <c r="EI23" s="1"/>
      <c r="EJ23">
        <v>0</v>
      </c>
      <c r="EK23" t="s">
        <v>408</v>
      </c>
      <c r="EL23"/>
    </row>
    <row r="24" spans="1:142" x14ac:dyDescent="0.3">
      <c r="A24" s="1" t="s">
        <v>134</v>
      </c>
      <c r="B24">
        <v>2020</v>
      </c>
      <c r="C24" s="1" t="s">
        <v>135</v>
      </c>
      <c r="D24">
        <v>182</v>
      </c>
      <c r="E24" s="1" t="s">
        <v>160</v>
      </c>
      <c r="F24" s="1" t="s">
        <v>137</v>
      </c>
      <c r="G24" s="1" t="s">
        <v>138</v>
      </c>
      <c r="H24">
        <v>73516</v>
      </c>
      <c r="I24">
        <v>73279</v>
      </c>
      <c r="AS24">
        <v>251528333.62</v>
      </c>
      <c r="AT24">
        <v>-338290.58</v>
      </c>
      <c r="AU24">
        <v>0</v>
      </c>
      <c r="AV24">
        <v>29642156.300000001</v>
      </c>
      <c r="AW24">
        <v>0</v>
      </c>
      <c r="AX24">
        <v>0</v>
      </c>
      <c r="AY24">
        <v>-371774.4</v>
      </c>
      <c r="AZ24">
        <v>0</v>
      </c>
      <c r="BA24">
        <v>-29642156.300000001</v>
      </c>
      <c r="BB24">
        <v>-257827170.41</v>
      </c>
      <c r="BC24">
        <v>39287296.399999999</v>
      </c>
      <c r="BD24">
        <v>0</v>
      </c>
      <c r="BE24">
        <v>0</v>
      </c>
      <c r="BF24">
        <v>0</v>
      </c>
      <c r="BG24">
        <v>-56493.45</v>
      </c>
      <c r="BH24">
        <v>-1130383</v>
      </c>
      <c r="BI24">
        <v>0</v>
      </c>
      <c r="BK24">
        <v>0</v>
      </c>
      <c r="BL24">
        <v>-20044504</v>
      </c>
      <c r="BM24">
        <v>0</v>
      </c>
      <c r="BN24">
        <v>4346003.97</v>
      </c>
      <c r="BO24">
        <v>-1791255.75</v>
      </c>
      <c r="BP24">
        <v>-511318.1</v>
      </c>
      <c r="BQ24">
        <v>-135180.92000000001</v>
      </c>
      <c r="BR24">
        <v>0</v>
      </c>
      <c r="BT24">
        <v>-6659093.25</v>
      </c>
      <c r="BU24">
        <v>-48574.07</v>
      </c>
      <c r="BV24">
        <v>-4334190.99</v>
      </c>
      <c r="BW24">
        <v>-660719.6</v>
      </c>
      <c r="BX24">
        <v>-114557.84</v>
      </c>
      <c r="BY24">
        <v>-220731.15</v>
      </c>
      <c r="BZ24">
        <v>10870.72</v>
      </c>
      <c r="CA24">
        <v>-36022.94</v>
      </c>
      <c r="CB24">
        <v>0</v>
      </c>
      <c r="CC24">
        <v>3811741.39</v>
      </c>
      <c r="CD24">
        <v>0</v>
      </c>
      <c r="CE24">
        <v>-502381.84</v>
      </c>
      <c r="CI24">
        <v>79690272.390000001</v>
      </c>
      <c r="CJ24">
        <v>35791055.934395462</v>
      </c>
      <c r="CK24">
        <v>-17830000.772654403</v>
      </c>
      <c r="CL24">
        <v>171748084.91999999</v>
      </c>
      <c r="DA24">
        <v>47436800.840000004</v>
      </c>
      <c r="DJ24">
        <v>38112771</v>
      </c>
      <c r="EG24" s="1" t="s">
        <v>290</v>
      </c>
      <c r="EH24">
        <v>1</v>
      </c>
      <c r="EI24" s="1"/>
      <c r="EJ24">
        <v>0</v>
      </c>
      <c r="EK24" t="s">
        <v>392</v>
      </c>
      <c r="EL24"/>
    </row>
    <row r="25" spans="1:142" x14ac:dyDescent="0.3">
      <c r="A25" s="1" t="s">
        <v>134</v>
      </c>
      <c r="B25">
        <v>2020</v>
      </c>
      <c r="C25" s="1" t="s">
        <v>135</v>
      </c>
      <c r="D25">
        <v>1568</v>
      </c>
      <c r="E25" s="1" t="s">
        <v>161</v>
      </c>
      <c r="F25" s="1" t="s">
        <v>137</v>
      </c>
      <c r="G25" s="1" t="s">
        <v>138</v>
      </c>
      <c r="H25">
        <v>74418</v>
      </c>
      <c r="I25">
        <v>71720</v>
      </c>
      <c r="AS25">
        <v>297535479.12</v>
      </c>
      <c r="AT25">
        <v>-1326787.53</v>
      </c>
      <c r="AU25">
        <v>-42000</v>
      </c>
      <c r="AV25">
        <v>59637012.450000003</v>
      </c>
      <c r="AW25">
        <v>89889.29</v>
      </c>
      <c r="AX25">
        <v>0</v>
      </c>
      <c r="AY25">
        <v>-358398.24</v>
      </c>
      <c r="AZ25">
        <v>0</v>
      </c>
      <c r="BA25">
        <v>-59637012.450000003</v>
      </c>
      <c r="BB25">
        <v>-250632585.66</v>
      </c>
      <c r="BC25">
        <v>41283459.799999997</v>
      </c>
      <c r="BD25">
        <v>0</v>
      </c>
      <c r="BE25">
        <v>0</v>
      </c>
      <c r="BF25">
        <v>0</v>
      </c>
      <c r="BG25">
        <v>-19940.25</v>
      </c>
      <c r="BH25">
        <v>0</v>
      </c>
      <c r="BI25">
        <v>0</v>
      </c>
      <c r="BK25">
        <v>0</v>
      </c>
      <c r="BL25">
        <v>-84383094</v>
      </c>
      <c r="BM25">
        <v>0</v>
      </c>
      <c r="BN25">
        <v>16182360</v>
      </c>
      <c r="BO25">
        <v>0</v>
      </c>
      <c r="BP25">
        <v>-134199.6</v>
      </c>
      <c r="BQ25">
        <v>-153348.25</v>
      </c>
      <c r="BR25">
        <v>0</v>
      </c>
      <c r="BT25">
        <v>-6532611.3600000003</v>
      </c>
      <c r="BU25">
        <v>-215469.49</v>
      </c>
      <c r="BV25">
        <v>-1546832.04</v>
      </c>
      <c r="BW25">
        <v>-450112.08</v>
      </c>
      <c r="BX25">
        <v>-1574434.56</v>
      </c>
      <c r="BY25">
        <v>-83291.360000000001</v>
      </c>
      <c r="BZ25">
        <v>287976.90999999997</v>
      </c>
      <c r="CA25">
        <v>-134193.9</v>
      </c>
      <c r="CB25">
        <v>0</v>
      </c>
      <c r="CC25">
        <v>2076954.17</v>
      </c>
      <c r="CD25">
        <v>0</v>
      </c>
      <c r="CE25">
        <v>0</v>
      </c>
      <c r="CI25">
        <v>81532289.939999998</v>
      </c>
      <c r="CJ25">
        <v>40767678.908505671</v>
      </c>
      <c r="CK25">
        <v>-69090435.240875795</v>
      </c>
      <c r="CL25">
        <v>133104517.79000001</v>
      </c>
      <c r="DA25">
        <v>91301110.909999996</v>
      </c>
      <c r="DJ25">
        <v>47300000</v>
      </c>
      <c r="EG25" s="1"/>
      <c r="EH25">
        <v>0</v>
      </c>
      <c r="EI25" s="1" t="s">
        <v>202</v>
      </c>
      <c r="EJ25">
        <v>1</v>
      </c>
      <c r="EK25" t="s">
        <v>438</v>
      </c>
      <c r="EL25"/>
    </row>
    <row r="26" spans="1:142" x14ac:dyDescent="0.3">
      <c r="A26" s="1" t="s">
        <v>134</v>
      </c>
      <c r="B26">
        <v>2020</v>
      </c>
      <c r="C26" s="1" t="s">
        <v>135</v>
      </c>
      <c r="D26">
        <v>1570</v>
      </c>
      <c r="E26" s="1" t="s">
        <v>162</v>
      </c>
      <c r="F26" s="1" t="s">
        <v>137</v>
      </c>
      <c r="G26" s="1" t="s">
        <v>138</v>
      </c>
      <c r="H26">
        <v>56147</v>
      </c>
      <c r="I26">
        <v>58467</v>
      </c>
      <c r="AS26">
        <v>225789682.91</v>
      </c>
      <c r="AT26">
        <v>-1597811.05</v>
      </c>
      <c r="AU26">
        <v>0</v>
      </c>
      <c r="AV26">
        <v>37687214.899999999</v>
      </c>
      <c r="AW26">
        <v>53376.97</v>
      </c>
      <c r="AX26">
        <v>0</v>
      </c>
      <c r="AY26">
        <v>-270175.99</v>
      </c>
      <c r="AZ26">
        <v>0</v>
      </c>
      <c r="BA26">
        <v>-37687214.899999999</v>
      </c>
      <c r="BB26">
        <v>-204696148.86000001</v>
      </c>
      <c r="BC26">
        <v>32240118.050000001</v>
      </c>
      <c r="BD26">
        <v>0</v>
      </c>
      <c r="BE26">
        <v>0</v>
      </c>
      <c r="BF26">
        <v>0</v>
      </c>
      <c r="BG26">
        <v>-12957.56</v>
      </c>
      <c r="BH26">
        <v>0</v>
      </c>
      <c r="BI26">
        <v>0</v>
      </c>
      <c r="BK26">
        <v>0</v>
      </c>
      <c r="BL26">
        <v>-32167114</v>
      </c>
      <c r="BM26">
        <v>0</v>
      </c>
      <c r="BN26">
        <v>-5176188</v>
      </c>
      <c r="BO26">
        <v>0</v>
      </c>
      <c r="BP26">
        <v>-100649.7</v>
      </c>
      <c r="BQ26">
        <v>-35520.92</v>
      </c>
      <c r="BR26">
        <v>0</v>
      </c>
      <c r="BT26">
        <v>-5113704.6900000004</v>
      </c>
      <c r="BU26">
        <v>-253336.25</v>
      </c>
      <c r="BV26">
        <v>-1214904.08</v>
      </c>
      <c r="BW26">
        <v>-352346.12</v>
      </c>
      <c r="BX26">
        <v>-1851126.73</v>
      </c>
      <c r="BY26">
        <v>-65200.18</v>
      </c>
      <c r="BZ26">
        <v>162789.76000000001</v>
      </c>
      <c r="CA26">
        <v>-379504.38</v>
      </c>
      <c r="CB26">
        <v>0</v>
      </c>
      <c r="CC26">
        <v>1360783.59</v>
      </c>
      <c r="CD26">
        <v>0</v>
      </c>
      <c r="CE26">
        <v>0</v>
      </c>
      <c r="CI26">
        <v>86755689.959999979</v>
      </c>
      <c r="CJ26">
        <v>36191920.424152933</v>
      </c>
      <c r="CK26">
        <v>-36775561.923326597</v>
      </c>
      <c r="CL26">
        <v>93343355.310000002</v>
      </c>
      <c r="DA26">
        <v>91477267.079999998</v>
      </c>
      <c r="DJ26">
        <v>33800000</v>
      </c>
      <c r="EG26" s="1"/>
      <c r="EH26">
        <v>0</v>
      </c>
      <c r="EI26" s="1" t="s">
        <v>202</v>
      </c>
      <c r="EJ26">
        <v>1</v>
      </c>
      <c r="EK26" t="s">
        <v>440</v>
      </c>
      <c r="EL26"/>
    </row>
    <row r="27" spans="1:142" x14ac:dyDescent="0.3">
      <c r="A27" s="1" t="s">
        <v>134</v>
      </c>
      <c r="B27">
        <v>2020</v>
      </c>
      <c r="C27" s="1" t="s">
        <v>135</v>
      </c>
      <c r="D27">
        <v>1575</v>
      </c>
      <c r="E27" s="1" t="s">
        <v>163</v>
      </c>
      <c r="F27" s="1" t="s">
        <v>137</v>
      </c>
      <c r="G27" s="1" t="s">
        <v>138</v>
      </c>
      <c r="H27">
        <v>61149.39</v>
      </c>
      <c r="I27">
        <v>51443</v>
      </c>
      <c r="AS27">
        <v>203005772.94999999</v>
      </c>
      <c r="AT27">
        <v>-672054.9</v>
      </c>
      <c r="AU27">
        <v>-40370377</v>
      </c>
      <c r="AV27">
        <v>18357506.300000001</v>
      </c>
      <c r="AW27">
        <v>126610.75</v>
      </c>
      <c r="AX27">
        <v>0</v>
      </c>
      <c r="AY27">
        <v>-481833.6</v>
      </c>
      <c r="AZ27">
        <v>0</v>
      </c>
      <c r="BA27">
        <v>-18484117.050000001</v>
      </c>
      <c r="BB27">
        <v>-109287123.36</v>
      </c>
      <c r="BC27">
        <v>27374120.649999999</v>
      </c>
      <c r="BD27">
        <v>0</v>
      </c>
      <c r="BE27">
        <v>0</v>
      </c>
      <c r="BF27">
        <v>0</v>
      </c>
      <c r="BG27">
        <v>-37293.29</v>
      </c>
      <c r="BH27">
        <v>1494159</v>
      </c>
      <c r="BI27">
        <v>0</v>
      </c>
      <c r="BK27">
        <v>0</v>
      </c>
      <c r="BL27">
        <v>-104325937</v>
      </c>
      <c r="BM27">
        <v>0</v>
      </c>
      <c r="BN27">
        <v>-3374573</v>
      </c>
      <c r="BO27">
        <v>0</v>
      </c>
      <c r="BP27">
        <v>-4587714.29</v>
      </c>
      <c r="BQ27">
        <v>-346833.72</v>
      </c>
      <c r="BR27">
        <v>40685668</v>
      </c>
      <c r="BT27">
        <v>-4409398.2</v>
      </c>
      <c r="BU27">
        <v>-2205.9499999999998</v>
      </c>
      <c r="BV27">
        <v>-2564303.92</v>
      </c>
      <c r="BW27">
        <v>-125224.81</v>
      </c>
      <c r="BX27">
        <v>-1105986.54</v>
      </c>
      <c r="BY27">
        <v>-127262.34</v>
      </c>
      <c r="BZ27">
        <v>179129.76</v>
      </c>
      <c r="CA27">
        <v>-250936.06</v>
      </c>
      <c r="CB27">
        <v>0</v>
      </c>
      <c r="CC27">
        <v>1103836.95</v>
      </c>
      <c r="CD27">
        <v>0</v>
      </c>
      <c r="CE27">
        <v>0</v>
      </c>
      <c r="CI27">
        <v>35434369.495140404</v>
      </c>
      <c r="CJ27">
        <v>27612245.742217213</v>
      </c>
      <c r="CK27">
        <v>0</v>
      </c>
      <c r="CL27">
        <v>93170773.940000013</v>
      </c>
      <c r="DA27">
        <v>36858024.369999997</v>
      </c>
      <c r="DJ27">
        <v>16666544</v>
      </c>
      <c r="EG27" s="1" t="s">
        <v>280</v>
      </c>
      <c r="EH27">
        <v>1</v>
      </c>
      <c r="EI27" s="1"/>
      <c r="EJ27">
        <v>0</v>
      </c>
      <c r="EK27" t="s">
        <v>441</v>
      </c>
      <c r="EL27"/>
    </row>
    <row r="28" spans="1:142" x14ac:dyDescent="0.3">
      <c r="A28" s="1" t="s">
        <v>134</v>
      </c>
      <c r="B28">
        <v>2020</v>
      </c>
      <c r="C28" s="1" t="s">
        <v>135</v>
      </c>
      <c r="D28">
        <v>32</v>
      </c>
      <c r="E28" s="1" t="s">
        <v>164</v>
      </c>
      <c r="F28" s="1" t="s">
        <v>137</v>
      </c>
      <c r="G28" s="1" t="s">
        <v>138</v>
      </c>
      <c r="H28">
        <v>39747</v>
      </c>
      <c r="I28">
        <v>37807</v>
      </c>
      <c r="AS28">
        <v>145781783.5</v>
      </c>
      <c r="AT28">
        <v>24302.59</v>
      </c>
      <c r="AU28">
        <v>-772643.44</v>
      </c>
      <c r="AV28">
        <v>20007638.050000001</v>
      </c>
      <c r="AW28">
        <v>0</v>
      </c>
      <c r="AX28">
        <v>0</v>
      </c>
      <c r="AY28">
        <v>-237261.92</v>
      </c>
      <c r="AZ28">
        <v>0</v>
      </c>
      <c r="BA28">
        <v>-20007638.050000001</v>
      </c>
      <c r="BB28">
        <v>-170608222.55000001</v>
      </c>
      <c r="BC28">
        <v>23872878.050000001</v>
      </c>
      <c r="BD28">
        <v>0</v>
      </c>
      <c r="BE28">
        <v>0</v>
      </c>
      <c r="BF28">
        <v>0</v>
      </c>
      <c r="BG28">
        <v>-40208.639999999999</v>
      </c>
      <c r="BH28">
        <v>2329000</v>
      </c>
      <c r="BI28">
        <v>0</v>
      </c>
      <c r="BK28">
        <v>0</v>
      </c>
      <c r="BL28">
        <v>9842128.1600000001</v>
      </c>
      <c r="BM28">
        <v>0</v>
      </c>
      <c r="BN28">
        <v>640929.84</v>
      </c>
      <c r="BO28">
        <v>-407331.49</v>
      </c>
      <c r="BP28">
        <v>-127114.19</v>
      </c>
      <c r="BQ28">
        <v>1016252.02</v>
      </c>
      <c r="BR28">
        <v>637180.80000000005</v>
      </c>
      <c r="BT28">
        <v>-2905061.83</v>
      </c>
      <c r="BU28">
        <v>0</v>
      </c>
      <c r="BV28">
        <v>-3745874.16</v>
      </c>
      <c r="BW28">
        <v>-453820.26</v>
      </c>
      <c r="BX28">
        <v>-29990.48</v>
      </c>
      <c r="BY28">
        <v>-570918.68999999994</v>
      </c>
      <c r="BZ28">
        <v>431904.2</v>
      </c>
      <c r="CA28">
        <v>0</v>
      </c>
      <c r="CB28">
        <v>0</v>
      </c>
      <c r="CC28">
        <v>3387064.67</v>
      </c>
      <c r="CD28">
        <v>0</v>
      </c>
      <c r="CE28">
        <v>0</v>
      </c>
      <c r="CI28">
        <v>101030678.59999999</v>
      </c>
      <c r="CJ28">
        <v>40613047.393747807</v>
      </c>
      <c r="CK28">
        <v>11608212.0148037</v>
      </c>
      <c r="CL28">
        <v>134541196.19999999</v>
      </c>
      <c r="DA28">
        <v>90735000.379999995</v>
      </c>
      <c r="DJ28">
        <v>25315000</v>
      </c>
      <c r="EG28" s="1"/>
      <c r="EH28">
        <v>0</v>
      </c>
      <c r="EI28" s="1"/>
      <c r="EJ28">
        <v>0</v>
      </c>
      <c r="EK28" t="s">
        <v>388</v>
      </c>
      <c r="EL28"/>
    </row>
    <row r="29" spans="1:142" x14ac:dyDescent="0.3">
      <c r="A29" s="1" t="s">
        <v>134</v>
      </c>
      <c r="B29">
        <v>2020</v>
      </c>
      <c r="C29" s="1" t="s">
        <v>135</v>
      </c>
      <c r="D29">
        <v>941</v>
      </c>
      <c r="E29" s="1" t="s">
        <v>165</v>
      </c>
      <c r="F29" s="1" t="s">
        <v>137</v>
      </c>
      <c r="G29" s="1" t="s">
        <v>138</v>
      </c>
      <c r="H29">
        <v>37647</v>
      </c>
      <c r="I29">
        <v>36960</v>
      </c>
      <c r="AS29">
        <v>127109403.09</v>
      </c>
      <c r="AT29">
        <v>-258018.32</v>
      </c>
      <c r="AU29">
        <v>-288686.52</v>
      </c>
      <c r="AV29">
        <v>13977380.75</v>
      </c>
      <c r="AW29">
        <v>0</v>
      </c>
      <c r="AX29">
        <v>0</v>
      </c>
      <c r="AY29">
        <v>0</v>
      </c>
      <c r="AZ29">
        <v>0</v>
      </c>
      <c r="BA29">
        <v>-13977380.75</v>
      </c>
      <c r="BB29">
        <v>-129522340.09999999</v>
      </c>
      <c r="BC29">
        <v>18327730.350000001</v>
      </c>
      <c r="BD29">
        <v>0</v>
      </c>
      <c r="BE29">
        <v>0</v>
      </c>
      <c r="BF29">
        <v>0</v>
      </c>
      <c r="BG29">
        <v>-22806.46</v>
      </c>
      <c r="BH29">
        <v>376731.01</v>
      </c>
      <c r="BI29">
        <v>0</v>
      </c>
      <c r="BK29">
        <v>0</v>
      </c>
      <c r="BL29">
        <v>-3698132</v>
      </c>
      <c r="BM29">
        <v>0</v>
      </c>
      <c r="BN29">
        <v>-118834.34</v>
      </c>
      <c r="BO29">
        <v>0</v>
      </c>
      <c r="BP29">
        <v>-242252.19</v>
      </c>
      <c r="BQ29">
        <v>-685134.15</v>
      </c>
      <c r="BR29">
        <v>127766.25</v>
      </c>
      <c r="BT29">
        <v>-2350655.9700000002</v>
      </c>
      <c r="BU29">
        <v>-13713.34</v>
      </c>
      <c r="BV29">
        <v>-1817400.08</v>
      </c>
      <c r="BW29">
        <v>-75016.45</v>
      </c>
      <c r="BX29">
        <v>-129759.56</v>
      </c>
      <c r="BY29">
        <v>-67917.53</v>
      </c>
      <c r="BZ29">
        <v>0</v>
      </c>
      <c r="CA29">
        <v>-81389.05</v>
      </c>
      <c r="CB29">
        <v>0</v>
      </c>
      <c r="CC29">
        <v>2148866.23</v>
      </c>
      <c r="CD29">
        <v>0</v>
      </c>
      <c r="CE29">
        <v>0</v>
      </c>
      <c r="CI29">
        <v>56092591.830000013</v>
      </c>
      <c r="CJ29">
        <v>25833921.893506233</v>
      </c>
      <c r="CK29">
        <v>-1893373.8179723001</v>
      </c>
      <c r="CL29">
        <v>98486479.639999986</v>
      </c>
      <c r="DA29">
        <v>57071575.359999999</v>
      </c>
      <c r="DJ29">
        <v>31526989.109999999</v>
      </c>
      <c r="EG29" s="1" t="s">
        <v>285</v>
      </c>
      <c r="EH29">
        <v>1</v>
      </c>
      <c r="EI29" s="1"/>
      <c r="EJ29">
        <v>0</v>
      </c>
      <c r="EK29" t="s">
        <v>447</v>
      </c>
      <c r="EL29"/>
    </row>
    <row r="30" spans="1:142" x14ac:dyDescent="0.3">
      <c r="A30" s="1" t="s">
        <v>134</v>
      </c>
      <c r="B30">
        <v>2020</v>
      </c>
      <c r="C30" s="1" t="s">
        <v>135</v>
      </c>
      <c r="D30">
        <v>360</v>
      </c>
      <c r="E30" s="1" t="s">
        <v>166</v>
      </c>
      <c r="F30" s="1" t="s">
        <v>137</v>
      </c>
      <c r="G30" s="1" t="s">
        <v>138</v>
      </c>
      <c r="H30">
        <v>19284</v>
      </c>
      <c r="I30">
        <v>18974</v>
      </c>
      <c r="AS30">
        <v>69310860.75</v>
      </c>
      <c r="AT30">
        <v>-104204</v>
      </c>
      <c r="AU30">
        <v>-810937</v>
      </c>
      <c r="AV30">
        <v>10130932</v>
      </c>
      <c r="AW30">
        <v>0</v>
      </c>
      <c r="AX30">
        <v>0</v>
      </c>
      <c r="AY30">
        <v>-78710</v>
      </c>
      <c r="AZ30">
        <v>0</v>
      </c>
      <c r="BA30">
        <v>-10130932</v>
      </c>
      <c r="BB30">
        <v>-77459874.299999997</v>
      </c>
      <c r="BC30">
        <v>10304403.550000001</v>
      </c>
      <c r="BD30">
        <v>0</v>
      </c>
      <c r="BE30">
        <v>0</v>
      </c>
      <c r="BF30">
        <v>0</v>
      </c>
      <c r="BG30">
        <v>-5290</v>
      </c>
      <c r="BH30">
        <v>-715000</v>
      </c>
      <c r="BI30">
        <v>0</v>
      </c>
      <c r="BK30">
        <v>0</v>
      </c>
      <c r="BL30">
        <v>5146424</v>
      </c>
      <c r="BM30">
        <v>0</v>
      </c>
      <c r="BN30">
        <v>4830000</v>
      </c>
      <c r="BO30">
        <v>-234927</v>
      </c>
      <c r="BP30">
        <v>0</v>
      </c>
      <c r="BQ30">
        <v>-56475</v>
      </c>
      <c r="BR30">
        <v>595480</v>
      </c>
      <c r="BT30">
        <v>-1117711</v>
      </c>
      <c r="BU30">
        <v>0</v>
      </c>
      <c r="BV30">
        <v>-858680</v>
      </c>
      <c r="BW30">
        <v>-11244</v>
      </c>
      <c r="BX30">
        <v>-3100</v>
      </c>
      <c r="BY30">
        <v>-26381</v>
      </c>
      <c r="BZ30">
        <v>2000</v>
      </c>
      <c r="CA30">
        <v>-379280</v>
      </c>
      <c r="CB30">
        <v>0</v>
      </c>
      <c r="CC30">
        <v>1091483</v>
      </c>
      <c r="CD30">
        <v>731</v>
      </c>
      <c r="CE30">
        <v>-14961</v>
      </c>
      <c r="CI30">
        <v>38121821.999999993</v>
      </c>
      <c r="CJ30">
        <v>17729960.960310865</v>
      </c>
      <c r="CK30">
        <v>6437570.0564741008</v>
      </c>
      <c r="CL30">
        <v>59379335</v>
      </c>
      <c r="DA30">
        <v>44979320</v>
      </c>
      <c r="DJ30">
        <v>16360000</v>
      </c>
      <c r="EG30" s="1"/>
      <c r="EH30">
        <v>0</v>
      </c>
      <c r="EI30" s="1"/>
      <c r="EJ30">
        <v>0</v>
      </c>
      <c r="EK30" t="s">
        <v>398</v>
      </c>
      <c r="EL30"/>
    </row>
    <row r="31" spans="1:142" x14ac:dyDescent="0.3">
      <c r="A31" s="1" t="s">
        <v>134</v>
      </c>
      <c r="B31">
        <v>2020</v>
      </c>
      <c r="C31" s="1" t="s">
        <v>135</v>
      </c>
      <c r="D31">
        <v>194</v>
      </c>
      <c r="E31" s="1" t="s">
        <v>167</v>
      </c>
      <c r="F31" s="1" t="s">
        <v>137</v>
      </c>
      <c r="G31" s="1" t="s">
        <v>138</v>
      </c>
      <c r="H31">
        <v>19474.57</v>
      </c>
      <c r="I31">
        <v>18854</v>
      </c>
      <c r="AS31">
        <v>71799873.5</v>
      </c>
      <c r="AT31">
        <v>-95739.16</v>
      </c>
      <c r="AU31">
        <v>-581579</v>
      </c>
      <c r="AV31">
        <v>9476257.75</v>
      </c>
      <c r="AW31">
        <v>0</v>
      </c>
      <c r="AX31">
        <v>0</v>
      </c>
      <c r="AY31">
        <v>-106497.60000000001</v>
      </c>
      <c r="AZ31">
        <v>0</v>
      </c>
      <c r="BA31">
        <v>-9476257.75</v>
      </c>
      <c r="BB31">
        <v>-71206643.200000003</v>
      </c>
      <c r="BC31">
        <v>10131207.800000001</v>
      </c>
      <c r="BD31">
        <v>0</v>
      </c>
      <c r="BE31">
        <v>0</v>
      </c>
      <c r="BF31">
        <v>0</v>
      </c>
      <c r="BG31">
        <v>-42087.95</v>
      </c>
      <c r="BH31">
        <v>1500000</v>
      </c>
      <c r="BI31">
        <v>0</v>
      </c>
      <c r="BK31">
        <v>0</v>
      </c>
      <c r="BL31">
        <v>-1049742</v>
      </c>
      <c r="BM31">
        <v>0</v>
      </c>
      <c r="BN31">
        <v>-737000</v>
      </c>
      <c r="BO31">
        <v>-632349.35</v>
      </c>
      <c r="BP31">
        <v>-116320.6</v>
      </c>
      <c r="BQ31">
        <v>12976.06</v>
      </c>
      <c r="BR31">
        <v>807665.95</v>
      </c>
      <c r="BT31">
        <v>-1570646.02</v>
      </c>
      <c r="BU31">
        <v>-200</v>
      </c>
      <c r="BV31">
        <v>-337882.73</v>
      </c>
      <c r="BW31">
        <v>-5450.31</v>
      </c>
      <c r="BX31">
        <v>-450</v>
      </c>
      <c r="BY31">
        <v>-24236.75</v>
      </c>
      <c r="BZ31">
        <v>81418.490000000005</v>
      </c>
      <c r="CA31">
        <v>-51874.78</v>
      </c>
      <c r="CB31">
        <v>0</v>
      </c>
      <c r="CC31">
        <v>413916.61</v>
      </c>
      <c r="CD31">
        <v>0</v>
      </c>
      <c r="CE31">
        <v>0</v>
      </c>
      <c r="CI31">
        <v>27262510.070000011</v>
      </c>
      <c r="CJ31">
        <v>13853974.977798533</v>
      </c>
      <c r="CK31">
        <v>-2145830.9014182002</v>
      </c>
      <c r="CL31">
        <v>35232704.269999996</v>
      </c>
      <c r="DA31">
        <v>32542724.579999998</v>
      </c>
      <c r="DJ31">
        <v>11523142</v>
      </c>
      <c r="EG31" s="1"/>
      <c r="EH31">
        <v>0</v>
      </c>
      <c r="EI31" s="1"/>
      <c r="EJ31">
        <v>0</v>
      </c>
      <c r="EK31" t="s">
        <v>393</v>
      </c>
      <c r="EL31"/>
    </row>
    <row r="32" spans="1:142" x14ac:dyDescent="0.3">
      <c r="A32" s="1" t="s">
        <v>134</v>
      </c>
      <c r="B32">
        <v>2020</v>
      </c>
      <c r="C32" s="1" t="s">
        <v>135</v>
      </c>
      <c r="D32">
        <v>923</v>
      </c>
      <c r="E32" s="1" t="s">
        <v>168</v>
      </c>
      <c r="F32" s="1" t="s">
        <v>137</v>
      </c>
      <c r="G32" s="1" t="s">
        <v>138</v>
      </c>
      <c r="H32">
        <v>20307</v>
      </c>
      <c r="I32">
        <v>18395</v>
      </c>
      <c r="AS32">
        <v>69515185.849999994</v>
      </c>
      <c r="AT32">
        <v>-320301.90999999997</v>
      </c>
      <c r="AU32">
        <v>-100000</v>
      </c>
      <c r="AV32">
        <v>7428269.1500000004</v>
      </c>
      <c r="AW32">
        <v>0</v>
      </c>
      <c r="AX32">
        <v>0</v>
      </c>
      <c r="AY32">
        <v>-129988.8</v>
      </c>
      <c r="AZ32">
        <v>0</v>
      </c>
      <c r="BA32">
        <v>-7428269.1500000004</v>
      </c>
      <c r="BB32">
        <v>-77735835.5</v>
      </c>
      <c r="BC32">
        <v>11247145.25</v>
      </c>
      <c r="BD32">
        <v>0</v>
      </c>
      <c r="BE32">
        <v>0</v>
      </c>
      <c r="BF32">
        <v>0</v>
      </c>
      <c r="BG32">
        <v>-3753.21</v>
      </c>
      <c r="BH32">
        <v>2700000</v>
      </c>
      <c r="BI32">
        <v>0</v>
      </c>
      <c r="BK32">
        <v>0</v>
      </c>
      <c r="BL32">
        <v>-10157061</v>
      </c>
      <c r="BM32">
        <v>0</v>
      </c>
      <c r="BN32">
        <v>9137250</v>
      </c>
      <c r="BO32">
        <v>-291598.65000000002</v>
      </c>
      <c r="BP32">
        <v>-465548.2</v>
      </c>
      <c r="BQ32">
        <v>-115396.82</v>
      </c>
      <c r="BR32">
        <v>0</v>
      </c>
      <c r="BT32">
        <v>-2074635.05</v>
      </c>
      <c r="BU32">
        <v>0</v>
      </c>
      <c r="BV32">
        <v>-1277955.5</v>
      </c>
      <c r="BW32">
        <v>-28781.05</v>
      </c>
      <c r="BX32">
        <v>0</v>
      </c>
      <c r="BY32">
        <v>-43445.599999999999</v>
      </c>
      <c r="BZ32">
        <v>36923.67</v>
      </c>
      <c r="CA32">
        <v>-62217.09</v>
      </c>
      <c r="CB32">
        <v>0</v>
      </c>
      <c r="CC32">
        <v>920225.4</v>
      </c>
      <c r="CD32">
        <v>358.5</v>
      </c>
      <c r="CE32">
        <v>0</v>
      </c>
      <c r="CI32">
        <v>33382245.399999995</v>
      </c>
      <c r="CJ32">
        <v>10988340.006410316</v>
      </c>
      <c r="CK32">
        <v>-1433979.5804304001</v>
      </c>
      <c r="CL32">
        <v>45520393.939999998</v>
      </c>
      <c r="DA32">
        <v>29491399.73</v>
      </c>
      <c r="DJ32">
        <v>14500000</v>
      </c>
      <c r="EG32" s="1"/>
      <c r="EH32">
        <v>0</v>
      </c>
      <c r="EI32" s="1"/>
      <c r="EJ32">
        <v>0</v>
      </c>
      <c r="EK32" t="s">
        <v>410</v>
      </c>
      <c r="EL32"/>
    </row>
    <row r="33" spans="1:142" x14ac:dyDescent="0.3">
      <c r="A33" s="1" t="s">
        <v>134</v>
      </c>
      <c r="B33">
        <v>2020</v>
      </c>
      <c r="C33" s="1" t="s">
        <v>135</v>
      </c>
      <c r="D33">
        <v>762</v>
      </c>
      <c r="E33" s="1" t="s">
        <v>169</v>
      </c>
      <c r="F33" s="1" t="s">
        <v>137</v>
      </c>
      <c r="G33" s="1" t="s">
        <v>138</v>
      </c>
      <c r="H33">
        <v>17471.919999999998</v>
      </c>
      <c r="I33">
        <v>16988</v>
      </c>
      <c r="AS33">
        <v>57925085.789999999</v>
      </c>
      <c r="AT33">
        <v>-812673.11</v>
      </c>
      <c r="AU33">
        <v>0</v>
      </c>
      <c r="AV33">
        <v>9213510.2300000004</v>
      </c>
      <c r="AW33">
        <v>0</v>
      </c>
      <c r="AX33">
        <v>0</v>
      </c>
      <c r="AY33">
        <v>83864.070000000007</v>
      </c>
      <c r="AZ33">
        <v>0</v>
      </c>
      <c r="BA33">
        <v>-9213510.2300000004</v>
      </c>
      <c r="BB33">
        <v>-57540370.530000001</v>
      </c>
      <c r="BC33">
        <v>8056792.9500000002</v>
      </c>
      <c r="BD33">
        <v>0</v>
      </c>
      <c r="BE33">
        <v>0</v>
      </c>
      <c r="BF33">
        <v>0</v>
      </c>
      <c r="BG33">
        <v>-153353</v>
      </c>
      <c r="BH33">
        <v>-244798</v>
      </c>
      <c r="BI33">
        <v>0</v>
      </c>
      <c r="BK33">
        <v>0</v>
      </c>
      <c r="BL33">
        <v>-2563925.0299999998</v>
      </c>
      <c r="BM33">
        <v>0</v>
      </c>
      <c r="BN33">
        <v>-1455870.97</v>
      </c>
      <c r="BO33">
        <v>0</v>
      </c>
      <c r="BP33">
        <v>0</v>
      </c>
      <c r="BQ33">
        <v>-31828.75</v>
      </c>
      <c r="BR33">
        <v>0</v>
      </c>
      <c r="BT33">
        <v>0</v>
      </c>
      <c r="BU33">
        <v>0</v>
      </c>
      <c r="BV33">
        <v>-3061820.65</v>
      </c>
      <c r="BW33">
        <v>-132938.25</v>
      </c>
      <c r="BX33">
        <v>-94450</v>
      </c>
      <c r="BY33">
        <v>0</v>
      </c>
      <c r="BZ33">
        <v>5240.1000000000004</v>
      </c>
      <c r="CA33">
        <v>-12321.1</v>
      </c>
      <c r="CB33">
        <v>0</v>
      </c>
      <c r="CC33">
        <v>690190.49</v>
      </c>
      <c r="CD33">
        <v>60.52</v>
      </c>
      <c r="CE33">
        <v>0</v>
      </c>
      <c r="CI33">
        <v>21158214.93999999</v>
      </c>
      <c r="CJ33">
        <v>12830505.524758672</v>
      </c>
      <c r="CK33">
        <v>-2916914.0509297997</v>
      </c>
      <c r="CL33">
        <v>33737438.469999999</v>
      </c>
      <c r="DA33">
        <v>20390676.989999998</v>
      </c>
      <c r="DJ33">
        <v>11156488</v>
      </c>
      <c r="EG33" s="1" t="s">
        <v>282</v>
      </c>
      <c r="EH33">
        <v>1</v>
      </c>
      <c r="EI33" s="1"/>
      <c r="EJ33">
        <v>0</v>
      </c>
      <c r="EK33" t="s">
        <v>403</v>
      </c>
      <c r="EL33"/>
    </row>
    <row r="34" spans="1:142" x14ac:dyDescent="0.3">
      <c r="A34" s="1" t="s">
        <v>134</v>
      </c>
      <c r="B34">
        <v>2020</v>
      </c>
      <c r="C34" s="1" t="s">
        <v>135</v>
      </c>
      <c r="D34">
        <v>1386</v>
      </c>
      <c r="E34" s="1" t="s">
        <v>170</v>
      </c>
      <c r="F34" s="1" t="s">
        <v>137</v>
      </c>
      <c r="G34" s="1" t="s">
        <v>138</v>
      </c>
      <c r="H34">
        <v>9143</v>
      </c>
      <c r="I34">
        <v>13784</v>
      </c>
      <c r="AS34">
        <v>40981115.939999998</v>
      </c>
      <c r="AT34">
        <v>-42839.1</v>
      </c>
      <c r="AU34">
        <v>-65000</v>
      </c>
      <c r="AV34">
        <v>5103391.5</v>
      </c>
      <c r="AW34">
        <v>-3654.63</v>
      </c>
      <c r="AX34">
        <v>0</v>
      </c>
      <c r="AY34">
        <v>-55142.400000000001</v>
      </c>
      <c r="AZ34">
        <v>0</v>
      </c>
      <c r="BA34">
        <v>-5103391.5</v>
      </c>
      <c r="BB34">
        <v>-59664810.75</v>
      </c>
      <c r="BC34">
        <v>6565675.5999999996</v>
      </c>
      <c r="BD34">
        <v>0</v>
      </c>
      <c r="BE34">
        <v>0</v>
      </c>
      <c r="BF34">
        <v>0</v>
      </c>
      <c r="BG34">
        <v>-4080.34</v>
      </c>
      <c r="BH34">
        <v>409000</v>
      </c>
      <c r="BI34">
        <v>0</v>
      </c>
      <c r="BK34">
        <v>0</v>
      </c>
      <c r="BL34">
        <v>13457146</v>
      </c>
      <c r="BM34">
        <v>0</v>
      </c>
      <c r="BN34">
        <v>941118</v>
      </c>
      <c r="BO34">
        <v>0</v>
      </c>
      <c r="BP34">
        <v>-27409.4</v>
      </c>
      <c r="BQ34">
        <v>-126273.74</v>
      </c>
      <c r="BR34">
        <v>250000</v>
      </c>
      <c r="BT34">
        <v>-1170639.3700000001</v>
      </c>
      <c r="BU34">
        <v>-135151.48000000001</v>
      </c>
      <c r="BV34">
        <v>-281808.55</v>
      </c>
      <c r="BW34">
        <v>-80659.759999999995</v>
      </c>
      <c r="BX34">
        <v>-987551.27</v>
      </c>
      <c r="BY34">
        <v>-14925.76</v>
      </c>
      <c r="BZ34">
        <v>6237.16</v>
      </c>
      <c r="CA34">
        <v>-50111.19</v>
      </c>
      <c r="CB34">
        <v>0</v>
      </c>
      <c r="CC34">
        <v>13636.31</v>
      </c>
      <c r="CD34">
        <v>0</v>
      </c>
      <c r="CE34">
        <v>0</v>
      </c>
      <c r="CI34">
        <v>23815966.050000004</v>
      </c>
      <c r="CJ34">
        <v>7367544.2898567691</v>
      </c>
      <c r="CK34">
        <v>14055895.772866501</v>
      </c>
      <c r="CL34">
        <v>20983385.699999999</v>
      </c>
      <c r="DA34">
        <v>21972654.030000001</v>
      </c>
      <c r="DJ34">
        <v>12750000</v>
      </c>
      <c r="EG34" s="1"/>
      <c r="EH34">
        <v>0</v>
      </c>
      <c r="EI34" s="1" t="s">
        <v>202</v>
      </c>
      <c r="EJ34">
        <v>1</v>
      </c>
      <c r="EK34" t="s">
        <v>425</v>
      </c>
      <c r="EL34"/>
    </row>
    <row r="35" spans="1:142" x14ac:dyDescent="0.3">
      <c r="A35" s="1" t="s">
        <v>134</v>
      </c>
      <c r="B35">
        <v>2020</v>
      </c>
      <c r="C35" s="1" t="s">
        <v>135</v>
      </c>
      <c r="D35">
        <v>57</v>
      </c>
      <c r="E35" s="1" t="s">
        <v>171</v>
      </c>
      <c r="F35" s="1" t="s">
        <v>137</v>
      </c>
      <c r="G35" s="1" t="s">
        <v>138</v>
      </c>
      <c r="H35">
        <v>14134.92</v>
      </c>
      <c r="I35">
        <v>13644</v>
      </c>
      <c r="AS35">
        <v>64486202.259999998</v>
      </c>
      <c r="AT35">
        <v>-36356.089999999997</v>
      </c>
      <c r="AU35">
        <v>0</v>
      </c>
      <c r="AV35">
        <v>10371498.109999999</v>
      </c>
      <c r="AW35">
        <v>0</v>
      </c>
      <c r="AX35">
        <v>0</v>
      </c>
      <c r="AY35">
        <v>67843.149999999994</v>
      </c>
      <c r="AZ35">
        <v>0</v>
      </c>
      <c r="BA35">
        <v>-10371498.109999999</v>
      </c>
      <c r="BB35">
        <v>-57238157.450000003</v>
      </c>
      <c r="BC35">
        <v>8407706.25</v>
      </c>
      <c r="BD35">
        <v>0</v>
      </c>
      <c r="BE35">
        <v>0</v>
      </c>
      <c r="BF35">
        <v>0</v>
      </c>
      <c r="BG35">
        <v>-234677.98</v>
      </c>
      <c r="BH35">
        <v>-59500</v>
      </c>
      <c r="BI35">
        <v>0</v>
      </c>
      <c r="BK35">
        <v>0</v>
      </c>
      <c r="BL35">
        <v>-11380031.140000001</v>
      </c>
      <c r="BM35">
        <v>0</v>
      </c>
      <c r="BN35">
        <v>-512646.41</v>
      </c>
      <c r="BO35">
        <v>0</v>
      </c>
      <c r="BP35">
        <v>0</v>
      </c>
      <c r="BQ35">
        <v>-39597.67</v>
      </c>
      <c r="BR35">
        <v>0</v>
      </c>
      <c r="BT35">
        <v>0</v>
      </c>
      <c r="BU35">
        <v>0</v>
      </c>
      <c r="BV35">
        <v>-3347260.25</v>
      </c>
      <c r="BW35">
        <v>-148218.76999999999</v>
      </c>
      <c r="BX35">
        <v>-239500</v>
      </c>
      <c r="BY35">
        <v>0</v>
      </c>
      <c r="BZ35">
        <v>0</v>
      </c>
      <c r="CA35">
        <v>0</v>
      </c>
      <c r="CB35">
        <v>0</v>
      </c>
      <c r="CC35">
        <v>311259.46999999997</v>
      </c>
      <c r="CD35">
        <v>48.22</v>
      </c>
      <c r="CE35">
        <v>0</v>
      </c>
      <c r="CI35">
        <v>54933411.340000004</v>
      </c>
      <c r="CJ35">
        <v>15915533.869700788</v>
      </c>
      <c r="CK35">
        <v>-10038575.734023295</v>
      </c>
      <c r="CL35">
        <v>66784807.240000002</v>
      </c>
      <c r="DA35">
        <v>8700491.2200000007</v>
      </c>
      <c r="DJ35">
        <v>11360088</v>
      </c>
      <c r="EG35" s="1" t="s">
        <v>282</v>
      </c>
      <c r="EH35">
        <v>1</v>
      </c>
      <c r="EI35" s="1"/>
      <c r="EJ35">
        <v>0</v>
      </c>
      <c r="EK35" t="s">
        <v>389</v>
      </c>
      <c r="EL35"/>
    </row>
    <row r="36" spans="1:142" x14ac:dyDescent="0.3">
      <c r="A36" s="1" t="s">
        <v>134</v>
      </c>
      <c r="B36">
        <v>2020</v>
      </c>
      <c r="C36" s="1" t="s">
        <v>135</v>
      </c>
      <c r="D36">
        <v>1318</v>
      </c>
      <c r="E36" s="1" t="s">
        <v>172</v>
      </c>
      <c r="F36" s="1" t="s">
        <v>137</v>
      </c>
      <c r="G36" s="1" t="s">
        <v>138</v>
      </c>
      <c r="H36">
        <v>11199</v>
      </c>
      <c r="I36">
        <v>11117</v>
      </c>
      <c r="AS36">
        <v>39781898.700000003</v>
      </c>
      <c r="AT36">
        <v>-81625.649999999994</v>
      </c>
      <c r="AU36">
        <v>-246647.75</v>
      </c>
      <c r="AV36">
        <v>4436196.9000000004</v>
      </c>
      <c r="AW36">
        <v>0</v>
      </c>
      <c r="AX36">
        <v>0</v>
      </c>
      <c r="AY36">
        <v>-52790.400000000001</v>
      </c>
      <c r="AZ36">
        <v>0</v>
      </c>
      <c r="BA36">
        <v>-4436196.9000000004</v>
      </c>
      <c r="BB36">
        <v>-41533014.600000001</v>
      </c>
      <c r="BC36">
        <v>6804378.5999999996</v>
      </c>
      <c r="BD36">
        <v>0</v>
      </c>
      <c r="BE36">
        <v>0</v>
      </c>
      <c r="BF36">
        <v>0</v>
      </c>
      <c r="BG36">
        <v>-25186.15</v>
      </c>
      <c r="BH36">
        <v>-260000</v>
      </c>
      <c r="BI36">
        <v>0</v>
      </c>
      <c r="BK36">
        <v>0</v>
      </c>
      <c r="BL36">
        <v>-29115</v>
      </c>
      <c r="BM36">
        <v>0</v>
      </c>
      <c r="BN36">
        <v>-1160000</v>
      </c>
      <c r="BO36">
        <v>-227242.54</v>
      </c>
      <c r="BP36">
        <v>0</v>
      </c>
      <c r="BQ36">
        <v>-324588.40000000002</v>
      </c>
      <c r="BR36">
        <v>38895.85</v>
      </c>
      <c r="BT36">
        <v>-1299418.8999999999</v>
      </c>
      <c r="BU36">
        <v>0</v>
      </c>
      <c r="BV36">
        <v>-725850.95</v>
      </c>
      <c r="BW36">
        <v>-24825.4</v>
      </c>
      <c r="BX36">
        <v>0</v>
      </c>
      <c r="BY36">
        <v>0</v>
      </c>
      <c r="BZ36">
        <v>27697.25</v>
      </c>
      <c r="CA36">
        <v>-20572.95</v>
      </c>
      <c r="CB36">
        <v>0</v>
      </c>
      <c r="CC36">
        <v>322722.49</v>
      </c>
      <c r="CD36">
        <v>0</v>
      </c>
      <c r="CE36">
        <v>0</v>
      </c>
      <c r="CI36">
        <v>27648814.579999991</v>
      </c>
      <c r="CJ36">
        <v>10047485.286468504</v>
      </c>
      <c r="CK36">
        <v>-1177880.8901499002</v>
      </c>
      <c r="CL36">
        <v>35871932.810000002</v>
      </c>
      <c r="DA36">
        <v>28338139.190000001</v>
      </c>
      <c r="DJ36">
        <v>8390000</v>
      </c>
      <c r="EG36" s="1"/>
      <c r="EH36">
        <v>0</v>
      </c>
      <c r="EI36" s="1"/>
      <c r="EJ36">
        <v>0</v>
      </c>
      <c r="EK36" t="s">
        <v>419</v>
      </c>
      <c r="EL36"/>
    </row>
    <row r="37" spans="1:142" x14ac:dyDescent="0.3">
      <c r="A37" s="1" t="s">
        <v>134</v>
      </c>
      <c r="B37">
        <v>2020</v>
      </c>
      <c r="C37" s="1" t="s">
        <v>135</v>
      </c>
      <c r="D37">
        <v>1401</v>
      </c>
      <c r="E37" s="1" t="s">
        <v>173</v>
      </c>
      <c r="F37" s="1" t="s">
        <v>137</v>
      </c>
      <c r="G37" s="1" t="s">
        <v>138</v>
      </c>
      <c r="H37">
        <v>9661.66</v>
      </c>
      <c r="I37">
        <v>9528</v>
      </c>
      <c r="AS37">
        <v>32203114</v>
      </c>
      <c r="AT37">
        <v>-73784</v>
      </c>
      <c r="AU37">
        <v>-289828</v>
      </c>
      <c r="AV37">
        <v>2736613</v>
      </c>
      <c r="AW37">
        <v>0</v>
      </c>
      <c r="AX37">
        <v>0</v>
      </c>
      <c r="AY37">
        <v>-40099</v>
      </c>
      <c r="AZ37">
        <v>0</v>
      </c>
      <c r="BA37">
        <v>-2736613</v>
      </c>
      <c r="BB37">
        <v>-34875785</v>
      </c>
      <c r="BC37">
        <v>5154642</v>
      </c>
      <c r="BD37">
        <v>0</v>
      </c>
      <c r="BE37">
        <v>0</v>
      </c>
      <c r="BF37">
        <v>0</v>
      </c>
      <c r="BG37">
        <v>0</v>
      </c>
      <c r="BH37">
        <v>0</v>
      </c>
      <c r="BI37">
        <v>0</v>
      </c>
      <c r="BK37">
        <v>0</v>
      </c>
      <c r="BL37">
        <v>927636</v>
      </c>
      <c r="BM37">
        <v>0</v>
      </c>
      <c r="BN37">
        <v>-270000</v>
      </c>
      <c r="BO37">
        <v>0</v>
      </c>
      <c r="BP37">
        <v>0</v>
      </c>
      <c r="BQ37">
        <v>-323761</v>
      </c>
      <c r="BR37">
        <v>393185</v>
      </c>
      <c r="BT37">
        <v>-1149374</v>
      </c>
      <c r="BU37">
        <v>0</v>
      </c>
      <c r="BV37">
        <v>-735747</v>
      </c>
      <c r="BW37">
        <v>-122426</v>
      </c>
      <c r="BX37">
        <v>-32253</v>
      </c>
      <c r="BY37">
        <v>-46610</v>
      </c>
      <c r="BZ37">
        <v>35041</v>
      </c>
      <c r="CA37">
        <v>-16015</v>
      </c>
      <c r="CB37">
        <v>0</v>
      </c>
      <c r="CC37">
        <v>-20714</v>
      </c>
      <c r="CD37">
        <v>0</v>
      </c>
      <c r="CE37">
        <v>0</v>
      </c>
      <c r="CI37">
        <v>13408629.840000007</v>
      </c>
      <c r="CJ37">
        <v>7923154.7526333733</v>
      </c>
      <c r="CK37">
        <v>249435.5514249999</v>
      </c>
      <c r="CL37">
        <v>18556653</v>
      </c>
      <c r="DA37">
        <v>13910919</v>
      </c>
      <c r="DJ37">
        <v>4620000</v>
      </c>
      <c r="EG37" s="1" t="s">
        <v>294</v>
      </c>
      <c r="EH37">
        <v>1</v>
      </c>
      <c r="EI37" s="1"/>
      <c r="EJ37">
        <v>0</v>
      </c>
      <c r="EK37" t="s">
        <v>426</v>
      </c>
      <c r="EL37"/>
    </row>
    <row r="38" spans="1:142" x14ac:dyDescent="0.3">
      <c r="A38" s="1" t="s">
        <v>134</v>
      </c>
      <c r="B38">
        <v>2020</v>
      </c>
      <c r="C38" s="1" t="s">
        <v>135</v>
      </c>
      <c r="D38">
        <v>558</v>
      </c>
      <c r="E38" s="1" t="s">
        <v>174</v>
      </c>
      <c r="F38" s="1" t="s">
        <v>137</v>
      </c>
      <c r="G38" s="1" t="s">
        <v>138</v>
      </c>
      <c r="H38">
        <v>9300</v>
      </c>
      <c r="I38">
        <v>8855</v>
      </c>
      <c r="AS38">
        <v>30812453.300000001</v>
      </c>
      <c r="AT38">
        <v>-60393.760000000002</v>
      </c>
      <c r="AU38">
        <v>0</v>
      </c>
      <c r="AV38">
        <v>3966355</v>
      </c>
      <c r="AW38">
        <v>0</v>
      </c>
      <c r="AX38">
        <v>0</v>
      </c>
      <c r="AY38">
        <v>-42852</v>
      </c>
      <c r="AZ38">
        <v>0</v>
      </c>
      <c r="BA38">
        <v>-3966355</v>
      </c>
      <c r="BB38">
        <v>-25496486.350000001</v>
      </c>
      <c r="BC38">
        <v>4439555.5</v>
      </c>
      <c r="BD38">
        <v>0</v>
      </c>
      <c r="BE38">
        <v>0</v>
      </c>
      <c r="BF38">
        <v>0</v>
      </c>
      <c r="BG38">
        <v>-6192.47</v>
      </c>
      <c r="BH38">
        <v>566000</v>
      </c>
      <c r="BI38">
        <v>0</v>
      </c>
      <c r="BK38">
        <v>0</v>
      </c>
      <c r="BL38">
        <v>-7975342</v>
      </c>
      <c r="BM38">
        <v>0</v>
      </c>
      <c r="BN38">
        <v>2115803</v>
      </c>
      <c r="BO38">
        <v>-226752.78</v>
      </c>
      <c r="BP38">
        <v>-26171.85</v>
      </c>
      <c r="BQ38">
        <v>-5191.68</v>
      </c>
      <c r="BR38">
        <v>0</v>
      </c>
      <c r="BT38">
        <v>0</v>
      </c>
      <c r="BU38">
        <v>0</v>
      </c>
      <c r="BV38">
        <v>-1701763.9</v>
      </c>
      <c r="BW38">
        <v>0</v>
      </c>
      <c r="BX38">
        <v>0</v>
      </c>
      <c r="BY38">
        <v>0</v>
      </c>
      <c r="BZ38">
        <v>197920.3</v>
      </c>
      <c r="CA38">
        <v>-186.44</v>
      </c>
      <c r="CB38">
        <v>0</v>
      </c>
      <c r="CC38">
        <v>742093.86</v>
      </c>
      <c r="CD38">
        <v>139.55000000000001</v>
      </c>
      <c r="CE38">
        <v>-0.04</v>
      </c>
      <c r="CI38">
        <v>9521730</v>
      </c>
      <c r="CJ38">
        <v>5843054.0097045293</v>
      </c>
      <c r="CK38">
        <v>0</v>
      </c>
      <c r="CL38">
        <v>18601513.350000001</v>
      </c>
      <c r="DA38">
        <v>12252824.619999999</v>
      </c>
      <c r="DJ38">
        <v>4029000</v>
      </c>
      <c r="EG38" s="1" t="s">
        <v>281</v>
      </c>
      <c r="EH38">
        <v>1</v>
      </c>
      <c r="EI38" s="1"/>
      <c r="EJ38">
        <v>0</v>
      </c>
      <c r="EK38" t="s">
        <v>402</v>
      </c>
      <c r="EL38"/>
    </row>
    <row r="39" spans="1:142" x14ac:dyDescent="0.3">
      <c r="A39" s="1" t="s">
        <v>134</v>
      </c>
      <c r="B39">
        <v>2020</v>
      </c>
      <c r="C39" s="1" t="s">
        <v>135</v>
      </c>
      <c r="D39">
        <v>780</v>
      </c>
      <c r="E39" s="1" t="s">
        <v>175</v>
      </c>
      <c r="F39" s="1" t="s">
        <v>137</v>
      </c>
      <c r="G39" s="1" t="s">
        <v>138</v>
      </c>
      <c r="H39">
        <v>7839.56</v>
      </c>
      <c r="I39">
        <v>8121</v>
      </c>
      <c r="AS39">
        <v>24156124</v>
      </c>
      <c r="AT39">
        <v>-73030</v>
      </c>
      <c r="AU39">
        <v>-265878</v>
      </c>
      <c r="AV39">
        <v>2921606</v>
      </c>
      <c r="AW39">
        <v>0</v>
      </c>
      <c r="AX39">
        <v>0</v>
      </c>
      <c r="AY39">
        <v>-32587</v>
      </c>
      <c r="AZ39">
        <v>0</v>
      </c>
      <c r="BA39">
        <v>-2921606</v>
      </c>
      <c r="BB39">
        <v>-22308117</v>
      </c>
      <c r="BC39">
        <v>3726487</v>
      </c>
      <c r="BD39">
        <v>0</v>
      </c>
      <c r="BE39">
        <v>0</v>
      </c>
      <c r="BF39">
        <v>0</v>
      </c>
      <c r="BG39">
        <v>-1792</v>
      </c>
      <c r="BH39">
        <v>-430000</v>
      </c>
      <c r="BI39">
        <v>0</v>
      </c>
      <c r="BK39">
        <v>0</v>
      </c>
      <c r="BL39">
        <v>-2382629.1</v>
      </c>
      <c r="BM39">
        <v>0</v>
      </c>
      <c r="BN39">
        <v>-960000</v>
      </c>
      <c r="BO39">
        <v>0</v>
      </c>
      <c r="BP39">
        <v>-17285</v>
      </c>
      <c r="BQ39">
        <v>-194629</v>
      </c>
      <c r="BR39">
        <v>367777</v>
      </c>
      <c r="BT39">
        <v>-1352110</v>
      </c>
      <c r="BU39">
        <v>0</v>
      </c>
      <c r="BV39">
        <v>-428885</v>
      </c>
      <c r="BW39">
        <v>-96188</v>
      </c>
      <c r="BX39">
        <v>-100</v>
      </c>
      <c r="BY39">
        <v>-124434</v>
      </c>
      <c r="BZ39">
        <v>421310</v>
      </c>
      <c r="CA39">
        <v>-16859</v>
      </c>
      <c r="CB39">
        <v>0</v>
      </c>
      <c r="CC39">
        <v>172055</v>
      </c>
      <c r="CD39">
        <v>41370</v>
      </c>
      <c r="CE39">
        <v>0</v>
      </c>
      <c r="CI39">
        <v>11203059.15</v>
      </c>
      <c r="CJ39">
        <v>1922880.8308424344</v>
      </c>
      <c r="CK39">
        <v>-3108440.6325686998</v>
      </c>
      <c r="CL39">
        <v>17248781.800000001</v>
      </c>
      <c r="DA39">
        <v>11358703.42</v>
      </c>
      <c r="DJ39">
        <v>3750000</v>
      </c>
      <c r="EG39" s="1"/>
      <c r="EH39">
        <v>0</v>
      </c>
      <c r="EI39" s="1"/>
      <c r="EJ39">
        <v>0</v>
      </c>
      <c r="EK39" t="s">
        <v>405</v>
      </c>
      <c r="EL39"/>
    </row>
    <row r="40" spans="1:142" x14ac:dyDescent="0.3">
      <c r="A40" s="1" t="s">
        <v>134</v>
      </c>
      <c r="B40">
        <v>2020</v>
      </c>
      <c r="C40" s="1" t="s">
        <v>135</v>
      </c>
      <c r="D40">
        <v>1507</v>
      </c>
      <c r="E40" s="1" t="s">
        <v>176</v>
      </c>
      <c r="F40" s="1" t="s">
        <v>137</v>
      </c>
      <c r="G40" s="1" t="s">
        <v>138</v>
      </c>
      <c r="H40">
        <v>7360.97</v>
      </c>
      <c r="I40">
        <v>7288</v>
      </c>
      <c r="AS40">
        <v>29167977.350000001</v>
      </c>
      <c r="AT40">
        <v>-272573.67</v>
      </c>
      <c r="AU40">
        <v>-583359.55000000005</v>
      </c>
      <c r="AV40">
        <v>4695205.9000000004</v>
      </c>
      <c r="AW40">
        <v>0</v>
      </c>
      <c r="AX40">
        <v>0</v>
      </c>
      <c r="AY40">
        <v>-35332.800000000003</v>
      </c>
      <c r="AZ40">
        <v>0</v>
      </c>
      <c r="BA40">
        <v>-4695205.9000000004</v>
      </c>
      <c r="BB40">
        <v>-29940305.949999999</v>
      </c>
      <c r="BC40">
        <v>3893461.38</v>
      </c>
      <c r="BD40">
        <v>0</v>
      </c>
      <c r="BE40">
        <v>0</v>
      </c>
      <c r="BF40">
        <v>0</v>
      </c>
      <c r="BG40">
        <v>0</v>
      </c>
      <c r="BH40">
        <v>611293.47</v>
      </c>
      <c r="BI40">
        <v>-41690</v>
      </c>
      <c r="BK40">
        <v>0</v>
      </c>
      <c r="BL40">
        <v>1832722</v>
      </c>
      <c r="BM40">
        <v>0</v>
      </c>
      <c r="BN40">
        <v>-1719423</v>
      </c>
      <c r="BO40">
        <v>0</v>
      </c>
      <c r="BP40">
        <v>-57713.4</v>
      </c>
      <c r="BQ40">
        <v>-50054.28</v>
      </c>
      <c r="BR40">
        <v>1242924.0900000001</v>
      </c>
      <c r="BT40">
        <v>0</v>
      </c>
      <c r="BU40">
        <v>0</v>
      </c>
      <c r="BV40">
        <v>-1413847.08</v>
      </c>
      <c r="BW40">
        <v>-96222.62</v>
      </c>
      <c r="BX40">
        <v>-2870.32</v>
      </c>
      <c r="BY40">
        <v>0</v>
      </c>
      <c r="BZ40">
        <v>83629.259999999995</v>
      </c>
      <c r="CA40">
        <v>-7430.66</v>
      </c>
      <c r="CB40">
        <v>0</v>
      </c>
      <c r="CC40">
        <v>242446.07</v>
      </c>
      <c r="CD40">
        <v>0</v>
      </c>
      <c r="CE40">
        <v>0</v>
      </c>
      <c r="CI40">
        <v>17115898.162902225</v>
      </c>
      <c r="CJ40">
        <v>6300716.1474881154</v>
      </c>
      <c r="CK40">
        <v>348652.0102511</v>
      </c>
      <c r="CL40">
        <v>21391096.550000001</v>
      </c>
      <c r="DA40">
        <v>16441693.970000001</v>
      </c>
      <c r="DJ40">
        <v>5590545.6799999997</v>
      </c>
      <c r="EG40" s="1"/>
      <c r="EH40">
        <v>0</v>
      </c>
      <c r="EI40" s="1" t="s">
        <v>199</v>
      </c>
      <c r="EJ40">
        <v>1</v>
      </c>
      <c r="EK40" t="s">
        <v>428</v>
      </c>
      <c r="EL40"/>
    </row>
    <row r="41" spans="1:142" x14ac:dyDescent="0.3">
      <c r="A41" s="1" t="s">
        <v>134</v>
      </c>
      <c r="B41">
        <v>2020</v>
      </c>
      <c r="C41" s="1" t="s">
        <v>135</v>
      </c>
      <c r="D41">
        <v>829</v>
      </c>
      <c r="E41" s="1" t="s">
        <v>177</v>
      </c>
      <c r="F41" s="1" t="s">
        <v>137</v>
      </c>
      <c r="G41" s="1" t="s">
        <v>138</v>
      </c>
      <c r="H41">
        <v>5518.39</v>
      </c>
      <c r="I41">
        <v>6654</v>
      </c>
      <c r="AS41">
        <v>20700018.309999999</v>
      </c>
      <c r="AT41">
        <v>-14651.79</v>
      </c>
      <c r="AU41">
        <v>-219420.2</v>
      </c>
      <c r="AV41">
        <v>2930347.55</v>
      </c>
      <c r="AW41">
        <v>54589.91</v>
      </c>
      <c r="AX41">
        <v>0</v>
      </c>
      <c r="AY41">
        <v>-26400</v>
      </c>
      <c r="AZ41">
        <v>0</v>
      </c>
      <c r="BA41">
        <v>-2930347.55</v>
      </c>
      <c r="BB41">
        <v>-28527587.699999999</v>
      </c>
      <c r="BC41">
        <v>3250006.85</v>
      </c>
      <c r="BD41">
        <v>0</v>
      </c>
      <c r="BE41">
        <v>0</v>
      </c>
      <c r="BF41">
        <v>0</v>
      </c>
      <c r="BG41">
        <v>0</v>
      </c>
      <c r="BH41">
        <v>-370000</v>
      </c>
      <c r="BI41">
        <v>0</v>
      </c>
      <c r="BK41">
        <v>0</v>
      </c>
      <c r="BL41">
        <v>6270830</v>
      </c>
      <c r="BM41">
        <v>0</v>
      </c>
      <c r="BN41">
        <v>690778</v>
      </c>
      <c r="BO41">
        <v>0</v>
      </c>
      <c r="BP41">
        <v>0</v>
      </c>
      <c r="BQ41">
        <v>-124941.38</v>
      </c>
      <c r="BR41">
        <v>138544.75</v>
      </c>
      <c r="BT41">
        <v>-1235569.5</v>
      </c>
      <c r="BU41">
        <v>0</v>
      </c>
      <c r="BV41">
        <v>-102387.55</v>
      </c>
      <c r="BW41">
        <v>-33190.949999999997</v>
      </c>
      <c r="BX41">
        <v>-33731.65</v>
      </c>
      <c r="BY41">
        <v>-62554.15</v>
      </c>
      <c r="BZ41">
        <v>0</v>
      </c>
      <c r="CA41">
        <v>0</v>
      </c>
      <c r="CB41">
        <v>0</v>
      </c>
      <c r="CC41">
        <v>403104.17</v>
      </c>
      <c r="CD41">
        <v>0</v>
      </c>
      <c r="CE41">
        <v>0</v>
      </c>
      <c r="CI41">
        <v>15234460.599999996</v>
      </c>
      <c r="CJ41">
        <v>3962920.6975465738</v>
      </c>
      <c r="CK41">
        <v>6775426.0700957999</v>
      </c>
      <c r="CL41">
        <v>18260535.880000003</v>
      </c>
      <c r="DA41">
        <v>15197827</v>
      </c>
      <c r="DJ41">
        <v>5100000</v>
      </c>
      <c r="EG41" s="1"/>
      <c r="EH41">
        <v>0</v>
      </c>
      <c r="EI41" s="1"/>
      <c r="EJ41">
        <v>0</v>
      </c>
      <c r="EK41" t="s">
        <v>407</v>
      </c>
      <c r="EL41"/>
    </row>
    <row r="42" spans="1:142" x14ac:dyDescent="0.3">
      <c r="A42" s="1" t="s">
        <v>134</v>
      </c>
      <c r="B42">
        <v>2020</v>
      </c>
      <c r="C42" s="1" t="s">
        <v>135</v>
      </c>
      <c r="D42">
        <v>246</v>
      </c>
      <c r="E42" s="1" t="s">
        <v>178</v>
      </c>
      <c r="F42" s="1" t="s">
        <v>137</v>
      </c>
      <c r="G42" s="1" t="s">
        <v>138</v>
      </c>
      <c r="H42">
        <v>5934.3</v>
      </c>
      <c r="I42">
        <v>5889</v>
      </c>
      <c r="AS42">
        <v>23267419.199999999</v>
      </c>
      <c r="AT42">
        <v>-38356.93</v>
      </c>
      <c r="AU42">
        <v>-112442.5</v>
      </c>
      <c r="AV42">
        <v>3129932.35</v>
      </c>
      <c r="AW42">
        <v>0</v>
      </c>
      <c r="AX42">
        <v>0</v>
      </c>
      <c r="AY42">
        <v>-38174.400000000001</v>
      </c>
      <c r="AZ42">
        <v>0</v>
      </c>
      <c r="BA42">
        <v>-3129932.35</v>
      </c>
      <c r="BB42">
        <v>-21332596.449999999</v>
      </c>
      <c r="BC42">
        <v>3366311.6</v>
      </c>
      <c r="BD42">
        <v>0</v>
      </c>
      <c r="BE42">
        <v>0</v>
      </c>
      <c r="BF42">
        <v>0</v>
      </c>
      <c r="BG42">
        <v>-3309.18</v>
      </c>
      <c r="BH42">
        <v>-410000</v>
      </c>
      <c r="BI42">
        <v>0</v>
      </c>
      <c r="BK42">
        <v>0</v>
      </c>
      <c r="BL42">
        <v>-1063476</v>
      </c>
      <c r="BM42">
        <v>0</v>
      </c>
      <c r="BN42">
        <v>-273203</v>
      </c>
      <c r="BO42">
        <v>-116435.5</v>
      </c>
      <c r="BP42">
        <v>-47235.05</v>
      </c>
      <c r="BQ42">
        <v>-136346.01999999999</v>
      </c>
      <c r="BR42">
        <v>18599.3</v>
      </c>
      <c r="BT42">
        <v>-879832.29</v>
      </c>
      <c r="BU42">
        <v>-145</v>
      </c>
      <c r="BV42">
        <v>-382694.89</v>
      </c>
      <c r="BW42">
        <v>-5674</v>
      </c>
      <c r="BX42">
        <v>0</v>
      </c>
      <c r="BY42">
        <v>-12862.6</v>
      </c>
      <c r="BZ42">
        <v>0</v>
      </c>
      <c r="CA42">
        <v>-7565.55</v>
      </c>
      <c r="CB42">
        <v>-640000</v>
      </c>
      <c r="CC42">
        <v>298144.03000000003</v>
      </c>
      <c r="CD42">
        <v>935</v>
      </c>
      <c r="CE42">
        <v>0</v>
      </c>
      <c r="CI42">
        <v>6451816.9999999991</v>
      </c>
      <c r="CJ42">
        <v>4222830.6231435034</v>
      </c>
      <c r="CK42">
        <v>-1522379.5373966999</v>
      </c>
      <c r="CL42">
        <v>11034133.779999999</v>
      </c>
      <c r="DA42">
        <v>7805860.9800000004</v>
      </c>
      <c r="DJ42">
        <v>5760000</v>
      </c>
      <c r="EG42" s="1"/>
      <c r="EH42">
        <v>0</v>
      </c>
      <c r="EI42" s="1"/>
      <c r="EJ42">
        <v>0</v>
      </c>
      <c r="EK42" t="s">
        <v>394</v>
      </c>
      <c r="EL42"/>
    </row>
    <row r="43" spans="1:142" x14ac:dyDescent="0.3">
      <c r="A43" s="1" t="s">
        <v>134</v>
      </c>
      <c r="B43">
        <v>2020</v>
      </c>
      <c r="C43" s="1" t="s">
        <v>135</v>
      </c>
      <c r="D43">
        <v>134</v>
      </c>
      <c r="E43" s="1" t="s">
        <v>179</v>
      </c>
      <c r="F43" s="1" t="s">
        <v>137</v>
      </c>
      <c r="G43" s="1" t="s">
        <v>138</v>
      </c>
      <c r="H43">
        <v>4466.4799999999996</v>
      </c>
      <c r="I43">
        <v>4400</v>
      </c>
      <c r="AS43">
        <v>14867393.9</v>
      </c>
      <c r="AT43">
        <v>-73063.02</v>
      </c>
      <c r="AU43">
        <v>-162054.6</v>
      </c>
      <c r="AV43">
        <v>2092630.9</v>
      </c>
      <c r="AW43">
        <v>0</v>
      </c>
      <c r="AX43">
        <v>0</v>
      </c>
      <c r="AY43">
        <v>-21511.439999999999</v>
      </c>
      <c r="AZ43">
        <v>0</v>
      </c>
      <c r="BA43">
        <v>-2092630.9</v>
      </c>
      <c r="BB43">
        <v>-16480791.449999999</v>
      </c>
      <c r="BC43">
        <v>2225604.5</v>
      </c>
      <c r="BD43">
        <v>0</v>
      </c>
      <c r="BE43">
        <v>0</v>
      </c>
      <c r="BF43">
        <v>0</v>
      </c>
      <c r="BG43">
        <v>-7635.66</v>
      </c>
      <c r="BH43">
        <v>3188</v>
      </c>
      <c r="BI43">
        <v>-672350</v>
      </c>
      <c r="BK43">
        <v>0</v>
      </c>
      <c r="BL43">
        <v>830297</v>
      </c>
      <c r="BM43">
        <v>0</v>
      </c>
      <c r="BN43">
        <v>157776</v>
      </c>
      <c r="BO43">
        <v>0</v>
      </c>
      <c r="BP43">
        <v>0</v>
      </c>
      <c r="BQ43">
        <v>66091.929999999993</v>
      </c>
      <c r="BR43">
        <v>449008.3</v>
      </c>
      <c r="BT43">
        <v>-559728.69999999995</v>
      </c>
      <c r="BU43">
        <v>0</v>
      </c>
      <c r="BV43">
        <v>-317511.34999999998</v>
      </c>
      <c r="BW43">
        <v>-74039.149999999994</v>
      </c>
      <c r="BX43">
        <v>0</v>
      </c>
      <c r="BY43">
        <v>-39163.5</v>
      </c>
      <c r="BZ43">
        <v>139226.14000000001</v>
      </c>
      <c r="CA43">
        <v>0</v>
      </c>
      <c r="CB43">
        <v>0</v>
      </c>
      <c r="CC43">
        <v>330667.5</v>
      </c>
      <c r="CD43">
        <v>0</v>
      </c>
      <c r="CE43">
        <v>0</v>
      </c>
      <c r="CI43">
        <v>10368936.32</v>
      </c>
      <c r="CJ43">
        <v>1873846.1020117137</v>
      </c>
      <c r="CK43">
        <v>813924.96760209999</v>
      </c>
      <c r="CL43">
        <v>14388680.560000001</v>
      </c>
      <c r="DA43">
        <v>10487897.810000001</v>
      </c>
      <c r="DJ43">
        <v>2846812</v>
      </c>
      <c r="EG43" s="1" t="s">
        <v>288</v>
      </c>
      <c r="EH43">
        <v>1</v>
      </c>
      <c r="EI43" s="1"/>
      <c r="EJ43">
        <v>0</v>
      </c>
      <c r="EK43" t="s">
        <v>391</v>
      </c>
      <c r="EL43"/>
    </row>
    <row r="44" spans="1:142" x14ac:dyDescent="0.3">
      <c r="A44" s="1" t="s">
        <v>134</v>
      </c>
      <c r="B44">
        <v>2020</v>
      </c>
      <c r="C44" s="1" t="s">
        <v>135</v>
      </c>
      <c r="D44">
        <v>1113</v>
      </c>
      <c r="E44" s="1" t="s">
        <v>180</v>
      </c>
      <c r="F44" s="1" t="s">
        <v>137</v>
      </c>
      <c r="G44" s="1" t="s">
        <v>138</v>
      </c>
      <c r="H44">
        <v>4280.6899999999996</v>
      </c>
      <c r="I44">
        <v>4333</v>
      </c>
      <c r="AS44">
        <v>15681143.199999999</v>
      </c>
      <c r="AT44">
        <v>-77039.13</v>
      </c>
      <c r="AU44">
        <v>-235217.15</v>
      </c>
      <c r="AV44">
        <v>2712466.8</v>
      </c>
      <c r="AW44">
        <v>0</v>
      </c>
      <c r="AX44">
        <v>0</v>
      </c>
      <c r="AY44">
        <v>-20548.8</v>
      </c>
      <c r="AZ44">
        <v>0</v>
      </c>
      <c r="BA44">
        <v>-2712466.8</v>
      </c>
      <c r="BB44">
        <v>-16371030.369999999</v>
      </c>
      <c r="BC44">
        <v>2225009.23</v>
      </c>
      <c r="BD44">
        <v>0</v>
      </c>
      <c r="BE44">
        <v>0</v>
      </c>
      <c r="BF44">
        <v>0</v>
      </c>
      <c r="BG44">
        <v>-8868.06</v>
      </c>
      <c r="BH44">
        <v>579104.64</v>
      </c>
      <c r="BI44">
        <v>0</v>
      </c>
      <c r="BK44">
        <v>0</v>
      </c>
      <c r="BL44">
        <v>942143</v>
      </c>
      <c r="BM44">
        <v>0</v>
      </c>
      <c r="BN44">
        <v>-197</v>
      </c>
      <c r="BO44">
        <v>0</v>
      </c>
      <c r="BP44">
        <v>-44006.25</v>
      </c>
      <c r="BQ44">
        <v>-22504.3</v>
      </c>
      <c r="BR44">
        <v>280667.15999999997</v>
      </c>
      <c r="BT44">
        <v>-48516.75</v>
      </c>
      <c r="BU44">
        <v>0</v>
      </c>
      <c r="BV44">
        <v>-812266.71</v>
      </c>
      <c r="BW44">
        <v>-8600.75</v>
      </c>
      <c r="BX44">
        <v>0</v>
      </c>
      <c r="BY44">
        <v>0</v>
      </c>
      <c r="BZ44">
        <v>24293.91</v>
      </c>
      <c r="CA44">
        <v>-19068.79</v>
      </c>
      <c r="CB44">
        <v>0</v>
      </c>
      <c r="CC44">
        <v>163257.49</v>
      </c>
      <c r="CD44">
        <v>0</v>
      </c>
      <c r="CE44">
        <v>0</v>
      </c>
      <c r="CI44">
        <v>6576182.6080215378</v>
      </c>
      <c r="CJ44">
        <v>3079671.0750834164</v>
      </c>
      <c r="CK44">
        <v>841511.54045640002</v>
      </c>
      <c r="CL44">
        <v>5449662.7800000003</v>
      </c>
      <c r="DA44">
        <v>8803711.2200000007</v>
      </c>
      <c r="DJ44">
        <v>3080501.05</v>
      </c>
      <c r="EG44" s="1"/>
      <c r="EH44">
        <v>0</v>
      </c>
      <c r="EI44" s="1"/>
      <c r="EJ44">
        <v>0</v>
      </c>
      <c r="EK44" t="s">
        <v>416</v>
      </c>
      <c r="EL44"/>
    </row>
    <row r="45" spans="1:142" x14ac:dyDescent="0.3">
      <c r="A45" s="1" t="s">
        <v>134</v>
      </c>
      <c r="B45">
        <v>2020</v>
      </c>
      <c r="C45" s="1" t="s">
        <v>135</v>
      </c>
      <c r="D45">
        <v>1040</v>
      </c>
      <c r="E45" s="1" t="s">
        <v>181</v>
      </c>
      <c r="F45" s="1" t="s">
        <v>137</v>
      </c>
      <c r="G45" s="1" t="s">
        <v>138</v>
      </c>
      <c r="H45">
        <v>4532.97</v>
      </c>
      <c r="I45">
        <v>4299</v>
      </c>
      <c r="AS45">
        <v>14513706.9</v>
      </c>
      <c r="AT45">
        <v>-1326.55</v>
      </c>
      <c r="AU45">
        <v>-182759.8</v>
      </c>
      <c r="AV45">
        <v>1264804.1000000001</v>
      </c>
      <c r="AW45">
        <v>0</v>
      </c>
      <c r="AX45">
        <v>0</v>
      </c>
      <c r="AY45">
        <v>-24700.799999999999</v>
      </c>
      <c r="AZ45">
        <v>0</v>
      </c>
      <c r="BA45">
        <v>-1264804.1000000001</v>
      </c>
      <c r="BB45">
        <v>-13242889.449999999</v>
      </c>
      <c r="BC45">
        <v>2117184.1</v>
      </c>
      <c r="BD45">
        <v>0</v>
      </c>
      <c r="BE45">
        <v>0</v>
      </c>
      <c r="BF45">
        <v>0</v>
      </c>
      <c r="BG45">
        <v>-483.5</v>
      </c>
      <c r="BH45">
        <v>-318486</v>
      </c>
      <c r="BI45">
        <v>0</v>
      </c>
      <c r="BK45">
        <v>0</v>
      </c>
      <c r="BL45">
        <v>-2743861</v>
      </c>
      <c r="BM45">
        <v>0</v>
      </c>
      <c r="BN45">
        <v>589962</v>
      </c>
      <c r="BO45">
        <v>0</v>
      </c>
      <c r="BP45">
        <v>-55908.2</v>
      </c>
      <c r="BQ45">
        <v>-52939.7</v>
      </c>
      <c r="BR45">
        <v>326859.8</v>
      </c>
      <c r="BT45">
        <v>-475036</v>
      </c>
      <c r="BU45">
        <v>0</v>
      </c>
      <c r="BV45">
        <v>-144759</v>
      </c>
      <c r="BW45">
        <v>-456</v>
      </c>
      <c r="BX45">
        <v>0</v>
      </c>
      <c r="BY45">
        <v>0</v>
      </c>
      <c r="BZ45">
        <v>2565.48</v>
      </c>
      <c r="CA45">
        <v>-13685.6</v>
      </c>
      <c r="CB45">
        <v>0</v>
      </c>
      <c r="CC45">
        <v>399427.6</v>
      </c>
      <c r="CD45">
        <v>220877.7</v>
      </c>
      <c r="CE45">
        <v>-20776.900000000001</v>
      </c>
      <c r="CI45">
        <v>11267045.960000001</v>
      </c>
      <c r="CJ45">
        <v>2264677.6335223364</v>
      </c>
      <c r="CK45">
        <v>-1925242.9649694001</v>
      </c>
      <c r="CL45">
        <v>15690688.52</v>
      </c>
      <c r="DA45">
        <v>11364979.98</v>
      </c>
      <c r="DJ45">
        <v>2973486</v>
      </c>
      <c r="EG45" s="1" t="s">
        <v>283</v>
      </c>
      <c r="EH45">
        <v>1</v>
      </c>
      <c r="EI45" s="1"/>
      <c r="EJ45">
        <v>0</v>
      </c>
      <c r="EK45" t="s">
        <v>414</v>
      </c>
      <c r="EL45"/>
    </row>
    <row r="46" spans="1:142" x14ac:dyDescent="0.3">
      <c r="A46" s="1" t="s">
        <v>134</v>
      </c>
      <c r="B46">
        <v>2020</v>
      </c>
      <c r="C46" s="1" t="s">
        <v>135</v>
      </c>
      <c r="D46">
        <v>901</v>
      </c>
      <c r="E46" s="1" t="s">
        <v>182</v>
      </c>
      <c r="F46" s="1" t="s">
        <v>137</v>
      </c>
      <c r="G46" s="1" t="s">
        <v>138</v>
      </c>
      <c r="H46">
        <v>3687.06</v>
      </c>
      <c r="I46">
        <v>3579</v>
      </c>
      <c r="AS46">
        <v>10995520.449999999</v>
      </c>
      <c r="AT46">
        <v>0</v>
      </c>
      <c r="AU46">
        <v>-43982.1</v>
      </c>
      <c r="AV46">
        <v>1732275.2</v>
      </c>
      <c r="AW46">
        <v>0</v>
      </c>
      <c r="AX46">
        <v>0</v>
      </c>
      <c r="AY46">
        <v>-23150.400000000001</v>
      </c>
      <c r="AZ46">
        <v>0</v>
      </c>
      <c r="BA46">
        <v>-1732275.2</v>
      </c>
      <c r="BB46">
        <v>-10393671.85</v>
      </c>
      <c r="BC46">
        <v>1785895.55</v>
      </c>
      <c r="BD46">
        <v>0</v>
      </c>
      <c r="BE46">
        <v>0</v>
      </c>
      <c r="BF46">
        <v>0</v>
      </c>
      <c r="BG46">
        <v>0</v>
      </c>
      <c r="BH46">
        <v>-275000</v>
      </c>
      <c r="BI46">
        <v>0</v>
      </c>
      <c r="BK46">
        <v>0</v>
      </c>
      <c r="BL46">
        <v>-1132096</v>
      </c>
      <c r="BM46">
        <v>0</v>
      </c>
      <c r="BN46">
        <v>-250000</v>
      </c>
      <c r="BO46">
        <v>-40350.300000000003</v>
      </c>
      <c r="BP46">
        <v>0</v>
      </c>
      <c r="BQ46">
        <v>-32141.26</v>
      </c>
      <c r="BR46">
        <v>0</v>
      </c>
      <c r="BT46">
        <v>-265866.45</v>
      </c>
      <c r="BU46">
        <v>0</v>
      </c>
      <c r="BV46">
        <v>-291250.98</v>
      </c>
      <c r="BW46">
        <v>-4271.8</v>
      </c>
      <c r="BX46">
        <v>0</v>
      </c>
      <c r="BY46">
        <v>-4922.6499999999996</v>
      </c>
      <c r="BZ46">
        <v>244108.45</v>
      </c>
      <c r="CA46">
        <v>-967.79</v>
      </c>
      <c r="CB46">
        <v>0</v>
      </c>
      <c r="CC46">
        <v>307456.48</v>
      </c>
      <c r="CD46">
        <v>0</v>
      </c>
      <c r="CE46">
        <v>0</v>
      </c>
      <c r="CI46">
        <v>11531039.960000001</v>
      </c>
      <c r="CJ46">
        <v>3670522.29409838</v>
      </c>
      <c r="CK46">
        <v>-1449302.8977049999</v>
      </c>
      <c r="CL46">
        <v>14573344.02</v>
      </c>
      <c r="DA46">
        <v>11010023.48</v>
      </c>
      <c r="DJ46">
        <v>1694000</v>
      </c>
      <c r="EG46" s="1"/>
      <c r="EH46">
        <v>0</v>
      </c>
      <c r="EI46" s="1"/>
      <c r="EJ46">
        <v>0</v>
      </c>
      <c r="EK46" t="s">
        <v>409</v>
      </c>
      <c r="EL46"/>
    </row>
    <row r="47" spans="1:142" x14ac:dyDescent="0.3">
      <c r="A47" s="1" t="s">
        <v>134</v>
      </c>
      <c r="B47">
        <v>2020</v>
      </c>
      <c r="C47" s="1" t="s">
        <v>135</v>
      </c>
      <c r="D47">
        <v>966</v>
      </c>
      <c r="E47" s="1" t="s">
        <v>183</v>
      </c>
      <c r="F47" s="1" t="s">
        <v>137</v>
      </c>
      <c r="G47" s="1" t="s">
        <v>138</v>
      </c>
      <c r="H47">
        <v>3476.23</v>
      </c>
      <c r="I47">
        <v>3509</v>
      </c>
      <c r="AS47">
        <v>11150077.550000001</v>
      </c>
      <c r="AT47">
        <v>3081.05</v>
      </c>
      <c r="AU47">
        <v>-64670.95</v>
      </c>
      <c r="AV47">
        <v>1895265.6</v>
      </c>
      <c r="AW47">
        <v>0</v>
      </c>
      <c r="AX47">
        <v>0</v>
      </c>
      <c r="AY47">
        <v>-15057.6</v>
      </c>
      <c r="AZ47">
        <v>0</v>
      </c>
      <c r="BA47">
        <v>-1895265.6</v>
      </c>
      <c r="BB47">
        <v>-11590208.699999999</v>
      </c>
      <c r="BC47">
        <v>1758465.9</v>
      </c>
      <c r="BD47">
        <v>0</v>
      </c>
      <c r="BE47">
        <v>0</v>
      </c>
      <c r="BF47">
        <v>0</v>
      </c>
      <c r="BG47">
        <v>-3707.4</v>
      </c>
      <c r="BH47">
        <v>-85000</v>
      </c>
      <c r="BI47">
        <v>0</v>
      </c>
      <c r="BK47">
        <v>0</v>
      </c>
      <c r="BL47">
        <v>417036</v>
      </c>
      <c r="BM47">
        <v>0</v>
      </c>
      <c r="BN47">
        <v>-198000</v>
      </c>
      <c r="BO47">
        <v>-10689.85</v>
      </c>
      <c r="BP47">
        <v>0</v>
      </c>
      <c r="BQ47">
        <v>-9482.01</v>
      </c>
      <c r="BR47">
        <v>0</v>
      </c>
      <c r="BT47">
        <v>-545827.02</v>
      </c>
      <c r="BU47">
        <v>0</v>
      </c>
      <c r="BV47">
        <v>-267313.86</v>
      </c>
      <c r="BW47">
        <v>-11699.71</v>
      </c>
      <c r="BX47">
        <v>0</v>
      </c>
      <c r="BY47">
        <v>0</v>
      </c>
      <c r="BZ47">
        <v>-189088.67</v>
      </c>
      <c r="CA47">
        <v>-13794.47</v>
      </c>
      <c r="CB47">
        <v>0</v>
      </c>
      <c r="CC47">
        <v>131961.56</v>
      </c>
      <c r="CD47">
        <v>0</v>
      </c>
      <c r="CE47">
        <v>0</v>
      </c>
      <c r="CI47">
        <v>7544623.9999999981</v>
      </c>
      <c r="CJ47">
        <v>3538803.3841538322</v>
      </c>
      <c r="CK47">
        <v>150851.22807550002</v>
      </c>
      <c r="CL47">
        <v>10406948.35</v>
      </c>
      <c r="DA47">
        <v>8204858.5499999998</v>
      </c>
      <c r="DJ47">
        <v>1685000</v>
      </c>
      <c r="EG47" s="1"/>
      <c r="EH47">
        <v>0</v>
      </c>
      <c r="EI47" s="1"/>
      <c r="EJ47">
        <v>0</v>
      </c>
      <c r="EK47" t="s">
        <v>411</v>
      </c>
      <c r="EL47"/>
    </row>
    <row r="48" spans="1:142" x14ac:dyDescent="0.3">
      <c r="A48" s="1" t="s">
        <v>134</v>
      </c>
      <c r="B48">
        <v>2020</v>
      </c>
      <c r="C48" s="1" t="s">
        <v>135</v>
      </c>
      <c r="D48">
        <v>1322</v>
      </c>
      <c r="E48" s="1" t="s">
        <v>184</v>
      </c>
      <c r="F48" s="1" t="s">
        <v>137</v>
      </c>
      <c r="G48" s="1" t="s">
        <v>138</v>
      </c>
      <c r="H48">
        <v>3710</v>
      </c>
      <c r="I48">
        <v>3374</v>
      </c>
      <c r="AS48">
        <v>15550437.449999999</v>
      </c>
      <c r="AT48">
        <v>-65846.850000000006</v>
      </c>
      <c r="AU48">
        <v>-368369.34</v>
      </c>
      <c r="AV48">
        <v>1895509.6</v>
      </c>
      <c r="AW48">
        <v>0</v>
      </c>
      <c r="AX48">
        <v>0</v>
      </c>
      <c r="AY48">
        <v>-17904</v>
      </c>
      <c r="AZ48">
        <v>0</v>
      </c>
      <c r="BA48">
        <v>-1895509.6</v>
      </c>
      <c r="BB48">
        <v>-19584465.350000001</v>
      </c>
      <c r="BC48">
        <v>2289312.9</v>
      </c>
      <c r="BD48">
        <v>0</v>
      </c>
      <c r="BE48">
        <v>0</v>
      </c>
      <c r="BF48">
        <v>0</v>
      </c>
      <c r="BG48">
        <v>-809.73</v>
      </c>
      <c r="BH48">
        <v>350000</v>
      </c>
      <c r="BI48">
        <v>0</v>
      </c>
      <c r="BK48">
        <v>0</v>
      </c>
      <c r="BL48">
        <v>4290847.3499999996</v>
      </c>
      <c r="BM48">
        <v>0</v>
      </c>
      <c r="BN48">
        <v>-174292</v>
      </c>
      <c r="BO48">
        <v>-155700.70000000001</v>
      </c>
      <c r="BP48">
        <v>-13223.3</v>
      </c>
      <c r="BQ48">
        <v>-139061.35</v>
      </c>
      <c r="BR48">
        <v>319986.95</v>
      </c>
      <c r="BT48">
        <v>-891547.89</v>
      </c>
      <c r="BU48">
        <v>0</v>
      </c>
      <c r="BV48">
        <v>-458635.02</v>
      </c>
      <c r="BW48">
        <v>-45943.23</v>
      </c>
      <c r="BX48">
        <v>0</v>
      </c>
      <c r="BY48">
        <v>-12785.75</v>
      </c>
      <c r="BZ48">
        <v>158752.82</v>
      </c>
      <c r="CA48">
        <v>-9128.0300000000007</v>
      </c>
      <c r="CB48">
        <v>0</v>
      </c>
      <c r="CC48">
        <v>197098.3</v>
      </c>
      <c r="CD48">
        <v>0</v>
      </c>
      <c r="CE48">
        <v>0</v>
      </c>
      <c r="CI48">
        <v>7996416.9999999981</v>
      </c>
      <c r="CJ48">
        <v>4040186.5790447658</v>
      </c>
      <c r="CK48">
        <v>4305340.2710750997</v>
      </c>
      <c r="CL48">
        <v>9708058.3399999999</v>
      </c>
      <c r="DA48">
        <v>8794901.3100000005</v>
      </c>
      <c r="DJ48">
        <v>4300000</v>
      </c>
      <c r="EG48" s="1"/>
      <c r="EH48">
        <v>0</v>
      </c>
      <c r="EI48" s="1"/>
      <c r="EJ48">
        <v>0</v>
      </c>
      <c r="EK48" t="s">
        <v>420</v>
      </c>
      <c r="EL48"/>
    </row>
    <row r="49" spans="1:142" x14ac:dyDescent="0.3">
      <c r="A49" s="1" t="s">
        <v>134</v>
      </c>
      <c r="B49">
        <v>2020</v>
      </c>
      <c r="C49" s="1" t="s">
        <v>135</v>
      </c>
      <c r="D49">
        <v>820</v>
      </c>
      <c r="E49" s="1" t="s">
        <v>185</v>
      </c>
      <c r="F49" s="1" t="s">
        <v>137</v>
      </c>
      <c r="G49" s="1" t="s">
        <v>138</v>
      </c>
      <c r="H49">
        <v>2634.93</v>
      </c>
      <c r="I49">
        <v>2605</v>
      </c>
      <c r="AS49">
        <v>8378746.4000000004</v>
      </c>
      <c r="AT49">
        <v>-7716.55</v>
      </c>
      <c r="AU49">
        <v>-36866.5</v>
      </c>
      <c r="AV49">
        <v>1380997.45</v>
      </c>
      <c r="AW49">
        <v>0</v>
      </c>
      <c r="AX49">
        <v>0</v>
      </c>
      <c r="AY49">
        <v>-12249.6</v>
      </c>
      <c r="AZ49">
        <v>0</v>
      </c>
      <c r="BA49">
        <v>-1380997.45</v>
      </c>
      <c r="BB49">
        <v>-9343673.9499999993</v>
      </c>
      <c r="BC49">
        <v>1273286.1499999999</v>
      </c>
      <c r="BD49">
        <v>0</v>
      </c>
      <c r="BE49">
        <v>0</v>
      </c>
      <c r="BF49">
        <v>0</v>
      </c>
      <c r="BG49">
        <v>-683.55</v>
      </c>
      <c r="BH49">
        <v>-154237</v>
      </c>
      <c r="BI49">
        <v>0</v>
      </c>
      <c r="BK49">
        <v>0</v>
      </c>
      <c r="BL49">
        <v>141714</v>
      </c>
      <c r="BM49">
        <v>0</v>
      </c>
      <c r="BN49">
        <v>625000</v>
      </c>
      <c r="BO49">
        <v>-11857.35</v>
      </c>
      <c r="BP49">
        <v>0</v>
      </c>
      <c r="BQ49">
        <v>-45696.41</v>
      </c>
      <c r="BR49">
        <v>0</v>
      </c>
      <c r="BT49">
        <v>-185449.2</v>
      </c>
      <c r="BU49">
        <v>0</v>
      </c>
      <c r="BV49">
        <v>-239052.15</v>
      </c>
      <c r="BW49">
        <v>-566.75</v>
      </c>
      <c r="BX49">
        <v>0</v>
      </c>
      <c r="BY49">
        <v>0</v>
      </c>
      <c r="BZ49">
        <v>49558.8</v>
      </c>
      <c r="CA49">
        <v>-27323.200000000001</v>
      </c>
      <c r="CB49">
        <v>0</v>
      </c>
      <c r="CC49">
        <v>133732.32999999999</v>
      </c>
      <c r="CD49">
        <v>0</v>
      </c>
      <c r="CE49">
        <v>0</v>
      </c>
      <c r="CI49">
        <v>6437379.5</v>
      </c>
      <c r="CJ49">
        <v>2399190.7150184331</v>
      </c>
      <c r="CK49">
        <v>861900.70110459998</v>
      </c>
      <c r="CL49">
        <v>7008906.2599999998</v>
      </c>
      <c r="DA49">
        <v>6199340.7000000002</v>
      </c>
      <c r="DJ49">
        <v>1265000</v>
      </c>
      <c r="EG49" s="1"/>
      <c r="EH49">
        <v>0</v>
      </c>
      <c r="EI49" s="1"/>
      <c r="EJ49">
        <v>0</v>
      </c>
      <c r="EK49" t="s">
        <v>406</v>
      </c>
      <c r="EL49"/>
    </row>
    <row r="50" spans="1:142" x14ac:dyDescent="0.3">
      <c r="A50" s="1" t="s">
        <v>134</v>
      </c>
      <c r="B50">
        <v>2020</v>
      </c>
      <c r="C50" s="1" t="s">
        <v>135</v>
      </c>
      <c r="D50">
        <v>1331</v>
      </c>
      <c r="E50" s="1" t="s">
        <v>186</v>
      </c>
      <c r="F50" s="1" t="s">
        <v>137</v>
      </c>
      <c r="G50" s="1" t="s">
        <v>138</v>
      </c>
      <c r="H50">
        <v>1042.04</v>
      </c>
      <c r="I50">
        <v>998</v>
      </c>
      <c r="AS50">
        <v>3741090.4</v>
      </c>
      <c r="AT50">
        <v>2988</v>
      </c>
      <c r="AU50">
        <v>-347921</v>
      </c>
      <c r="AV50">
        <v>518906</v>
      </c>
      <c r="AW50">
        <v>0</v>
      </c>
      <c r="AX50">
        <v>0</v>
      </c>
      <c r="AY50">
        <v>-4992</v>
      </c>
      <c r="AZ50">
        <v>0</v>
      </c>
      <c r="BA50">
        <v>-518906</v>
      </c>
      <c r="BB50">
        <v>-3842566.7</v>
      </c>
      <c r="BC50">
        <v>541774.30000000005</v>
      </c>
      <c r="BD50">
        <v>0</v>
      </c>
      <c r="BE50">
        <v>0</v>
      </c>
      <c r="BF50">
        <v>0</v>
      </c>
      <c r="BG50">
        <v>-13</v>
      </c>
      <c r="BH50">
        <v>30000</v>
      </c>
      <c r="BI50">
        <v>0</v>
      </c>
      <c r="BK50">
        <v>0</v>
      </c>
      <c r="BL50">
        <v>144744</v>
      </c>
      <c r="BM50">
        <v>0</v>
      </c>
      <c r="BN50">
        <v>72000</v>
      </c>
      <c r="BO50">
        <v>-70034</v>
      </c>
      <c r="BP50">
        <v>0</v>
      </c>
      <c r="BQ50">
        <v>-35771</v>
      </c>
      <c r="BR50">
        <v>262771</v>
      </c>
      <c r="BT50">
        <v>-143548</v>
      </c>
      <c r="BU50">
        <v>0</v>
      </c>
      <c r="BV50">
        <v>-227090</v>
      </c>
      <c r="BW50">
        <v>0</v>
      </c>
      <c r="BX50">
        <v>0</v>
      </c>
      <c r="BY50">
        <v>0</v>
      </c>
      <c r="BZ50">
        <v>24577</v>
      </c>
      <c r="CA50">
        <v>-13856</v>
      </c>
      <c r="CB50">
        <v>0</v>
      </c>
      <c r="CC50">
        <v>3441</v>
      </c>
      <c r="CD50">
        <v>21600</v>
      </c>
      <c r="CE50">
        <v>0</v>
      </c>
      <c r="CI50">
        <v>2700493.3399999994</v>
      </c>
      <c r="CJ50">
        <v>1233394.0352175175</v>
      </c>
      <c r="CK50">
        <v>118528.9941179</v>
      </c>
      <c r="CL50">
        <v>2689737</v>
      </c>
      <c r="DA50">
        <v>2271270</v>
      </c>
      <c r="DJ50">
        <v>540000</v>
      </c>
      <c r="EG50" s="1" t="s">
        <v>294</v>
      </c>
      <c r="EH50">
        <v>1</v>
      </c>
      <c r="EI50" s="1"/>
      <c r="EJ50">
        <v>0</v>
      </c>
      <c r="EK50" t="s">
        <v>422</v>
      </c>
      <c r="EL50"/>
    </row>
    <row r="51" spans="1:142" x14ac:dyDescent="0.3">
      <c r="A51" s="1" t="s">
        <v>134</v>
      </c>
      <c r="B51">
        <v>2020</v>
      </c>
      <c r="C51" s="1" t="s">
        <v>135</v>
      </c>
      <c r="D51">
        <v>1142</v>
      </c>
      <c r="E51" s="1" t="s">
        <v>187</v>
      </c>
      <c r="F51" s="1" t="s">
        <v>137</v>
      </c>
      <c r="G51" s="1" t="s">
        <v>138</v>
      </c>
      <c r="H51">
        <v>540.15</v>
      </c>
      <c r="I51">
        <v>514</v>
      </c>
      <c r="AS51">
        <v>2762147.35</v>
      </c>
      <c r="AT51">
        <v>-54941.25</v>
      </c>
      <c r="AU51">
        <v>-13534.5</v>
      </c>
      <c r="AV51">
        <v>1275966</v>
      </c>
      <c r="AW51">
        <v>0</v>
      </c>
      <c r="AX51">
        <v>0</v>
      </c>
      <c r="AY51">
        <v>-2568</v>
      </c>
      <c r="AZ51">
        <v>0</v>
      </c>
      <c r="BA51">
        <v>-1275966</v>
      </c>
      <c r="BB51">
        <v>-5699872.2999999998</v>
      </c>
      <c r="BC51">
        <v>408684.4</v>
      </c>
      <c r="BD51">
        <v>0</v>
      </c>
      <c r="BE51">
        <v>0</v>
      </c>
      <c r="BF51">
        <v>0</v>
      </c>
      <c r="BG51">
        <v>-20.56</v>
      </c>
      <c r="BH51">
        <v>136957</v>
      </c>
      <c r="BI51">
        <v>1000</v>
      </c>
      <c r="BK51">
        <v>0</v>
      </c>
      <c r="BL51">
        <v>3454126</v>
      </c>
      <c r="BM51">
        <v>0</v>
      </c>
      <c r="BN51">
        <v>-109891</v>
      </c>
      <c r="BO51">
        <v>0</v>
      </c>
      <c r="BP51">
        <v>0</v>
      </c>
      <c r="BQ51">
        <v>-2360.84</v>
      </c>
      <c r="BR51">
        <v>36445.550000000003</v>
      </c>
      <c r="BT51">
        <v>0</v>
      </c>
      <c r="BU51">
        <v>0</v>
      </c>
      <c r="BV51">
        <v>-359853.14</v>
      </c>
      <c r="BW51">
        <v>0</v>
      </c>
      <c r="BX51">
        <v>0</v>
      </c>
      <c r="BY51">
        <v>0</v>
      </c>
      <c r="BZ51">
        <v>6174.77</v>
      </c>
      <c r="CA51">
        <v>-273.92</v>
      </c>
      <c r="CB51">
        <v>0</v>
      </c>
      <c r="CC51">
        <v>47909.599999999999</v>
      </c>
      <c r="CD51">
        <v>0</v>
      </c>
      <c r="CE51">
        <v>0</v>
      </c>
      <c r="CI51">
        <v>22516701.699999999</v>
      </c>
      <c r="CJ51">
        <v>5874938.8249947792</v>
      </c>
      <c r="CK51">
        <v>3758280.3560919999</v>
      </c>
      <c r="CL51">
        <v>22563430.43</v>
      </c>
      <c r="DA51">
        <v>23126830.489999998</v>
      </c>
      <c r="DJ51">
        <v>1050043</v>
      </c>
      <c r="EG51" s="1" t="s">
        <v>288</v>
      </c>
      <c r="EH51">
        <v>1</v>
      </c>
      <c r="EI51" s="1"/>
      <c r="EJ51">
        <v>0</v>
      </c>
      <c r="EK51" t="s">
        <v>417</v>
      </c>
      <c r="EL51"/>
    </row>
    <row r="52" spans="1:142" x14ac:dyDescent="0.3">
      <c r="A52" s="1" t="s">
        <v>134</v>
      </c>
      <c r="B52">
        <v>2020</v>
      </c>
      <c r="C52" s="1" t="s">
        <v>135</v>
      </c>
      <c r="D52">
        <v>1362</v>
      </c>
      <c r="E52" s="1" t="s">
        <v>188</v>
      </c>
      <c r="F52" s="1" t="s">
        <v>137</v>
      </c>
      <c r="G52" s="1" t="s">
        <v>138</v>
      </c>
      <c r="H52">
        <v>1126</v>
      </c>
      <c r="I52">
        <v>0</v>
      </c>
      <c r="AS52">
        <v>4097947.65</v>
      </c>
      <c r="AT52">
        <v>-807.5</v>
      </c>
      <c r="AU52">
        <v>-113103.35</v>
      </c>
      <c r="AV52">
        <v>397342.65</v>
      </c>
      <c r="AW52">
        <v>57160.4</v>
      </c>
      <c r="AX52">
        <v>0</v>
      </c>
      <c r="AY52">
        <v>-7540.8</v>
      </c>
      <c r="AZ52">
        <v>0</v>
      </c>
      <c r="BA52">
        <v>-452383.8</v>
      </c>
      <c r="BB52">
        <v>-4062757.6</v>
      </c>
      <c r="BC52">
        <v>486304.15</v>
      </c>
      <c r="BD52">
        <v>0</v>
      </c>
      <c r="BE52">
        <v>0</v>
      </c>
      <c r="BF52">
        <v>0</v>
      </c>
      <c r="BG52">
        <v>-38.6</v>
      </c>
      <c r="BH52">
        <v>259000</v>
      </c>
      <c r="BI52">
        <v>0</v>
      </c>
      <c r="BK52">
        <v>0</v>
      </c>
      <c r="BL52">
        <v>-333462</v>
      </c>
      <c r="BM52">
        <v>0</v>
      </c>
      <c r="BN52">
        <v>-180000</v>
      </c>
      <c r="BO52">
        <v>0</v>
      </c>
      <c r="BP52">
        <v>0</v>
      </c>
      <c r="BQ52">
        <v>0</v>
      </c>
      <c r="BR52">
        <v>103839.25</v>
      </c>
      <c r="BT52">
        <v>-70407.679999999993</v>
      </c>
      <c r="BU52">
        <v>0</v>
      </c>
      <c r="BV52">
        <v>-128565.48</v>
      </c>
      <c r="BW52">
        <v>0</v>
      </c>
      <c r="BX52">
        <v>0</v>
      </c>
      <c r="BY52">
        <v>-1198</v>
      </c>
      <c r="BZ52">
        <v>40117.58</v>
      </c>
      <c r="CA52">
        <v>-10165.02</v>
      </c>
      <c r="CB52">
        <v>0</v>
      </c>
      <c r="CC52">
        <v>533.25</v>
      </c>
      <c r="CD52">
        <v>0</v>
      </c>
      <c r="CE52">
        <v>-2571</v>
      </c>
      <c r="CI52">
        <v>1233266.0400000005</v>
      </c>
      <c r="CJ52">
        <v>1710356.1451746305</v>
      </c>
      <c r="CK52">
        <v>0</v>
      </c>
      <c r="CL52">
        <v>1500631.79</v>
      </c>
      <c r="DA52">
        <v>1298962.74</v>
      </c>
      <c r="DJ52">
        <v>762000</v>
      </c>
      <c r="EG52" s="1" t="s">
        <v>285</v>
      </c>
      <c r="EH52">
        <v>1</v>
      </c>
      <c r="EI52" s="1"/>
      <c r="EJ52">
        <v>0</v>
      </c>
      <c r="EK52" t="s">
        <v>423</v>
      </c>
      <c r="EL52"/>
    </row>
    <row r="53" spans="1:142" x14ac:dyDescent="0.3">
      <c r="A53" s="1" t="s">
        <v>134</v>
      </c>
      <c r="B53">
        <v>2021</v>
      </c>
      <c r="C53" s="1" t="s">
        <v>135</v>
      </c>
      <c r="D53">
        <v>1542</v>
      </c>
      <c r="E53" s="1" t="s">
        <v>136</v>
      </c>
      <c r="F53" s="1" t="s">
        <v>137</v>
      </c>
      <c r="G53" s="1" t="s">
        <v>138</v>
      </c>
      <c r="H53">
        <v>937285.54</v>
      </c>
      <c r="I53">
        <v>905738</v>
      </c>
      <c r="AS53">
        <v>3489046427.0999999</v>
      </c>
      <c r="AT53">
        <v>-14869860.960000001</v>
      </c>
      <c r="AU53">
        <v>0</v>
      </c>
      <c r="AV53">
        <v>479233092.64999998</v>
      </c>
      <c r="AW53">
        <v>0</v>
      </c>
      <c r="AX53">
        <v>0</v>
      </c>
      <c r="AY53">
        <v>-4499678.05</v>
      </c>
      <c r="AZ53">
        <v>-158647</v>
      </c>
      <c r="BA53">
        <v>-479233092.64999998</v>
      </c>
      <c r="BB53">
        <v>-2998209735</v>
      </c>
      <c r="BC53">
        <v>470270795.99000001</v>
      </c>
      <c r="BD53">
        <v>0</v>
      </c>
      <c r="BE53">
        <v>0</v>
      </c>
      <c r="BF53">
        <v>0</v>
      </c>
      <c r="BG53">
        <v>-1078088.81</v>
      </c>
      <c r="BH53">
        <v>157710556</v>
      </c>
      <c r="BI53">
        <v>-836065</v>
      </c>
      <c r="BK53">
        <v>0</v>
      </c>
      <c r="BL53">
        <v>-1096517682</v>
      </c>
      <c r="BM53">
        <v>0</v>
      </c>
      <c r="BN53">
        <v>142161633</v>
      </c>
      <c r="BO53">
        <v>-458644</v>
      </c>
      <c r="BP53">
        <v>-140028.70000000001</v>
      </c>
      <c r="BQ53">
        <v>-36880330.590000004</v>
      </c>
      <c r="BR53">
        <v>0</v>
      </c>
      <c r="BT53">
        <v>0</v>
      </c>
      <c r="BU53">
        <v>0</v>
      </c>
      <c r="BV53">
        <v>-193226070.06</v>
      </c>
      <c r="BW53">
        <v>-1226487.8899999999</v>
      </c>
      <c r="BX53">
        <v>-2073424.89</v>
      </c>
      <c r="BY53">
        <v>-1443.9</v>
      </c>
      <c r="BZ53">
        <v>382597.35</v>
      </c>
      <c r="CA53">
        <v>-1576388.71</v>
      </c>
      <c r="CB53">
        <v>0</v>
      </c>
      <c r="CC53">
        <v>27993033.780000001</v>
      </c>
      <c r="CD53">
        <v>0</v>
      </c>
      <c r="CE53">
        <v>0</v>
      </c>
      <c r="CI53">
        <v>821515539.81000054</v>
      </c>
      <c r="CJ53">
        <v>546724687.49546564</v>
      </c>
      <c r="CK53">
        <v>-1010183837.824592</v>
      </c>
      <c r="CL53">
        <v>1936044210.0599999</v>
      </c>
      <c r="DA53">
        <v>750458453.59000003</v>
      </c>
      <c r="DJ53">
        <v>643601597</v>
      </c>
      <c r="EG53" s="1"/>
      <c r="EH53">
        <v>0</v>
      </c>
      <c r="EI53" s="1"/>
      <c r="EJ53">
        <v>0</v>
      </c>
      <c r="EK53" t="s">
        <v>432</v>
      </c>
      <c r="EL53"/>
    </row>
    <row r="54" spans="1:142" x14ac:dyDescent="0.3">
      <c r="A54" s="1" t="s">
        <v>134</v>
      </c>
      <c r="B54">
        <v>2021</v>
      </c>
      <c r="C54" s="1" t="s">
        <v>135</v>
      </c>
      <c r="D54">
        <v>1562</v>
      </c>
      <c r="E54" s="1" t="s">
        <v>139</v>
      </c>
      <c r="F54" s="1" t="s">
        <v>137</v>
      </c>
      <c r="G54" s="1" t="s">
        <v>138</v>
      </c>
      <c r="H54">
        <v>932897.8</v>
      </c>
      <c r="I54">
        <v>1403613</v>
      </c>
      <c r="AS54">
        <v>3679314611.5500002</v>
      </c>
      <c r="AT54">
        <v>-13008967.98</v>
      </c>
      <c r="AU54">
        <v>0</v>
      </c>
      <c r="AV54">
        <v>646242819.39999998</v>
      </c>
      <c r="AW54">
        <v>0</v>
      </c>
      <c r="AX54">
        <v>0</v>
      </c>
      <c r="AY54">
        <v>-4177858.24</v>
      </c>
      <c r="AZ54">
        <v>-138738</v>
      </c>
      <c r="BA54">
        <v>-646242819.39999998</v>
      </c>
      <c r="BB54">
        <v>-4559339387.6700001</v>
      </c>
      <c r="BC54">
        <v>559566700.20000005</v>
      </c>
      <c r="BD54">
        <v>0</v>
      </c>
      <c r="BE54">
        <v>0</v>
      </c>
      <c r="BF54">
        <v>0</v>
      </c>
      <c r="BG54">
        <v>-2747027.97</v>
      </c>
      <c r="BH54">
        <v>22494962.850000001</v>
      </c>
      <c r="BI54">
        <v>0</v>
      </c>
      <c r="BK54">
        <v>0</v>
      </c>
      <c r="BL54">
        <v>470246788</v>
      </c>
      <c r="BM54">
        <v>0</v>
      </c>
      <c r="BN54">
        <v>-10132553</v>
      </c>
      <c r="BO54">
        <v>-17522279.719999999</v>
      </c>
      <c r="BP54">
        <v>-734755.22</v>
      </c>
      <c r="BQ54">
        <v>-27435894.420000002</v>
      </c>
      <c r="BR54">
        <v>0</v>
      </c>
      <c r="BT54">
        <v>-403457442.76999998</v>
      </c>
      <c r="BU54">
        <v>-990575.7</v>
      </c>
      <c r="BV54">
        <v>215887343.00999999</v>
      </c>
      <c r="BW54">
        <v>-9002348.4299999997</v>
      </c>
      <c r="BX54">
        <v>-12868089.5</v>
      </c>
      <c r="BY54">
        <v>-4271800.58</v>
      </c>
      <c r="BZ54">
        <v>6296532.8499999996</v>
      </c>
      <c r="CA54">
        <v>-3190053.87</v>
      </c>
      <c r="CB54">
        <v>-70469000</v>
      </c>
      <c r="CC54">
        <v>72103990.209999993</v>
      </c>
      <c r="CD54">
        <v>220686.46</v>
      </c>
      <c r="CE54">
        <v>-16005.54</v>
      </c>
      <c r="CI54">
        <v>1424311667.8099997</v>
      </c>
      <c r="CJ54">
        <v>662451394.4212352</v>
      </c>
      <c r="CK54">
        <v>424291141.97236377</v>
      </c>
      <c r="CL54">
        <v>2129534725.28</v>
      </c>
      <c r="DA54">
        <v>936813161.36000001</v>
      </c>
      <c r="DJ54">
        <v>531544892.58999997</v>
      </c>
      <c r="EG54" s="1" t="s">
        <v>278</v>
      </c>
      <c r="EH54">
        <v>1</v>
      </c>
      <c r="EI54" s="1"/>
      <c r="EJ54">
        <v>0</v>
      </c>
      <c r="EK54" t="s">
        <v>435</v>
      </c>
      <c r="EL54"/>
    </row>
    <row r="55" spans="1:142" x14ac:dyDescent="0.3">
      <c r="A55" s="1" t="s">
        <v>134</v>
      </c>
      <c r="B55">
        <v>2021</v>
      </c>
      <c r="C55" s="1" t="s">
        <v>135</v>
      </c>
      <c r="D55">
        <v>8</v>
      </c>
      <c r="E55" s="1" t="s">
        <v>140</v>
      </c>
      <c r="F55" s="1" t="s">
        <v>137</v>
      </c>
      <c r="G55" s="1" t="s">
        <v>138</v>
      </c>
      <c r="H55">
        <v>860967.54</v>
      </c>
      <c r="I55">
        <v>879736</v>
      </c>
      <c r="AS55">
        <v>3138597288.3000002</v>
      </c>
      <c r="AT55">
        <v>-9884982.1400000006</v>
      </c>
      <c r="AU55">
        <v>0</v>
      </c>
      <c r="AV55">
        <v>567261072.5</v>
      </c>
      <c r="AW55">
        <v>20120</v>
      </c>
      <c r="AX55">
        <v>0</v>
      </c>
      <c r="AY55">
        <v>-4134852.8</v>
      </c>
      <c r="AZ55">
        <v>-136239</v>
      </c>
      <c r="BA55">
        <v>-567281192.5</v>
      </c>
      <c r="BB55">
        <v>-3806872237.75</v>
      </c>
      <c r="BC55">
        <v>484594913.66000003</v>
      </c>
      <c r="BD55">
        <v>0</v>
      </c>
      <c r="BE55">
        <v>0</v>
      </c>
      <c r="BF55">
        <v>0</v>
      </c>
      <c r="BG55">
        <v>-897349.47</v>
      </c>
      <c r="BH55">
        <v>-3600000</v>
      </c>
      <c r="BI55">
        <v>0</v>
      </c>
      <c r="BK55">
        <v>0</v>
      </c>
      <c r="BL55">
        <v>386948486</v>
      </c>
      <c r="BM55">
        <v>0</v>
      </c>
      <c r="BN55">
        <v>-2798852</v>
      </c>
      <c r="BO55">
        <v>-16562850.25</v>
      </c>
      <c r="BP55">
        <v>-6396824.3099999996</v>
      </c>
      <c r="BQ55">
        <v>195274.17</v>
      </c>
      <c r="BR55">
        <v>0</v>
      </c>
      <c r="BT55">
        <v>-312950656.38999999</v>
      </c>
      <c r="BU55">
        <v>-807365</v>
      </c>
      <c r="BV55">
        <v>182490610.19</v>
      </c>
      <c r="BW55">
        <v>-546165.30000000005</v>
      </c>
      <c r="BX55">
        <v>-1179361.6000000001</v>
      </c>
      <c r="BY55">
        <v>-9121177.2699999996</v>
      </c>
      <c r="BZ55">
        <v>589002.28</v>
      </c>
      <c r="CA55">
        <v>-475043.72</v>
      </c>
      <c r="CB55">
        <v>-60272556</v>
      </c>
      <c r="CC55">
        <v>54108952.579999998</v>
      </c>
      <c r="CD55">
        <v>0</v>
      </c>
      <c r="CE55">
        <v>-68522.25</v>
      </c>
      <c r="CI55">
        <v>1269890218.2153013</v>
      </c>
      <c r="CJ55">
        <v>519388646.31780154</v>
      </c>
      <c r="CK55">
        <v>397710370.96633643</v>
      </c>
      <c r="CL55">
        <v>1511167902.6699996</v>
      </c>
      <c r="DA55">
        <v>1268297422.95</v>
      </c>
      <c r="DJ55">
        <v>590000000</v>
      </c>
      <c r="EG55" s="1" t="s">
        <v>287</v>
      </c>
      <c r="EH55">
        <v>1</v>
      </c>
      <c r="EI55" s="1"/>
      <c r="EJ55">
        <v>0</v>
      </c>
      <c r="EK55" t="s">
        <v>387</v>
      </c>
      <c r="EL55"/>
    </row>
    <row r="56" spans="1:142" x14ac:dyDescent="0.3">
      <c r="A56" s="1" t="s">
        <v>134</v>
      </c>
      <c r="B56">
        <v>2021</v>
      </c>
      <c r="C56" s="1" t="s">
        <v>135</v>
      </c>
      <c r="D56">
        <v>1384</v>
      </c>
      <c r="E56" s="1" t="s">
        <v>141</v>
      </c>
      <c r="F56" s="1" t="s">
        <v>137</v>
      </c>
      <c r="G56" s="1" t="s">
        <v>138</v>
      </c>
      <c r="H56">
        <v>749090</v>
      </c>
      <c r="I56">
        <v>750621</v>
      </c>
      <c r="AS56">
        <v>2811314625.46</v>
      </c>
      <c r="AT56">
        <v>-4352072.45</v>
      </c>
      <c r="AU56">
        <v>0</v>
      </c>
      <c r="AV56">
        <v>314912546.24000001</v>
      </c>
      <c r="AW56">
        <v>0</v>
      </c>
      <c r="AX56">
        <v>0</v>
      </c>
      <c r="AY56">
        <v>-3337261.3</v>
      </c>
      <c r="AZ56">
        <v>-116721</v>
      </c>
      <c r="BA56">
        <v>-314912546.24000001</v>
      </c>
      <c r="BB56">
        <v>-2972433858.3699999</v>
      </c>
      <c r="BC56">
        <v>447165768.35000002</v>
      </c>
      <c r="BD56">
        <v>0</v>
      </c>
      <c r="BE56">
        <v>0</v>
      </c>
      <c r="BF56">
        <v>0</v>
      </c>
      <c r="BG56">
        <v>-652743.99</v>
      </c>
      <c r="BH56">
        <v>36922847</v>
      </c>
      <c r="BI56">
        <v>0</v>
      </c>
      <c r="BK56">
        <v>0</v>
      </c>
      <c r="BL56">
        <v>-174291186</v>
      </c>
      <c r="BM56">
        <v>0</v>
      </c>
      <c r="BN56">
        <v>4138459.74</v>
      </c>
      <c r="BO56">
        <v>-22049277</v>
      </c>
      <c r="BP56">
        <v>-5224910.2</v>
      </c>
      <c r="BQ56">
        <v>-20668779.43</v>
      </c>
      <c r="BR56">
        <v>0</v>
      </c>
      <c r="BT56">
        <v>-70241630.849999994</v>
      </c>
      <c r="BU56">
        <v>-641448</v>
      </c>
      <c r="BV56">
        <v>-53668620.280000001</v>
      </c>
      <c r="BW56">
        <v>-7443445.25</v>
      </c>
      <c r="BX56">
        <v>-356376.87</v>
      </c>
      <c r="BY56">
        <v>-1975859.05</v>
      </c>
      <c r="BZ56">
        <v>330056.02</v>
      </c>
      <c r="CA56">
        <v>-972753.71</v>
      </c>
      <c r="CB56">
        <v>0</v>
      </c>
      <c r="CC56">
        <v>25389991.149999999</v>
      </c>
      <c r="CD56">
        <v>214443.81</v>
      </c>
      <c r="CE56">
        <v>-4568.5600000000004</v>
      </c>
      <c r="CI56">
        <v>751743778.30999947</v>
      </c>
      <c r="CJ56">
        <v>400252880.64546174</v>
      </c>
      <c r="CK56">
        <v>-171281695.72219461</v>
      </c>
      <c r="CL56">
        <v>1285473560.78</v>
      </c>
      <c r="DA56">
        <v>727744946.33000004</v>
      </c>
      <c r="DJ56">
        <v>349364363</v>
      </c>
      <c r="EG56" s="1" t="s">
        <v>290</v>
      </c>
      <c r="EH56">
        <v>1</v>
      </c>
      <c r="EI56" s="1"/>
      <c r="EJ56">
        <v>0</v>
      </c>
      <c r="EK56" t="s">
        <v>424</v>
      </c>
      <c r="EL56"/>
    </row>
    <row r="57" spans="1:142" x14ac:dyDescent="0.3">
      <c r="A57" s="1" t="s">
        <v>134</v>
      </c>
      <c r="B57">
        <v>2021</v>
      </c>
      <c r="C57" s="1" t="s">
        <v>135</v>
      </c>
      <c r="D57">
        <v>290</v>
      </c>
      <c r="E57" s="1" t="s">
        <v>142</v>
      </c>
      <c r="F57" s="1" t="s">
        <v>137</v>
      </c>
      <c r="G57" s="1" t="s">
        <v>138</v>
      </c>
      <c r="H57">
        <v>602981</v>
      </c>
      <c r="I57">
        <v>597830</v>
      </c>
      <c r="AS57">
        <v>2129248069.4000001</v>
      </c>
      <c r="AT57">
        <v>3670074.72</v>
      </c>
      <c r="AU57">
        <v>0</v>
      </c>
      <c r="AV57">
        <v>343173524.02999997</v>
      </c>
      <c r="AW57">
        <v>0</v>
      </c>
      <c r="AX57">
        <v>0</v>
      </c>
      <c r="AY57">
        <v>-3053425.25</v>
      </c>
      <c r="AZ57">
        <v>-96793</v>
      </c>
      <c r="BA57">
        <v>-343179882.25</v>
      </c>
      <c r="BB57">
        <v>-2486529013.5700002</v>
      </c>
      <c r="BC57">
        <v>322649950.55000001</v>
      </c>
      <c r="BD57">
        <v>0</v>
      </c>
      <c r="BE57">
        <v>0</v>
      </c>
      <c r="BF57">
        <v>0</v>
      </c>
      <c r="BG57">
        <v>-2471129.31</v>
      </c>
      <c r="BH57">
        <v>1878139</v>
      </c>
      <c r="BI57">
        <v>-18920850</v>
      </c>
      <c r="BK57">
        <v>0</v>
      </c>
      <c r="BL57">
        <v>120779930</v>
      </c>
      <c r="BM57">
        <v>0</v>
      </c>
      <c r="BN57">
        <v>4893053</v>
      </c>
      <c r="BO57">
        <v>-8022410.0999999996</v>
      </c>
      <c r="BP57">
        <v>-1377016.56</v>
      </c>
      <c r="BQ57">
        <v>-17692858.5</v>
      </c>
      <c r="BR57">
        <v>0</v>
      </c>
      <c r="BT57">
        <v>-76656751.150000006</v>
      </c>
      <c r="BU57">
        <v>0</v>
      </c>
      <c r="BV57">
        <v>-23715852.629999999</v>
      </c>
      <c r="BW57">
        <v>-5172687.09</v>
      </c>
      <c r="BX57">
        <v>-198200</v>
      </c>
      <c r="BY57">
        <v>0</v>
      </c>
      <c r="BZ57">
        <v>1551236.49</v>
      </c>
      <c r="CA57">
        <v>-253616.68</v>
      </c>
      <c r="CB57">
        <v>-71826364.5</v>
      </c>
      <c r="CC57">
        <v>41095889.149999999</v>
      </c>
      <c r="CD57">
        <v>0</v>
      </c>
      <c r="CE57">
        <v>0</v>
      </c>
      <c r="CI57">
        <v>1076194449.6999998</v>
      </c>
      <c r="CJ57">
        <v>419724536.30893862</v>
      </c>
      <c r="CK57">
        <v>147578630.58413428</v>
      </c>
      <c r="CL57">
        <v>1456681790.04</v>
      </c>
      <c r="DA57">
        <v>982419955.51999998</v>
      </c>
      <c r="DJ57">
        <v>394855288</v>
      </c>
      <c r="EG57" s="1"/>
      <c r="EH57">
        <v>0</v>
      </c>
      <c r="EI57" s="1"/>
      <c r="EJ57">
        <v>0</v>
      </c>
      <c r="EK57" t="s">
        <v>395</v>
      </c>
      <c r="EL57"/>
    </row>
    <row r="58" spans="1:142" x14ac:dyDescent="0.3">
      <c r="A58" s="1" t="s">
        <v>134</v>
      </c>
      <c r="B58">
        <v>2021</v>
      </c>
      <c r="C58" s="1" t="s">
        <v>135</v>
      </c>
      <c r="D58">
        <v>1509</v>
      </c>
      <c r="E58" s="1" t="s">
        <v>143</v>
      </c>
      <c r="F58" s="1" t="s">
        <v>137</v>
      </c>
      <c r="G58" s="1" t="s">
        <v>138</v>
      </c>
      <c r="H58">
        <v>541260.87</v>
      </c>
      <c r="I58">
        <v>589557</v>
      </c>
      <c r="AS58">
        <v>2095871998.9300001</v>
      </c>
      <c r="AT58">
        <v>-5839369.3899999997</v>
      </c>
      <c r="AU58">
        <v>0</v>
      </c>
      <c r="AV58">
        <v>279188443.41000003</v>
      </c>
      <c r="AW58">
        <v>4223913.95</v>
      </c>
      <c r="AX58">
        <v>0</v>
      </c>
      <c r="AY58">
        <v>-2552169.6</v>
      </c>
      <c r="AZ58">
        <v>-82921</v>
      </c>
      <c r="BA58">
        <v>-283412357.36000001</v>
      </c>
      <c r="BB58">
        <v>-2495437091.1599998</v>
      </c>
      <c r="BC58">
        <v>334359007.55000001</v>
      </c>
      <c r="BD58">
        <v>0</v>
      </c>
      <c r="BE58">
        <v>0</v>
      </c>
      <c r="BF58">
        <v>0</v>
      </c>
      <c r="BG58">
        <v>-916055.98</v>
      </c>
      <c r="BH58">
        <v>4699163</v>
      </c>
      <c r="BI58">
        <v>0</v>
      </c>
      <c r="BK58">
        <v>0</v>
      </c>
      <c r="BL58">
        <v>194935398.00999999</v>
      </c>
      <c r="BM58">
        <v>0</v>
      </c>
      <c r="BN58">
        <v>21830320</v>
      </c>
      <c r="BO58">
        <v>-5735442.8799999999</v>
      </c>
      <c r="BP58">
        <v>-4793298.13</v>
      </c>
      <c r="BQ58">
        <v>-20990950.260000002</v>
      </c>
      <c r="BR58">
        <v>0</v>
      </c>
      <c r="BT58">
        <v>-55329682.439999998</v>
      </c>
      <c r="BU58">
        <v>-42557.7</v>
      </c>
      <c r="BV58">
        <v>-44739981.170000002</v>
      </c>
      <c r="BW58">
        <v>-5926350.4699999997</v>
      </c>
      <c r="BX58">
        <v>-3855740.29</v>
      </c>
      <c r="BY58">
        <v>-3870637.71</v>
      </c>
      <c r="BZ58">
        <v>3704015.03</v>
      </c>
      <c r="CA58">
        <v>-1284822.07</v>
      </c>
      <c r="CB58">
        <v>0</v>
      </c>
      <c r="CC58">
        <v>4181514.6</v>
      </c>
      <c r="CD58">
        <v>34560.03</v>
      </c>
      <c r="CE58">
        <v>-1308.55</v>
      </c>
      <c r="CI58">
        <v>678999773.12663722</v>
      </c>
      <c r="CJ58">
        <v>405216457.02488178</v>
      </c>
      <c r="CK58">
        <v>200385696.11929619</v>
      </c>
      <c r="CL58">
        <v>899733582.11999989</v>
      </c>
      <c r="DA58">
        <v>630444153.03999996</v>
      </c>
      <c r="DJ58">
        <v>313049363</v>
      </c>
      <c r="EG58" s="1" t="s">
        <v>280</v>
      </c>
      <c r="EH58">
        <v>1</v>
      </c>
      <c r="EI58" s="1"/>
      <c r="EJ58">
        <v>0</v>
      </c>
      <c r="EK58" t="s">
        <v>429</v>
      </c>
      <c r="EL58"/>
    </row>
    <row r="59" spans="1:142" x14ac:dyDescent="0.3">
      <c r="A59" s="1" t="s">
        <v>134</v>
      </c>
      <c r="B59">
        <v>2021</v>
      </c>
      <c r="C59" s="1" t="s">
        <v>135</v>
      </c>
      <c r="D59">
        <v>1555</v>
      </c>
      <c r="E59" s="1" t="s">
        <v>144</v>
      </c>
      <c r="F59" s="1" t="s">
        <v>137</v>
      </c>
      <c r="G59" s="1" t="s">
        <v>138</v>
      </c>
      <c r="H59">
        <v>484238</v>
      </c>
      <c r="I59">
        <v>481000</v>
      </c>
      <c r="AS59">
        <v>1802096297.4400001</v>
      </c>
      <c r="AT59">
        <v>-15520471.880000001</v>
      </c>
      <c r="AU59">
        <v>0</v>
      </c>
      <c r="AV59">
        <v>303681384.10000002</v>
      </c>
      <c r="AW59">
        <v>11695801.859999999</v>
      </c>
      <c r="AX59">
        <v>0</v>
      </c>
      <c r="AY59">
        <v>-2325223.63</v>
      </c>
      <c r="AZ59">
        <v>-77901</v>
      </c>
      <c r="BA59">
        <v>-303681384.10000002</v>
      </c>
      <c r="BB59">
        <v>-2332526020.6199999</v>
      </c>
      <c r="BC59">
        <v>265515718.56999999</v>
      </c>
      <c r="BD59">
        <v>0</v>
      </c>
      <c r="BE59">
        <v>0</v>
      </c>
      <c r="BF59">
        <v>0</v>
      </c>
      <c r="BG59">
        <v>-4387881.8099999996</v>
      </c>
      <c r="BH59">
        <v>-302846.8</v>
      </c>
      <c r="BI59">
        <v>0</v>
      </c>
      <c r="BK59">
        <v>0</v>
      </c>
      <c r="BL59">
        <v>346157385</v>
      </c>
      <c r="BM59">
        <v>0</v>
      </c>
      <c r="BN59">
        <v>-15962236</v>
      </c>
      <c r="BO59">
        <v>0</v>
      </c>
      <c r="BP59">
        <v>-1119021.3500000001</v>
      </c>
      <c r="BQ59">
        <v>-3530248.74</v>
      </c>
      <c r="BR59">
        <v>0</v>
      </c>
      <c r="BT59">
        <v>-51105941.130000003</v>
      </c>
      <c r="BU59">
        <v>-990944.15</v>
      </c>
      <c r="BV59">
        <v>-20416158.440000001</v>
      </c>
      <c r="BW59">
        <v>-4265956.51</v>
      </c>
      <c r="BX59">
        <v>-646649.22</v>
      </c>
      <c r="BY59">
        <v>-498402.4</v>
      </c>
      <c r="BZ59">
        <v>1642072.97</v>
      </c>
      <c r="CA59">
        <v>-2319393.17</v>
      </c>
      <c r="CB59">
        <v>-25005252.399999999</v>
      </c>
      <c r="CC59">
        <v>46202411.810000002</v>
      </c>
      <c r="CD59">
        <v>0</v>
      </c>
      <c r="CE59">
        <v>0</v>
      </c>
      <c r="CI59">
        <v>1271354063.2299998</v>
      </c>
      <c r="CJ59">
        <v>476246670.29964095</v>
      </c>
      <c r="CK59">
        <v>364081829.19146281</v>
      </c>
      <c r="CL59">
        <v>1479913129.6600001</v>
      </c>
      <c r="DA59">
        <v>1216040424.2</v>
      </c>
      <c r="DJ59">
        <v>394540000</v>
      </c>
      <c r="EG59" s="1"/>
      <c r="EH59">
        <v>0</v>
      </c>
      <c r="EI59" s="1" t="s">
        <v>202</v>
      </c>
      <c r="EJ59">
        <v>1</v>
      </c>
      <c r="EK59" t="s">
        <v>433</v>
      </c>
      <c r="EL59"/>
    </row>
    <row r="60" spans="1:142" x14ac:dyDescent="0.3">
      <c r="A60" s="1" t="s">
        <v>134</v>
      </c>
      <c r="B60">
        <v>2021</v>
      </c>
      <c r="C60" s="1" t="s">
        <v>135</v>
      </c>
      <c r="D60">
        <v>994</v>
      </c>
      <c r="E60" s="1" t="s">
        <v>145</v>
      </c>
      <c r="F60" s="1" t="s">
        <v>137</v>
      </c>
      <c r="G60" s="1" t="s">
        <v>138</v>
      </c>
      <c r="H60">
        <v>430481.84</v>
      </c>
      <c r="I60">
        <v>0</v>
      </c>
      <c r="AS60">
        <v>1495667157.2</v>
      </c>
      <c r="AT60">
        <v>-3981290.84</v>
      </c>
      <c r="AU60">
        <v>0</v>
      </c>
      <c r="AV60">
        <v>233538900.18000001</v>
      </c>
      <c r="AW60">
        <v>0</v>
      </c>
      <c r="AX60">
        <v>0</v>
      </c>
      <c r="AY60">
        <v>-1916458.36</v>
      </c>
      <c r="AZ60">
        <v>-65473</v>
      </c>
      <c r="BA60">
        <v>-233538900.18000001</v>
      </c>
      <c r="BB60">
        <v>-1518533645.3599999</v>
      </c>
      <c r="BC60">
        <v>227651265.11000001</v>
      </c>
      <c r="BD60">
        <v>0</v>
      </c>
      <c r="BE60">
        <v>0</v>
      </c>
      <c r="BF60">
        <v>0</v>
      </c>
      <c r="BG60">
        <v>-1102032.49</v>
      </c>
      <c r="BH60">
        <v>31921730.300000001</v>
      </c>
      <c r="BI60">
        <v>0</v>
      </c>
      <c r="BK60">
        <v>0</v>
      </c>
      <c r="BL60">
        <v>-163566897</v>
      </c>
      <c r="BM60">
        <v>0</v>
      </c>
      <c r="BN60">
        <v>-25497895</v>
      </c>
      <c r="BO60">
        <v>-10470577.42</v>
      </c>
      <c r="BP60">
        <v>-258966.33</v>
      </c>
      <c r="BQ60">
        <v>-12355415.699999999</v>
      </c>
      <c r="BR60">
        <v>0</v>
      </c>
      <c r="BT60">
        <v>-44947110.18</v>
      </c>
      <c r="BU60">
        <v>-326193.73</v>
      </c>
      <c r="BV60">
        <v>-17140350.73</v>
      </c>
      <c r="BW60">
        <v>-2056720.6</v>
      </c>
      <c r="BX60">
        <v>-3622845.05</v>
      </c>
      <c r="BY60">
        <v>-1705325.15</v>
      </c>
      <c r="BZ60">
        <v>2742189.62</v>
      </c>
      <c r="CA60">
        <v>-375965.15</v>
      </c>
      <c r="CB60">
        <v>0</v>
      </c>
      <c r="CC60">
        <v>36154370.259999998</v>
      </c>
      <c r="CD60">
        <v>2834.53</v>
      </c>
      <c r="CE60">
        <v>-356.41</v>
      </c>
      <c r="CI60">
        <v>775513426.30000031</v>
      </c>
      <c r="CJ60">
        <v>277849181.04885262</v>
      </c>
      <c r="CK60">
        <v>0</v>
      </c>
      <c r="CL60">
        <v>1026627860.7</v>
      </c>
      <c r="DA60">
        <v>428118474.77999997</v>
      </c>
      <c r="DJ60">
        <v>149235687.36000001</v>
      </c>
      <c r="EG60" s="1" t="s">
        <v>278</v>
      </c>
      <c r="EH60">
        <v>1</v>
      </c>
      <c r="EI60" s="1"/>
      <c r="EJ60">
        <v>0</v>
      </c>
      <c r="EK60" t="s">
        <v>412</v>
      </c>
      <c r="EL60"/>
    </row>
    <row r="61" spans="1:142" x14ac:dyDescent="0.3">
      <c r="A61" s="1" t="s">
        <v>134</v>
      </c>
      <c r="B61">
        <v>2021</v>
      </c>
      <c r="C61" s="1" t="s">
        <v>135</v>
      </c>
      <c r="D61">
        <v>376</v>
      </c>
      <c r="E61" s="1" t="s">
        <v>146</v>
      </c>
      <c r="F61" s="1" t="s">
        <v>137</v>
      </c>
      <c r="G61" s="1" t="s">
        <v>138</v>
      </c>
      <c r="H61">
        <v>343088</v>
      </c>
      <c r="I61">
        <v>354462</v>
      </c>
      <c r="AS61">
        <v>1444762250</v>
      </c>
      <c r="AT61">
        <v>-5878729</v>
      </c>
      <c r="AU61">
        <v>0</v>
      </c>
      <c r="AV61">
        <v>172542561</v>
      </c>
      <c r="AW61">
        <v>351607</v>
      </c>
      <c r="AX61">
        <v>0</v>
      </c>
      <c r="AY61">
        <v>-1880467</v>
      </c>
      <c r="AZ61">
        <v>-56913</v>
      </c>
      <c r="BA61">
        <v>-172542561</v>
      </c>
      <c r="BB61">
        <v>-1781485256</v>
      </c>
      <c r="BC61">
        <v>209602134</v>
      </c>
      <c r="BD61">
        <v>0</v>
      </c>
      <c r="BE61">
        <v>0</v>
      </c>
      <c r="BF61">
        <v>0</v>
      </c>
      <c r="BG61">
        <v>-494321</v>
      </c>
      <c r="BH61">
        <v>21200000</v>
      </c>
      <c r="BI61">
        <v>0</v>
      </c>
      <c r="BK61">
        <v>0</v>
      </c>
      <c r="BL61">
        <v>211353522</v>
      </c>
      <c r="BM61">
        <v>0</v>
      </c>
      <c r="BN61">
        <v>76453240</v>
      </c>
      <c r="BO61">
        <v>-1363413</v>
      </c>
      <c r="BP61">
        <v>-1522124</v>
      </c>
      <c r="BQ61">
        <v>-1298323</v>
      </c>
      <c r="BR61">
        <v>0</v>
      </c>
      <c r="BT61">
        <v>-40120661</v>
      </c>
      <c r="BU61">
        <v>-637327</v>
      </c>
      <c r="BV61">
        <v>-64939734</v>
      </c>
      <c r="BW61">
        <v>-6233857</v>
      </c>
      <c r="BX61">
        <v>-132860</v>
      </c>
      <c r="BY61">
        <v>-1021049</v>
      </c>
      <c r="BZ61">
        <v>1164617</v>
      </c>
      <c r="CA61">
        <v>-648757</v>
      </c>
      <c r="CB61">
        <v>0</v>
      </c>
      <c r="CC61">
        <v>33681606</v>
      </c>
      <c r="CD61">
        <v>223716</v>
      </c>
      <c r="CE61">
        <v>-5949784</v>
      </c>
      <c r="CI61">
        <v>415526952.01999998</v>
      </c>
      <c r="CJ61">
        <v>276650366.86535579</v>
      </c>
      <c r="CK61">
        <v>248969027.13883817</v>
      </c>
      <c r="CL61">
        <v>777623163</v>
      </c>
      <c r="DA61">
        <v>482266118</v>
      </c>
      <c r="DJ61">
        <v>342300000</v>
      </c>
      <c r="EG61" s="1" t="s">
        <v>279</v>
      </c>
      <c r="EH61">
        <v>1</v>
      </c>
      <c r="EI61" s="1"/>
      <c r="EJ61">
        <v>0</v>
      </c>
      <c r="EK61" t="s">
        <v>399</v>
      </c>
      <c r="EL61"/>
    </row>
    <row r="62" spans="1:142" x14ac:dyDescent="0.3">
      <c r="A62" s="1" t="s">
        <v>134</v>
      </c>
      <c r="B62">
        <v>2021</v>
      </c>
      <c r="C62" s="1" t="s">
        <v>135</v>
      </c>
      <c r="D62">
        <v>1569</v>
      </c>
      <c r="E62" s="1" t="s">
        <v>147</v>
      </c>
      <c r="F62" s="1" t="s">
        <v>137</v>
      </c>
      <c r="G62" s="1" t="s">
        <v>138</v>
      </c>
      <c r="H62">
        <v>339982.52</v>
      </c>
      <c r="I62">
        <v>630605</v>
      </c>
      <c r="AS62">
        <v>1125527738.7</v>
      </c>
      <c r="AT62">
        <v>-3422386.35</v>
      </c>
      <c r="AU62">
        <v>0</v>
      </c>
      <c r="AV62">
        <v>138833596.15000001</v>
      </c>
      <c r="AW62">
        <v>2880</v>
      </c>
      <c r="AX62">
        <v>0</v>
      </c>
      <c r="AY62">
        <v>-1634150.3999999999</v>
      </c>
      <c r="AZ62">
        <v>-43542</v>
      </c>
      <c r="BA62">
        <v>-138836476.15000001</v>
      </c>
      <c r="BB62">
        <v>-1008164728.55</v>
      </c>
      <c r="BC62">
        <v>170746119.86000001</v>
      </c>
      <c r="BD62">
        <v>0</v>
      </c>
      <c r="BE62">
        <v>0</v>
      </c>
      <c r="BF62">
        <v>0</v>
      </c>
      <c r="BG62">
        <v>-207605.32</v>
      </c>
      <c r="BH62">
        <v>-24100000</v>
      </c>
      <c r="BI62">
        <v>0</v>
      </c>
      <c r="BK62">
        <v>0</v>
      </c>
      <c r="BL62">
        <v>-160754095</v>
      </c>
      <c r="BM62">
        <v>0</v>
      </c>
      <c r="BN62">
        <v>-69249725</v>
      </c>
      <c r="BO62">
        <v>-4446870.3499999996</v>
      </c>
      <c r="BP62">
        <v>-10725342.15</v>
      </c>
      <c r="BQ62">
        <v>-2142447.25</v>
      </c>
      <c r="BR62">
        <v>0</v>
      </c>
      <c r="BT62">
        <v>0</v>
      </c>
      <c r="BU62">
        <v>-1054506</v>
      </c>
      <c r="BV62">
        <v>-42285956.990000002</v>
      </c>
      <c r="BW62">
        <v>-196077.93</v>
      </c>
      <c r="BX62">
        <v>-1482248.15</v>
      </c>
      <c r="BY62">
        <v>0</v>
      </c>
      <c r="BZ62">
        <v>1254.1500000000001</v>
      </c>
      <c r="CA62">
        <v>-166471.87</v>
      </c>
      <c r="CB62">
        <v>-30165526.600000001</v>
      </c>
      <c r="CC62">
        <v>6577470.5300000003</v>
      </c>
      <c r="CD62">
        <v>0</v>
      </c>
      <c r="CE62">
        <v>0</v>
      </c>
      <c r="CI62">
        <v>168700330.62000021</v>
      </c>
      <c r="CJ62">
        <v>173813988.40056476</v>
      </c>
      <c r="CK62">
        <v>-242833655.41988099</v>
      </c>
      <c r="CL62">
        <v>314642080.19</v>
      </c>
      <c r="DA62">
        <v>109636972.15000001</v>
      </c>
      <c r="DJ62">
        <v>157800000</v>
      </c>
      <c r="EG62" s="1" t="s">
        <v>287</v>
      </c>
      <c r="EH62">
        <v>1</v>
      </c>
      <c r="EI62" s="1"/>
      <c r="EJ62">
        <v>0</v>
      </c>
      <c r="EK62" t="s">
        <v>439</v>
      </c>
      <c r="EL62"/>
    </row>
    <row r="63" spans="1:142" x14ac:dyDescent="0.3">
      <c r="A63" s="1" t="s">
        <v>134</v>
      </c>
      <c r="B63">
        <v>2021</v>
      </c>
      <c r="C63" s="1" t="s">
        <v>135</v>
      </c>
      <c r="D63">
        <v>1479</v>
      </c>
      <c r="E63" s="1" t="s">
        <v>148</v>
      </c>
      <c r="F63" s="1" t="s">
        <v>137</v>
      </c>
      <c r="G63" s="1" t="s">
        <v>138</v>
      </c>
      <c r="H63">
        <v>307316.57</v>
      </c>
      <c r="I63">
        <v>314886</v>
      </c>
      <c r="AS63">
        <v>1372580430.7</v>
      </c>
      <c r="AT63">
        <v>-23361142.5</v>
      </c>
      <c r="AU63">
        <v>0</v>
      </c>
      <c r="AV63">
        <v>307209561.10000002</v>
      </c>
      <c r="AW63">
        <v>0</v>
      </c>
      <c r="AX63">
        <v>0</v>
      </c>
      <c r="AY63">
        <v>-1475118.52</v>
      </c>
      <c r="AZ63">
        <v>-47594</v>
      </c>
      <c r="BA63">
        <v>-307209561.10000002</v>
      </c>
      <c r="BB63">
        <v>-1583533345.24</v>
      </c>
      <c r="BC63">
        <v>199034140.65000001</v>
      </c>
      <c r="BD63">
        <v>0</v>
      </c>
      <c r="BE63">
        <v>0</v>
      </c>
      <c r="BF63">
        <v>0</v>
      </c>
      <c r="BG63">
        <v>0</v>
      </c>
      <c r="BH63">
        <v>-5386794.5700000003</v>
      </c>
      <c r="BI63">
        <v>0</v>
      </c>
      <c r="BK63">
        <v>0</v>
      </c>
      <c r="BL63">
        <v>128805024</v>
      </c>
      <c r="BM63">
        <v>0</v>
      </c>
      <c r="BN63">
        <v>-10933704</v>
      </c>
      <c r="BO63">
        <v>-741617.25</v>
      </c>
      <c r="BP63">
        <v>-2880865.83</v>
      </c>
      <c r="BQ63">
        <v>-11067331.800000001</v>
      </c>
      <c r="BR63">
        <v>0</v>
      </c>
      <c r="BT63">
        <v>0</v>
      </c>
      <c r="BU63">
        <v>0</v>
      </c>
      <c r="BV63">
        <v>-74694571.840000004</v>
      </c>
      <c r="BW63">
        <v>-3403385.73</v>
      </c>
      <c r="BX63">
        <v>-2081650.24</v>
      </c>
      <c r="BY63">
        <v>0</v>
      </c>
      <c r="BZ63">
        <v>7909126.4100000001</v>
      </c>
      <c r="CA63">
        <v>-1274397.6399999999</v>
      </c>
      <c r="CB63">
        <v>-33947678.060000002</v>
      </c>
      <c r="CC63">
        <v>17050836.41</v>
      </c>
      <c r="CD63">
        <v>0</v>
      </c>
      <c r="CE63">
        <v>0</v>
      </c>
      <c r="CI63">
        <v>423476020.69305205</v>
      </c>
      <c r="CJ63">
        <v>211510283.10631311</v>
      </c>
      <c r="CK63">
        <v>107823343.7995926</v>
      </c>
      <c r="CL63">
        <v>493778700.11000001</v>
      </c>
      <c r="DA63">
        <v>282195981.91000003</v>
      </c>
      <c r="DJ63">
        <v>336616790.10000002</v>
      </c>
      <c r="EG63" s="1"/>
      <c r="EH63">
        <v>0</v>
      </c>
      <c r="EI63" s="1" t="s">
        <v>199</v>
      </c>
      <c r="EJ63">
        <v>1</v>
      </c>
      <c r="EK63" t="s">
        <v>427</v>
      </c>
      <c r="EL63"/>
    </row>
    <row r="64" spans="1:142" x14ac:dyDescent="0.3">
      <c r="A64" s="1" t="s">
        <v>134</v>
      </c>
      <c r="B64">
        <v>2021</v>
      </c>
      <c r="C64" s="1" t="s">
        <v>135</v>
      </c>
      <c r="D64">
        <v>1535</v>
      </c>
      <c r="E64" s="1" t="s">
        <v>149</v>
      </c>
      <c r="F64" s="1" t="s">
        <v>137</v>
      </c>
      <c r="G64" s="1" t="s">
        <v>138</v>
      </c>
      <c r="H64">
        <v>204598.46</v>
      </c>
      <c r="I64">
        <v>197505</v>
      </c>
      <c r="AS64">
        <v>845875956.29999995</v>
      </c>
      <c r="AT64">
        <v>-12076847.710000001</v>
      </c>
      <c r="AU64">
        <v>0</v>
      </c>
      <c r="AV64">
        <v>180769681.65000001</v>
      </c>
      <c r="AW64">
        <v>0</v>
      </c>
      <c r="AX64">
        <v>0</v>
      </c>
      <c r="AY64">
        <v>-982071.36</v>
      </c>
      <c r="AZ64">
        <v>-34184</v>
      </c>
      <c r="BA64">
        <v>-180769681.65000001</v>
      </c>
      <c r="BB64">
        <v>-989089985.60000002</v>
      </c>
      <c r="BC64">
        <v>122139797.34999999</v>
      </c>
      <c r="BD64">
        <v>0</v>
      </c>
      <c r="BE64">
        <v>0</v>
      </c>
      <c r="BF64">
        <v>0</v>
      </c>
      <c r="BG64">
        <v>0</v>
      </c>
      <c r="BH64">
        <v>5502766.1500000004</v>
      </c>
      <c r="BI64">
        <v>0</v>
      </c>
      <c r="BK64">
        <v>0</v>
      </c>
      <c r="BL64">
        <v>69940664</v>
      </c>
      <c r="BM64">
        <v>0</v>
      </c>
      <c r="BN64">
        <v>17651611</v>
      </c>
      <c r="BO64">
        <v>-522089.8</v>
      </c>
      <c r="BP64">
        <v>-1751157.22</v>
      </c>
      <c r="BQ64">
        <v>-8113360.25</v>
      </c>
      <c r="BR64">
        <v>0</v>
      </c>
      <c r="BT64">
        <v>0</v>
      </c>
      <c r="BU64">
        <v>0</v>
      </c>
      <c r="BV64">
        <v>-41558672.25</v>
      </c>
      <c r="BW64">
        <v>-2033166.33</v>
      </c>
      <c r="BX64">
        <v>-354822.71</v>
      </c>
      <c r="BY64">
        <v>0</v>
      </c>
      <c r="BZ64">
        <v>5442844.3200000003</v>
      </c>
      <c r="CA64">
        <v>-261089.25</v>
      </c>
      <c r="CB64">
        <v>-21017913.190000001</v>
      </c>
      <c r="CC64">
        <v>8497764.8800000008</v>
      </c>
      <c r="CD64">
        <v>0</v>
      </c>
      <c r="CE64">
        <v>0</v>
      </c>
      <c r="CI64">
        <v>237438318.04121315</v>
      </c>
      <c r="CJ64">
        <v>141280241.87516445</v>
      </c>
      <c r="CK64">
        <v>82516609.148156807</v>
      </c>
      <c r="CL64">
        <v>316408054.71999997</v>
      </c>
      <c r="DA64">
        <v>150712874.63999999</v>
      </c>
      <c r="DJ64">
        <v>211264225.93000001</v>
      </c>
      <c r="EG64" s="1"/>
      <c r="EH64">
        <v>0</v>
      </c>
      <c r="EI64" s="1" t="s">
        <v>199</v>
      </c>
      <c r="EJ64">
        <v>1</v>
      </c>
      <c r="EK64" t="s">
        <v>431</v>
      </c>
      <c r="EL64"/>
    </row>
    <row r="65" spans="1:142" x14ac:dyDescent="0.3">
      <c r="A65" s="1" t="s">
        <v>134</v>
      </c>
      <c r="B65">
        <v>2021</v>
      </c>
      <c r="C65" s="1" t="s">
        <v>135</v>
      </c>
      <c r="D65">
        <v>312</v>
      </c>
      <c r="E65" s="1" t="s">
        <v>150</v>
      </c>
      <c r="F65" s="1" t="s">
        <v>137</v>
      </c>
      <c r="G65" s="1" t="s">
        <v>138</v>
      </c>
      <c r="H65">
        <v>195121</v>
      </c>
      <c r="I65">
        <v>192950</v>
      </c>
      <c r="AS65">
        <v>735579561.48000002</v>
      </c>
      <c r="AT65">
        <v>-273903.82</v>
      </c>
      <c r="AU65">
        <v>0</v>
      </c>
      <c r="AV65">
        <v>91756152.099999994</v>
      </c>
      <c r="AW65">
        <v>0</v>
      </c>
      <c r="AX65">
        <v>0</v>
      </c>
      <c r="AY65">
        <v>-790742.4</v>
      </c>
      <c r="AZ65">
        <v>-28786</v>
      </c>
      <c r="BA65">
        <v>-91756152.099999994</v>
      </c>
      <c r="BB65">
        <v>-752874161.10000002</v>
      </c>
      <c r="BC65">
        <v>114321482.45</v>
      </c>
      <c r="BD65">
        <v>0</v>
      </c>
      <c r="BE65">
        <v>0</v>
      </c>
      <c r="BF65">
        <v>0</v>
      </c>
      <c r="BG65">
        <v>-205105.2</v>
      </c>
      <c r="BH65">
        <v>-3001000</v>
      </c>
      <c r="BI65">
        <v>0</v>
      </c>
      <c r="BK65">
        <v>0</v>
      </c>
      <c r="BL65">
        <v>-25979571.300000001</v>
      </c>
      <c r="BM65">
        <v>0</v>
      </c>
      <c r="BN65">
        <v>-25230955</v>
      </c>
      <c r="BO65">
        <v>-5770058.6500000004</v>
      </c>
      <c r="BP65">
        <v>-1891234.65</v>
      </c>
      <c r="BQ65">
        <v>-5307661.5</v>
      </c>
      <c r="BR65">
        <v>0</v>
      </c>
      <c r="BT65">
        <v>-18284078.039999999</v>
      </c>
      <c r="BU65">
        <v>0</v>
      </c>
      <c r="BV65">
        <v>-14022393.68</v>
      </c>
      <c r="BW65">
        <v>-2708651.43</v>
      </c>
      <c r="BX65">
        <v>-267000.09999999998</v>
      </c>
      <c r="BY65">
        <v>-397186.29</v>
      </c>
      <c r="BZ65">
        <v>446088.49</v>
      </c>
      <c r="CA65">
        <v>-2439273.44</v>
      </c>
      <c r="CB65">
        <v>0</v>
      </c>
      <c r="CC65">
        <v>17236149.09</v>
      </c>
      <c r="CD65">
        <v>0</v>
      </c>
      <c r="CE65">
        <v>0</v>
      </c>
      <c r="CI65">
        <v>239549566.58000001</v>
      </c>
      <c r="CJ65">
        <v>128715296.95509924</v>
      </c>
      <c r="CK65">
        <v>-63791239.101344593</v>
      </c>
      <c r="CL65">
        <v>421406432.66000003</v>
      </c>
      <c r="DA65">
        <v>242960481.09999999</v>
      </c>
      <c r="DJ65">
        <v>123994000</v>
      </c>
      <c r="EG65" s="1"/>
      <c r="EH65">
        <v>0</v>
      </c>
      <c r="EI65" s="1"/>
      <c r="EJ65">
        <v>0</v>
      </c>
      <c r="EK65" t="s">
        <v>396</v>
      </c>
      <c r="EL65"/>
    </row>
    <row r="66" spans="1:142" x14ac:dyDescent="0.3">
      <c r="A66" s="1" t="s">
        <v>134</v>
      </c>
      <c r="B66">
        <v>2021</v>
      </c>
      <c r="C66" s="1" t="s">
        <v>135</v>
      </c>
      <c r="D66">
        <v>343</v>
      </c>
      <c r="E66" s="1" t="s">
        <v>151</v>
      </c>
      <c r="F66" s="1" t="s">
        <v>137</v>
      </c>
      <c r="G66" s="1" t="s">
        <v>138</v>
      </c>
      <c r="H66">
        <v>177341.39</v>
      </c>
      <c r="I66">
        <v>176709</v>
      </c>
      <c r="AS66">
        <v>741882266.60000002</v>
      </c>
      <c r="AT66">
        <v>-11086907.26</v>
      </c>
      <c r="AU66">
        <v>0</v>
      </c>
      <c r="AV66">
        <v>160136865.09999999</v>
      </c>
      <c r="AW66">
        <v>0</v>
      </c>
      <c r="AX66">
        <v>0</v>
      </c>
      <c r="AY66">
        <v>-851237.24</v>
      </c>
      <c r="AZ66">
        <v>-28514</v>
      </c>
      <c r="BA66">
        <v>-160136865.09999999</v>
      </c>
      <c r="BB66">
        <v>-838918747.03999996</v>
      </c>
      <c r="BC66">
        <v>109128918.17</v>
      </c>
      <c r="BD66">
        <v>0</v>
      </c>
      <c r="BE66">
        <v>0</v>
      </c>
      <c r="BF66">
        <v>0</v>
      </c>
      <c r="BG66">
        <v>0</v>
      </c>
      <c r="BH66">
        <v>264978.27</v>
      </c>
      <c r="BI66">
        <v>0</v>
      </c>
      <c r="BK66">
        <v>0</v>
      </c>
      <c r="BL66">
        <v>33923141</v>
      </c>
      <c r="BM66">
        <v>0</v>
      </c>
      <c r="BN66">
        <v>4696336</v>
      </c>
      <c r="BO66">
        <v>-1353658.57</v>
      </c>
      <c r="BP66">
        <v>-1191263.23</v>
      </c>
      <c r="BQ66">
        <v>-6421057.9699999997</v>
      </c>
      <c r="BR66">
        <v>0</v>
      </c>
      <c r="BT66">
        <v>0</v>
      </c>
      <c r="BU66">
        <v>0</v>
      </c>
      <c r="BV66">
        <v>-39311414</v>
      </c>
      <c r="BW66">
        <v>-1828286.35</v>
      </c>
      <c r="BX66">
        <v>-417240.81</v>
      </c>
      <c r="BY66">
        <v>0</v>
      </c>
      <c r="BZ66">
        <v>4710783.38</v>
      </c>
      <c r="CA66">
        <v>-268879.48</v>
      </c>
      <c r="CB66">
        <v>-19130038.489999998</v>
      </c>
      <c r="CC66">
        <v>9253535.9100000001</v>
      </c>
      <c r="CD66">
        <v>0</v>
      </c>
      <c r="CE66">
        <v>0</v>
      </c>
      <c r="CI66">
        <v>217037669.86876044</v>
      </c>
      <c r="CJ66">
        <v>121109448.05893296</v>
      </c>
      <c r="CK66">
        <v>29718345.218487602</v>
      </c>
      <c r="CL66">
        <v>274996806.22999996</v>
      </c>
      <c r="DA66">
        <v>150346662.56999999</v>
      </c>
      <c r="DJ66">
        <v>177888114.62</v>
      </c>
      <c r="EG66" s="1"/>
      <c r="EH66">
        <v>0</v>
      </c>
      <c r="EI66" s="1" t="s">
        <v>199</v>
      </c>
      <c r="EJ66">
        <v>1</v>
      </c>
      <c r="EK66" t="s">
        <v>397</v>
      </c>
      <c r="EL66"/>
    </row>
    <row r="67" spans="1:142" x14ac:dyDescent="0.3">
      <c r="A67" s="1" t="s">
        <v>134</v>
      </c>
      <c r="B67">
        <v>2021</v>
      </c>
      <c r="C67" s="1" t="s">
        <v>135</v>
      </c>
      <c r="D67">
        <v>1529</v>
      </c>
      <c r="E67" s="1" t="s">
        <v>152</v>
      </c>
      <c r="F67" s="1" t="s">
        <v>137</v>
      </c>
      <c r="G67" s="1" t="s">
        <v>138</v>
      </c>
      <c r="H67">
        <v>166740.29</v>
      </c>
      <c r="I67">
        <v>0</v>
      </c>
      <c r="AS67">
        <v>712580781.14999998</v>
      </c>
      <c r="AT67">
        <v>-2541873.88</v>
      </c>
      <c r="AU67">
        <v>0</v>
      </c>
      <c r="AV67">
        <v>129893724.25</v>
      </c>
      <c r="AW67">
        <v>28810</v>
      </c>
      <c r="AX67">
        <v>0</v>
      </c>
      <c r="AY67">
        <v>-809220.8</v>
      </c>
      <c r="AZ67">
        <v>-26220</v>
      </c>
      <c r="BA67">
        <v>-129922534.25</v>
      </c>
      <c r="BB67">
        <v>-807048569.85000002</v>
      </c>
      <c r="BC67">
        <v>108728180.2</v>
      </c>
      <c r="BD67">
        <v>0</v>
      </c>
      <c r="BE67">
        <v>0</v>
      </c>
      <c r="BF67">
        <v>0</v>
      </c>
      <c r="BG67">
        <v>-471251.03</v>
      </c>
      <c r="BH67">
        <v>-10700000</v>
      </c>
      <c r="BI67">
        <v>0</v>
      </c>
      <c r="BK67">
        <v>0</v>
      </c>
      <c r="BL67">
        <v>6414470</v>
      </c>
      <c r="BM67">
        <v>0</v>
      </c>
      <c r="BN67">
        <v>4421090</v>
      </c>
      <c r="BO67">
        <v>-701440.15</v>
      </c>
      <c r="BP67">
        <v>-1649303.34</v>
      </c>
      <c r="BQ67">
        <v>-1827639.21</v>
      </c>
      <c r="BR67">
        <v>0</v>
      </c>
      <c r="BT67">
        <v>0</v>
      </c>
      <c r="BU67">
        <v>-223005</v>
      </c>
      <c r="BV67">
        <v>-27758157.09</v>
      </c>
      <c r="BW67">
        <v>-124936.04</v>
      </c>
      <c r="BX67">
        <v>-141925.9</v>
      </c>
      <c r="BY67">
        <v>0</v>
      </c>
      <c r="BZ67">
        <v>26792.93</v>
      </c>
      <c r="CA67">
        <v>-101702.11</v>
      </c>
      <c r="CB67">
        <v>0</v>
      </c>
      <c r="CC67">
        <v>12866203.810000001</v>
      </c>
      <c r="CD67">
        <v>0</v>
      </c>
      <c r="CE67">
        <v>0</v>
      </c>
      <c r="CI67">
        <v>298329893.97154021</v>
      </c>
      <c r="CJ67">
        <v>129970144.80982496</v>
      </c>
      <c r="CK67">
        <v>0</v>
      </c>
      <c r="CL67">
        <v>384904880.25</v>
      </c>
      <c r="DA67">
        <v>276933670.75</v>
      </c>
      <c r="DJ67">
        <v>140000000</v>
      </c>
      <c r="EG67" s="1" t="s">
        <v>287</v>
      </c>
      <c r="EH67">
        <v>1</v>
      </c>
      <c r="EI67" s="1"/>
      <c r="EJ67">
        <v>0</v>
      </c>
      <c r="EK67" t="s">
        <v>430</v>
      </c>
      <c r="EL67"/>
    </row>
    <row r="68" spans="1:142" x14ac:dyDescent="0.3">
      <c r="A68" s="1" t="s">
        <v>134</v>
      </c>
      <c r="B68">
        <v>2021</v>
      </c>
      <c r="C68" s="1" t="s">
        <v>135</v>
      </c>
      <c r="D68">
        <v>774</v>
      </c>
      <c r="E68" s="1" t="s">
        <v>153</v>
      </c>
      <c r="F68" s="1" t="s">
        <v>137</v>
      </c>
      <c r="G68" s="1" t="s">
        <v>138</v>
      </c>
      <c r="H68">
        <v>150463.60999999999</v>
      </c>
      <c r="I68">
        <v>146188</v>
      </c>
      <c r="AS68">
        <v>632615222.35000002</v>
      </c>
      <c r="AT68">
        <v>-11756997.09</v>
      </c>
      <c r="AU68">
        <v>0</v>
      </c>
      <c r="AV68">
        <v>125896120.7</v>
      </c>
      <c r="AW68">
        <v>0</v>
      </c>
      <c r="AX68">
        <v>0</v>
      </c>
      <c r="AY68">
        <v>-722224.77</v>
      </c>
      <c r="AZ68">
        <v>-24697</v>
      </c>
      <c r="BA68">
        <v>-125896120.7</v>
      </c>
      <c r="BB68">
        <v>-692297808.12</v>
      </c>
      <c r="BC68">
        <v>91602231.810000002</v>
      </c>
      <c r="BD68">
        <v>0</v>
      </c>
      <c r="BE68">
        <v>0</v>
      </c>
      <c r="BF68">
        <v>0</v>
      </c>
      <c r="BG68">
        <v>0</v>
      </c>
      <c r="BH68">
        <v>-5295908.24</v>
      </c>
      <c r="BI68">
        <v>0</v>
      </c>
      <c r="BK68">
        <v>0</v>
      </c>
      <c r="BL68">
        <v>7835602</v>
      </c>
      <c r="BM68">
        <v>0</v>
      </c>
      <c r="BN68">
        <v>6571076</v>
      </c>
      <c r="BO68">
        <v>-568858.35</v>
      </c>
      <c r="BP68">
        <v>-1112657.03</v>
      </c>
      <c r="BQ68">
        <v>-5934186.2599999998</v>
      </c>
      <c r="BR68">
        <v>0</v>
      </c>
      <c r="BT68">
        <v>0</v>
      </c>
      <c r="BU68">
        <v>0</v>
      </c>
      <c r="BV68">
        <v>-30348530.77</v>
      </c>
      <c r="BW68">
        <v>-1478896.33</v>
      </c>
      <c r="BX68">
        <v>-314030.86</v>
      </c>
      <c r="BY68">
        <v>0</v>
      </c>
      <c r="BZ68">
        <v>3871170.1</v>
      </c>
      <c r="CA68">
        <v>-631605.1</v>
      </c>
      <c r="CB68">
        <v>-15741148.77</v>
      </c>
      <c r="CC68">
        <v>5897937.0899999999</v>
      </c>
      <c r="CD68">
        <v>0</v>
      </c>
      <c r="CE68">
        <v>0</v>
      </c>
      <c r="CI68">
        <v>178378014.24076572</v>
      </c>
      <c r="CJ68">
        <v>91625011.196971983</v>
      </c>
      <c r="CK68">
        <v>9726306.5965306982</v>
      </c>
      <c r="CL68">
        <v>203860365.41999999</v>
      </c>
      <c r="DA68">
        <v>147123254.88999999</v>
      </c>
      <c r="DJ68">
        <v>151948443.94999999</v>
      </c>
      <c r="EG68" s="1"/>
      <c r="EH68">
        <v>0</v>
      </c>
      <c r="EI68" s="1" t="s">
        <v>199</v>
      </c>
      <c r="EJ68">
        <v>1</v>
      </c>
      <c r="EK68" t="s">
        <v>404</v>
      </c>
      <c r="EL68"/>
    </row>
    <row r="69" spans="1:142" x14ac:dyDescent="0.3">
      <c r="A69" s="1" t="s">
        <v>134</v>
      </c>
      <c r="B69">
        <v>2021</v>
      </c>
      <c r="C69" s="1" t="s">
        <v>135</v>
      </c>
      <c r="D69">
        <v>455</v>
      </c>
      <c r="E69" s="1" t="s">
        <v>154</v>
      </c>
      <c r="F69" s="1" t="s">
        <v>137</v>
      </c>
      <c r="G69" s="1" t="s">
        <v>138</v>
      </c>
      <c r="H69">
        <v>149564.56</v>
      </c>
      <c r="I69">
        <v>168417</v>
      </c>
      <c r="AS69">
        <v>523922829.80000001</v>
      </c>
      <c r="AT69">
        <v>-1336597.96</v>
      </c>
      <c r="AU69">
        <v>0</v>
      </c>
      <c r="AV69">
        <v>86843945.129999995</v>
      </c>
      <c r="AW69">
        <v>0</v>
      </c>
      <c r="AX69">
        <v>0</v>
      </c>
      <c r="AY69">
        <v>-717904.41</v>
      </c>
      <c r="AZ69">
        <v>-23801</v>
      </c>
      <c r="BA69">
        <v>-86843945.129999995</v>
      </c>
      <c r="BB69">
        <v>-564365233.14999998</v>
      </c>
      <c r="BC69">
        <v>76630805.349999994</v>
      </c>
      <c r="BD69">
        <v>0</v>
      </c>
      <c r="BE69">
        <v>0</v>
      </c>
      <c r="BF69">
        <v>0</v>
      </c>
      <c r="BG69">
        <v>-262062.68</v>
      </c>
      <c r="BH69">
        <v>-12366000</v>
      </c>
      <c r="BI69">
        <v>0</v>
      </c>
      <c r="BK69">
        <v>0</v>
      </c>
      <c r="BL69">
        <v>1557806</v>
      </c>
      <c r="BM69">
        <v>0</v>
      </c>
      <c r="BN69">
        <v>-277471</v>
      </c>
      <c r="BO69">
        <v>-5723230.1500000004</v>
      </c>
      <c r="BP69">
        <v>-321093.55</v>
      </c>
      <c r="BQ69">
        <v>-426186.32</v>
      </c>
      <c r="BR69">
        <v>0</v>
      </c>
      <c r="BT69">
        <v>-20095874.460000001</v>
      </c>
      <c r="BU69">
        <v>-46990.38</v>
      </c>
      <c r="BV69">
        <v>-7677910.1699999999</v>
      </c>
      <c r="BW69">
        <v>-1036437.44</v>
      </c>
      <c r="BX69">
        <v>-843064.98</v>
      </c>
      <c r="BY69">
        <v>-717913.98</v>
      </c>
      <c r="BZ69">
        <v>3673460.77</v>
      </c>
      <c r="CA69">
        <v>-523879.28</v>
      </c>
      <c r="CB69">
        <v>0</v>
      </c>
      <c r="CC69">
        <v>22414109.059999999</v>
      </c>
      <c r="CD69">
        <v>1014209.14</v>
      </c>
      <c r="CE69">
        <v>0</v>
      </c>
      <c r="CI69">
        <v>257891216</v>
      </c>
      <c r="CJ69">
        <v>123944928.40532424</v>
      </c>
      <c r="CK69">
        <v>1164652.0177195966</v>
      </c>
      <c r="CL69">
        <v>408639670.54999989</v>
      </c>
      <c r="DA69">
        <v>228325824.81999999</v>
      </c>
      <c r="DJ69">
        <v>96611000</v>
      </c>
      <c r="EG69" s="1" t="s">
        <v>281</v>
      </c>
      <c r="EH69">
        <v>1</v>
      </c>
      <c r="EI69" s="1"/>
      <c r="EJ69">
        <v>0</v>
      </c>
      <c r="EK69" t="s">
        <v>400</v>
      </c>
      <c r="EL69"/>
    </row>
    <row r="70" spans="1:142" x14ac:dyDescent="0.3">
      <c r="A70" s="1" t="s">
        <v>134</v>
      </c>
      <c r="B70">
        <v>2021</v>
      </c>
      <c r="C70" s="1" t="s">
        <v>135</v>
      </c>
      <c r="D70">
        <v>509</v>
      </c>
      <c r="E70" s="1" t="s">
        <v>155</v>
      </c>
      <c r="F70" s="1" t="s">
        <v>137</v>
      </c>
      <c r="G70" s="1" t="s">
        <v>138</v>
      </c>
      <c r="H70">
        <v>144894.56</v>
      </c>
      <c r="I70">
        <v>148400</v>
      </c>
      <c r="AS70">
        <v>610709953.60000002</v>
      </c>
      <c r="AT70">
        <v>1249549.73</v>
      </c>
      <c r="AU70">
        <v>0</v>
      </c>
      <c r="AV70">
        <v>104638400.48999999</v>
      </c>
      <c r="AW70">
        <v>0</v>
      </c>
      <c r="AX70">
        <v>0</v>
      </c>
      <c r="AY70">
        <v>693589.86</v>
      </c>
      <c r="AZ70">
        <v>-24182</v>
      </c>
      <c r="BA70">
        <v>-104638400.48999999</v>
      </c>
      <c r="BB70">
        <v>-711984841.55999994</v>
      </c>
      <c r="BC70">
        <v>85351110.349999994</v>
      </c>
      <c r="BD70">
        <v>0</v>
      </c>
      <c r="BE70">
        <v>0</v>
      </c>
      <c r="BF70">
        <v>0</v>
      </c>
      <c r="BG70">
        <v>-1831333.87</v>
      </c>
      <c r="BH70">
        <v>2635495</v>
      </c>
      <c r="BI70">
        <v>-1347141.26</v>
      </c>
      <c r="BK70">
        <v>0</v>
      </c>
      <c r="BL70">
        <v>26603941.100000001</v>
      </c>
      <c r="BM70">
        <v>0</v>
      </c>
      <c r="BN70">
        <v>13191604</v>
      </c>
      <c r="BO70">
        <v>0</v>
      </c>
      <c r="BP70">
        <v>0</v>
      </c>
      <c r="BQ70">
        <v>-6212897.3399999999</v>
      </c>
      <c r="BR70">
        <v>0</v>
      </c>
      <c r="BT70">
        <v>0</v>
      </c>
      <c r="BU70">
        <v>0</v>
      </c>
      <c r="BV70">
        <v>-32597124.629999999</v>
      </c>
      <c r="BW70">
        <v>-2298338.39</v>
      </c>
      <c r="BX70">
        <v>-547200</v>
      </c>
      <c r="BY70">
        <v>0</v>
      </c>
      <c r="BZ70">
        <v>11522.29</v>
      </c>
      <c r="CA70">
        <v>-394393.28</v>
      </c>
      <c r="CB70">
        <v>0</v>
      </c>
      <c r="CC70">
        <v>27823551.010000002</v>
      </c>
      <c r="CD70">
        <v>0</v>
      </c>
      <c r="CE70">
        <v>-1008.82</v>
      </c>
      <c r="CI70">
        <v>328966984.32999992</v>
      </c>
      <c r="CJ70">
        <v>128558872.21613333</v>
      </c>
      <c r="CK70">
        <v>40854434.784857504</v>
      </c>
      <c r="CL70">
        <v>466334106.93000001</v>
      </c>
      <c r="DA70">
        <v>221072630.37</v>
      </c>
      <c r="DJ70">
        <v>120707359</v>
      </c>
      <c r="EG70" s="1" t="s">
        <v>282</v>
      </c>
      <c r="EH70">
        <v>1</v>
      </c>
      <c r="EI70" s="1"/>
      <c r="EJ70">
        <v>0</v>
      </c>
      <c r="EK70" t="s">
        <v>401</v>
      </c>
      <c r="EL70"/>
    </row>
    <row r="71" spans="1:142" x14ac:dyDescent="0.3">
      <c r="A71" s="1" t="s">
        <v>134</v>
      </c>
      <c r="B71">
        <v>2021</v>
      </c>
      <c r="C71" s="1" t="s">
        <v>135</v>
      </c>
      <c r="D71">
        <v>1560</v>
      </c>
      <c r="E71" s="1" t="s">
        <v>156</v>
      </c>
      <c r="F71" s="1" t="s">
        <v>137</v>
      </c>
      <c r="G71" s="1" t="s">
        <v>138</v>
      </c>
      <c r="H71">
        <v>146696.67000000001</v>
      </c>
      <c r="I71">
        <v>138676</v>
      </c>
      <c r="AS71">
        <v>468813319</v>
      </c>
      <c r="AT71">
        <v>-2841770.62</v>
      </c>
      <c r="AU71">
        <v>0</v>
      </c>
      <c r="AV71">
        <v>70987772.599999994</v>
      </c>
      <c r="AW71">
        <v>-176046.69</v>
      </c>
      <c r="AX71">
        <v>0</v>
      </c>
      <c r="AY71">
        <v>-741795.2</v>
      </c>
      <c r="AZ71">
        <v>-24108</v>
      </c>
      <c r="BA71">
        <v>-70987772.599999994</v>
      </c>
      <c r="BB71">
        <v>-469720947.69999999</v>
      </c>
      <c r="BC71">
        <v>70240003.650000006</v>
      </c>
      <c r="BD71">
        <v>0</v>
      </c>
      <c r="BE71">
        <v>0</v>
      </c>
      <c r="BF71">
        <v>0</v>
      </c>
      <c r="BG71">
        <v>0</v>
      </c>
      <c r="BH71">
        <v>-3391277</v>
      </c>
      <c r="BI71">
        <v>0</v>
      </c>
      <c r="BK71">
        <v>0</v>
      </c>
      <c r="BL71">
        <v>-48799724</v>
      </c>
      <c r="BM71">
        <v>0</v>
      </c>
      <c r="BN71">
        <v>14456187</v>
      </c>
      <c r="BO71">
        <v>0</v>
      </c>
      <c r="BP71">
        <v>-251958.5</v>
      </c>
      <c r="BQ71">
        <v>-7057127.9299999997</v>
      </c>
      <c r="BR71">
        <v>0</v>
      </c>
      <c r="BT71">
        <v>-10502197.550000001</v>
      </c>
      <c r="BU71">
        <v>0</v>
      </c>
      <c r="BV71">
        <v>-2621647.41</v>
      </c>
      <c r="BW71">
        <v>-629210.6</v>
      </c>
      <c r="BX71">
        <v>-7037471.5999999996</v>
      </c>
      <c r="BY71">
        <v>-353261.39</v>
      </c>
      <c r="BZ71">
        <v>419300.64</v>
      </c>
      <c r="CA71">
        <v>-215904.32</v>
      </c>
      <c r="CB71">
        <v>0</v>
      </c>
      <c r="CC71">
        <v>15280471.58</v>
      </c>
      <c r="CD71">
        <v>0</v>
      </c>
      <c r="CE71">
        <v>0</v>
      </c>
      <c r="CI71">
        <v>244961334.52000001</v>
      </c>
      <c r="CJ71">
        <v>143645782.83281091</v>
      </c>
      <c r="CK71">
        <v>-46867880.392144889</v>
      </c>
      <c r="CL71">
        <v>510814970.1400001</v>
      </c>
      <c r="DA71">
        <v>244699166.47999999</v>
      </c>
      <c r="DJ71">
        <v>93016850</v>
      </c>
      <c r="EG71" s="1"/>
      <c r="EH71">
        <v>0</v>
      </c>
      <c r="EI71" s="1"/>
      <c r="EJ71">
        <v>0</v>
      </c>
      <c r="EK71" t="s">
        <v>434</v>
      </c>
      <c r="EL71"/>
    </row>
    <row r="72" spans="1:142" x14ac:dyDescent="0.3">
      <c r="A72" s="1" t="s">
        <v>134</v>
      </c>
      <c r="B72">
        <v>2021</v>
      </c>
      <c r="C72" s="1" t="s">
        <v>135</v>
      </c>
      <c r="D72">
        <v>62</v>
      </c>
      <c r="E72" s="1" t="s">
        <v>157</v>
      </c>
      <c r="F72" s="1" t="s">
        <v>137</v>
      </c>
      <c r="G72" s="1" t="s">
        <v>138</v>
      </c>
      <c r="H72">
        <v>90454.05</v>
      </c>
      <c r="I72">
        <v>87808</v>
      </c>
      <c r="AS72">
        <v>384474543.89999998</v>
      </c>
      <c r="AT72">
        <v>-7063312.29</v>
      </c>
      <c r="AU72">
        <v>0</v>
      </c>
      <c r="AV72">
        <v>73256411.5</v>
      </c>
      <c r="AW72">
        <v>0</v>
      </c>
      <c r="AX72">
        <v>0</v>
      </c>
      <c r="AY72">
        <v>-434179.2</v>
      </c>
      <c r="AZ72">
        <v>-16383</v>
      </c>
      <c r="BA72">
        <v>-73256411.5</v>
      </c>
      <c r="BB72">
        <v>-383708885.07999998</v>
      </c>
      <c r="BC72">
        <v>52579015.579999998</v>
      </c>
      <c r="BD72">
        <v>0</v>
      </c>
      <c r="BE72">
        <v>0</v>
      </c>
      <c r="BF72">
        <v>0</v>
      </c>
      <c r="BG72">
        <v>0</v>
      </c>
      <c r="BH72">
        <v>6294114.0300000003</v>
      </c>
      <c r="BI72">
        <v>0</v>
      </c>
      <c r="BK72">
        <v>0</v>
      </c>
      <c r="BL72">
        <v>-39896212</v>
      </c>
      <c r="BM72">
        <v>0</v>
      </c>
      <c r="BN72">
        <v>16629111</v>
      </c>
      <c r="BO72">
        <v>0</v>
      </c>
      <c r="BP72">
        <v>-4585.1499999999996</v>
      </c>
      <c r="BQ72">
        <v>-4038278.08</v>
      </c>
      <c r="BR72">
        <v>0</v>
      </c>
      <c r="BT72">
        <v>0</v>
      </c>
      <c r="BU72">
        <v>0</v>
      </c>
      <c r="BV72">
        <v>-19197291.739999998</v>
      </c>
      <c r="BW72">
        <v>-863478.75</v>
      </c>
      <c r="BX72">
        <v>-181403.93</v>
      </c>
      <c r="BY72">
        <v>0</v>
      </c>
      <c r="BZ72">
        <v>2574761.56</v>
      </c>
      <c r="CA72">
        <v>-111160.55</v>
      </c>
      <c r="CB72">
        <v>-18666523</v>
      </c>
      <c r="CC72">
        <v>13946754.359999999</v>
      </c>
      <c r="CD72">
        <v>0</v>
      </c>
      <c r="CE72">
        <v>0</v>
      </c>
      <c r="CI72">
        <v>181436514.04873997</v>
      </c>
      <c r="CJ72">
        <v>73971537.082367852</v>
      </c>
      <c r="CK72">
        <v>-28018302.074943811</v>
      </c>
      <c r="CL72">
        <v>257002657.75</v>
      </c>
      <c r="DA72">
        <v>183695190.52000001</v>
      </c>
      <c r="DJ72">
        <v>92860117.620000005</v>
      </c>
      <c r="EG72" s="1"/>
      <c r="EH72">
        <v>0</v>
      </c>
      <c r="EI72" s="1" t="s">
        <v>199</v>
      </c>
      <c r="EJ72">
        <v>1</v>
      </c>
      <c r="EK72" t="s">
        <v>390</v>
      </c>
      <c r="EL72"/>
    </row>
    <row r="73" spans="1:142" x14ac:dyDescent="0.3">
      <c r="A73" s="1" t="s">
        <v>134</v>
      </c>
      <c r="B73">
        <v>2021</v>
      </c>
      <c r="C73" s="1" t="s">
        <v>135</v>
      </c>
      <c r="D73">
        <v>1577</v>
      </c>
      <c r="E73" s="1" t="s">
        <v>158</v>
      </c>
      <c r="F73" s="1" t="s">
        <v>137</v>
      </c>
      <c r="G73" s="1" t="s">
        <v>138</v>
      </c>
      <c r="H73">
        <v>90241.73</v>
      </c>
      <c r="I73">
        <v>0</v>
      </c>
      <c r="AS73">
        <v>274623068.44999999</v>
      </c>
      <c r="AT73">
        <v>-639196.55000000005</v>
      </c>
      <c r="AU73">
        <v>0</v>
      </c>
      <c r="AV73">
        <v>31287161.949999999</v>
      </c>
      <c r="AW73">
        <v>0</v>
      </c>
      <c r="AX73">
        <v>0</v>
      </c>
      <c r="AY73">
        <v>-432782.4</v>
      </c>
      <c r="AZ73">
        <v>-13440</v>
      </c>
      <c r="BA73">
        <v>-31287161.949999999</v>
      </c>
      <c r="BB73">
        <v>-191726975.55000001</v>
      </c>
      <c r="BC73">
        <v>39288886.5</v>
      </c>
      <c r="BD73">
        <v>0</v>
      </c>
      <c r="BE73">
        <v>0</v>
      </c>
      <c r="BF73">
        <v>0</v>
      </c>
      <c r="BG73">
        <v>-44033.7</v>
      </c>
      <c r="BH73">
        <v>-3900000</v>
      </c>
      <c r="BI73">
        <v>0</v>
      </c>
      <c r="BK73">
        <v>0</v>
      </c>
      <c r="BL73">
        <v>-111689760</v>
      </c>
      <c r="BM73">
        <v>0</v>
      </c>
      <c r="BN73">
        <v>-10156943</v>
      </c>
      <c r="BO73">
        <v>-104600.5</v>
      </c>
      <c r="BP73">
        <v>-3031503.93</v>
      </c>
      <c r="BQ73">
        <v>-1636225.19</v>
      </c>
      <c r="BR73">
        <v>-116713.05</v>
      </c>
      <c r="BT73">
        <v>0</v>
      </c>
      <c r="BU73">
        <v>-230352</v>
      </c>
      <c r="BV73">
        <v>-10421715.199999999</v>
      </c>
      <c r="BW73">
        <v>-47869.84</v>
      </c>
      <c r="BX73">
        <v>-284985.7</v>
      </c>
      <c r="BY73">
        <v>0</v>
      </c>
      <c r="BZ73">
        <v>40895.06</v>
      </c>
      <c r="CA73">
        <v>-366270.9</v>
      </c>
      <c r="CB73">
        <v>0</v>
      </c>
      <c r="CC73">
        <v>0</v>
      </c>
      <c r="CD73">
        <v>0</v>
      </c>
      <c r="CE73">
        <v>0</v>
      </c>
      <c r="CI73">
        <v>37739751.400000006</v>
      </c>
      <c r="CJ73">
        <v>43593663.706780151</v>
      </c>
      <c r="CK73">
        <v>0</v>
      </c>
      <c r="CL73">
        <v>0</v>
      </c>
      <c r="DA73">
        <v>16657533.9</v>
      </c>
      <c r="DJ73">
        <v>30800000</v>
      </c>
      <c r="EG73" s="1" t="s">
        <v>287</v>
      </c>
      <c r="EH73">
        <v>1</v>
      </c>
      <c r="EI73" s="1"/>
      <c r="EJ73">
        <v>0</v>
      </c>
      <c r="EK73" t="s">
        <v>442</v>
      </c>
      <c r="EL73"/>
    </row>
    <row r="74" spans="1:142" x14ac:dyDescent="0.3">
      <c r="A74" s="1" t="s">
        <v>134</v>
      </c>
      <c r="B74">
        <v>2021</v>
      </c>
      <c r="C74" s="1" t="s">
        <v>135</v>
      </c>
      <c r="D74">
        <v>881</v>
      </c>
      <c r="E74" s="1" t="s">
        <v>159</v>
      </c>
      <c r="F74" s="1" t="s">
        <v>137</v>
      </c>
      <c r="G74" s="1" t="s">
        <v>138</v>
      </c>
      <c r="H74">
        <v>85592</v>
      </c>
      <c r="I74">
        <v>86604</v>
      </c>
      <c r="AS74">
        <v>329224440</v>
      </c>
      <c r="AT74">
        <v>578061.68000000005</v>
      </c>
      <c r="AU74">
        <v>0</v>
      </c>
      <c r="AV74">
        <v>49734651</v>
      </c>
      <c r="AW74">
        <v>7446231.9500000002</v>
      </c>
      <c r="AX74">
        <v>0</v>
      </c>
      <c r="AY74">
        <v>-410971.2</v>
      </c>
      <c r="AZ74">
        <v>-13575</v>
      </c>
      <c r="BA74">
        <v>-57180882.950000003</v>
      </c>
      <c r="BB74">
        <v>-401176961.94999999</v>
      </c>
      <c r="BC74">
        <v>53392308.149999999</v>
      </c>
      <c r="BD74">
        <v>0</v>
      </c>
      <c r="BE74">
        <v>0</v>
      </c>
      <c r="BF74">
        <v>0</v>
      </c>
      <c r="BG74">
        <v>119004.82</v>
      </c>
      <c r="BH74">
        <v>4151180.4</v>
      </c>
      <c r="BI74">
        <v>0</v>
      </c>
      <c r="BK74">
        <v>0</v>
      </c>
      <c r="BL74">
        <v>21195812</v>
      </c>
      <c r="BM74">
        <v>0</v>
      </c>
      <c r="BN74">
        <v>2770000</v>
      </c>
      <c r="BO74">
        <v>-822101.35</v>
      </c>
      <c r="BP74">
        <v>-1365764.95</v>
      </c>
      <c r="BQ74">
        <v>-2867462.79</v>
      </c>
      <c r="BR74">
        <v>0</v>
      </c>
      <c r="BT74">
        <v>-14142580.43</v>
      </c>
      <c r="BU74">
        <v>-445982.82</v>
      </c>
      <c r="BV74">
        <v>-9374829.75</v>
      </c>
      <c r="BW74">
        <v>0</v>
      </c>
      <c r="BX74">
        <v>-155056</v>
      </c>
      <c r="BY74">
        <v>-1254456.0900000001</v>
      </c>
      <c r="BZ74">
        <v>1948.45</v>
      </c>
      <c r="CA74">
        <v>-312587.36</v>
      </c>
      <c r="CB74">
        <v>0</v>
      </c>
      <c r="CC74">
        <v>8209163.71</v>
      </c>
      <c r="CD74">
        <v>0</v>
      </c>
      <c r="CE74">
        <v>0</v>
      </c>
      <c r="CI74">
        <v>121688899.06999998</v>
      </c>
      <c r="CJ74">
        <v>68966948.653913811</v>
      </c>
      <c r="CK74">
        <v>24708033.593739402</v>
      </c>
      <c r="CL74">
        <v>176597629.71999997</v>
      </c>
      <c r="DA74">
        <v>103398571.76000001</v>
      </c>
      <c r="DJ74">
        <v>64780303.899999999</v>
      </c>
      <c r="EG74" s="1"/>
      <c r="EH74">
        <v>0</v>
      </c>
      <c r="EI74" s="1"/>
      <c r="EJ74">
        <v>0</v>
      </c>
      <c r="EK74" t="s">
        <v>408</v>
      </c>
      <c r="EL74"/>
    </row>
    <row r="75" spans="1:142" x14ac:dyDescent="0.3">
      <c r="A75" s="1" t="s">
        <v>134</v>
      </c>
      <c r="B75">
        <v>2021</v>
      </c>
      <c r="C75" s="1" t="s">
        <v>135</v>
      </c>
      <c r="D75">
        <v>182</v>
      </c>
      <c r="E75" s="1" t="s">
        <v>160</v>
      </c>
      <c r="F75" s="1" t="s">
        <v>137</v>
      </c>
      <c r="G75" s="1" t="s">
        <v>138</v>
      </c>
      <c r="H75">
        <v>80977</v>
      </c>
      <c r="I75">
        <v>82750</v>
      </c>
      <c r="AS75">
        <v>278198116.55000001</v>
      </c>
      <c r="AT75">
        <v>-860672.73</v>
      </c>
      <c r="AU75">
        <v>0</v>
      </c>
      <c r="AV75">
        <v>34015717.600000001</v>
      </c>
      <c r="AW75">
        <v>0</v>
      </c>
      <c r="AX75">
        <v>0</v>
      </c>
      <c r="AY75">
        <v>-280350</v>
      </c>
      <c r="AZ75">
        <v>-11624</v>
      </c>
      <c r="BA75">
        <v>-34015717.600000001</v>
      </c>
      <c r="BB75">
        <v>-287835803.88999999</v>
      </c>
      <c r="BC75">
        <v>44885359.75</v>
      </c>
      <c r="BD75">
        <v>0</v>
      </c>
      <c r="BE75">
        <v>0</v>
      </c>
      <c r="BF75">
        <v>0</v>
      </c>
      <c r="BG75">
        <v>-141278.88</v>
      </c>
      <c r="BH75">
        <v>3060342</v>
      </c>
      <c r="BI75">
        <v>0</v>
      </c>
      <c r="BK75">
        <v>0</v>
      </c>
      <c r="BL75">
        <v>-19134138</v>
      </c>
      <c r="BM75">
        <v>0</v>
      </c>
      <c r="BN75">
        <v>-7574099.9199999999</v>
      </c>
      <c r="BO75">
        <v>-1802384.5</v>
      </c>
      <c r="BP75">
        <v>-534419.75</v>
      </c>
      <c r="BQ75">
        <v>-2319570.9</v>
      </c>
      <c r="BR75">
        <v>0</v>
      </c>
      <c r="BT75">
        <v>-7700111.7000000002</v>
      </c>
      <c r="BU75">
        <v>-193113.52</v>
      </c>
      <c r="BV75">
        <v>-5699107.3600000003</v>
      </c>
      <c r="BW75">
        <v>-803575.65</v>
      </c>
      <c r="BX75">
        <v>-36883.1</v>
      </c>
      <c r="BY75">
        <v>-217764.65</v>
      </c>
      <c r="BZ75">
        <v>12791.81</v>
      </c>
      <c r="CA75">
        <v>-42819.88</v>
      </c>
      <c r="CB75">
        <v>0</v>
      </c>
      <c r="CC75">
        <v>2353459.7799999998</v>
      </c>
      <c r="CD75">
        <v>0</v>
      </c>
      <c r="CE75">
        <v>-2011.06</v>
      </c>
      <c r="CI75">
        <v>99334066.849999979</v>
      </c>
      <c r="CJ75">
        <v>51164998.526256755</v>
      </c>
      <c r="CK75">
        <v>-25988356.584158991</v>
      </c>
      <c r="CL75">
        <v>178045034.51999998</v>
      </c>
      <c r="DA75">
        <v>40757141.229999997</v>
      </c>
      <c r="DJ75">
        <v>35052428.990000002</v>
      </c>
      <c r="EG75" s="1" t="s">
        <v>290</v>
      </c>
      <c r="EH75">
        <v>1</v>
      </c>
      <c r="EI75" s="1"/>
      <c r="EJ75">
        <v>0</v>
      </c>
      <c r="EK75" t="s">
        <v>392</v>
      </c>
      <c r="EL75"/>
    </row>
    <row r="76" spans="1:142" x14ac:dyDescent="0.3">
      <c r="A76" s="1" t="s">
        <v>134</v>
      </c>
      <c r="B76">
        <v>2021</v>
      </c>
      <c r="C76" s="1" t="s">
        <v>135</v>
      </c>
      <c r="D76">
        <v>1568</v>
      </c>
      <c r="E76" s="1" t="s">
        <v>161</v>
      </c>
      <c r="F76" s="1" t="s">
        <v>137</v>
      </c>
      <c r="G76" s="1" t="s">
        <v>138</v>
      </c>
      <c r="H76">
        <v>72137</v>
      </c>
      <c r="I76">
        <v>72000</v>
      </c>
      <c r="AS76">
        <v>289679807.75999999</v>
      </c>
      <c r="AT76">
        <v>-5589611.0899999999</v>
      </c>
      <c r="AU76">
        <v>-41000</v>
      </c>
      <c r="AV76">
        <v>57236358.530000001</v>
      </c>
      <c r="AW76">
        <v>4276467.9000000004</v>
      </c>
      <c r="AX76">
        <v>0</v>
      </c>
      <c r="AY76">
        <v>-345204.58</v>
      </c>
      <c r="AZ76">
        <v>-11804</v>
      </c>
      <c r="BA76">
        <v>-57236358.530000001</v>
      </c>
      <c r="BB76">
        <v>-257531108.37</v>
      </c>
      <c r="BC76">
        <v>42077615.25</v>
      </c>
      <c r="BD76">
        <v>0</v>
      </c>
      <c r="BE76">
        <v>0</v>
      </c>
      <c r="BF76">
        <v>0</v>
      </c>
      <c r="BG76">
        <v>-1354023.02</v>
      </c>
      <c r="BH76">
        <v>-340000</v>
      </c>
      <c r="BI76">
        <v>0</v>
      </c>
      <c r="BK76">
        <v>0</v>
      </c>
      <c r="BL76">
        <v>-63831011</v>
      </c>
      <c r="BM76">
        <v>0</v>
      </c>
      <c r="BN76">
        <v>-2527539</v>
      </c>
      <c r="BO76">
        <v>0</v>
      </c>
      <c r="BP76">
        <v>-188717</v>
      </c>
      <c r="BQ76">
        <v>-2784416.98</v>
      </c>
      <c r="BR76">
        <v>0</v>
      </c>
      <c r="BT76">
        <v>-6880190.3799999999</v>
      </c>
      <c r="BU76">
        <v>-259178.06</v>
      </c>
      <c r="BV76">
        <v>-2758902.89</v>
      </c>
      <c r="BW76">
        <v>-574308.81999999995</v>
      </c>
      <c r="BX76">
        <v>-169128.89</v>
      </c>
      <c r="BY76">
        <v>-67097.94</v>
      </c>
      <c r="BZ76">
        <v>602178.88</v>
      </c>
      <c r="CA76">
        <v>-216213.56</v>
      </c>
      <c r="CB76">
        <v>-757288</v>
      </c>
      <c r="CC76">
        <v>5845351.4699999997</v>
      </c>
      <c r="CD76">
        <v>0</v>
      </c>
      <c r="CE76">
        <v>0</v>
      </c>
      <c r="CI76">
        <v>91401110.909999996</v>
      </c>
      <c r="CJ76">
        <v>41498716.348487616</v>
      </c>
      <c r="CK76">
        <v>-66439683.198393419</v>
      </c>
      <c r="CL76">
        <v>138812419.02000001</v>
      </c>
      <c r="DA76">
        <v>87555788.590000004</v>
      </c>
      <c r="DJ76">
        <v>47640000</v>
      </c>
      <c r="EG76" s="1"/>
      <c r="EH76">
        <v>0</v>
      </c>
      <c r="EI76" s="1" t="s">
        <v>202</v>
      </c>
      <c r="EJ76">
        <v>1</v>
      </c>
      <c r="EK76" t="s">
        <v>438</v>
      </c>
      <c r="EL76"/>
    </row>
    <row r="77" spans="1:142" x14ac:dyDescent="0.3">
      <c r="A77" s="1" t="s">
        <v>134</v>
      </c>
      <c r="B77">
        <v>2021</v>
      </c>
      <c r="C77" s="1" t="s">
        <v>135</v>
      </c>
      <c r="D77">
        <v>1570</v>
      </c>
      <c r="E77" s="1" t="s">
        <v>162</v>
      </c>
      <c r="F77" s="1" t="s">
        <v>137</v>
      </c>
      <c r="G77" s="1" t="s">
        <v>138</v>
      </c>
      <c r="H77">
        <v>58504</v>
      </c>
      <c r="I77">
        <v>60000</v>
      </c>
      <c r="AS77">
        <v>237294971.02000001</v>
      </c>
      <c r="AT77">
        <v>-3437600.2</v>
      </c>
      <c r="AU77">
        <v>0</v>
      </c>
      <c r="AV77">
        <v>40159413.100000001</v>
      </c>
      <c r="AW77">
        <v>2007060.48</v>
      </c>
      <c r="AX77">
        <v>0</v>
      </c>
      <c r="AY77">
        <v>-280486.3</v>
      </c>
      <c r="AZ77">
        <v>-8921</v>
      </c>
      <c r="BA77">
        <v>-40159413.100000001</v>
      </c>
      <c r="BB77">
        <v>-222940847.84</v>
      </c>
      <c r="BC77">
        <v>35124855.850000001</v>
      </c>
      <c r="BD77">
        <v>0</v>
      </c>
      <c r="BE77">
        <v>0</v>
      </c>
      <c r="BF77">
        <v>0</v>
      </c>
      <c r="BG77">
        <v>-674421.68</v>
      </c>
      <c r="BH77">
        <v>-2110000</v>
      </c>
      <c r="BI77">
        <v>0</v>
      </c>
      <c r="BK77">
        <v>0</v>
      </c>
      <c r="BL77">
        <v>-45060500</v>
      </c>
      <c r="BM77">
        <v>0</v>
      </c>
      <c r="BN77">
        <v>2129161</v>
      </c>
      <c r="BO77">
        <v>0</v>
      </c>
      <c r="BP77">
        <v>-266262.59999999998</v>
      </c>
      <c r="BQ77">
        <v>-1545640.92</v>
      </c>
      <c r="BR77">
        <v>0</v>
      </c>
      <c r="BT77">
        <v>-5771774.6900000004</v>
      </c>
      <c r="BU77">
        <v>-258508.14</v>
      </c>
      <c r="BV77">
        <v>-2317819.81</v>
      </c>
      <c r="BW77">
        <v>-481786.26</v>
      </c>
      <c r="BX77">
        <v>-168691.74</v>
      </c>
      <c r="BY77">
        <v>-56288.3</v>
      </c>
      <c r="BZ77">
        <v>298538.48</v>
      </c>
      <c r="CA77">
        <v>-518839.63</v>
      </c>
      <c r="CB77">
        <v>-640787</v>
      </c>
      <c r="CC77">
        <v>4081690.74</v>
      </c>
      <c r="CD77">
        <v>0</v>
      </c>
      <c r="CE77">
        <v>0</v>
      </c>
      <c r="CI77">
        <v>93068956.560000002</v>
      </c>
      <c r="CJ77">
        <v>38894950.370656781</v>
      </c>
      <c r="CK77">
        <v>-42303032.044671811</v>
      </c>
      <c r="CL77">
        <v>97348914.260000005</v>
      </c>
      <c r="DA77">
        <v>85874368.540000007</v>
      </c>
      <c r="DJ77">
        <v>35910000</v>
      </c>
      <c r="EG77" s="1"/>
      <c r="EH77">
        <v>0</v>
      </c>
      <c r="EI77" s="1" t="s">
        <v>202</v>
      </c>
      <c r="EJ77">
        <v>1</v>
      </c>
      <c r="EK77" t="s">
        <v>440</v>
      </c>
      <c r="EL77"/>
    </row>
    <row r="78" spans="1:142" x14ac:dyDescent="0.3">
      <c r="A78" s="1" t="s">
        <v>134</v>
      </c>
      <c r="B78">
        <v>2021</v>
      </c>
      <c r="C78" s="1" t="s">
        <v>135</v>
      </c>
      <c r="D78">
        <v>1575</v>
      </c>
      <c r="E78" s="1" t="s">
        <v>163</v>
      </c>
      <c r="F78" s="1" t="s">
        <v>137</v>
      </c>
      <c r="G78" s="1" t="s">
        <v>138</v>
      </c>
      <c r="H78">
        <v>51785.78</v>
      </c>
      <c r="I78">
        <v>0</v>
      </c>
      <c r="AS78">
        <v>178715419.66999999</v>
      </c>
      <c r="AT78">
        <v>-648872.52</v>
      </c>
      <c r="AU78">
        <v>-34199899</v>
      </c>
      <c r="AV78">
        <v>15697558.25</v>
      </c>
      <c r="AW78">
        <v>105756</v>
      </c>
      <c r="AX78">
        <v>0</v>
      </c>
      <c r="AY78">
        <v>-303264</v>
      </c>
      <c r="AZ78">
        <v>-9623</v>
      </c>
      <c r="BA78">
        <v>-15803314.25</v>
      </c>
      <c r="BB78">
        <v>-105309262.31999999</v>
      </c>
      <c r="BC78">
        <v>24811736.199999999</v>
      </c>
      <c r="BD78">
        <v>0</v>
      </c>
      <c r="BE78">
        <v>0</v>
      </c>
      <c r="BF78">
        <v>0</v>
      </c>
      <c r="BG78">
        <v>-55453.36</v>
      </c>
      <c r="BH78">
        <v>1804772</v>
      </c>
      <c r="BI78">
        <v>0</v>
      </c>
      <c r="BK78">
        <v>0</v>
      </c>
      <c r="BL78">
        <v>-103243067</v>
      </c>
      <c r="BM78">
        <v>0</v>
      </c>
      <c r="BN78">
        <v>13740839</v>
      </c>
      <c r="BO78">
        <v>0</v>
      </c>
      <c r="BP78">
        <v>-3620841.47</v>
      </c>
      <c r="BQ78">
        <v>-2440937.88</v>
      </c>
      <c r="BR78">
        <v>35396174</v>
      </c>
      <c r="BT78">
        <v>-3928696.34</v>
      </c>
      <c r="BU78">
        <v>-1825.75</v>
      </c>
      <c r="BV78">
        <v>-3388132.65</v>
      </c>
      <c r="BW78">
        <v>-114437.13</v>
      </c>
      <c r="BX78">
        <v>-675027.05</v>
      </c>
      <c r="BY78">
        <v>-318818.96999999997</v>
      </c>
      <c r="BZ78">
        <v>306423.34999999998</v>
      </c>
      <c r="CA78">
        <v>-70405.14</v>
      </c>
      <c r="CB78">
        <v>0</v>
      </c>
      <c r="CC78">
        <v>790236.56</v>
      </c>
      <c r="CD78">
        <v>0</v>
      </c>
      <c r="CE78">
        <v>0</v>
      </c>
      <c r="CI78">
        <v>37217155.575168461</v>
      </c>
      <c r="CJ78">
        <v>28013764.655427855</v>
      </c>
      <c r="CK78">
        <v>0</v>
      </c>
      <c r="CL78">
        <v>93863856.480000004</v>
      </c>
      <c r="DA78">
        <v>34095061.57</v>
      </c>
      <c r="DJ78">
        <v>14861772</v>
      </c>
      <c r="EG78" s="1" t="s">
        <v>280</v>
      </c>
      <c r="EH78">
        <v>1</v>
      </c>
      <c r="EI78" s="1"/>
      <c r="EJ78">
        <v>0</v>
      </c>
      <c r="EK78" t="s">
        <v>441</v>
      </c>
      <c r="EL78"/>
    </row>
    <row r="79" spans="1:142" x14ac:dyDescent="0.3">
      <c r="A79" s="1" t="s">
        <v>134</v>
      </c>
      <c r="B79">
        <v>2021</v>
      </c>
      <c r="C79" s="1" t="s">
        <v>135</v>
      </c>
      <c r="D79">
        <v>32</v>
      </c>
      <c r="E79" s="1" t="s">
        <v>164</v>
      </c>
      <c r="F79" s="1" t="s">
        <v>137</v>
      </c>
      <c r="G79" s="1" t="s">
        <v>138</v>
      </c>
      <c r="H79">
        <v>38481</v>
      </c>
      <c r="I79">
        <v>39192</v>
      </c>
      <c r="AS79">
        <v>138041750.59999999</v>
      </c>
      <c r="AT79">
        <v>-72325.52</v>
      </c>
      <c r="AU79">
        <v>-731621.27</v>
      </c>
      <c r="AV79">
        <v>19629382.050000001</v>
      </c>
      <c r="AW79">
        <v>0</v>
      </c>
      <c r="AX79">
        <v>0</v>
      </c>
      <c r="AY79">
        <v>-236479.54</v>
      </c>
      <c r="AZ79">
        <v>-6192</v>
      </c>
      <c r="BA79">
        <v>-19629382.050000001</v>
      </c>
      <c r="BB79">
        <v>-174308806.19999999</v>
      </c>
      <c r="BC79">
        <v>23858579.199999999</v>
      </c>
      <c r="BD79">
        <v>0</v>
      </c>
      <c r="BE79">
        <v>0</v>
      </c>
      <c r="BF79">
        <v>0</v>
      </c>
      <c r="BG79">
        <v>-51804.57</v>
      </c>
      <c r="BH79">
        <v>-685000</v>
      </c>
      <c r="BI79">
        <v>0</v>
      </c>
      <c r="BK79">
        <v>0</v>
      </c>
      <c r="BL79">
        <v>10130938.380000001</v>
      </c>
      <c r="BM79">
        <v>0</v>
      </c>
      <c r="BN79">
        <v>4799780.42</v>
      </c>
      <c r="BO79">
        <v>-435447.19</v>
      </c>
      <c r="BP79">
        <v>-125034.63</v>
      </c>
      <c r="BQ79">
        <v>-1185455.54</v>
      </c>
      <c r="BR79">
        <v>226792.84</v>
      </c>
      <c r="BT79">
        <v>-2929533.32</v>
      </c>
      <c r="BU79">
        <v>0</v>
      </c>
      <c r="BV79">
        <v>-3804232.06</v>
      </c>
      <c r="BW79">
        <v>-518930.83</v>
      </c>
      <c r="BX79">
        <v>-77424.89</v>
      </c>
      <c r="BY79">
        <v>-676664.44</v>
      </c>
      <c r="BZ79">
        <v>179786.7</v>
      </c>
      <c r="CA79">
        <v>0</v>
      </c>
      <c r="CB79">
        <v>0</v>
      </c>
      <c r="CC79">
        <v>6589511.3200000003</v>
      </c>
      <c r="CD79">
        <v>0</v>
      </c>
      <c r="CE79">
        <v>0</v>
      </c>
      <c r="CI79">
        <v>110297298.39999996</v>
      </c>
      <c r="CJ79">
        <v>41353651.360819757</v>
      </c>
      <c r="CK79">
        <v>14721651.330126503</v>
      </c>
      <c r="CL79">
        <v>141753004.47</v>
      </c>
      <c r="DA79">
        <v>88717187.430000007</v>
      </c>
      <c r="DJ79">
        <v>26000000</v>
      </c>
      <c r="EG79" s="1"/>
      <c r="EH79">
        <v>0</v>
      </c>
      <c r="EI79" s="1"/>
      <c r="EJ79">
        <v>0</v>
      </c>
      <c r="EK79" t="s">
        <v>388</v>
      </c>
      <c r="EL79"/>
    </row>
    <row r="80" spans="1:142" x14ac:dyDescent="0.3">
      <c r="A80" s="1" t="s">
        <v>134</v>
      </c>
      <c r="B80">
        <v>2021</v>
      </c>
      <c r="C80" s="1" t="s">
        <v>135</v>
      </c>
      <c r="D80">
        <v>941</v>
      </c>
      <c r="E80" s="1" t="s">
        <v>165</v>
      </c>
      <c r="F80" s="1" t="s">
        <v>137</v>
      </c>
      <c r="G80" s="1" t="s">
        <v>138</v>
      </c>
      <c r="H80">
        <v>36915.08</v>
      </c>
      <c r="I80">
        <v>37556</v>
      </c>
      <c r="AS80">
        <v>128665781.66</v>
      </c>
      <c r="AT80">
        <v>-408883.93</v>
      </c>
      <c r="AU80">
        <v>-401764.83</v>
      </c>
      <c r="AV80">
        <v>13933525.800000001</v>
      </c>
      <c r="AW80">
        <v>0</v>
      </c>
      <c r="AX80">
        <v>0</v>
      </c>
      <c r="AY80">
        <v>0</v>
      </c>
      <c r="AZ80">
        <v>-6073</v>
      </c>
      <c r="BA80">
        <v>-13932926.4</v>
      </c>
      <c r="BB80">
        <v>-138101144.65000001</v>
      </c>
      <c r="BC80">
        <v>19366735.149999999</v>
      </c>
      <c r="BD80">
        <v>0</v>
      </c>
      <c r="BE80">
        <v>0</v>
      </c>
      <c r="BF80">
        <v>0</v>
      </c>
      <c r="BG80">
        <v>-44100.56</v>
      </c>
      <c r="BH80">
        <v>-1440582.47</v>
      </c>
      <c r="BI80">
        <v>0</v>
      </c>
      <c r="BK80">
        <v>0</v>
      </c>
      <c r="BL80">
        <v>-216461</v>
      </c>
      <c r="BM80">
        <v>0</v>
      </c>
      <c r="BN80">
        <v>1324266.82</v>
      </c>
      <c r="BO80">
        <v>0</v>
      </c>
      <c r="BP80">
        <v>-282296.26</v>
      </c>
      <c r="BQ80">
        <v>-2010654.61</v>
      </c>
      <c r="BR80">
        <v>127157.8</v>
      </c>
      <c r="BT80">
        <v>-2457063.13</v>
      </c>
      <c r="BU80">
        <v>-14334.1</v>
      </c>
      <c r="BV80">
        <v>-1545515.18</v>
      </c>
      <c r="BW80">
        <v>-101481.95</v>
      </c>
      <c r="BX80">
        <v>-169281.13</v>
      </c>
      <c r="BY80">
        <v>-66476.31</v>
      </c>
      <c r="BZ80">
        <v>0</v>
      </c>
      <c r="CA80">
        <v>-98149.18</v>
      </c>
      <c r="CB80">
        <v>0</v>
      </c>
      <c r="CC80">
        <v>5499558.8200000003</v>
      </c>
      <c r="CD80">
        <v>0</v>
      </c>
      <c r="CE80">
        <v>0</v>
      </c>
      <c r="CI80">
        <v>66384048.89231123</v>
      </c>
      <c r="CJ80">
        <v>29686057.877829999</v>
      </c>
      <c r="CK80">
        <v>-3057964.7712678998</v>
      </c>
      <c r="CL80">
        <v>111317477.29999998</v>
      </c>
      <c r="DA80">
        <v>65990375.460000001</v>
      </c>
      <c r="DJ80">
        <v>33729571.579999998</v>
      </c>
      <c r="EG80" s="1" t="s">
        <v>285</v>
      </c>
      <c r="EH80">
        <v>1</v>
      </c>
      <c r="EI80" s="1"/>
      <c r="EJ80">
        <v>0</v>
      </c>
      <c r="EK80" t="s">
        <v>447</v>
      </c>
      <c r="EL80"/>
    </row>
    <row r="81" spans="1:142" x14ac:dyDescent="0.3">
      <c r="A81" s="1" t="s">
        <v>134</v>
      </c>
      <c r="B81">
        <v>2021</v>
      </c>
      <c r="C81" s="1" t="s">
        <v>135</v>
      </c>
      <c r="D81">
        <v>360</v>
      </c>
      <c r="E81" s="1" t="s">
        <v>166</v>
      </c>
      <c r="F81" s="1" t="s">
        <v>137</v>
      </c>
      <c r="G81" s="1" t="s">
        <v>138</v>
      </c>
      <c r="H81">
        <v>18900.919999999998</v>
      </c>
      <c r="I81">
        <v>19052</v>
      </c>
      <c r="AS81">
        <v>67759696.349999994</v>
      </c>
      <c r="AT81">
        <v>-54508.44</v>
      </c>
      <c r="AU81">
        <v>-792788.45</v>
      </c>
      <c r="AV81">
        <v>9782616</v>
      </c>
      <c r="AW81">
        <v>0</v>
      </c>
      <c r="AX81">
        <v>0</v>
      </c>
      <c r="AY81">
        <v>-91348.800000000003</v>
      </c>
      <c r="AZ81">
        <v>-3073</v>
      </c>
      <c r="BA81">
        <v>-9782616</v>
      </c>
      <c r="BB81">
        <v>-80079712.099999994</v>
      </c>
      <c r="BC81">
        <v>10615269.949999999</v>
      </c>
      <c r="BD81">
        <v>0</v>
      </c>
      <c r="BE81">
        <v>0</v>
      </c>
      <c r="BF81">
        <v>0</v>
      </c>
      <c r="BG81">
        <v>-4904.45</v>
      </c>
      <c r="BH81">
        <v>80000</v>
      </c>
      <c r="BI81">
        <v>0</v>
      </c>
      <c r="BK81">
        <v>0</v>
      </c>
      <c r="BL81">
        <v>8016400</v>
      </c>
      <c r="BM81">
        <v>0</v>
      </c>
      <c r="BN81">
        <v>-1296303</v>
      </c>
      <c r="BO81">
        <v>-182028.4</v>
      </c>
      <c r="BP81">
        <v>-35170</v>
      </c>
      <c r="BQ81">
        <v>-806929.52</v>
      </c>
      <c r="BR81">
        <v>528527.15</v>
      </c>
      <c r="BT81">
        <v>-1073051.68</v>
      </c>
      <c r="BU81">
        <v>0</v>
      </c>
      <c r="BV81">
        <v>-875121.59</v>
      </c>
      <c r="BW81">
        <v>-13354.85</v>
      </c>
      <c r="BX81">
        <v>-2114.35</v>
      </c>
      <c r="BY81">
        <v>-26502</v>
      </c>
      <c r="BZ81">
        <v>30030.799999999999</v>
      </c>
      <c r="CA81">
        <v>-40720</v>
      </c>
      <c r="CB81">
        <v>0</v>
      </c>
      <c r="CC81">
        <v>2269285.2799999998</v>
      </c>
      <c r="CD81">
        <v>1071</v>
      </c>
      <c r="CE81">
        <v>-1383.3</v>
      </c>
      <c r="CI81">
        <v>47600941.000000007</v>
      </c>
      <c r="CJ81">
        <v>21434885.606272303</v>
      </c>
      <c r="CK81">
        <v>6862202.1562173003</v>
      </c>
      <c r="CL81">
        <v>62663003.609999999</v>
      </c>
      <c r="DA81">
        <v>48900584.600000001</v>
      </c>
      <c r="DJ81">
        <v>16280000</v>
      </c>
      <c r="EG81" s="1"/>
      <c r="EH81">
        <v>0</v>
      </c>
      <c r="EI81" s="1"/>
      <c r="EJ81">
        <v>0</v>
      </c>
      <c r="EK81" t="s">
        <v>398</v>
      </c>
      <c r="EL81"/>
    </row>
    <row r="82" spans="1:142" x14ac:dyDescent="0.3">
      <c r="A82" s="1" t="s">
        <v>134</v>
      </c>
      <c r="B82">
        <v>2021</v>
      </c>
      <c r="C82" s="1" t="s">
        <v>135</v>
      </c>
      <c r="D82">
        <v>194</v>
      </c>
      <c r="E82" s="1" t="s">
        <v>167</v>
      </c>
      <c r="F82" s="1" t="s">
        <v>137</v>
      </c>
      <c r="G82" s="1" t="s">
        <v>138</v>
      </c>
      <c r="H82">
        <v>18826.8</v>
      </c>
      <c r="I82">
        <v>18410</v>
      </c>
      <c r="AS82">
        <v>69822366.75</v>
      </c>
      <c r="AT82">
        <v>-99202.62</v>
      </c>
      <c r="AU82">
        <v>-565561.15</v>
      </c>
      <c r="AV82">
        <v>9379722.5</v>
      </c>
      <c r="AW82">
        <v>0</v>
      </c>
      <c r="AX82">
        <v>0</v>
      </c>
      <c r="AY82">
        <v>-73617.600000000006</v>
      </c>
      <c r="AZ82">
        <v>-3094</v>
      </c>
      <c r="BA82">
        <v>-9379722.5</v>
      </c>
      <c r="BB82">
        <v>-70950909.400000006</v>
      </c>
      <c r="BC82">
        <v>10210155.9</v>
      </c>
      <c r="BD82">
        <v>0</v>
      </c>
      <c r="BE82">
        <v>0</v>
      </c>
      <c r="BF82">
        <v>0</v>
      </c>
      <c r="BG82">
        <v>14876.03</v>
      </c>
      <c r="BH82">
        <v>-300000</v>
      </c>
      <c r="BI82">
        <v>0</v>
      </c>
      <c r="BK82">
        <v>0</v>
      </c>
      <c r="BL82">
        <v>-1189567</v>
      </c>
      <c r="BM82">
        <v>0</v>
      </c>
      <c r="BN82">
        <v>-170000</v>
      </c>
      <c r="BO82">
        <v>-389951.25</v>
      </c>
      <c r="BP82">
        <v>-111041.95</v>
      </c>
      <c r="BQ82">
        <v>-788456.25</v>
      </c>
      <c r="BR82">
        <v>224855.25</v>
      </c>
      <c r="BT82">
        <v>-1580193.66</v>
      </c>
      <c r="BU82">
        <v>-100</v>
      </c>
      <c r="BV82">
        <v>-435097.24</v>
      </c>
      <c r="BW82">
        <v>-8748.32</v>
      </c>
      <c r="BX82">
        <v>-250</v>
      </c>
      <c r="BY82">
        <v>-10723.27</v>
      </c>
      <c r="BZ82">
        <v>103782.2</v>
      </c>
      <c r="CA82">
        <v>-65199.31</v>
      </c>
      <c r="CB82">
        <v>0</v>
      </c>
      <c r="CC82">
        <v>1292543.4099999999</v>
      </c>
      <c r="CD82">
        <v>0</v>
      </c>
      <c r="CE82">
        <v>0</v>
      </c>
      <c r="CI82">
        <v>35534678.309999987</v>
      </c>
      <c r="CJ82">
        <v>10884845.597091671</v>
      </c>
      <c r="CK82">
        <v>-2867217.0576920998</v>
      </c>
      <c r="CL82">
        <v>37951454.229999997</v>
      </c>
      <c r="DA82">
        <v>37469591.100000001</v>
      </c>
      <c r="DJ82">
        <v>11823142</v>
      </c>
      <c r="EG82" s="1"/>
      <c r="EH82">
        <v>0</v>
      </c>
      <c r="EI82" s="1"/>
      <c r="EJ82">
        <v>0</v>
      </c>
      <c r="EK82" t="s">
        <v>393</v>
      </c>
      <c r="EL82"/>
    </row>
    <row r="83" spans="1:142" x14ac:dyDescent="0.3">
      <c r="A83" s="1" t="s">
        <v>134</v>
      </c>
      <c r="B83">
        <v>2021</v>
      </c>
      <c r="C83" s="1" t="s">
        <v>135</v>
      </c>
      <c r="D83">
        <v>923</v>
      </c>
      <c r="E83" s="1" t="s">
        <v>168</v>
      </c>
      <c r="F83" s="1" t="s">
        <v>137</v>
      </c>
      <c r="G83" s="1" t="s">
        <v>138</v>
      </c>
      <c r="H83">
        <v>18330</v>
      </c>
      <c r="I83">
        <v>16667</v>
      </c>
      <c r="AS83">
        <v>62933491.350000001</v>
      </c>
      <c r="AT83">
        <v>-336744.48</v>
      </c>
      <c r="AU83">
        <v>-849602.15</v>
      </c>
      <c r="AV83">
        <v>6398346.4000000004</v>
      </c>
      <c r="AW83">
        <v>0</v>
      </c>
      <c r="AX83">
        <v>0</v>
      </c>
      <c r="AY83">
        <v>-88219.199999999997</v>
      </c>
      <c r="AZ83">
        <v>-39527</v>
      </c>
      <c r="BA83">
        <v>-6398346.4000000004</v>
      </c>
      <c r="BB83">
        <v>-77861228.650000006</v>
      </c>
      <c r="BC83">
        <v>10268579.35</v>
      </c>
      <c r="BD83">
        <v>0</v>
      </c>
      <c r="BE83">
        <v>0</v>
      </c>
      <c r="BF83">
        <v>0</v>
      </c>
      <c r="BG83">
        <v>-5751.41</v>
      </c>
      <c r="BH83">
        <v>-300000</v>
      </c>
      <c r="BI83">
        <v>0</v>
      </c>
      <c r="BK83">
        <v>0</v>
      </c>
      <c r="BL83">
        <v>3437625</v>
      </c>
      <c r="BM83">
        <v>0</v>
      </c>
      <c r="BN83">
        <v>2680497</v>
      </c>
      <c r="BO83">
        <v>-165997.54999999999</v>
      </c>
      <c r="BP83">
        <v>-379043.79</v>
      </c>
      <c r="BQ83">
        <v>-1028388.86</v>
      </c>
      <c r="BR83">
        <v>700766.1</v>
      </c>
      <c r="BT83">
        <v>-1949795.95</v>
      </c>
      <c r="BU83">
        <v>0</v>
      </c>
      <c r="BV83">
        <v>-1263562.24</v>
      </c>
      <c r="BW83">
        <v>-14700.45</v>
      </c>
      <c r="BX83">
        <v>0</v>
      </c>
      <c r="BY83">
        <v>-24500.799999999999</v>
      </c>
      <c r="BZ83">
        <v>37973.29</v>
      </c>
      <c r="CA83">
        <v>-35482.6</v>
      </c>
      <c r="CB83">
        <v>0</v>
      </c>
      <c r="CC83">
        <v>2936346.08</v>
      </c>
      <c r="CD83">
        <v>0</v>
      </c>
      <c r="CE83">
        <v>0</v>
      </c>
      <c r="CI83">
        <v>34172870.010000013</v>
      </c>
      <c r="CJ83">
        <v>18289347.452900168</v>
      </c>
      <c r="CK83">
        <v>3823421.8442302002</v>
      </c>
      <c r="CL83">
        <v>48264948.469999999</v>
      </c>
      <c r="DA83">
        <v>28144133.02</v>
      </c>
      <c r="DJ83">
        <v>14800000</v>
      </c>
      <c r="EG83" s="1"/>
      <c r="EH83">
        <v>0</v>
      </c>
      <c r="EI83" s="1"/>
      <c r="EJ83">
        <v>0</v>
      </c>
      <c r="EK83" t="s">
        <v>410</v>
      </c>
      <c r="EL83"/>
    </row>
    <row r="84" spans="1:142" x14ac:dyDescent="0.3">
      <c r="A84" s="1" t="s">
        <v>134</v>
      </c>
      <c r="B84">
        <v>2021</v>
      </c>
      <c r="C84" s="1" t="s">
        <v>135</v>
      </c>
      <c r="D84">
        <v>762</v>
      </c>
      <c r="E84" s="1" t="s">
        <v>169</v>
      </c>
      <c r="F84" s="1" t="s">
        <v>137</v>
      </c>
      <c r="G84" s="1" t="s">
        <v>138</v>
      </c>
      <c r="H84">
        <v>16833.38</v>
      </c>
      <c r="I84">
        <v>13813</v>
      </c>
      <c r="AS84">
        <v>56312781.640000001</v>
      </c>
      <c r="AT84">
        <v>166220.68</v>
      </c>
      <c r="AU84">
        <v>0</v>
      </c>
      <c r="AV84">
        <v>8611952.5099999998</v>
      </c>
      <c r="AW84">
        <v>0</v>
      </c>
      <c r="AX84">
        <v>0</v>
      </c>
      <c r="AY84">
        <v>80589.679999999993</v>
      </c>
      <c r="AZ84">
        <v>-2778</v>
      </c>
      <c r="BA84">
        <v>-8611952.5099999998</v>
      </c>
      <c r="BB84">
        <v>-59237660.68</v>
      </c>
      <c r="BC84">
        <v>8315892.5499999998</v>
      </c>
      <c r="BD84">
        <v>0</v>
      </c>
      <c r="BE84">
        <v>0</v>
      </c>
      <c r="BF84">
        <v>0</v>
      </c>
      <c r="BG84">
        <v>-176180.84</v>
      </c>
      <c r="BH84">
        <v>-165140</v>
      </c>
      <c r="BI84">
        <v>-391184</v>
      </c>
      <c r="BK84">
        <v>0</v>
      </c>
      <c r="BL84">
        <v>-4403350</v>
      </c>
      <c r="BM84">
        <v>0</v>
      </c>
      <c r="BN84">
        <v>2006066</v>
      </c>
      <c r="BO84">
        <v>0</v>
      </c>
      <c r="BP84">
        <v>0</v>
      </c>
      <c r="BQ84">
        <v>-526869.05000000005</v>
      </c>
      <c r="BR84">
        <v>0</v>
      </c>
      <c r="BT84">
        <v>0</v>
      </c>
      <c r="BU84">
        <v>0</v>
      </c>
      <c r="BV84">
        <v>-2950526.73</v>
      </c>
      <c r="BW84">
        <v>-212658.33</v>
      </c>
      <c r="BX84">
        <v>-44100</v>
      </c>
      <c r="BY84">
        <v>0</v>
      </c>
      <c r="BZ84">
        <v>0</v>
      </c>
      <c r="CA84">
        <v>-30075.15</v>
      </c>
      <c r="CB84">
        <v>0</v>
      </c>
      <c r="CC84">
        <v>617630.29</v>
      </c>
      <c r="CD84">
        <v>58.7</v>
      </c>
      <c r="CE84">
        <v>0</v>
      </c>
      <c r="CI84">
        <v>21804315.010000002</v>
      </c>
      <c r="CJ84">
        <v>10976342.386088409</v>
      </c>
      <c r="CK84">
        <v>-3199255.5934416004</v>
      </c>
      <c r="CL84">
        <v>34391136.079999998</v>
      </c>
      <c r="DA84">
        <v>19749393.75</v>
      </c>
      <c r="DJ84">
        <v>11321628</v>
      </c>
      <c r="EG84" s="1" t="s">
        <v>282</v>
      </c>
      <c r="EH84">
        <v>1</v>
      </c>
      <c r="EI84" s="1"/>
      <c r="EJ84">
        <v>0</v>
      </c>
      <c r="EK84" t="s">
        <v>403</v>
      </c>
      <c r="EL84"/>
    </row>
    <row r="85" spans="1:142" x14ac:dyDescent="0.3">
      <c r="A85" s="1" t="s">
        <v>134</v>
      </c>
      <c r="B85">
        <v>2021</v>
      </c>
      <c r="C85" s="1" t="s">
        <v>135</v>
      </c>
      <c r="D85">
        <v>1386</v>
      </c>
      <c r="E85" s="1" t="s">
        <v>170</v>
      </c>
      <c r="F85" s="1" t="s">
        <v>137</v>
      </c>
      <c r="G85" s="1" t="s">
        <v>138</v>
      </c>
      <c r="H85">
        <v>13770</v>
      </c>
      <c r="I85">
        <v>15700</v>
      </c>
      <c r="AS85">
        <v>58552893.689999998</v>
      </c>
      <c r="AT85">
        <v>-279374.21999999997</v>
      </c>
      <c r="AU85">
        <v>-81000</v>
      </c>
      <c r="AV85">
        <v>7172812.6500000004</v>
      </c>
      <c r="AW85">
        <v>27.75</v>
      </c>
      <c r="AX85">
        <v>0</v>
      </c>
      <c r="AY85">
        <v>-52495</v>
      </c>
      <c r="AZ85">
        <v>-1479</v>
      </c>
      <c r="BA85">
        <v>-7172812.6500000004</v>
      </c>
      <c r="BB85">
        <v>-67134012.150000006</v>
      </c>
      <c r="BC85">
        <v>8949680.1999999993</v>
      </c>
      <c r="BD85">
        <v>0</v>
      </c>
      <c r="BE85">
        <v>0</v>
      </c>
      <c r="BF85">
        <v>0</v>
      </c>
      <c r="BG85">
        <v>-13033.43</v>
      </c>
      <c r="BH85">
        <v>1420000</v>
      </c>
      <c r="BI85">
        <v>0</v>
      </c>
      <c r="BK85">
        <v>0</v>
      </c>
      <c r="BL85">
        <v>13546404</v>
      </c>
      <c r="BM85">
        <v>0</v>
      </c>
      <c r="BN85">
        <v>-13717319</v>
      </c>
      <c r="BO85">
        <v>0</v>
      </c>
      <c r="BP85">
        <v>-21737.35</v>
      </c>
      <c r="BQ85">
        <v>-418222.44</v>
      </c>
      <c r="BR85">
        <v>62000</v>
      </c>
      <c r="BT85">
        <v>-1561682.71</v>
      </c>
      <c r="BU85">
        <v>-155947.81</v>
      </c>
      <c r="BV85">
        <v>-634219.68000000005</v>
      </c>
      <c r="BW85">
        <v>-130358.04</v>
      </c>
      <c r="BX85">
        <v>-101765.1</v>
      </c>
      <c r="BY85">
        <v>-15230.06</v>
      </c>
      <c r="BZ85">
        <v>12019.68</v>
      </c>
      <c r="CA85">
        <v>-143948.39000000001</v>
      </c>
      <c r="CB85">
        <v>0</v>
      </c>
      <c r="CC85">
        <v>-55495.16</v>
      </c>
      <c r="CD85">
        <v>0</v>
      </c>
      <c r="CE85">
        <v>0</v>
      </c>
      <c r="CI85">
        <v>24042619.50999999</v>
      </c>
      <c r="CJ85">
        <v>18653194.896955855</v>
      </c>
      <c r="CK85">
        <v>3089056.8650049004</v>
      </c>
      <c r="CL85">
        <v>20868845.149999999</v>
      </c>
      <c r="DA85">
        <v>19998359.809999999</v>
      </c>
      <c r="DJ85">
        <v>11330000</v>
      </c>
      <c r="EG85" s="1"/>
      <c r="EH85">
        <v>0</v>
      </c>
      <c r="EI85" s="1" t="s">
        <v>202</v>
      </c>
      <c r="EJ85">
        <v>1</v>
      </c>
      <c r="EK85" t="s">
        <v>425</v>
      </c>
      <c r="EL85"/>
    </row>
    <row r="86" spans="1:142" x14ac:dyDescent="0.3">
      <c r="A86" s="1" t="s">
        <v>134</v>
      </c>
      <c r="B86">
        <v>2021</v>
      </c>
      <c r="C86" s="1" t="s">
        <v>135</v>
      </c>
      <c r="D86">
        <v>57</v>
      </c>
      <c r="E86" s="1" t="s">
        <v>171</v>
      </c>
      <c r="F86" s="1" t="s">
        <v>137</v>
      </c>
      <c r="G86" s="1" t="s">
        <v>138</v>
      </c>
      <c r="H86">
        <v>17096.04</v>
      </c>
      <c r="I86">
        <v>15599</v>
      </c>
      <c r="AS86">
        <v>75638662.579999998</v>
      </c>
      <c r="AT86">
        <v>-177046.93</v>
      </c>
      <c r="AU86">
        <v>0</v>
      </c>
      <c r="AV86">
        <v>12910318.02</v>
      </c>
      <c r="AW86">
        <v>0</v>
      </c>
      <c r="AX86">
        <v>0</v>
      </c>
      <c r="AY86">
        <v>81820.259999999995</v>
      </c>
      <c r="AZ86">
        <v>-2228</v>
      </c>
      <c r="BA86">
        <v>-12910318.02</v>
      </c>
      <c r="BB86">
        <v>-70877329.569999993</v>
      </c>
      <c r="BC86">
        <v>10373039.449999999</v>
      </c>
      <c r="BD86">
        <v>0</v>
      </c>
      <c r="BE86">
        <v>0</v>
      </c>
      <c r="BF86">
        <v>0</v>
      </c>
      <c r="BG86">
        <v>-251986.49</v>
      </c>
      <c r="BH86">
        <v>-2262901</v>
      </c>
      <c r="BI86">
        <v>-551987</v>
      </c>
      <c r="BK86">
        <v>0</v>
      </c>
      <c r="BL86">
        <v>-10408057</v>
      </c>
      <c r="BM86">
        <v>0</v>
      </c>
      <c r="BN86">
        <v>-1821256.17</v>
      </c>
      <c r="BO86">
        <v>0</v>
      </c>
      <c r="BP86">
        <v>0</v>
      </c>
      <c r="BQ86">
        <v>-513238.34</v>
      </c>
      <c r="BR86">
        <v>0</v>
      </c>
      <c r="BT86">
        <v>0</v>
      </c>
      <c r="BU86">
        <v>0</v>
      </c>
      <c r="BV86">
        <v>-4026512.66</v>
      </c>
      <c r="BW86">
        <v>-285685.27</v>
      </c>
      <c r="BX86">
        <v>-148200</v>
      </c>
      <c r="BY86">
        <v>0</v>
      </c>
      <c r="BZ86">
        <v>0</v>
      </c>
      <c r="CA86">
        <v>0</v>
      </c>
      <c r="CB86">
        <v>0</v>
      </c>
      <c r="CC86">
        <v>510495.19</v>
      </c>
      <c r="CD86">
        <v>56.83</v>
      </c>
      <c r="CE86">
        <v>0</v>
      </c>
      <c r="CI86">
        <v>55144661.450000018</v>
      </c>
      <c r="CJ86">
        <v>18043186.420813419</v>
      </c>
      <c r="CK86">
        <v>-13225909.947887501</v>
      </c>
      <c r="CL86">
        <v>68537071.739999995</v>
      </c>
      <c r="DA86">
        <v>3978137.1</v>
      </c>
      <c r="DJ86">
        <v>13622989</v>
      </c>
      <c r="EG86" s="1" t="s">
        <v>282</v>
      </c>
      <c r="EH86">
        <v>1</v>
      </c>
      <c r="EI86" s="1"/>
      <c r="EJ86">
        <v>0</v>
      </c>
      <c r="EK86" t="s">
        <v>389</v>
      </c>
      <c r="EL86"/>
    </row>
    <row r="87" spans="1:142" x14ac:dyDescent="0.3">
      <c r="A87" s="1" t="s">
        <v>134</v>
      </c>
      <c r="B87">
        <v>2021</v>
      </c>
      <c r="C87" s="1" t="s">
        <v>135</v>
      </c>
      <c r="D87">
        <v>1318</v>
      </c>
      <c r="E87" s="1" t="s">
        <v>172</v>
      </c>
      <c r="F87" s="1" t="s">
        <v>137</v>
      </c>
      <c r="G87" s="1" t="s">
        <v>138</v>
      </c>
      <c r="H87">
        <v>11050</v>
      </c>
      <c r="I87">
        <v>10671</v>
      </c>
      <c r="AS87">
        <v>39974784.810000002</v>
      </c>
      <c r="AT87">
        <v>109170</v>
      </c>
      <c r="AU87">
        <v>-247844</v>
      </c>
      <c r="AV87">
        <v>3317424</v>
      </c>
      <c r="AW87">
        <v>0</v>
      </c>
      <c r="AX87">
        <v>0</v>
      </c>
      <c r="AY87">
        <v>-51754</v>
      </c>
      <c r="AZ87">
        <v>-1778</v>
      </c>
      <c r="BA87">
        <v>-3317424</v>
      </c>
      <c r="BB87">
        <v>-41332941</v>
      </c>
      <c r="BC87">
        <v>6961799</v>
      </c>
      <c r="BD87">
        <v>0</v>
      </c>
      <c r="BE87">
        <v>0</v>
      </c>
      <c r="BF87">
        <v>0</v>
      </c>
      <c r="BG87">
        <v>-24438</v>
      </c>
      <c r="BH87">
        <v>0</v>
      </c>
      <c r="BI87">
        <v>0</v>
      </c>
      <c r="BK87">
        <v>0</v>
      </c>
      <c r="BL87">
        <v>-1004176</v>
      </c>
      <c r="BM87">
        <v>0</v>
      </c>
      <c r="BN87">
        <v>340000</v>
      </c>
      <c r="BO87">
        <v>-209334</v>
      </c>
      <c r="BP87">
        <v>0</v>
      </c>
      <c r="BQ87">
        <v>-629242</v>
      </c>
      <c r="BR87">
        <v>25822</v>
      </c>
      <c r="BT87">
        <v>-1362374</v>
      </c>
      <c r="BU87">
        <v>0</v>
      </c>
      <c r="BV87">
        <v>-898055</v>
      </c>
      <c r="BW87">
        <v>-8451</v>
      </c>
      <c r="BX87">
        <v>0</v>
      </c>
      <c r="BY87">
        <v>0</v>
      </c>
      <c r="BZ87">
        <v>0</v>
      </c>
      <c r="CA87">
        <v>-31225</v>
      </c>
      <c r="CB87">
        <v>0</v>
      </c>
      <c r="CC87">
        <v>948798</v>
      </c>
      <c r="CD87">
        <v>0</v>
      </c>
      <c r="CE87">
        <v>-300000</v>
      </c>
      <c r="CI87">
        <v>28600307.999999996</v>
      </c>
      <c r="CJ87">
        <v>10183386.835690113</v>
      </c>
      <c r="CK87">
        <v>-815386.15328970004</v>
      </c>
      <c r="CL87">
        <v>38090339</v>
      </c>
      <c r="DA87">
        <v>30596901</v>
      </c>
      <c r="DJ87">
        <v>8390000</v>
      </c>
      <c r="EG87" s="1"/>
      <c r="EH87">
        <v>0</v>
      </c>
      <c r="EI87" s="1"/>
      <c r="EJ87">
        <v>0</v>
      </c>
      <c r="EK87" t="s">
        <v>419</v>
      </c>
      <c r="EL87"/>
    </row>
    <row r="88" spans="1:142" x14ac:dyDescent="0.3">
      <c r="A88" s="1" t="s">
        <v>134</v>
      </c>
      <c r="B88">
        <v>2021</v>
      </c>
      <c r="C88" s="1" t="s">
        <v>135</v>
      </c>
      <c r="D88">
        <v>1401</v>
      </c>
      <c r="E88" s="1" t="s">
        <v>173</v>
      </c>
      <c r="F88" s="1" t="s">
        <v>137</v>
      </c>
      <c r="G88" s="1" t="s">
        <v>138</v>
      </c>
      <c r="H88">
        <v>9503.85</v>
      </c>
      <c r="I88">
        <v>9540</v>
      </c>
      <c r="AS88">
        <v>33052579</v>
      </c>
      <c r="AT88">
        <v>-98111</v>
      </c>
      <c r="AU88">
        <v>-297473</v>
      </c>
      <c r="AV88">
        <v>2636734</v>
      </c>
      <c r="AW88">
        <v>0</v>
      </c>
      <c r="AX88">
        <v>0</v>
      </c>
      <c r="AY88">
        <v>-44962</v>
      </c>
      <c r="AZ88">
        <v>-1528</v>
      </c>
      <c r="BA88">
        <v>-2636734</v>
      </c>
      <c r="BB88">
        <v>-36402462</v>
      </c>
      <c r="BC88">
        <v>5312431</v>
      </c>
      <c r="BD88">
        <v>0</v>
      </c>
      <c r="BE88">
        <v>0</v>
      </c>
      <c r="BF88">
        <v>0</v>
      </c>
      <c r="BG88">
        <v>0</v>
      </c>
      <c r="BH88">
        <v>-440000</v>
      </c>
      <c r="BI88">
        <v>0</v>
      </c>
      <c r="BK88">
        <v>0</v>
      </c>
      <c r="BL88">
        <v>-27217</v>
      </c>
      <c r="BM88">
        <v>0</v>
      </c>
      <c r="BN88">
        <v>0</v>
      </c>
      <c r="BO88">
        <v>0</v>
      </c>
      <c r="BP88">
        <v>0</v>
      </c>
      <c r="BQ88">
        <v>-551093</v>
      </c>
      <c r="BR88">
        <v>375139</v>
      </c>
      <c r="BT88">
        <v>-1104450</v>
      </c>
      <c r="BU88">
        <v>0</v>
      </c>
      <c r="BV88">
        <v>-760259</v>
      </c>
      <c r="BW88">
        <v>-115059</v>
      </c>
      <c r="BX88">
        <v>-19107</v>
      </c>
      <c r="BY88">
        <v>-43398</v>
      </c>
      <c r="BZ88">
        <v>49003</v>
      </c>
      <c r="CA88">
        <v>-14122</v>
      </c>
      <c r="CB88">
        <v>0</v>
      </c>
      <c r="CC88">
        <v>785866</v>
      </c>
      <c r="CD88">
        <v>0</v>
      </c>
      <c r="CE88">
        <v>0</v>
      </c>
      <c r="CI88">
        <v>14126578.75</v>
      </c>
      <c r="CJ88">
        <v>6912411.9561748095</v>
      </c>
      <c r="CK88">
        <v>467521.29960999999</v>
      </c>
      <c r="CL88">
        <v>19291125</v>
      </c>
      <c r="DA88">
        <v>13566696</v>
      </c>
      <c r="DJ88">
        <v>5060000</v>
      </c>
      <c r="EG88" s="1" t="s">
        <v>294</v>
      </c>
      <c r="EH88">
        <v>1</v>
      </c>
      <c r="EI88" s="1"/>
      <c r="EJ88">
        <v>0</v>
      </c>
      <c r="EK88" t="s">
        <v>426</v>
      </c>
      <c r="EL88"/>
    </row>
    <row r="89" spans="1:142" x14ac:dyDescent="0.3">
      <c r="A89" s="1" t="s">
        <v>134</v>
      </c>
      <c r="B89">
        <v>2021</v>
      </c>
      <c r="C89" s="1" t="s">
        <v>135</v>
      </c>
      <c r="D89">
        <v>558</v>
      </c>
      <c r="E89" s="1" t="s">
        <v>174</v>
      </c>
      <c r="F89" s="1" t="s">
        <v>137</v>
      </c>
      <c r="G89" s="1" t="s">
        <v>138</v>
      </c>
      <c r="H89">
        <v>8770</v>
      </c>
      <c r="I89">
        <v>0</v>
      </c>
      <c r="AS89">
        <v>28708364.300000001</v>
      </c>
      <c r="AT89">
        <v>-41880.949999999997</v>
      </c>
      <c r="AU89">
        <v>0</v>
      </c>
      <c r="AV89">
        <v>3278564.15</v>
      </c>
      <c r="AW89">
        <v>0</v>
      </c>
      <c r="AX89">
        <v>0</v>
      </c>
      <c r="AY89">
        <v>-42038.400000000001</v>
      </c>
      <c r="AZ89">
        <v>-1473</v>
      </c>
      <c r="BA89">
        <v>-3278564.15</v>
      </c>
      <c r="BB89">
        <v>-25582316.5</v>
      </c>
      <c r="BC89">
        <v>4377156.1500000004</v>
      </c>
      <c r="BD89">
        <v>0</v>
      </c>
      <c r="BE89">
        <v>0</v>
      </c>
      <c r="BF89">
        <v>0</v>
      </c>
      <c r="BG89">
        <v>-8339.93</v>
      </c>
      <c r="BH89">
        <v>-122000</v>
      </c>
      <c r="BI89">
        <v>0</v>
      </c>
      <c r="BK89">
        <v>0</v>
      </c>
      <c r="BL89">
        <v>-5020935</v>
      </c>
      <c r="BM89">
        <v>0</v>
      </c>
      <c r="BN89">
        <v>1283839</v>
      </c>
      <c r="BO89">
        <v>-225779.32</v>
      </c>
      <c r="BP89">
        <v>-26065.4</v>
      </c>
      <c r="BQ89">
        <v>-9800.5300000000007</v>
      </c>
      <c r="BR89">
        <v>0</v>
      </c>
      <c r="BT89">
        <v>0</v>
      </c>
      <c r="BU89">
        <v>0</v>
      </c>
      <c r="BV89">
        <v>-2016142.21</v>
      </c>
      <c r="BW89">
        <v>0</v>
      </c>
      <c r="BX89">
        <v>0</v>
      </c>
      <c r="BY89">
        <v>0</v>
      </c>
      <c r="BZ89">
        <v>194110.6</v>
      </c>
      <c r="CA89">
        <v>-553.03</v>
      </c>
      <c r="CB89">
        <v>0</v>
      </c>
      <c r="CC89">
        <v>1139099.9099999999</v>
      </c>
      <c r="CD89">
        <v>0</v>
      </c>
      <c r="CE89">
        <v>-99.97</v>
      </c>
      <c r="CI89">
        <v>12874473.000000002</v>
      </c>
      <c r="CJ89">
        <v>6317455.5935605681</v>
      </c>
      <c r="CK89">
        <v>0</v>
      </c>
      <c r="CL89">
        <v>19791570.300000001</v>
      </c>
      <c r="DA89">
        <v>14857970.34</v>
      </c>
      <c r="DJ89">
        <v>4151000</v>
      </c>
      <c r="EG89" s="1" t="s">
        <v>281</v>
      </c>
      <c r="EH89">
        <v>1</v>
      </c>
      <c r="EI89" s="1"/>
      <c r="EJ89">
        <v>0</v>
      </c>
      <c r="EK89" t="s">
        <v>402</v>
      </c>
      <c r="EL89"/>
    </row>
    <row r="90" spans="1:142" x14ac:dyDescent="0.3">
      <c r="A90" s="1" t="s">
        <v>134</v>
      </c>
      <c r="B90">
        <v>2021</v>
      </c>
      <c r="C90" s="1" t="s">
        <v>135</v>
      </c>
      <c r="D90">
        <v>780</v>
      </c>
      <c r="E90" s="1" t="s">
        <v>175</v>
      </c>
      <c r="F90" s="1" t="s">
        <v>137</v>
      </c>
      <c r="G90" s="1" t="s">
        <v>138</v>
      </c>
      <c r="H90">
        <v>8135.49</v>
      </c>
      <c r="I90">
        <v>8480</v>
      </c>
      <c r="AS90">
        <v>24463734.850000001</v>
      </c>
      <c r="AT90">
        <v>-70468.600000000006</v>
      </c>
      <c r="AU90">
        <v>-225480.2</v>
      </c>
      <c r="AV90">
        <v>2963514.15</v>
      </c>
      <c r="AW90">
        <v>0</v>
      </c>
      <c r="AX90">
        <v>0</v>
      </c>
      <c r="AY90">
        <v>-36523.199999999997</v>
      </c>
      <c r="AZ90">
        <v>-1238</v>
      </c>
      <c r="BA90">
        <v>-2963514.15</v>
      </c>
      <c r="BB90">
        <v>-23920291.940000001</v>
      </c>
      <c r="BC90">
        <v>4020826.3</v>
      </c>
      <c r="BD90">
        <v>0</v>
      </c>
      <c r="BE90">
        <v>0</v>
      </c>
      <c r="BF90">
        <v>0</v>
      </c>
      <c r="BG90">
        <v>-1391.76</v>
      </c>
      <c r="BH90">
        <v>-100000</v>
      </c>
      <c r="BI90">
        <v>0</v>
      </c>
      <c r="BK90">
        <v>0</v>
      </c>
      <c r="BL90">
        <v>-2845590.75</v>
      </c>
      <c r="BM90">
        <v>0</v>
      </c>
      <c r="BN90">
        <v>0</v>
      </c>
      <c r="BO90">
        <v>0</v>
      </c>
      <c r="BP90">
        <v>-6378.3</v>
      </c>
      <c r="BQ90">
        <v>-447689.28</v>
      </c>
      <c r="BR90">
        <v>181859.3</v>
      </c>
      <c r="BT90">
        <v>-1435745.48</v>
      </c>
      <c r="BU90">
        <v>0</v>
      </c>
      <c r="BV90">
        <v>-458729.65</v>
      </c>
      <c r="BW90">
        <v>-209339.4</v>
      </c>
      <c r="BX90">
        <v>-1000</v>
      </c>
      <c r="BY90">
        <v>-180379.35</v>
      </c>
      <c r="BZ90">
        <v>300588.98</v>
      </c>
      <c r="CA90">
        <v>-16659.96</v>
      </c>
      <c r="CB90">
        <v>0</v>
      </c>
      <c r="CC90">
        <v>1382507.62</v>
      </c>
      <c r="CD90">
        <v>29450</v>
      </c>
      <c r="CE90">
        <v>-151.5</v>
      </c>
      <c r="CI90">
        <v>11529678.609999998</v>
      </c>
      <c r="CJ90">
        <v>4117816.2921412424</v>
      </c>
      <c r="CK90">
        <v>-3335412.32589</v>
      </c>
      <c r="CL90">
        <v>18283947.260000002</v>
      </c>
      <c r="DA90">
        <v>11780613.1</v>
      </c>
      <c r="DJ90">
        <v>3850000</v>
      </c>
      <c r="EG90" s="1"/>
      <c r="EH90">
        <v>0</v>
      </c>
      <c r="EI90" s="1"/>
      <c r="EJ90">
        <v>0</v>
      </c>
      <c r="EK90" t="s">
        <v>405</v>
      </c>
      <c r="EL90"/>
    </row>
    <row r="91" spans="1:142" x14ac:dyDescent="0.3">
      <c r="A91" s="1" t="s">
        <v>134</v>
      </c>
      <c r="B91">
        <v>2021</v>
      </c>
      <c r="C91" s="1" t="s">
        <v>135</v>
      </c>
      <c r="D91">
        <v>1507</v>
      </c>
      <c r="E91" s="1" t="s">
        <v>176</v>
      </c>
      <c r="F91" s="1" t="s">
        <v>137</v>
      </c>
      <c r="G91" s="1" t="s">
        <v>138</v>
      </c>
      <c r="H91">
        <v>7190.4</v>
      </c>
      <c r="I91">
        <v>9074</v>
      </c>
      <c r="AS91">
        <v>28505305.100000001</v>
      </c>
      <c r="AT91">
        <v>-252712.13</v>
      </c>
      <c r="AU91">
        <v>-570106.1</v>
      </c>
      <c r="AV91">
        <v>4731533.05</v>
      </c>
      <c r="AW91">
        <v>0</v>
      </c>
      <c r="AX91">
        <v>0</v>
      </c>
      <c r="AY91">
        <v>-34512</v>
      </c>
      <c r="AZ91">
        <v>-1197</v>
      </c>
      <c r="BA91">
        <v>-4731533.05</v>
      </c>
      <c r="BB91">
        <v>-28982207.73</v>
      </c>
      <c r="BC91">
        <v>3870200.74</v>
      </c>
      <c r="BD91">
        <v>0</v>
      </c>
      <c r="BE91">
        <v>0</v>
      </c>
      <c r="BF91">
        <v>0</v>
      </c>
      <c r="BG91">
        <v>0</v>
      </c>
      <c r="BH91">
        <v>-332677.93</v>
      </c>
      <c r="BI91">
        <v>0</v>
      </c>
      <c r="BK91">
        <v>0</v>
      </c>
      <c r="BL91">
        <v>1371829</v>
      </c>
      <c r="BM91">
        <v>0</v>
      </c>
      <c r="BN91">
        <v>-589731</v>
      </c>
      <c r="BO91">
        <v>0</v>
      </c>
      <c r="BP91">
        <v>-52708.55</v>
      </c>
      <c r="BQ91">
        <v>-277355.84999999998</v>
      </c>
      <c r="BR91">
        <v>863925.41</v>
      </c>
      <c r="BT91">
        <v>0</v>
      </c>
      <c r="BU91">
        <v>0</v>
      </c>
      <c r="BV91">
        <v>-1537135.04</v>
      </c>
      <c r="BW91">
        <v>-64135.69</v>
      </c>
      <c r="BX91">
        <v>-15403.48</v>
      </c>
      <c r="BY91">
        <v>0</v>
      </c>
      <c r="BZ91">
        <v>143635.73000000001</v>
      </c>
      <c r="CA91">
        <v>-27352.58</v>
      </c>
      <c r="CB91">
        <v>-1913281</v>
      </c>
      <c r="CC91">
        <v>489403.92</v>
      </c>
      <c r="CD91">
        <v>0</v>
      </c>
      <c r="CE91">
        <v>0</v>
      </c>
      <c r="CI91">
        <v>20293237.478846885</v>
      </c>
      <c r="CJ91">
        <v>5538586.0037670275</v>
      </c>
      <c r="CK91">
        <v>693925.57077649992</v>
      </c>
      <c r="CL91">
        <v>22932216.889999997</v>
      </c>
      <c r="DA91">
        <v>17035477.789999999</v>
      </c>
      <c r="DJ91">
        <v>5923223.6100000003</v>
      </c>
      <c r="EG91" s="1"/>
      <c r="EH91">
        <v>0</v>
      </c>
      <c r="EI91" s="1" t="s">
        <v>199</v>
      </c>
      <c r="EJ91">
        <v>1</v>
      </c>
      <c r="EK91" t="s">
        <v>428</v>
      </c>
      <c r="EL91"/>
    </row>
    <row r="92" spans="1:142" x14ac:dyDescent="0.3">
      <c r="A92" s="1" t="s">
        <v>134</v>
      </c>
      <c r="B92">
        <v>2021</v>
      </c>
      <c r="C92" s="1" t="s">
        <v>135</v>
      </c>
      <c r="D92">
        <v>829</v>
      </c>
      <c r="E92" s="1" t="s">
        <v>177</v>
      </c>
      <c r="F92" s="1" t="s">
        <v>137</v>
      </c>
      <c r="G92" s="1" t="s">
        <v>138</v>
      </c>
      <c r="H92">
        <v>6712.96</v>
      </c>
      <c r="I92">
        <v>8930</v>
      </c>
      <c r="AS92">
        <v>23122325.949999999</v>
      </c>
      <c r="AT92">
        <v>-21076.03</v>
      </c>
      <c r="AU92">
        <v>-125178.05</v>
      </c>
      <c r="AV92">
        <v>3101828.5</v>
      </c>
      <c r="AW92">
        <v>22405.52</v>
      </c>
      <c r="AX92">
        <v>0</v>
      </c>
      <c r="AY92">
        <v>-32016</v>
      </c>
      <c r="AZ92">
        <v>-880</v>
      </c>
      <c r="BA92">
        <v>-3101828.5</v>
      </c>
      <c r="BB92">
        <v>-31444194</v>
      </c>
      <c r="BC92">
        <v>3768151.3</v>
      </c>
      <c r="BD92">
        <v>0</v>
      </c>
      <c r="BE92">
        <v>0</v>
      </c>
      <c r="BF92">
        <v>0</v>
      </c>
      <c r="BG92">
        <v>0</v>
      </c>
      <c r="BH92">
        <v>50000</v>
      </c>
      <c r="BI92">
        <v>0</v>
      </c>
      <c r="BK92">
        <v>0</v>
      </c>
      <c r="BL92">
        <v>6812498</v>
      </c>
      <c r="BM92">
        <v>0</v>
      </c>
      <c r="BN92">
        <v>-827079</v>
      </c>
      <c r="BO92">
        <v>0</v>
      </c>
      <c r="BP92">
        <v>0</v>
      </c>
      <c r="BQ92">
        <v>-301537.33</v>
      </c>
      <c r="BR92">
        <v>85575.6</v>
      </c>
      <c r="BT92">
        <v>-1234788.74</v>
      </c>
      <c r="BU92">
        <v>0</v>
      </c>
      <c r="BV92">
        <v>-85803.74</v>
      </c>
      <c r="BW92">
        <v>-10750.45</v>
      </c>
      <c r="BX92">
        <v>-89461</v>
      </c>
      <c r="BY92">
        <v>-67641.919999999998</v>
      </c>
      <c r="BZ92">
        <v>0</v>
      </c>
      <c r="CA92">
        <v>0</v>
      </c>
      <c r="CB92">
        <v>0</v>
      </c>
      <c r="CC92">
        <v>1326876.04</v>
      </c>
      <c r="CD92">
        <v>0</v>
      </c>
      <c r="CE92">
        <v>0</v>
      </c>
      <c r="CI92">
        <v>15939734.48</v>
      </c>
      <c r="CJ92">
        <v>6654504.514651686</v>
      </c>
      <c r="CK92">
        <v>6248862.8284922</v>
      </c>
      <c r="CL92">
        <v>21850521.48</v>
      </c>
      <c r="DA92">
        <v>16145253.15</v>
      </c>
      <c r="DJ92">
        <v>5050000</v>
      </c>
      <c r="EG92" s="1"/>
      <c r="EH92">
        <v>0</v>
      </c>
      <c r="EI92" s="1"/>
      <c r="EJ92">
        <v>0</v>
      </c>
      <c r="EK92" t="s">
        <v>407</v>
      </c>
      <c r="EL92"/>
    </row>
    <row r="93" spans="1:142" x14ac:dyDescent="0.3">
      <c r="A93" s="1" t="s">
        <v>134</v>
      </c>
      <c r="B93">
        <v>2021</v>
      </c>
      <c r="C93" s="1" t="s">
        <v>135</v>
      </c>
      <c r="D93">
        <v>246</v>
      </c>
      <c r="E93" s="1" t="s">
        <v>178</v>
      </c>
      <c r="F93" s="1" t="s">
        <v>137</v>
      </c>
      <c r="G93" s="1" t="s">
        <v>138</v>
      </c>
      <c r="H93">
        <v>5859.15</v>
      </c>
      <c r="I93">
        <v>5978</v>
      </c>
      <c r="AS93">
        <v>22367571.949999999</v>
      </c>
      <c r="AT93">
        <v>-41376.589999999997</v>
      </c>
      <c r="AU93">
        <v>-102746.7</v>
      </c>
      <c r="AV93">
        <v>3186187.95</v>
      </c>
      <c r="AW93">
        <v>0</v>
      </c>
      <c r="AX93">
        <v>0</v>
      </c>
      <c r="AY93">
        <v>-22036.799999999999</v>
      </c>
      <c r="AZ93">
        <v>-947</v>
      </c>
      <c r="BA93">
        <v>-3186187.95</v>
      </c>
      <c r="BB93">
        <v>-24876790.949999999</v>
      </c>
      <c r="BC93">
        <v>3556086.7</v>
      </c>
      <c r="BD93">
        <v>0</v>
      </c>
      <c r="BE93">
        <v>0</v>
      </c>
      <c r="BF93">
        <v>0</v>
      </c>
      <c r="BG93">
        <v>-3847.85</v>
      </c>
      <c r="BH93">
        <v>-170000</v>
      </c>
      <c r="BI93">
        <v>0</v>
      </c>
      <c r="BK93">
        <v>0</v>
      </c>
      <c r="BL93">
        <v>-727103</v>
      </c>
      <c r="BM93">
        <v>0</v>
      </c>
      <c r="BN93">
        <v>689623</v>
      </c>
      <c r="BO93">
        <v>-81934.399999999994</v>
      </c>
      <c r="BP93">
        <v>-41144.199999999997</v>
      </c>
      <c r="BQ93">
        <v>-418195.39</v>
      </c>
      <c r="BR93">
        <v>135044.54999999999</v>
      </c>
      <c r="BT93">
        <v>-865982.1</v>
      </c>
      <c r="BU93">
        <v>-10</v>
      </c>
      <c r="BV93">
        <v>-380656.97</v>
      </c>
      <c r="BW93">
        <v>-6000</v>
      </c>
      <c r="BX93">
        <v>-17667.099999999999</v>
      </c>
      <c r="BY93">
        <v>-8889.35</v>
      </c>
      <c r="BZ93">
        <v>640000</v>
      </c>
      <c r="CA93">
        <v>-9141.8700000000008</v>
      </c>
      <c r="CB93">
        <v>0</v>
      </c>
      <c r="CC93">
        <v>750298.91</v>
      </c>
      <c r="CD93">
        <v>0</v>
      </c>
      <c r="CE93">
        <v>-0.16</v>
      </c>
      <c r="CI93">
        <v>7905699</v>
      </c>
      <c r="CJ93">
        <v>3790387.394188107</v>
      </c>
      <c r="CK93">
        <v>-959784.1509452</v>
      </c>
      <c r="CL93">
        <v>13366822.59</v>
      </c>
      <c r="DA93">
        <v>8170015.6699999999</v>
      </c>
      <c r="DJ93">
        <v>5930000</v>
      </c>
      <c r="EG93" s="1"/>
      <c r="EH93">
        <v>0</v>
      </c>
      <c r="EI93" s="1"/>
      <c r="EJ93">
        <v>0</v>
      </c>
      <c r="EK93" t="s">
        <v>394</v>
      </c>
      <c r="EL93"/>
    </row>
    <row r="94" spans="1:142" x14ac:dyDescent="0.3">
      <c r="A94" s="1" t="s">
        <v>134</v>
      </c>
      <c r="B94">
        <v>2021</v>
      </c>
      <c r="C94" s="1" t="s">
        <v>135</v>
      </c>
      <c r="D94">
        <v>134</v>
      </c>
      <c r="E94" s="1" t="s">
        <v>179</v>
      </c>
      <c r="F94" s="1" t="s">
        <v>137</v>
      </c>
      <c r="G94" s="1" t="s">
        <v>138</v>
      </c>
      <c r="H94">
        <v>4392.58</v>
      </c>
      <c r="I94">
        <v>4408</v>
      </c>
      <c r="AS94">
        <v>15258996.699999999</v>
      </c>
      <c r="AT94">
        <v>-103169.1</v>
      </c>
      <c r="AU94">
        <v>-166323.04999999999</v>
      </c>
      <c r="AV94">
        <v>2214975</v>
      </c>
      <c r="AW94">
        <v>0</v>
      </c>
      <c r="AX94">
        <v>0</v>
      </c>
      <c r="AY94">
        <v>-31329.07</v>
      </c>
      <c r="AZ94">
        <v>-772</v>
      </c>
      <c r="BA94">
        <v>-2214975</v>
      </c>
      <c r="BB94">
        <v>-15803576.5</v>
      </c>
      <c r="BC94">
        <v>2217295.7000000002</v>
      </c>
      <c r="BD94">
        <v>0</v>
      </c>
      <c r="BE94">
        <v>0</v>
      </c>
      <c r="BF94">
        <v>0</v>
      </c>
      <c r="BG94">
        <v>-6864.3</v>
      </c>
      <c r="BH94">
        <v>-168376</v>
      </c>
      <c r="BI94">
        <v>-566410</v>
      </c>
      <c r="BK94">
        <v>0</v>
      </c>
      <c r="BL94">
        <v>954024</v>
      </c>
      <c r="BM94">
        <v>0</v>
      </c>
      <c r="BN94">
        <v>-312436</v>
      </c>
      <c r="BO94">
        <v>0</v>
      </c>
      <c r="BP94">
        <v>0</v>
      </c>
      <c r="BQ94">
        <v>-159675.43</v>
      </c>
      <c r="BR94">
        <v>237381.25</v>
      </c>
      <c r="BT94">
        <v>-584140.80000000005</v>
      </c>
      <c r="BU94">
        <v>0</v>
      </c>
      <c r="BV94">
        <v>-334097.69</v>
      </c>
      <c r="BW94">
        <v>-134740.72</v>
      </c>
      <c r="BX94">
        <v>0</v>
      </c>
      <c r="BY94">
        <v>-42346.45</v>
      </c>
      <c r="BZ94">
        <v>131527.09</v>
      </c>
      <c r="CA94">
        <v>0</v>
      </c>
      <c r="CB94">
        <v>0</v>
      </c>
      <c r="CC94">
        <v>314066.17</v>
      </c>
      <c r="CD94">
        <v>0</v>
      </c>
      <c r="CE94">
        <v>0</v>
      </c>
      <c r="CI94">
        <v>11060458.02</v>
      </c>
      <c r="CJ94">
        <v>4456591.7687698789</v>
      </c>
      <c r="CK94">
        <v>1228772.3274382998</v>
      </c>
      <c r="CL94">
        <v>15645385.079999998</v>
      </c>
      <c r="DA94">
        <v>11186931.960000001</v>
      </c>
      <c r="DJ94">
        <v>3015188</v>
      </c>
      <c r="EG94" s="1" t="s">
        <v>288</v>
      </c>
      <c r="EH94">
        <v>1</v>
      </c>
      <c r="EI94" s="1"/>
      <c r="EJ94">
        <v>0</v>
      </c>
      <c r="EK94" t="s">
        <v>391</v>
      </c>
      <c r="EL94"/>
    </row>
    <row r="95" spans="1:142" x14ac:dyDescent="0.3">
      <c r="A95" s="1" t="s">
        <v>134</v>
      </c>
      <c r="B95">
        <v>2021</v>
      </c>
      <c r="C95" s="1" t="s">
        <v>135</v>
      </c>
      <c r="D95">
        <v>1113</v>
      </c>
      <c r="E95" s="1" t="s">
        <v>180</v>
      </c>
      <c r="F95" s="1" t="s">
        <v>137</v>
      </c>
      <c r="G95" s="1" t="s">
        <v>138</v>
      </c>
      <c r="H95">
        <v>4327.8</v>
      </c>
      <c r="I95">
        <v>4674</v>
      </c>
      <c r="AS95">
        <v>15709331.6</v>
      </c>
      <c r="AT95">
        <v>-54142.6</v>
      </c>
      <c r="AU95">
        <v>-235639.95</v>
      </c>
      <c r="AV95">
        <v>2699437.5</v>
      </c>
      <c r="AW95">
        <v>0</v>
      </c>
      <c r="AX95">
        <v>0</v>
      </c>
      <c r="AY95">
        <v>-20774.400000000001</v>
      </c>
      <c r="AZ95">
        <v>-682</v>
      </c>
      <c r="BA95">
        <v>-2699437.5</v>
      </c>
      <c r="BB95">
        <v>-16319590.619999999</v>
      </c>
      <c r="BC95">
        <v>2228948.46</v>
      </c>
      <c r="BD95">
        <v>0</v>
      </c>
      <c r="BE95">
        <v>0</v>
      </c>
      <c r="BF95">
        <v>0</v>
      </c>
      <c r="BG95">
        <v>-584.82000000000005</v>
      </c>
      <c r="BH95">
        <v>-268515.96000000002</v>
      </c>
      <c r="BI95">
        <v>0</v>
      </c>
      <c r="BK95">
        <v>0</v>
      </c>
      <c r="BL95">
        <v>1378220</v>
      </c>
      <c r="BM95">
        <v>0</v>
      </c>
      <c r="BN95">
        <v>-986795</v>
      </c>
      <c r="BO95">
        <v>0</v>
      </c>
      <c r="BP95">
        <v>-52845.3</v>
      </c>
      <c r="BQ95">
        <v>-141885.44</v>
      </c>
      <c r="BR95">
        <v>224033.92000000001</v>
      </c>
      <c r="BT95">
        <v>-47417.7</v>
      </c>
      <c r="BU95">
        <v>0</v>
      </c>
      <c r="BV95">
        <v>-959999.1</v>
      </c>
      <c r="BW95">
        <v>-7963.5</v>
      </c>
      <c r="BX95">
        <v>0</v>
      </c>
      <c r="BY95">
        <v>0</v>
      </c>
      <c r="BZ95">
        <v>107299</v>
      </c>
      <c r="CA95">
        <v>-40325.9</v>
      </c>
      <c r="CB95">
        <v>-1533060</v>
      </c>
      <c r="CC95">
        <v>175012.14</v>
      </c>
      <c r="CD95">
        <v>0</v>
      </c>
      <c r="CE95">
        <v>0</v>
      </c>
      <c r="CI95">
        <v>8803937.1613616627</v>
      </c>
      <c r="CJ95">
        <v>3204393.9733796818</v>
      </c>
      <c r="CK95">
        <v>525834.41489560006</v>
      </c>
      <c r="CL95">
        <v>6097126.1200000001</v>
      </c>
      <c r="DA95">
        <v>7956334.0499999998</v>
      </c>
      <c r="DJ95">
        <v>3349017.01</v>
      </c>
      <c r="EG95" s="1"/>
      <c r="EH95">
        <v>0</v>
      </c>
      <c r="EI95" s="1"/>
      <c r="EJ95">
        <v>0</v>
      </c>
      <c r="EK95" t="s">
        <v>416</v>
      </c>
      <c r="EL95"/>
    </row>
    <row r="96" spans="1:142" x14ac:dyDescent="0.3">
      <c r="A96" s="1" t="s">
        <v>134</v>
      </c>
      <c r="B96">
        <v>2021</v>
      </c>
      <c r="C96" s="1" t="s">
        <v>135</v>
      </c>
      <c r="D96">
        <v>1040</v>
      </c>
      <c r="E96" s="1" t="s">
        <v>181</v>
      </c>
      <c r="F96" s="1" t="s">
        <v>137</v>
      </c>
      <c r="G96" s="1" t="s">
        <v>138</v>
      </c>
      <c r="H96">
        <v>4293.43</v>
      </c>
      <c r="I96">
        <v>4170</v>
      </c>
      <c r="AS96">
        <v>14062879.5</v>
      </c>
      <c r="AT96">
        <v>-4383.3999999999996</v>
      </c>
      <c r="AU96">
        <v>-187247.97</v>
      </c>
      <c r="AV96">
        <v>1155726.7</v>
      </c>
      <c r="AW96">
        <v>0</v>
      </c>
      <c r="AX96">
        <v>0</v>
      </c>
      <c r="AY96">
        <v>-24763.200000000001</v>
      </c>
      <c r="AZ96">
        <v>-723</v>
      </c>
      <c r="BA96">
        <v>-1155726.7</v>
      </c>
      <c r="BB96">
        <v>-13261785.050000001</v>
      </c>
      <c r="BC96">
        <v>2108346.6</v>
      </c>
      <c r="BD96">
        <v>0</v>
      </c>
      <c r="BE96">
        <v>0</v>
      </c>
      <c r="BF96">
        <v>0</v>
      </c>
      <c r="BG96">
        <v>-223.85</v>
      </c>
      <c r="BH96">
        <v>99738</v>
      </c>
      <c r="BI96">
        <v>0</v>
      </c>
      <c r="BK96">
        <v>0</v>
      </c>
      <c r="BL96">
        <v>-1504231</v>
      </c>
      <c r="BM96">
        <v>0</v>
      </c>
      <c r="BN96">
        <v>678988</v>
      </c>
      <c r="BO96">
        <v>0</v>
      </c>
      <c r="BP96">
        <v>-57170.45</v>
      </c>
      <c r="BQ96">
        <v>-229200.93</v>
      </c>
      <c r="BR96">
        <v>60160.800000000003</v>
      </c>
      <c r="BT96">
        <v>-478865</v>
      </c>
      <c r="BU96">
        <v>0</v>
      </c>
      <c r="BV96">
        <v>-183756</v>
      </c>
      <c r="BW96">
        <v>0</v>
      </c>
      <c r="BX96">
        <v>0</v>
      </c>
      <c r="BY96">
        <v>0</v>
      </c>
      <c r="BZ96">
        <v>2750.4</v>
      </c>
      <c r="CA96">
        <v>-9425.6</v>
      </c>
      <c r="CB96">
        <v>0</v>
      </c>
      <c r="CC96">
        <v>257468.1</v>
      </c>
      <c r="CD96">
        <v>55655.5</v>
      </c>
      <c r="CE96">
        <v>-5843.1</v>
      </c>
      <c r="CI96">
        <v>12298713.900000002</v>
      </c>
      <c r="CJ96">
        <v>1622917.4040250131</v>
      </c>
      <c r="CK96">
        <v>-1244014.5802215999</v>
      </c>
      <c r="CL96">
        <v>15952672.859999999</v>
      </c>
      <c r="DA96">
        <v>12743348.33</v>
      </c>
      <c r="DJ96">
        <v>2873748</v>
      </c>
      <c r="EG96" s="1" t="s">
        <v>283</v>
      </c>
      <c r="EH96">
        <v>1</v>
      </c>
      <c r="EI96" s="1"/>
      <c r="EJ96">
        <v>0</v>
      </c>
      <c r="EK96" t="s">
        <v>414</v>
      </c>
      <c r="EL96"/>
    </row>
    <row r="97" spans="1:142" x14ac:dyDescent="0.3">
      <c r="A97" s="1" t="s">
        <v>134</v>
      </c>
      <c r="B97">
        <v>2021</v>
      </c>
      <c r="C97" s="1" t="s">
        <v>135</v>
      </c>
      <c r="D97">
        <v>901</v>
      </c>
      <c r="E97" s="1" t="s">
        <v>182</v>
      </c>
      <c r="F97" s="1" t="s">
        <v>137</v>
      </c>
      <c r="G97" s="1" t="s">
        <v>138</v>
      </c>
      <c r="H97">
        <v>3593.88</v>
      </c>
      <c r="I97">
        <v>3454</v>
      </c>
      <c r="AS97">
        <v>11001527.75</v>
      </c>
      <c r="AT97">
        <v>1079.3</v>
      </c>
      <c r="AU97">
        <v>-44006.1</v>
      </c>
      <c r="AV97">
        <v>1594486.1</v>
      </c>
      <c r="AW97">
        <v>0</v>
      </c>
      <c r="AX97">
        <v>0</v>
      </c>
      <c r="AY97">
        <v>-16065.6</v>
      </c>
      <c r="AZ97">
        <v>-586</v>
      </c>
      <c r="BA97">
        <v>-1594486.1</v>
      </c>
      <c r="BB97">
        <v>-11176236.050000001</v>
      </c>
      <c r="BC97">
        <v>1845332.4</v>
      </c>
      <c r="BD97">
        <v>0</v>
      </c>
      <c r="BE97">
        <v>0</v>
      </c>
      <c r="BF97">
        <v>0</v>
      </c>
      <c r="BG97">
        <v>441.5</v>
      </c>
      <c r="BH97">
        <v>-220000</v>
      </c>
      <c r="BI97">
        <v>0</v>
      </c>
      <c r="BK97">
        <v>0</v>
      </c>
      <c r="BL97">
        <v>-1403523</v>
      </c>
      <c r="BM97">
        <v>0</v>
      </c>
      <c r="BN97">
        <v>420000</v>
      </c>
      <c r="BO97">
        <v>-39341.65</v>
      </c>
      <c r="BP97">
        <v>0</v>
      </c>
      <c r="BQ97">
        <v>-180739.14</v>
      </c>
      <c r="BR97">
        <v>0</v>
      </c>
      <c r="BT97">
        <v>-269359.34999999998</v>
      </c>
      <c r="BU97">
        <v>0</v>
      </c>
      <c r="BV97">
        <v>-304425.38</v>
      </c>
      <c r="BW97">
        <v>-5634.6</v>
      </c>
      <c r="BX97">
        <v>0</v>
      </c>
      <c r="BY97">
        <v>-6795.4</v>
      </c>
      <c r="BZ97">
        <v>213731.06</v>
      </c>
      <c r="CA97">
        <v>-624.44000000000005</v>
      </c>
      <c r="CB97">
        <v>0</v>
      </c>
      <c r="CC97">
        <v>483568.6</v>
      </c>
      <c r="CD97">
        <v>0</v>
      </c>
      <c r="CE97">
        <v>0</v>
      </c>
      <c r="CI97">
        <v>12078014.409999998</v>
      </c>
      <c r="CJ97">
        <v>4141233.6616463703</v>
      </c>
      <c r="CK97">
        <v>-1031624.1853771</v>
      </c>
      <c r="CL97">
        <v>15322734.57</v>
      </c>
      <c r="DA97">
        <v>11308367.380000001</v>
      </c>
      <c r="DJ97">
        <v>1914000</v>
      </c>
      <c r="EG97" s="1"/>
      <c r="EH97">
        <v>0</v>
      </c>
      <c r="EI97" s="1"/>
      <c r="EJ97">
        <v>0</v>
      </c>
      <c r="EK97" t="s">
        <v>409</v>
      </c>
      <c r="EL97"/>
    </row>
    <row r="98" spans="1:142" x14ac:dyDescent="0.3">
      <c r="A98" s="1" t="s">
        <v>134</v>
      </c>
      <c r="B98">
        <v>2021</v>
      </c>
      <c r="C98" s="1" t="s">
        <v>135</v>
      </c>
      <c r="D98">
        <v>966</v>
      </c>
      <c r="E98" s="1" t="s">
        <v>183</v>
      </c>
      <c r="F98" s="1" t="s">
        <v>137</v>
      </c>
      <c r="G98" s="1" t="s">
        <v>138</v>
      </c>
      <c r="H98">
        <v>3539.49</v>
      </c>
      <c r="I98">
        <v>3475</v>
      </c>
      <c r="AS98">
        <v>11604826.550000001</v>
      </c>
      <c r="AT98">
        <v>-14851.48</v>
      </c>
      <c r="AU98">
        <v>-67308</v>
      </c>
      <c r="AV98">
        <v>1845851.65</v>
      </c>
      <c r="AW98">
        <v>0</v>
      </c>
      <c r="AX98">
        <v>0</v>
      </c>
      <c r="AY98">
        <v>-16200</v>
      </c>
      <c r="AZ98">
        <v>-550</v>
      </c>
      <c r="BA98">
        <v>-1845851.65</v>
      </c>
      <c r="BB98">
        <v>-13424628.25</v>
      </c>
      <c r="BC98">
        <v>1881121.05</v>
      </c>
      <c r="BD98">
        <v>0</v>
      </c>
      <c r="BE98">
        <v>0</v>
      </c>
      <c r="BF98">
        <v>0</v>
      </c>
      <c r="BG98">
        <v>-3678.35</v>
      </c>
      <c r="BH98">
        <v>-515000</v>
      </c>
      <c r="BI98">
        <v>0</v>
      </c>
      <c r="BK98">
        <v>0</v>
      </c>
      <c r="BL98">
        <v>7195</v>
      </c>
      <c r="BM98">
        <v>0</v>
      </c>
      <c r="BN98">
        <v>735000</v>
      </c>
      <c r="BO98">
        <v>-21321.35</v>
      </c>
      <c r="BP98">
        <v>0</v>
      </c>
      <c r="BQ98">
        <v>-160736.26</v>
      </c>
      <c r="BR98">
        <v>72923.5</v>
      </c>
      <c r="BT98">
        <v>-489111.34</v>
      </c>
      <c r="BU98">
        <v>0</v>
      </c>
      <c r="BV98">
        <v>-245781.37</v>
      </c>
      <c r="BW98">
        <v>-12544.17</v>
      </c>
      <c r="BX98">
        <v>0</v>
      </c>
      <c r="BY98">
        <v>0</v>
      </c>
      <c r="BZ98">
        <v>4020.26</v>
      </c>
      <c r="CA98">
        <v>-12559.3</v>
      </c>
      <c r="CB98">
        <v>0</v>
      </c>
      <c r="CC98">
        <v>551406.76</v>
      </c>
      <c r="CD98">
        <v>0</v>
      </c>
      <c r="CE98">
        <v>0</v>
      </c>
      <c r="CI98">
        <v>7914598.0000000019</v>
      </c>
      <c r="CJ98">
        <v>3218316.005027527</v>
      </c>
      <c r="CK98">
        <v>809215.07724510005</v>
      </c>
      <c r="CL98">
        <v>10919497.18</v>
      </c>
      <c r="DA98">
        <v>8077081.7999999998</v>
      </c>
      <c r="DJ98">
        <v>2200000</v>
      </c>
      <c r="EG98" s="1"/>
      <c r="EH98">
        <v>0</v>
      </c>
      <c r="EI98" s="1"/>
      <c r="EJ98">
        <v>0</v>
      </c>
      <c r="EK98" t="s">
        <v>411</v>
      </c>
      <c r="EL98"/>
    </row>
    <row r="99" spans="1:142" x14ac:dyDescent="0.3">
      <c r="A99" s="1" t="s">
        <v>134</v>
      </c>
      <c r="B99">
        <v>2021</v>
      </c>
      <c r="C99" s="1" t="s">
        <v>135</v>
      </c>
      <c r="D99">
        <v>1322</v>
      </c>
      <c r="E99" s="1" t="s">
        <v>184</v>
      </c>
      <c r="F99" s="1" t="s">
        <v>137</v>
      </c>
      <c r="G99" s="1" t="s">
        <v>138</v>
      </c>
      <c r="H99">
        <v>3339.17</v>
      </c>
      <c r="I99">
        <v>3105</v>
      </c>
      <c r="AS99">
        <v>13988948.15</v>
      </c>
      <c r="AT99">
        <v>-76424.100000000006</v>
      </c>
      <c r="AU99">
        <v>-251490.53</v>
      </c>
      <c r="AV99">
        <v>1622890.75</v>
      </c>
      <c r="AW99">
        <v>0</v>
      </c>
      <c r="AX99">
        <v>0</v>
      </c>
      <c r="AY99">
        <v>-15844.8</v>
      </c>
      <c r="AZ99">
        <v>-595</v>
      </c>
      <c r="BA99">
        <v>-1622890.75</v>
      </c>
      <c r="BB99">
        <v>-18593432.350000001</v>
      </c>
      <c r="BC99">
        <v>2210801.5</v>
      </c>
      <c r="BD99">
        <v>0</v>
      </c>
      <c r="BE99">
        <v>0</v>
      </c>
      <c r="BF99">
        <v>0</v>
      </c>
      <c r="BG99">
        <v>-6742.43</v>
      </c>
      <c r="BH99">
        <v>650000</v>
      </c>
      <c r="BI99">
        <v>0</v>
      </c>
      <c r="BK99">
        <v>0</v>
      </c>
      <c r="BL99">
        <v>4539558.6500000004</v>
      </c>
      <c r="BM99">
        <v>0</v>
      </c>
      <c r="BN99">
        <v>-436420</v>
      </c>
      <c r="BO99">
        <v>-115922.15</v>
      </c>
      <c r="BP99">
        <v>-12105.2</v>
      </c>
      <c r="BQ99">
        <v>-271822.5</v>
      </c>
      <c r="BR99">
        <v>105721.55</v>
      </c>
      <c r="BT99">
        <v>-907586.1</v>
      </c>
      <c r="BU99">
        <v>0</v>
      </c>
      <c r="BV99">
        <v>-384228.6</v>
      </c>
      <c r="BW99">
        <v>-37347.94</v>
      </c>
      <c r="BX99">
        <v>0</v>
      </c>
      <c r="BY99">
        <v>-12856.68</v>
      </c>
      <c r="BZ99">
        <v>70915.48</v>
      </c>
      <c r="CA99">
        <v>-8756.48</v>
      </c>
      <c r="CB99">
        <v>0</v>
      </c>
      <c r="CC99">
        <v>441333.63</v>
      </c>
      <c r="CD99">
        <v>0</v>
      </c>
      <c r="CE99">
        <v>0</v>
      </c>
      <c r="CI99">
        <v>9234108.8100000024</v>
      </c>
      <c r="CJ99">
        <v>4737154.9205005206</v>
      </c>
      <c r="CK99">
        <v>4115230.6273078001</v>
      </c>
      <c r="CL99">
        <v>10090767.449999999</v>
      </c>
      <c r="DA99">
        <v>9670605.4100000001</v>
      </c>
      <c r="DJ99">
        <v>3650000</v>
      </c>
      <c r="EG99" s="1"/>
      <c r="EH99">
        <v>0</v>
      </c>
      <c r="EI99" s="1"/>
      <c r="EJ99">
        <v>0</v>
      </c>
      <c r="EK99" t="s">
        <v>420</v>
      </c>
      <c r="EL99"/>
    </row>
    <row r="100" spans="1:142" x14ac:dyDescent="0.3">
      <c r="A100" s="1" t="s">
        <v>134</v>
      </c>
      <c r="B100">
        <v>2021</v>
      </c>
      <c r="C100" s="1" t="s">
        <v>135</v>
      </c>
      <c r="D100">
        <v>820</v>
      </c>
      <c r="E100" s="1" t="s">
        <v>185</v>
      </c>
      <c r="F100" s="1" t="s">
        <v>137</v>
      </c>
      <c r="G100" s="1" t="s">
        <v>138</v>
      </c>
      <c r="H100">
        <v>2603.21</v>
      </c>
      <c r="I100">
        <v>2556</v>
      </c>
      <c r="AS100">
        <v>8525493.25</v>
      </c>
      <c r="AT100">
        <v>-4731.76</v>
      </c>
      <c r="AU100">
        <v>-37512.15</v>
      </c>
      <c r="AV100">
        <v>1297122.7</v>
      </c>
      <c r="AW100">
        <v>0</v>
      </c>
      <c r="AX100">
        <v>0</v>
      </c>
      <c r="AY100">
        <v>-12456</v>
      </c>
      <c r="AZ100">
        <v>-421</v>
      </c>
      <c r="BA100">
        <v>-1297122.7</v>
      </c>
      <c r="BB100">
        <v>-9808274.25</v>
      </c>
      <c r="BC100">
        <v>1297907.7</v>
      </c>
      <c r="BD100">
        <v>0</v>
      </c>
      <c r="BE100">
        <v>0</v>
      </c>
      <c r="BF100">
        <v>0</v>
      </c>
      <c r="BG100">
        <v>-152.5</v>
      </c>
      <c r="BH100">
        <v>25000</v>
      </c>
      <c r="BI100">
        <v>0</v>
      </c>
      <c r="BK100">
        <v>0</v>
      </c>
      <c r="BL100">
        <v>873267</v>
      </c>
      <c r="BM100">
        <v>0</v>
      </c>
      <c r="BN100">
        <v>-184000</v>
      </c>
      <c r="BO100">
        <v>-11707.35</v>
      </c>
      <c r="BP100">
        <v>0</v>
      </c>
      <c r="BQ100">
        <v>-142709.71</v>
      </c>
      <c r="BR100">
        <v>12514.1</v>
      </c>
      <c r="BT100">
        <v>-187476.4</v>
      </c>
      <c r="BU100">
        <v>0</v>
      </c>
      <c r="BV100">
        <v>-267808.21000000002</v>
      </c>
      <c r="BW100">
        <v>-473.5</v>
      </c>
      <c r="BX100">
        <v>0</v>
      </c>
      <c r="BY100">
        <v>0</v>
      </c>
      <c r="BZ100">
        <v>63832.5</v>
      </c>
      <c r="CA100">
        <v>-43138.9</v>
      </c>
      <c r="CB100">
        <v>0</v>
      </c>
      <c r="CC100">
        <v>269196.40000000002</v>
      </c>
      <c r="CD100">
        <v>0</v>
      </c>
      <c r="CE100">
        <v>0</v>
      </c>
      <c r="CI100">
        <v>7008500.3499999987</v>
      </c>
      <c r="CJ100">
        <v>2675999.8938983646</v>
      </c>
      <c r="CK100">
        <v>797541.35837659996</v>
      </c>
      <c r="CL100">
        <v>7492472.0099999998</v>
      </c>
      <c r="DA100">
        <v>6565689.9199999999</v>
      </c>
      <c r="DJ100">
        <v>1240000</v>
      </c>
      <c r="EG100" s="1"/>
      <c r="EH100">
        <v>0</v>
      </c>
      <c r="EI100" s="1"/>
      <c r="EJ100">
        <v>0</v>
      </c>
      <c r="EK100" t="s">
        <v>406</v>
      </c>
      <c r="EL100"/>
    </row>
    <row r="101" spans="1:142" x14ac:dyDescent="0.3">
      <c r="A101" s="1" t="s">
        <v>134</v>
      </c>
      <c r="B101">
        <v>2021</v>
      </c>
      <c r="C101" s="1" t="s">
        <v>135</v>
      </c>
      <c r="D101">
        <v>1331</v>
      </c>
      <c r="E101" s="1" t="s">
        <v>186</v>
      </c>
      <c r="F101" s="1" t="s">
        <v>137</v>
      </c>
      <c r="G101" s="1" t="s">
        <v>138</v>
      </c>
      <c r="H101">
        <v>995.45</v>
      </c>
      <c r="I101">
        <v>968</v>
      </c>
      <c r="AS101">
        <v>3578782</v>
      </c>
      <c r="AT101">
        <v>-2004</v>
      </c>
      <c r="AU101">
        <v>-331527</v>
      </c>
      <c r="AV101">
        <v>467155</v>
      </c>
      <c r="AW101">
        <v>0</v>
      </c>
      <c r="AX101">
        <v>0</v>
      </c>
      <c r="AY101">
        <v>-4781</v>
      </c>
      <c r="AZ101">
        <v>-166</v>
      </c>
      <c r="BA101">
        <v>-467155</v>
      </c>
      <c r="BB101">
        <v>-3737515</v>
      </c>
      <c r="BC101">
        <v>531409</v>
      </c>
      <c r="BD101">
        <v>0</v>
      </c>
      <c r="BE101">
        <v>0</v>
      </c>
      <c r="BF101">
        <v>0</v>
      </c>
      <c r="BG101">
        <v>-6096</v>
      </c>
      <c r="BH101">
        <v>-45000</v>
      </c>
      <c r="BI101">
        <v>0</v>
      </c>
      <c r="BK101">
        <v>0</v>
      </c>
      <c r="BL101">
        <v>40273</v>
      </c>
      <c r="BM101">
        <v>0</v>
      </c>
      <c r="BN101">
        <v>109000</v>
      </c>
      <c r="BO101">
        <v>-48070</v>
      </c>
      <c r="BP101">
        <v>0</v>
      </c>
      <c r="BQ101">
        <v>-15512.92</v>
      </c>
      <c r="BR101">
        <v>212041</v>
      </c>
      <c r="BT101">
        <v>-145902</v>
      </c>
      <c r="BU101">
        <v>0</v>
      </c>
      <c r="BV101">
        <v>-176040</v>
      </c>
      <c r="BW101">
        <v>0</v>
      </c>
      <c r="BX101">
        <v>0</v>
      </c>
      <c r="BY101">
        <v>0</v>
      </c>
      <c r="BZ101">
        <v>22702</v>
      </c>
      <c r="CA101">
        <v>-13364</v>
      </c>
      <c r="CB101">
        <v>0</v>
      </c>
      <c r="CC101">
        <v>-5038</v>
      </c>
      <c r="CD101">
        <v>0</v>
      </c>
      <c r="CE101">
        <v>0</v>
      </c>
      <c r="CI101">
        <v>2848042.9999999995</v>
      </c>
      <c r="CJ101">
        <v>934863.18290547316</v>
      </c>
      <c r="CK101">
        <v>188726.44148420001</v>
      </c>
      <c r="CL101">
        <v>2833488</v>
      </c>
      <c r="DA101">
        <v>2234461</v>
      </c>
      <c r="DJ101">
        <v>585000</v>
      </c>
      <c r="EG101" s="1" t="s">
        <v>294</v>
      </c>
      <c r="EH101">
        <v>1</v>
      </c>
      <c r="EI101" s="1"/>
      <c r="EJ101">
        <v>0</v>
      </c>
      <c r="EK101" t="s">
        <v>422</v>
      </c>
      <c r="EL101"/>
    </row>
    <row r="102" spans="1:142" x14ac:dyDescent="0.3">
      <c r="A102" s="1" t="s">
        <v>134</v>
      </c>
      <c r="B102">
        <v>2021</v>
      </c>
      <c r="C102" s="1" t="s">
        <v>135</v>
      </c>
      <c r="D102">
        <v>1142</v>
      </c>
      <c r="E102" s="1" t="s">
        <v>187</v>
      </c>
      <c r="F102" s="1" t="s">
        <v>137</v>
      </c>
      <c r="G102" s="1" t="s">
        <v>138</v>
      </c>
      <c r="H102">
        <v>490.17</v>
      </c>
      <c r="I102">
        <v>439</v>
      </c>
      <c r="AS102">
        <v>2516646.35</v>
      </c>
      <c r="AT102">
        <v>-50043.8</v>
      </c>
      <c r="AU102">
        <v>-25921.45</v>
      </c>
      <c r="AV102">
        <v>1081447.8500000001</v>
      </c>
      <c r="AW102">
        <v>0</v>
      </c>
      <c r="AX102">
        <v>0</v>
      </c>
      <c r="AY102">
        <v>-24371.45</v>
      </c>
      <c r="AZ102">
        <v>-96</v>
      </c>
      <c r="BA102">
        <v>-1081447.8500000001</v>
      </c>
      <c r="BB102">
        <v>-5678469.5</v>
      </c>
      <c r="BC102">
        <v>403273.65</v>
      </c>
      <c r="BD102">
        <v>0</v>
      </c>
      <c r="BE102">
        <v>0</v>
      </c>
      <c r="BF102">
        <v>0</v>
      </c>
      <c r="BG102">
        <v>-0.25</v>
      </c>
      <c r="BH102">
        <v>-22650</v>
      </c>
      <c r="BI102">
        <v>0</v>
      </c>
      <c r="BK102">
        <v>0</v>
      </c>
      <c r="BL102">
        <v>3659881</v>
      </c>
      <c r="BM102">
        <v>0</v>
      </c>
      <c r="BN102">
        <v>-154670</v>
      </c>
      <c r="BO102">
        <v>0</v>
      </c>
      <c r="BP102">
        <v>0</v>
      </c>
      <c r="BQ102">
        <v>-6960.15</v>
      </c>
      <c r="BR102">
        <v>334.75</v>
      </c>
      <c r="BT102">
        <v>0</v>
      </c>
      <c r="BU102">
        <v>0</v>
      </c>
      <c r="BV102">
        <v>-416069.63</v>
      </c>
      <c r="BW102">
        <v>0</v>
      </c>
      <c r="BX102">
        <v>0</v>
      </c>
      <c r="BY102">
        <v>0</v>
      </c>
      <c r="BZ102">
        <v>1152.3800000000001</v>
      </c>
      <c r="CA102">
        <v>-2621.55</v>
      </c>
      <c r="CB102">
        <v>0</v>
      </c>
      <c r="CC102">
        <v>1122111.18</v>
      </c>
      <c r="CD102">
        <v>0</v>
      </c>
      <c r="CE102">
        <v>0</v>
      </c>
      <c r="CI102">
        <v>23217403.989999998</v>
      </c>
      <c r="CJ102">
        <v>5337826.2353400821</v>
      </c>
      <c r="CK102">
        <v>3524609.1337361005</v>
      </c>
      <c r="CL102">
        <v>24071347.180000003</v>
      </c>
      <c r="DA102">
        <v>24448356.52</v>
      </c>
      <c r="DJ102">
        <v>1072693</v>
      </c>
      <c r="EG102" s="1" t="s">
        <v>288</v>
      </c>
      <c r="EH102">
        <v>1</v>
      </c>
      <c r="EI102" s="1"/>
      <c r="EJ102">
        <v>0</v>
      </c>
      <c r="EK102" t="s">
        <v>417</v>
      </c>
      <c r="EL102"/>
    </row>
    <row r="103" spans="1:142" x14ac:dyDescent="0.3">
      <c r="A103" s="1" t="s">
        <v>134</v>
      </c>
      <c r="B103">
        <v>2021</v>
      </c>
      <c r="C103" s="1" t="s">
        <v>135</v>
      </c>
      <c r="D103">
        <v>1362</v>
      </c>
      <c r="E103" s="1" t="s">
        <v>188</v>
      </c>
      <c r="F103" s="1" t="s">
        <v>137</v>
      </c>
      <c r="G103" s="1" t="s">
        <v>138</v>
      </c>
      <c r="H103">
        <v>0</v>
      </c>
      <c r="I103">
        <v>0</v>
      </c>
      <c r="AS103">
        <v>0</v>
      </c>
      <c r="AT103">
        <v>0</v>
      </c>
      <c r="AU103">
        <v>0</v>
      </c>
      <c r="AV103">
        <v>0</v>
      </c>
      <c r="AW103">
        <v>0</v>
      </c>
      <c r="AX103">
        <v>0</v>
      </c>
      <c r="AY103">
        <v>0</v>
      </c>
      <c r="AZ103">
        <v>0</v>
      </c>
      <c r="BA103">
        <v>0</v>
      </c>
      <c r="BB103">
        <v>0</v>
      </c>
      <c r="BC103">
        <v>0</v>
      </c>
      <c r="BD103">
        <v>0</v>
      </c>
      <c r="BE103">
        <v>0</v>
      </c>
      <c r="BF103">
        <v>0</v>
      </c>
      <c r="BG103">
        <v>0</v>
      </c>
      <c r="BH103">
        <v>0</v>
      </c>
      <c r="BI103">
        <v>0</v>
      </c>
      <c r="BK103">
        <v>0</v>
      </c>
      <c r="BL103">
        <v>0</v>
      </c>
      <c r="BM103">
        <v>0</v>
      </c>
      <c r="BN103">
        <v>0</v>
      </c>
      <c r="BO103">
        <v>0</v>
      </c>
      <c r="BP103">
        <v>0</v>
      </c>
      <c r="BQ103">
        <v>0</v>
      </c>
      <c r="BR103">
        <v>0</v>
      </c>
      <c r="BT103">
        <v>0</v>
      </c>
      <c r="BU103">
        <v>0</v>
      </c>
      <c r="BV103">
        <v>0</v>
      </c>
      <c r="BW103">
        <v>0</v>
      </c>
      <c r="BX103">
        <v>0</v>
      </c>
      <c r="BY103">
        <v>0</v>
      </c>
      <c r="BZ103">
        <v>0</v>
      </c>
      <c r="CA103">
        <v>0</v>
      </c>
      <c r="CB103">
        <v>0</v>
      </c>
      <c r="CC103">
        <v>0</v>
      </c>
      <c r="CD103">
        <v>0</v>
      </c>
      <c r="CE103">
        <v>0</v>
      </c>
      <c r="CI103">
        <v>0</v>
      </c>
      <c r="CJ103">
        <v>0</v>
      </c>
      <c r="CK103">
        <v>0</v>
      </c>
      <c r="CL103">
        <v>0</v>
      </c>
      <c r="DA103">
        <v>0</v>
      </c>
      <c r="DJ103">
        <v>0</v>
      </c>
      <c r="EG103" s="1" t="s">
        <v>285</v>
      </c>
      <c r="EH103">
        <v>1</v>
      </c>
      <c r="EI103" s="1"/>
      <c r="EJ103">
        <v>0</v>
      </c>
      <c r="EK103" t="s">
        <v>423</v>
      </c>
      <c r="EL103"/>
    </row>
    <row r="104" spans="1:142" x14ac:dyDescent="0.3">
      <c r="A104" s="1" t="s">
        <v>134</v>
      </c>
      <c r="B104">
        <v>2022</v>
      </c>
      <c r="C104" s="1" t="s">
        <v>135</v>
      </c>
      <c r="D104">
        <v>1542</v>
      </c>
      <c r="E104" s="1" t="s">
        <v>136</v>
      </c>
      <c r="F104" s="1" t="s">
        <v>137</v>
      </c>
      <c r="G104" s="1" t="s">
        <v>138</v>
      </c>
      <c r="H104">
        <v>902319.09</v>
      </c>
      <c r="I104">
        <v>813278</v>
      </c>
      <c r="AS104">
        <v>3409298870.8499999</v>
      </c>
      <c r="AT104">
        <v>-21922229.969999999</v>
      </c>
      <c r="AU104">
        <v>0</v>
      </c>
      <c r="AV104">
        <v>464105322.50999999</v>
      </c>
      <c r="AW104">
        <v>0</v>
      </c>
      <c r="AX104">
        <v>0</v>
      </c>
      <c r="AY104">
        <v>-4329461.3899999997</v>
      </c>
      <c r="AZ104">
        <v>-231359</v>
      </c>
      <c r="BA104">
        <v>-464105322.50999999</v>
      </c>
      <c r="BB104">
        <v>-2875547376.6999998</v>
      </c>
      <c r="BC104">
        <v>462168261.73000002</v>
      </c>
      <c r="BD104">
        <v>0</v>
      </c>
      <c r="BE104">
        <v>0</v>
      </c>
      <c r="BF104">
        <v>0</v>
      </c>
      <c r="BG104">
        <v>-1450478.96</v>
      </c>
      <c r="BH104">
        <v>-66681790</v>
      </c>
      <c r="BI104">
        <v>0</v>
      </c>
      <c r="BK104">
        <v>0</v>
      </c>
      <c r="BL104">
        <v>-1060807187</v>
      </c>
      <c r="BM104">
        <v>0</v>
      </c>
      <c r="BN104">
        <v>196351294</v>
      </c>
      <c r="BO104">
        <v>-504266.5</v>
      </c>
      <c r="BP104">
        <v>-264322.15000000002</v>
      </c>
      <c r="BQ104">
        <v>-17756888.539999999</v>
      </c>
      <c r="BR104">
        <v>0</v>
      </c>
      <c r="BT104">
        <v>0</v>
      </c>
      <c r="BU104">
        <v>0</v>
      </c>
      <c r="BV104">
        <v>-180879983.84</v>
      </c>
      <c r="BW104">
        <v>-1915765.23</v>
      </c>
      <c r="BX104">
        <v>-1237509.7</v>
      </c>
      <c r="BY104">
        <v>0</v>
      </c>
      <c r="BZ104">
        <v>514306.48</v>
      </c>
      <c r="CA104">
        <v>-836451.31</v>
      </c>
      <c r="CB104">
        <v>0</v>
      </c>
      <c r="CC104">
        <v>-216163626.75</v>
      </c>
      <c r="CD104">
        <v>0</v>
      </c>
      <c r="CE104">
        <v>0</v>
      </c>
      <c r="CI104">
        <v>758667184.16999996</v>
      </c>
      <c r="CJ104">
        <v>581446087.81284082</v>
      </c>
      <c r="CK104">
        <v>-909753863.90326011</v>
      </c>
      <c r="CL104">
        <v>1516590587.9299998</v>
      </c>
      <c r="DA104">
        <v>368262489.91000003</v>
      </c>
      <c r="DJ104">
        <v>710283387</v>
      </c>
      <c r="EG104" s="1"/>
      <c r="EH104">
        <v>0</v>
      </c>
      <c r="EI104" s="1"/>
      <c r="EJ104">
        <v>0</v>
      </c>
      <c r="EK104" t="s">
        <v>432</v>
      </c>
      <c r="EL104"/>
    </row>
    <row r="105" spans="1:142" x14ac:dyDescent="0.3">
      <c r="A105" s="1" t="s">
        <v>134</v>
      </c>
      <c r="B105">
        <v>2022</v>
      </c>
      <c r="C105" s="1" t="s">
        <v>135</v>
      </c>
      <c r="D105">
        <v>1562</v>
      </c>
      <c r="E105" s="1" t="s">
        <v>139</v>
      </c>
      <c r="F105" s="1" t="s">
        <v>137</v>
      </c>
      <c r="G105" s="1" t="s">
        <v>138</v>
      </c>
      <c r="H105">
        <v>1412754.8</v>
      </c>
      <c r="I105">
        <v>1303916</v>
      </c>
      <c r="AS105">
        <v>5340364245.3199997</v>
      </c>
      <c r="AT105">
        <v>-11461123.119999999</v>
      </c>
      <c r="AU105">
        <v>0</v>
      </c>
      <c r="AV105">
        <v>877191427.60000002</v>
      </c>
      <c r="AW105">
        <v>0</v>
      </c>
      <c r="AX105">
        <v>0</v>
      </c>
      <c r="AY105">
        <v>-7003069.96</v>
      </c>
      <c r="AZ105">
        <v>-332503</v>
      </c>
      <c r="BA105">
        <v>-877191427.60000002</v>
      </c>
      <c r="BB105">
        <v>-6379831765.6800003</v>
      </c>
      <c r="BC105">
        <v>831904022.14999998</v>
      </c>
      <c r="BD105">
        <v>0</v>
      </c>
      <c r="BE105">
        <v>0</v>
      </c>
      <c r="BF105">
        <v>0</v>
      </c>
      <c r="BG105">
        <v>-3286150.3</v>
      </c>
      <c r="BH105">
        <v>-136053877.40000001</v>
      </c>
      <c r="BI105">
        <v>0</v>
      </c>
      <c r="BK105">
        <v>0</v>
      </c>
      <c r="BL105">
        <v>188663484</v>
      </c>
      <c r="BM105">
        <v>0</v>
      </c>
      <c r="BN105">
        <v>-6000793</v>
      </c>
      <c r="BO105">
        <v>-30157940.359999999</v>
      </c>
      <c r="BP105">
        <v>-985022.45</v>
      </c>
      <c r="BQ105">
        <v>-21917602.02</v>
      </c>
      <c r="BR105">
        <v>0</v>
      </c>
      <c r="BT105">
        <v>-366608767.01999998</v>
      </c>
      <c r="BU105">
        <v>-2124544.5299999998</v>
      </c>
      <c r="BV105">
        <v>143720226.53999999</v>
      </c>
      <c r="BW105">
        <v>-11117866.9</v>
      </c>
      <c r="BX105">
        <v>-5597072.2800000003</v>
      </c>
      <c r="BY105">
        <v>-7250642.46</v>
      </c>
      <c r="BZ105">
        <v>7345578.4100000001</v>
      </c>
      <c r="CA105">
        <v>-3771034.62</v>
      </c>
      <c r="CB105">
        <v>0</v>
      </c>
      <c r="CC105">
        <v>-290702496.75</v>
      </c>
      <c r="CD105">
        <v>313419.87</v>
      </c>
      <c r="CE105">
        <v>-20748.22</v>
      </c>
      <c r="CI105">
        <v>2085500490</v>
      </c>
      <c r="CJ105">
        <v>1320511424.3871574</v>
      </c>
      <c r="CK105">
        <v>164333398.25229999</v>
      </c>
      <c r="CL105">
        <v>2778096603.3700004</v>
      </c>
      <c r="DA105">
        <v>593269592.05999994</v>
      </c>
      <c r="DJ105">
        <v>816834457.35000002</v>
      </c>
      <c r="EG105" s="1" t="s">
        <v>278</v>
      </c>
      <c r="EH105">
        <v>1</v>
      </c>
      <c r="EI105" s="1"/>
      <c r="EJ105">
        <v>0</v>
      </c>
      <c r="EK105" t="s">
        <v>435</v>
      </c>
      <c r="EL105"/>
    </row>
    <row r="106" spans="1:142" x14ac:dyDescent="0.3">
      <c r="A106" s="1" t="s">
        <v>134</v>
      </c>
      <c r="B106">
        <v>2022</v>
      </c>
      <c r="C106" s="1" t="s">
        <v>135</v>
      </c>
      <c r="D106">
        <v>8</v>
      </c>
      <c r="E106" s="1" t="s">
        <v>140</v>
      </c>
      <c r="F106" s="1" t="s">
        <v>137</v>
      </c>
      <c r="G106" s="1" t="s">
        <v>138</v>
      </c>
      <c r="H106">
        <v>892916</v>
      </c>
      <c r="I106">
        <v>1499064</v>
      </c>
      <c r="AS106">
        <v>3182340098.4499998</v>
      </c>
      <c r="AT106">
        <v>-8461241.0099999998</v>
      </c>
      <c r="AU106">
        <v>0</v>
      </c>
      <c r="AV106">
        <v>563715866</v>
      </c>
      <c r="AW106">
        <v>23320</v>
      </c>
      <c r="AX106">
        <v>0</v>
      </c>
      <c r="AY106">
        <v>-4288700.8</v>
      </c>
      <c r="AZ106">
        <v>-209695</v>
      </c>
      <c r="BA106">
        <v>-563739186</v>
      </c>
      <c r="BB106">
        <v>-4061406821.5500002</v>
      </c>
      <c r="BC106">
        <v>520660463.62</v>
      </c>
      <c r="BD106">
        <v>0</v>
      </c>
      <c r="BE106">
        <v>0</v>
      </c>
      <c r="BF106">
        <v>0</v>
      </c>
      <c r="BG106">
        <v>-245857.28</v>
      </c>
      <c r="BH106">
        <v>-97700000</v>
      </c>
      <c r="BI106">
        <v>0</v>
      </c>
      <c r="BK106">
        <v>0</v>
      </c>
      <c r="BL106">
        <v>427351502</v>
      </c>
      <c r="BM106">
        <v>0</v>
      </c>
      <c r="BN106">
        <v>-25909155</v>
      </c>
      <c r="BO106">
        <v>-16163346.529999999</v>
      </c>
      <c r="BP106">
        <v>-1681163.28</v>
      </c>
      <c r="BQ106">
        <v>33077208.52</v>
      </c>
      <c r="BR106">
        <v>0</v>
      </c>
      <c r="BT106">
        <v>-318943219.68000001</v>
      </c>
      <c r="BU106">
        <v>-848086.6</v>
      </c>
      <c r="BV106">
        <v>180941044.28999999</v>
      </c>
      <c r="BW106">
        <v>-507553.59</v>
      </c>
      <c r="BX106">
        <v>-1206928.1299999999</v>
      </c>
      <c r="BY106">
        <v>-9277164.1600000001</v>
      </c>
      <c r="BZ106">
        <v>551841.31999999995</v>
      </c>
      <c r="CA106">
        <v>-293189.77</v>
      </c>
      <c r="CB106">
        <v>-496637.72</v>
      </c>
      <c r="CC106">
        <v>-137029161.88999999</v>
      </c>
      <c r="CD106">
        <v>0</v>
      </c>
      <c r="CE106">
        <v>0</v>
      </c>
      <c r="CI106">
        <v>1279174494.5999999</v>
      </c>
      <c r="CJ106">
        <v>602466864.97101581</v>
      </c>
      <c r="CK106">
        <v>369583878.8326</v>
      </c>
      <c r="CL106">
        <v>1396685050.4900002</v>
      </c>
      <c r="DA106">
        <v>928551659.11000001</v>
      </c>
      <c r="DJ106">
        <v>687700000</v>
      </c>
      <c r="EG106" s="1" t="s">
        <v>287</v>
      </c>
      <c r="EH106">
        <v>1</v>
      </c>
      <c r="EI106" s="1"/>
      <c r="EJ106">
        <v>0</v>
      </c>
      <c r="EK106" t="s">
        <v>387</v>
      </c>
      <c r="EL106"/>
    </row>
    <row r="107" spans="1:142" x14ac:dyDescent="0.3">
      <c r="A107" s="1" t="s">
        <v>134</v>
      </c>
      <c r="B107">
        <v>2022</v>
      </c>
      <c r="C107" s="1" t="s">
        <v>135</v>
      </c>
      <c r="D107">
        <v>1384</v>
      </c>
      <c r="E107" s="1" t="s">
        <v>141</v>
      </c>
      <c r="F107" s="1" t="s">
        <v>137</v>
      </c>
      <c r="G107" s="1" t="s">
        <v>138</v>
      </c>
      <c r="H107">
        <v>754833</v>
      </c>
      <c r="I107">
        <v>725136</v>
      </c>
      <c r="AS107">
        <v>2847016886.7800002</v>
      </c>
      <c r="AT107">
        <v>-7153644.0599999996</v>
      </c>
      <c r="AU107">
        <v>0</v>
      </c>
      <c r="AV107">
        <v>309582956.85000002</v>
      </c>
      <c r="AW107">
        <v>0</v>
      </c>
      <c r="AX107">
        <v>0</v>
      </c>
      <c r="AY107">
        <v>-3668512.8</v>
      </c>
      <c r="AZ107">
        <v>-182369</v>
      </c>
      <c r="BA107">
        <v>-309582956.85000002</v>
      </c>
      <c r="BB107">
        <v>-3111776529.8400002</v>
      </c>
      <c r="BC107">
        <v>462555249.39999998</v>
      </c>
      <c r="BD107">
        <v>0</v>
      </c>
      <c r="BE107">
        <v>0</v>
      </c>
      <c r="BF107">
        <v>0</v>
      </c>
      <c r="BG107">
        <v>-682685.54</v>
      </c>
      <c r="BH107">
        <v>-62508260.799999997</v>
      </c>
      <c r="BI107">
        <v>0</v>
      </c>
      <c r="BK107">
        <v>0</v>
      </c>
      <c r="BL107">
        <v>-178308950</v>
      </c>
      <c r="BM107">
        <v>0</v>
      </c>
      <c r="BN107">
        <v>89537624.689999998</v>
      </c>
      <c r="BO107">
        <v>-18753810.16</v>
      </c>
      <c r="BP107">
        <v>-6193938.7999999998</v>
      </c>
      <c r="BQ107">
        <v>-7602091.7300000004</v>
      </c>
      <c r="BR107">
        <v>0</v>
      </c>
      <c r="BT107">
        <v>-71554766.799999997</v>
      </c>
      <c r="BU107">
        <v>-331807.40999999997</v>
      </c>
      <c r="BV107">
        <v>-58519502.960000001</v>
      </c>
      <c r="BW107">
        <v>-8267915.4199999999</v>
      </c>
      <c r="BX107">
        <v>-471524.68</v>
      </c>
      <c r="BY107">
        <v>-2293378.0499999998</v>
      </c>
      <c r="BZ107">
        <v>853466.62</v>
      </c>
      <c r="CA107">
        <v>-760033.93</v>
      </c>
      <c r="CB107">
        <v>0</v>
      </c>
      <c r="CC107">
        <v>-110756386.06999999</v>
      </c>
      <c r="CD107">
        <v>348779.49</v>
      </c>
      <c r="CE107">
        <v>-7708.53</v>
      </c>
      <c r="CI107">
        <v>738299785.94999957</v>
      </c>
      <c r="CJ107">
        <v>544872893.21038222</v>
      </c>
      <c r="CK107">
        <v>-147410211.42134002</v>
      </c>
      <c r="CL107">
        <v>1044271382.48</v>
      </c>
      <c r="DA107">
        <v>478263136.27999997</v>
      </c>
      <c r="DJ107">
        <v>411872623.80000001</v>
      </c>
      <c r="EG107" s="1" t="s">
        <v>290</v>
      </c>
      <c r="EH107">
        <v>1</v>
      </c>
      <c r="EI107" s="1"/>
      <c r="EJ107">
        <v>0</v>
      </c>
      <c r="EK107" t="s">
        <v>424</v>
      </c>
      <c r="EL107"/>
    </row>
    <row r="108" spans="1:142" x14ac:dyDescent="0.3">
      <c r="A108" s="1" t="s">
        <v>134</v>
      </c>
      <c r="B108">
        <v>2022</v>
      </c>
      <c r="C108" s="1" t="s">
        <v>135</v>
      </c>
      <c r="D108">
        <v>290</v>
      </c>
      <c r="E108" s="1" t="s">
        <v>142</v>
      </c>
      <c r="F108" s="1" t="s">
        <v>137</v>
      </c>
      <c r="G108" s="1" t="s">
        <v>138</v>
      </c>
      <c r="H108">
        <v>597611</v>
      </c>
      <c r="I108">
        <v>599788</v>
      </c>
      <c r="AS108">
        <v>2104916323.9000001</v>
      </c>
      <c r="AT108">
        <v>-3721332.52</v>
      </c>
      <c r="AU108">
        <v>0</v>
      </c>
      <c r="AV108">
        <v>332502089.85000002</v>
      </c>
      <c r="AW108">
        <v>0</v>
      </c>
      <c r="AX108">
        <v>0</v>
      </c>
      <c r="AY108">
        <v>-3014177.63</v>
      </c>
      <c r="AZ108">
        <v>-147432</v>
      </c>
      <c r="BA108">
        <v>-332488076.94999999</v>
      </c>
      <c r="BB108">
        <v>-2522192428.1300001</v>
      </c>
      <c r="BC108">
        <v>329569403.5</v>
      </c>
      <c r="BD108">
        <v>0</v>
      </c>
      <c r="BE108">
        <v>0</v>
      </c>
      <c r="BF108">
        <v>0</v>
      </c>
      <c r="BG108">
        <v>-1193342.79</v>
      </c>
      <c r="BH108">
        <v>22197913</v>
      </c>
      <c r="BI108">
        <v>0</v>
      </c>
      <c r="BK108">
        <v>0</v>
      </c>
      <c r="BL108">
        <v>162395395</v>
      </c>
      <c r="BM108">
        <v>0</v>
      </c>
      <c r="BN108">
        <v>20568761</v>
      </c>
      <c r="BO108">
        <v>-7578923.0499999998</v>
      </c>
      <c r="BP108">
        <v>-1395159.37</v>
      </c>
      <c r="BQ108">
        <v>24636806.260000002</v>
      </c>
      <c r="BR108">
        <v>0</v>
      </c>
      <c r="BT108">
        <v>-72318315.060000002</v>
      </c>
      <c r="BU108">
        <v>0</v>
      </c>
      <c r="BV108">
        <v>-25267063.969999999</v>
      </c>
      <c r="BW108">
        <v>-5545930.5899999999</v>
      </c>
      <c r="BX108">
        <v>-354724.23</v>
      </c>
      <c r="BY108">
        <v>0</v>
      </c>
      <c r="BZ108">
        <v>889000.79</v>
      </c>
      <c r="CA108">
        <v>-187672.93</v>
      </c>
      <c r="CB108">
        <v>0</v>
      </c>
      <c r="CC108">
        <v>-136026379.56</v>
      </c>
      <c r="CD108">
        <v>0</v>
      </c>
      <c r="CE108">
        <v>-97879.9</v>
      </c>
      <c r="CI108">
        <v>990679140.92999995</v>
      </c>
      <c r="CJ108">
        <v>560799814.95434427</v>
      </c>
      <c r="CK108">
        <v>160441894.50480002</v>
      </c>
      <c r="CL108">
        <v>1155070339.6300001</v>
      </c>
      <c r="DA108">
        <v>868566810.44000006</v>
      </c>
      <c r="DJ108">
        <v>372657375</v>
      </c>
      <c r="EG108" s="1"/>
      <c r="EH108">
        <v>0</v>
      </c>
      <c r="EI108" s="1"/>
      <c r="EJ108">
        <v>0</v>
      </c>
      <c r="EK108" t="s">
        <v>395</v>
      </c>
      <c r="EL108"/>
    </row>
    <row r="109" spans="1:142" x14ac:dyDescent="0.3">
      <c r="A109" s="1" t="s">
        <v>134</v>
      </c>
      <c r="B109">
        <v>2022</v>
      </c>
      <c r="C109" s="1" t="s">
        <v>135</v>
      </c>
      <c r="D109">
        <v>1509</v>
      </c>
      <c r="E109" s="1" t="s">
        <v>143</v>
      </c>
      <c r="F109" s="1" t="s">
        <v>137</v>
      </c>
      <c r="G109" s="1" t="s">
        <v>138</v>
      </c>
      <c r="H109">
        <v>594477.71</v>
      </c>
      <c r="I109">
        <v>594018</v>
      </c>
      <c r="AS109">
        <v>2307000549.1500001</v>
      </c>
      <c r="AT109">
        <v>-6898630.6900000004</v>
      </c>
      <c r="AU109">
        <v>0</v>
      </c>
      <c r="AV109">
        <v>285491473.39999998</v>
      </c>
      <c r="AW109">
        <v>4548017.7</v>
      </c>
      <c r="AX109">
        <v>0</v>
      </c>
      <c r="AY109">
        <v>-3011275.2</v>
      </c>
      <c r="AZ109">
        <v>-143279</v>
      </c>
      <c r="BA109">
        <v>-290039491.10000002</v>
      </c>
      <c r="BB109">
        <v>-2703287348.5</v>
      </c>
      <c r="BC109">
        <v>370503858.85000002</v>
      </c>
      <c r="BD109">
        <v>0</v>
      </c>
      <c r="BE109">
        <v>0</v>
      </c>
      <c r="BF109">
        <v>0</v>
      </c>
      <c r="BG109">
        <v>-1135366.68</v>
      </c>
      <c r="BH109">
        <v>-33119177</v>
      </c>
      <c r="BI109">
        <v>0</v>
      </c>
      <c r="BK109">
        <v>0</v>
      </c>
      <c r="BL109">
        <v>113477337.33</v>
      </c>
      <c r="BM109">
        <v>0</v>
      </c>
      <c r="BN109">
        <v>-4089428.33</v>
      </c>
      <c r="BO109">
        <v>-6945360.8200000003</v>
      </c>
      <c r="BP109">
        <v>-11729128.32</v>
      </c>
      <c r="BQ109">
        <v>15856570.210000001</v>
      </c>
      <c r="BR109">
        <v>0</v>
      </c>
      <c r="BT109">
        <v>-60156754.479999997</v>
      </c>
      <c r="BU109">
        <v>-144660.4</v>
      </c>
      <c r="BV109">
        <v>-52585335.93</v>
      </c>
      <c r="BW109">
        <v>-6573101.4500000002</v>
      </c>
      <c r="BX109">
        <v>-1684081.58</v>
      </c>
      <c r="BY109">
        <v>-5793286.5199999996</v>
      </c>
      <c r="BZ109">
        <v>1502587.91</v>
      </c>
      <c r="CA109">
        <v>-753696.19</v>
      </c>
      <c r="CB109">
        <v>0</v>
      </c>
      <c r="CC109">
        <v>-74358883.019999996</v>
      </c>
      <c r="CD109">
        <v>36625.89</v>
      </c>
      <c r="CE109">
        <v>-980.05</v>
      </c>
      <c r="CI109">
        <v>720343071.13795078</v>
      </c>
      <c r="CJ109">
        <v>449226303.63904142</v>
      </c>
      <c r="CK109">
        <v>111569316.0148</v>
      </c>
      <c r="CL109">
        <v>916247182.26999998</v>
      </c>
      <c r="DA109">
        <v>500606969.94</v>
      </c>
      <c r="DJ109">
        <v>361030312</v>
      </c>
      <c r="EG109" s="1" t="s">
        <v>280</v>
      </c>
      <c r="EH109">
        <v>1</v>
      </c>
      <c r="EI109" s="1"/>
      <c r="EJ109">
        <v>0</v>
      </c>
      <c r="EK109" t="s">
        <v>429</v>
      </c>
      <c r="EL109"/>
    </row>
    <row r="110" spans="1:142" x14ac:dyDescent="0.3">
      <c r="A110" s="1" t="s">
        <v>134</v>
      </c>
      <c r="B110">
        <v>2022</v>
      </c>
      <c r="C110" s="1" t="s">
        <v>135</v>
      </c>
      <c r="D110">
        <v>1555</v>
      </c>
      <c r="E110" s="1" t="s">
        <v>144</v>
      </c>
      <c r="F110" s="1" t="s">
        <v>137</v>
      </c>
      <c r="G110" s="1" t="s">
        <v>138</v>
      </c>
      <c r="H110">
        <v>483362</v>
      </c>
      <c r="I110">
        <v>493686</v>
      </c>
      <c r="AS110">
        <v>1813955118.3199999</v>
      </c>
      <c r="AT110">
        <v>-24229439.620000001</v>
      </c>
      <c r="AU110">
        <v>0</v>
      </c>
      <c r="AV110">
        <v>291562764.25</v>
      </c>
      <c r="AW110">
        <v>15405194.210000001</v>
      </c>
      <c r="AX110">
        <v>0</v>
      </c>
      <c r="AY110">
        <v>-2359592.33</v>
      </c>
      <c r="AZ110">
        <v>-117766</v>
      </c>
      <c r="BA110">
        <v>-291562764.25</v>
      </c>
      <c r="BB110">
        <v>-2433759857.1599998</v>
      </c>
      <c r="BC110">
        <v>272994045.07999998</v>
      </c>
      <c r="BD110">
        <v>0</v>
      </c>
      <c r="BE110">
        <v>0</v>
      </c>
      <c r="BF110">
        <v>0</v>
      </c>
      <c r="BG110">
        <v>-3374963.42</v>
      </c>
      <c r="BH110">
        <v>-10510000</v>
      </c>
      <c r="BI110">
        <v>0</v>
      </c>
      <c r="BK110">
        <v>0</v>
      </c>
      <c r="BL110">
        <v>380838325</v>
      </c>
      <c r="BM110">
        <v>0</v>
      </c>
      <c r="BN110">
        <v>11157959</v>
      </c>
      <c r="BO110">
        <v>0</v>
      </c>
      <c r="BP110">
        <v>-1382498.54</v>
      </c>
      <c r="BQ110">
        <v>4619847.16</v>
      </c>
      <c r="BR110">
        <v>0</v>
      </c>
      <c r="BT110">
        <v>-51520394.75</v>
      </c>
      <c r="BU110">
        <v>-1457980.47</v>
      </c>
      <c r="BV110">
        <v>-17953100.809999999</v>
      </c>
      <c r="BW110">
        <v>-4843059.8899999997</v>
      </c>
      <c r="BX110">
        <v>-3467924.44</v>
      </c>
      <c r="BY110">
        <v>-414921.99</v>
      </c>
      <c r="BZ110">
        <v>2229679.09</v>
      </c>
      <c r="CA110">
        <v>-1287872.28</v>
      </c>
      <c r="CB110">
        <v>-624242.34</v>
      </c>
      <c r="CC110">
        <v>-144922958.21000001</v>
      </c>
      <c r="CD110">
        <v>0</v>
      </c>
      <c r="CE110">
        <v>0</v>
      </c>
      <c r="CI110">
        <v>1262679360.04</v>
      </c>
      <c r="CJ110">
        <v>564458016.92496383</v>
      </c>
      <c r="CK110">
        <v>358162783.10387808</v>
      </c>
      <c r="CL110">
        <v>1341779196.6599998</v>
      </c>
      <c r="DA110">
        <v>1015014020.15</v>
      </c>
      <c r="DJ110">
        <v>405050000</v>
      </c>
      <c r="EG110" s="1"/>
      <c r="EH110">
        <v>0</v>
      </c>
      <c r="EI110" s="1" t="s">
        <v>202</v>
      </c>
      <c r="EJ110">
        <v>1</v>
      </c>
      <c r="EK110" t="s">
        <v>433</v>
      </c>
      <c r="EL110"/>
    </row>
    <row r="111" spans="1:142" x14ac:dyDescent="0.3">
      <c r="A111" s="1" t="s">
        <v>134</v>
      </c>
      <c r="B111">
        <v>2022</v>
      </c>
      <c r="C111" s="1" t="s">
        <v>135</v>
      </c>
      <c r="D111">
        <v>994</v>
      </c>
      <c r="E111" s="1" t="s">
        <v>145</v>
      </c>
      <c r="F111" s="1" t="s">
        <v>137</v>
      </c>
      <c r="G111" s="1" t="s">
        <v>138</v>
      </c>
      <c r="H111">
        <v>0</v>
      </c>
      <c r="I111">
        <v>0</v>
      </c>
      <c r="AS111">
        <v>0</v>
      </c>
      <c r="AT111">
        <v>0</v>
      </c>
      <c r="AU111">
        <v>0</v>
      </c>
      <c r="AV111">
        <v>0</v>
      </c>
      <c r="AW111">
        <v>0</v>
      </c>
      <c r="AX111">
        <v>0</v>
      </c>
      <c r="AY111">
        <v>0</v>
      </c>
      <c r="AZ111">
        <v>0</v>
      </c>
      <c r="BA111">
        <v>0</v>
      </c>
      <c r="BB111">
        <v>0</v>
      </c>
      <c r="BC111">
        <v>0</v>
      </c>
      <c r="BD111">
        <v>0</v>
      </c>
      <c r="BE111">
        <v>0</v>
      </c>
      <c r="BF111">
        <v>0</v>
      </c>
      <c r="BG111">
        <v>0</v>
      </c>
      <c r="BH111">
        <v>0</v>
      </c>
      <c r="BI111">
        <v>0</v>
      </c>
      <c r="BK111">
        <v>0</v>
      </c>
      <c r="BL111">
        <v>0</v>
      </c>
      <c r="BM111">
        <v>0</v>
      </c>
      <c r="BN111">
        <v>0</v>
      </c>
      <c r="BO111">
        <v>0</v>
      </c>
      <c r="BP111">
        <v>0</v>
      </c>
      <c r="BQ111">
        <v>0</v>
      </c>
      <c r="BR111">
        <v>0</v>
      </c>
      <c r="BT111">
        <v>0</v>
      </c>
      <c r="BU111">
        <v>0</v>
      </c>
      <c r="BV111">
        <v>0</v>
      </c>
      <c r="BW111">
        <v>0</v>
      </c>
      <c r="BX111">
        <v>0</v>
      </c>
      <c r="BY111">
        <v>0</v>
      </c>
      <c r="BZ111">
        <v>0</v>
      </c>
      <c r="CA111">
        <v>0</v>
      </c>
      <c r="CB111">
        <v>0</v>
      </c>
      <c r="CC111">
        <v>0</v>
      </c>
      <c r="CD111">
        <v>0</v>
      </c>
      <c r="CE111">
        <v>0</v>
      </c>
      <c r="CI111">
        <v>0</v>
      </c>
      <c r="CJ111">
        <v>0</v>
      </c>
      <c r="CK111">
        <v>0</v>
      </c>
      <c r="CL111">
        <v>0</v>
      </c>
      <c r="DA111">
        <v>0</v>
      </c>
      <c r="DJ111">
        <v>0</v>
      </c>
      <c r="EG111" s="1" t="s">
        <v>278</v>
      </c>
      <c r="EH111">
        <v>1</v>
      </c>
      <c r="EI111" s="1"/>
      <c r="EJ111">
        <v>0</v>
      </c>
      <c r="EK111" t="s">
        <v>412</v>
      </c>
      <c r="EL111"/>
    </row>
    <row r="112" spans="1:142" x14ac:dyDescent="0.3">
      <c r="A112" s="1" t="s">
        <v>134</v>
      </c>
      <c r="B112">
        <v>2022</v>
      </c>
      <c r="C112" s="1" t="s">
        <v>135</v>
      </c>
      <c r="D112">
        <v>376</v>
      </c>
      <c r="E112" s="1" t="s">
        <v>146</v>
      </c>
      <c r="F112" s="1" t="s">
        <v>137</v>
      </c>
      <c r="G112" s="1" t="s">
        <v>138</v>
      </c>
      <c r="H112">
        <v>357888</v>
      </c>
      <c r="I112">
        <v>552435</v>
      </c>
      <c r="AS112">
        <v>1450488816</v>
      </c>
      <c r="AT112">
        <v>-6222282</v>
      </c>
      <c r="AU112">
        <v>0</v>
      </c>
      <c r="AV112">
        <v>167167990</v>
      </c>
      <c r="AW112">
        <v>643521</v>
      </c>
      <c r="AX112">
        <v>0</v>
      </c>
      <c r="AY112">
        <v>-1582675</v>
      </c>
      <c r="AZ112">
        <v>-83912</v>
      </c>
      <c r="BA112">
        <v>-167167990</v>
      </c>
      <c r="BB112">
        <v>-1869902336</v>
      </c>
      <c r="BC112">
        <v>222773933</v>
      </c>
      <c r="BD112">
        <v>0</v>
      </c>
      <c r="BE112">
        <v>0</v>
      </c>
      <c r="BF112">
        <v>0</v>
      </c>
      <c r="BG112">
        <v>-169466</v>
      </c>
      <c r="BH112">
        <v>-55900000</v>
      </c>
      <c r="BI112">
        <v>0</v>
      </c>
      <c r="BK112">
        <v>0</v>
      </c>
      <c r="BL112">
        <v>270349931</v>
      </c>
      <c r="BM112">
        <v>0</v>
      </c>
      <c r="BN112">
        <v>10965590</v>
      </c>
      <c r="BO112">
        <v>-1293103</v>
      </c>
      <c r="BP112">
        <v>-1757927</v>
      </c>
      <c r="BQ112">
        <v>9530384</v>
      </c>
      <c r="BR112">
        <v>0</v>
      </c>
      <c r="BT112">
        <v>-41703859</v>
      </c>
      <c r="BU112">
        <v>-1561007</v>
      </c>
      <c r="BV112">
        <v>-35068908</v>
      </c>
      <c r="BW112">
        <v>-7177418</v>
      </c>
      <c r="BX112">
        <v>-1058387</v>
      </c>
      <c r="BY112">
        <v>-4588884</v>
      </c>
      <c r="BZ112">
        <v>1565190</v>
      </c>
      <c r="CA112">
        <v>-518108</v>
      </c>
      <c r="CB112">
        <v>0</v>
      </c>
      <c r="CC112">
        <v>-69955053</v>
      </c>
      <c r="CD112">
        <v>19764</v>
      </c>
      <c r="CE112">
        <v>-141521</v>
      </c>
      <c r="CI112">
        <v>503713804.72000009</v>
      </c>
      <c r="CJ112">
        <v>336642152.99635339</v>
      </c>
      <c r="CK112">
        <v>230646451.39184001</v>
      </c>
      <c r="CL112">
        <v>706855367</v>
      </c>
      <c r="DA112">
        <v>349918401</v>
      </c>
      <c r="DJ112">
        <v>398200000</v>
      </c>
      <c r="EG112" s="1" t="s">
        <v>279</v>
      </c>
      <c r="EH112">
        <v>1</v>
      </c>
      <c r="EI112" s="1"/>
      <c r="EJ112">
        <v>0</v>
      </c>
      <c r="EK112" t="s">
        <v>399</v>
      </c>
      <c r="EL112"/>
    </row>
    <row r="113" spans="1:142" x14ac:dyDescent="0.3">
      <c r="A113" s="1" t="s">
        <v>134</v>
      </c>
      <c r="B113">
        <v>2022</v>
      </c>
      <c r="C113" s="1" t="s">
        <v>135</v>
      </c>
      <c r="D113">
        <v>1569</v>
      </c>
      <c r="E113" s="1" t="s">
        <v>147</v>
      </c>
      <c r="F113" s="1" t="s">
        <v>137</v>
      </c>
      <c r="G113" s="1" t="s">
        <v>138</v>
      </c>
      <c r="H113">
        <v>642795.09</v>
      </c>
      <c r="I113">
        <v>0</v>
      </c>
      <c r="AS113">
        <v>2248047271.75</v>
      </c>
      <c r="AT113">
        <v>-6855556.1600000001</v>
      </c>
      <c r="AU113">
        <v>0</v>
      </c>
      <c r="AV113">
        <v>315187435.55000001</v>
      </c>
      <c r="AW113">
        <v>18900</v>
      </c>
      <c r="AX113">
        <v>0</v>
      </c>
      <c r="AY113">
        <v>-3096771.2</v>
      </c>
      <c r="AZ113">
        <v>-143540</v>
      </c>
      <c r="BA113">
        <v>-315206335.55000001</v>
      </c>
      <c r="BB113">
        <v>-2260198657.6999998</v>
      </c>
      <c r="BC113">
        <v>357880544.98000002</v>
      </c>
      <c r="BD113">
        <v>0</v>
      </c>
      <c r="BE113">
        <v>0</v>
      </c>
      <c r="BF113">
        <v>0</v>
      </c>
      <c r="BG113">
        <v>97770.42</v>
      </c>
      <c r="BH113">
        <v>-55000000</v>
      </c>
      <c r="BI113">
        <v>0</v>
      </c>
      <c r="BK113">
        <v>0</v>
      </c>
      <c r="BL113">
        <v>-358193366</v>
      </c>
      <c r="BM113">
        <v>0</v>
      </c>
      <c r="BN113">
        <v>-26660424</v>
      </c>
      <c r="BO113">
        <v>-8525287.1799999997</v>
      </c>
      <c r="BP113">
        <v>-5242693.2</v>
      </c>
      <c r="BQ113">
        <v>732009.34</v>
      </c>
      <c r="BR113">
        <v>0</v>
      </c>
      <c r="BT113">
        <v>0</v>
      </c>
      <c r="BU113">
        <v>-1177541.5</v>
      </c>
      <c r="BV113">
        <v>-86671775.859999999</v>
      </c>
      <c r="BW113">
        <v>-357833.57</v>
      </c>
      <c r="BX113">
        <v>-1454518.34</v>
      </c>
      <c r="BY113">
        <v>0</v>
      </c>
      <c r="BZ113">
        <v>1034.19</v>
      </c>
      <c r="CA113">
        <v>-294869.62</v>
      </c>
      <c r="CB113">
        <v>-423857.35</v>
      </c>
      <c r="CC113">
        <v>-88709699.890000001</v>
      </c>
      <c r="CD113">
        <v>127182.45</v>
      </c>
      <c r="CE113">
        <v>0</v>
      </c>
      <c r="CI113">
        <v>405817018.39999962</v>
      </c>
      <c r="CJ113">
        <v>356961788.00161153</v>
      </c>
      <c r="CK113">
        <v>0</v>
      </c>
      <c r="CL113">
        <v>710928648.62999988</v>
      </c>
      <c r="DA113">
        <v>94708871.650000006</v>
      </c>
      <c r="DJ113">
        <v>383600000</v>
      </c>
      <c r="EG113" s="1" t="s">
        <v>287</v>
      </c>
      <c r="EH113">
        <v>1</v>
      </c>
      <c r="EI113" s="1"/>
      <c r="EJ113">
        <v>0</v>
      </c>
      <c r="EK113" t="s">
        <v>439</v>
      </c>
      <c r="EL113"/>
    </row>
    <row r="114" spans="1:142" x14ac:dyDescent="0.3">
      <c r="A114" s="1" t="s">
        <v>134</v>
      </c>
      <c r="B114">
        <v>2022</v>
      </c>
      <c r="C114" s="1" t="s">
        <v>135</v>
      </c>
      <c r="D114">
        <v>1479</v>
      </c>
      <c r="E114" s="1" t="s">
        <v>148</v>
      </c>
      <c r="F114" s="1" t="s">
        <v>137</v>
      </c>
      <c r="G114" s="1" t="s">
        <v>138</v>
      </c>
      <c r="H114">
        <v>314841.21000000002</v>
      </c>
      <c r="I114">
        <v>300087</v>
      </c>
      <c r="AS114">
        <v>1391639922.6500001</v>
      </c>
      <c r="AT114">
        <v>-18131876.629999999</v>
      </c>
      <c r="AU114">
        <v>0</v>
      </c>
      <c r="AV114">
        <v>308053875.05000001</v>
      </c>
      <c r="AW114">
        <v>0</v>
      </c>
      <c r="AX114">
        <v>0</v>
      </c>
      <c r="AY114">
        <v>-1511239.23</v>
      </c>
      <c r="AZ114">
        <v>-75148</v>
      </c>
      <c r="BA114">
        <v>-308053875.05000001</v>
      </c>
      <c r="BB114">
        <v>-1661091712.0699999</v>
      </c>
      <c r="BC114">
        <v>210620020.93000001</v>
      </c>
      <c r="BD114">
        <v>0</v>
      </c>
      <c r="BE114">
        <v>0</v>
      </c>
      <c r="BF114">
        <v>0</v>
      </c>
      <c r="BG114">
        <v>0</v>
      </c>
      <c r="BH114">
        <v>4752898.34</v>
      </c>
      <c r="BI114">
        <v>0</v>
      </c>
      <c r="BK114">
        <v>0</v>
      </c>
      <c r="BL114">
        <v>113143172</v>
      </c>
      <c r="BM114">
        <v>0</v>
      </c>
      <c r="BN114">
        <v>-2888043</v>
      </c>
      <c r="BO114">
        <v>-877516.09</v>
      </c>
      <c r="BP114">
        <v>-3434658.74</v>
      </c>
      <c r="BQ114">
        <v>-5790273.9400000004</v>
      </c>
      <c r="BR114">
        <v>0</v>
      </c>
      <c r="BT114">
        <v>0</v>
      </c>
      <c r="BU114">
        <v>0</v>
      </c>
      <c r="BV114">
        <v>-74144196.659999996</v>
      </c>
      <c r="BW114">
        <v>-4828666.46</v>
      </c>
      <c r="BX114">
        <v>-3426178.08</v>
      </c>
      <c r="BY114">
        <v>0</v>
      </c>
      <c r="BZ114">
        <v>845088.64</v>
      </c>
      <c r="CA114">
        <v>-1639176.51</v>
      </c>
      <c r="CB114">
        <v>-29471.07</v>
      </c>
      <c r="CC114">
        <v>-42740351.210000001</v>
      </c>
      <c r="CD114">
        <v>0</v>
      </c>
      <c r="CE114">
        <v>0</v>
      </c>
      <c r="CI114">
        <v>394068655.339064</v>
      </c>
      <c r="CJ114">
        <v>306792520.46021163</v>
      </c>
      <c r="CK114">
        <v>102410744.015279</v>
      </c>
      <c r="CL114">
        <v>459816218.54999989</v>
      </c>
      <c r="DA114">
        <v>182588576.72999999</v>
      </c>
      <c r="DJ114">
        <v>331863891.75999999</v>
      </c>
      <c r="EG114" s="1"/>
      <c r="EH114">
        <v>0</v>
      </c>
      <c r="EI114" s="1" t="s">
        <v>199</v>
      </c>
      <c r="EJ114">
        <v>1</v>
      </c>
      <c r="EK114" t="s">
        <v>427</v>
      </c>
      <c r="EL114"/>
    </row>
    <row r="115" spans="1:142" x14ac:dyDescent="0.3">
      <c r="A115" s="1" t="s">
        <v>134</v>
      </c>
      <c r="B115">
        <v>2022</v>
      </c>
      <c r="C115" s="1" t="s">
        <v>135</v>
      </c>
      <c r="D115">
        <v>1535</v>
      </c>
      <c r="E115" s="1" t="s">
        <v>149</v>
      </c>
      <c r="F115" s="1" t="s">
        <v>137</v>
      </c>
      <c r="G115" s="1" t="s">
        <v>138</v>
      </c>
      <c r="H115">
        <v>197057.74</v>
      </c>
      <c r="I115">
        <v>202190</v>
      </c>
      <c r="AS115">
        <v>808469752.29999995</v>
      </c>
      <c r="AT115">
        <v>-10427986.810000001</v>
      </c>
      <c r="AU115">
        <v>0</v>
      </c>
      <c r="AV115">
        <v>174158401.19999999</v>
      </c>
      <c r="AW115">
        <v>0</v>
      </c>
      <c r="AX115">
        <v>0</v>
      </c>
      <c r="AY115">
        <v>-945876.87</v>
      </c>
      <c r="AZ115">
        <v>-50214</v>
      </c>
      <c r="BA115">
        <v>-174158401.19999999</v>
      </c>
      <c r="BB115">
        <v>-1005238664.8099999</v>
      </c>
      <c r="BC115">
        <v>122887684.09999999</v>
      </c>
      <c r="BD115">
        <v>0</v>
      </c>
      <c r="BE115">
        <v>0</v>
      </c>
      <c r="BF115">
        <v>0</v>
      </c>
      <c r="BG115">
        <v>0</v>
      </c>
      <c r="BH115">
        <v>7768085.0899999999</v>
      </c>
      <c r="BI115">
        <v>0</v>
      </c>
      <c r="BK115">
        <v>0</v>
      </c>
      <c r="BL115">
        <v>92798779</v>
      </c>
      <c r="BM115">
        <v>0</v>
      </c>
      <c r="BN115">
        <v>11020948</v>
      </c>
      <c r="BO115">
        <v>-820896.96</v>
      </c>
      <c r="BP115">
        <v>-1851516.02</v>
      </c>
      <c r="BQ115">
        <v>-3931205.78</v>
      </c>
      <c r="BR115">
        <v>0</v>
      </c>
      <c r="BT115">
        <v>0</v>
      </c>
      <c r="BU115">
        <v>0</v>
      </c>
      <c r="BV115">
        <v>-42957905.130000003</v>
      </c>
      <c r="BW115">
        <v>-2987877.12</v>
      </c>
      <c r="BX115">
        <v>-1355072.34</v>
      </c>
      <c r="BY115">
        <v>0</v>
      </c>
      <c r="BZ115">
        <v>478583.99</v>
      </c>
      <c r="CA115">
        <v>-709712.52</v>
      </c>
      <c r="CB115">
        <v>0</v>
      </c>
      <c r="CC115">
        <v>-23986615.739999998</v>
      </c>
      <c r="CD115">
        <v>45847.24</v>
      </c>
      <c r="CE115">
        <v>0</v>
      </c>
      <c r="CI115">
        <v>233268451.78562057</v>
      </c>
      <c r="CJ115">
        <v>183619276.34034976</v>
      </c>
      <c r="CK115">
        <v>95954424.587613001</v>
      </c>
      <c r="CL115">
        <v>255978022.91999999</v>
      </c>
      <c r="DA115">
        <v>98919009.760000005</v>
      </c>
      <c r="DJ115">
        <v>203496140.84</v>
      </c>
      <c r="EG115" s="1"/>
      <c r="EH115">
        <v>0</v>
      </c>
      <c r="EI115" s="1" t="s">
        <v>199</v>
      </c>
      <c r="EJ115">
        <v>1</v>
      </c>
      <c r="EK115" t="s">
        <v>431</v>
      </c>
      <c r="EL115"/>
    </row>
    <row r="116" spans="1:142" x14ac:dyDescent="0.3">
      <c r="A116" s="1" t="s">
        <v>134</v>
      </c>
      <c r="B116">
        <v>2022</v>
      </c>
      <c r="C116" s="1" t="s">
        <v>135</v>
      </c>
      <c r="D116">
        <v>312</v>
      </c>
      <c r="E116" s="1" t="s">
        <v>150</v>
      </c>
      <c r="F116" s="1" t="s">
        <v>137</v>
      </c>
      <c r="G116" s="1" t="s">
        <v>138</v>
      </c>
      <c r="H116">
        <v>192963.37</v>
      </c>
      <c r="I116">
        <v>152547</v>
      </c>
      <c r="AS116">
        <v>732470606.60000002</v>
      </c>
      <c r="AT116">
        <v>-5380963.2599999998</v>
      </c>
      <c r="AU116">
        <v>0</v>
      </c>
      <c r="AV116">
        <v>90470242.400000006</v>
      </c>
      <c r="AW116">
        <v>0</v>
      </c>
      <c r="AX116">
        <v>0</v>
      </c>
      <c r="AY116">
        <v>-861163.2</v>
      </c>
      <c r="AZ116">
        <v>-47571</v>
      </c>
      <c r="BA116">
        <v>-90470242.400000006</v>
      </c>
      <c r="BB116">
        <v>-780422246.14999998</v>
      </c>
      <c r="BC116">
        <v>118071948.05</v>
      </c>
      <c r="BD116">
        <v>0</v>
      </c>
      <c r="BE116">
        <v>0</v>
      </c>
      <c r="BF116">
        <v>0</v>
      </c>
      <c r="BG116">
        <v>-182178.87</v>
      </c>
      <c r="BH116">
        <v>-1006000</v>
      </c>
      <c r="BI116">
        <v>0</v>
      </c>
      <c r="BK116">
        <v>0</v>
      </c>
      <c r="BL116">
        <v>-74157502</v>
      </c>
      <c r="BM116">
        <v>0</v>
      </c>
      <c r="BN116">
        <v>10138209</v>
      </c>
      <c r="BO116">
        <v>-7007329.25</v>
      </c>
      <c r="BP116">
        <v>-2041690.4</v>
      </c>
      <c r="BQ116">
        <v>-2671889.5299999998</v>
      </c>
      <c r="BR116">
        <v>0</v>
      </c>
      <c r="BT116">
        <v>-18937567.379999999</v>
      </c>
      <c r="BU116">
        <v>0</v>
      </c>
      <c r="BV116">
        <v>-13782310.220000001</v>
      </c>
      <c r="BW116">
        <v>-3132072.27</v>
      </c>
      <c r="BX116">
        <v>-153560.85</v>
      </c>
      <c r="BY116">
        <v>-1247408.0900000001</v>
      </c>
      <c r="BZ116">
        <v>458868.03</v>
      </c>
      <c r="CA116">
        <v>-2508530.4</v>
      </c>
      <c r="CB116">
        <v>0</v>
      </c>
      <c r="CC116">
        <v>-45244375.340000004</v>
      </c>
      <c r="CD116">
        <v>0</v>
      </c>
      <c r="CE116">
        <v>0</v>
      </c>
      <c r="CI116">
        <v>247704023.68499991</v>
      </c>
      <c r="CJ116">
        <v>154550992.02952904</v>
      </c>
      <c r="CK116">
        <v>-62316822.957392998</v>
      </c>
      <c r="CL116">
        <v>296240272.06999999</v>
      </c>
      <c r="DA116">
        <v>145315754.31999999</v>
      </c>
      <c r="DJ116">
        <v>125000000</v>
      </c>
      <c r="EG116" s="1"/>
      <c r="EH116">
        <v>0</v>
      </c>
      <c r="EI116" s="1"/>
      <c r="EJ116">
        <v>0</v>
      </c>
      <c r="EK116" t="s">
        <v>396</v>
      </c>
      <c r="EL116"/>
    </row>
    <row r="117" spans="1:142" x14ac:dyDescent="0.3">
      <c r="A117" s="1" t="s">
        <v>134</v>
      </c>
      <c r="B117">
        <v>2022</v>
      </c>
      <c r="C117" s="1" t="s">
        <v>135</v>
      </c>
      <c r="D117">
        <v>343</v>
      </c>
      <c r="E117" s="1" t="s">
        <v>151</v>
      </c>
      <c r="F117" s="1" t="s">
        <v>137</v>
      </c>
      <c r="G117" s="1" t="s">
        <v>138</v>
      </c>
      <c r="H117">
        <v>175812.57</v>
      </c>
      <c r="I117">
        <v>158657</v>
      </c>
      <c r="AS117">
        <v>738539517</v>
      </c>
      <c r="AT117">
        <v>-9144598.5999999996</v>
      </c>
      <c r="AU117">
        <v>0</v>
      </c>
      <c r="AV117">
        <v>158057628.09999999</v>
      </c>
      <c r="AW117">
        <v>0</v>
      </c>
      <c r="AX117">
        <v>0</v>
      </c>
      <c r="AY117">
        <v>-843899.3</v>
      </c>
      <c r="AZ117">
        <v>-43451</v>
      </c>
      <c r="BA117">
        <v>-158057628.09999999</v>
      </c>
      <c r="BB117">
        <v>-868865508.98000002</v>
      </c>
      <c r="BC117">
        <v>112848807.81</v>
      </c>
      <c r="BD117">
        <v>0</v>
      </c>
      <c r="BE117">
        <v>0</v>
      </c>
      <c r="BF117">
        <v>0</v>
      </c>
      <c r="BG117">
        <v>0</v>
      </c>
      <c r="BH117">
        <v>7230054.4500000002</v>
      </c>
      <c r="BI117">
        <v>0</v>
      </c>
      <c r="BK117">
        <v>0</v>
      </c>
      <c r="BL117">
        <v>32624874</v>
      </c>
      <c r="BM117">
        <v>0</v>
      </c>
      <c r="BN117">
        <v>4340160</v>
      </c>
      <c r="BO117">
        <v>-1676691.23</v>
      </c>
      <c r="BP117">
        <v>-1266708.27</v>
      </c>
      <c r="BQ117">
        <v>-3292164.38</v>
      </c>
      <c r="BR117">
        <v>0</v>
      </c>
      <c r="BT117">
        <v>0</v>
      </c>
      <c r="BU117">
        <v>0</v>
      </c>
      <c r="BV117">
        <v>-38444326.619999997</v>
      </c>
      <c r="BW117">
        <v>-2605177.92</v>
      </c>
      <c r="BX117">
        <v>-1100860.96</v>
      </c>
      <c r="BY117">
        <v>0</v>
      </c>
      <c r="BZ117">
        <v>429946.45</v>
      </c>
      <c r="CA117">
        <v>-786037.03</v>
      </c>
      <c r="CB117">
        <v>0</v>
      </c>
      <c r="CC117">
        <v>-21445449.440000001</v>
      </c>
      <c r="CD117">
        <v>59728.24</v>
      </c>
      <c r="CE117">
        <v>0</v>
      </c>
      <c r="CI117">
        <v>202520880.50577396</v>
      </c>
      <c r="CJ117">
        <v>159928175.89320314</v>
      </c>
      <c r="CK117">
        <v>32467973.741409998</v>
      </c>
      <c r="CL117">
        <v>242074536.80000001</v>
      </c>
      <c r="DA117">
        <v>96904876.640000001</v>
      </c>
      <c r="DJ117">
        <v>170658060.16999999</v>
      </c>
      <c r="EG117" s="1"/>
      <c r="EH117">
        <v>0</v>
      </c>
      <c r="EI117" s="1" t="s">
        <v>199</v>
      </c>
      <c r="EJ117">
        <v>1</v>
      </c>
      <c r="EK117" t="s">
        <v>397</v>
      </c>
      <c r="EL117"/>
    </row>
    <row r="118" spans="1:142" x14ac:dyDescent="0.3">
      <c r="A118" s="1" t="s">
        <v>134</v>
      </c>
      <c r="B118">
        <v>2022</v>
      </c>
      <c r="C118" s="1" t="s">
        <v>135</v>
      </c>
      <c r="D118">
        <v>1529</v>
      </c>
      <c r="E118" s="1" t="s">
        <v>152</v>
      </c>
      <c r="F118" s="1" t="s">
        <v>137</v>
      </c>
      <c r="G118" s="1" t="s">
        <v>138</v>
      </c>
      <c r="H118">
        <v>0</v>
      </c>
      <c r="I118">
        <v>0</v>
      </c>
      <c r="AS118">
        <v>0</v>
      </c>
      <c r="AT118">
        <v>0</v>
      </c>
      <c r="AU118">
        <v>0</v>
      </c>
      <c r="AV118">
        <v>0</v>
      </c>
      <c r="AW118">
        <v>0</v>
      </c>
      <c r="AX118">
        <v>0</v>
      </c>
      <c r="AY118">
        <v>0</v>
      </c>
      <c r="AZ118">
        <v>0</v>
      </c>
      <c r="BA118">
        <v>0</v>
      </c>
      <c r="BB118">
        <v>0</v>
      </c>
      <c r="BC118">
        <v>0</v>
      </c>
      <c r="BD118">
        <v>0</v>
      </c>
      <c r="BE118">
        <v>0</v>
      </c>
      <c r="BF118">
        <v>0</v>
      </c>
      <c r="BG118">
        <v>0</v>
      </c>
      <c r="BH118">
        <v>0</v>
      </c>
      <c r="BI118">
        <v>0</v>
      </c>
      <c r="BK118">
        <v>0</v>
      </c>
      <c r="BL118">
        <v>0</v>
      </c>
      <c r="BM118">
        <v>0</v>
      </c>
      <c r="BN118">
        <v>0</v>
      </c>
      <c r="BO118">
        <v>0</v>
      </c>
      <c r="BP118">
        <v>0</v>
      </c>
      <c r="BQ118">
        <v>0</v>
      </c>
      <c r="BR118">
        <v>0</v>
      </c>
      <c r="BT118">
        <v>0</v>
      </c>
      <c r="BU118">
        <v>0</v>
      </c>
      <c r="BV118">
        <v>0</v>
      </c>
      <c r="BW118">
        <v>0</v>
      </c>
      <c r="BX118">
        <v>0</v>
      </c>
      <c r="BY118">
        <v>0</v>
      </c>
      <c r="BZ118">
        <v>0</v>
      </c>
      <c r="CA118">
        <v>0</v>
      </c>
      <c r="CB118">
        <v>0</v>
      </c>
      <c r="CC118">
        <v>0</v>
      </c>
      <c r="CD118">
        <v>0</v>
      </c>
      <c r="CE118">
        <v>0</v>
      </c>
      <c r="CI118">
        <v>0</v>
      </c>
      <c r="CJ118">
        <v>0</v>
      </c>
      <c r="CK118">
        <v>0</v>
      </c>
      <c r="CL118">
        <v>0</v>
      </c>
      <c r="DA118">
        <v>0</v>
      </c>
      <c r="DJ118">
        <v>0</v>
      </c>
      <c r="EG118" s="1" t="s">
        <v>287</v>
      </c>
      <c r="EH118">
        <v>1</v>
      </c>
      <c r="EI118" s="1"/>
      <c r="EJ118">
        <v>0</v>
      </c>
      <c r="EK118" t="s">
        <v>430</v>
      </c>
      <c r="EL118"/>
    </row>
    <row r="119" spans="1:142" x14ac:dyDescent="0.3">
      <c r="A119" s="1" t="s">
        <v>134</v>
      </c>
      <c r="B119">
        <v>2022</v>
      </c>
      <c r="C119" s="1" t="s">
        <v>135</v>
      </c>
      <c r="D119">
        <v>774</v>
      </c>
      <c r="E119" s="1" t="s">
        <v>153</v>
      </c>
      <c r="F119" s="1" t="s">
        <v>137</v>
      </c>
      <c r="G119" s="1" t="s">
        <v>138</v>
      </c>
      <c r="H119">
        <v>145508.94</v>
      </c>
      <c r="I119">
        <v>194547</v>
      </c>
      <c r="AS119">
        <v>609916984.25</v>
      </c>
      <c r="AT119">
        <v>-8462073.1899999995</v>
      </c>
      <c r="AU119">
        <v>0</v>
      </c>
      <c r="AV119">
        <v>122806427.34999999</v>
      </c>
      <c r="AW119">
        <v>0</v>
      </c>
      <c r="AX119">
        <v>0</v>
      </c>
      <c r="AY119">
        <v>-698444.66</v>
      </c>
      <c r="AZ119">
        <v>-36875</v>
      </c>
      <c r="BA119">
        <v>-122806427.34999999</v>
      </c>
      <c r="BB119">
        <v>-716503896.74000001</v>
      </c>
      <c r="BC119">
        <v>92363084.719999999</v>
      </c>
      <c r="BD119">
        <v>0</v>
      </c>
      <c r="BE119">
        <v>0</v>
      </c>
      <c r="BF119">
        <v>0</v>
      </c>
      <c r="BG119">
        <v>0</v>
      </c>
      <c r="BH119">
        <v>7124226.8600000003</v>
      </c>
      <c r="BI119">
        <v>0</v>
      </c>
      <c r="BK119">
        <v>0</v>
      </c>
      <c r="BL119">
        <v>13155486</v>
      </c>
      <c r="BM119">
        <v>0</v>
      </c>
      <c r="BN119">
        <v>16759423</v>
      </c>
      <c r="BO119">
        <v>-660343.61</v>
      </c>
      <c r="BP119">
        <v>-1148701.0900000001</v>
      </c>
      <c r="BQ119">
        <v>-2794827.34</v>
      </c>
      <c r="BR119">
        <v>0</v>
      </c>
      <c r="BT119">
        <v>0</v>
      </c>
      <c r="BU119">
        <v>0</v>
      </c>
      <c r="BV119">
        <v>-30295228.550000001</v>
      </c>
      <c r="BW119">
        <v>-2256461.98</v>
      </c>
      <c r="BX119">
        <v>-1525469.9</v>
      </c>
      <c r="BY119">
        <v>0</v>
      </c>
      <c r="BZ119">
        <v>322818.15000000002</v>
      </c>
      <c r="CA119">
        <v>-805018.23</v>
      </c>
      <c r="CB119">
        <v>0</v>
      </c>
      <c r="CC119">
        <v>-19553122.629999999</v>
      </c>
      <c r="CD119">
        <v>72972.97</v>
      </c>
      <c r="CE119">
        <v>0</v>
      </c>
      <c r="CI119">
        <v>160311588.2934472</v>
      </c>
      <c r="CJ119">
        <v>136985465.67005202</v>
      </c>
      <c r="CK119">
        <v>25640776.942031998</v>
      </c>
      <c r="CL119">
        <v>186558512.69000003</v>
      </c>
      <c r="DA119">
        <v>102097787.52</v>
      </c>
      <c r="DJ119">
        <v>144824217.09</v>
      </c>
      <c r="EG119" s="1"/>
      <c r="EH119">
        <v>0</v>
      </c>
      <c r="EI119" s="1" t="s">
        <v>199</v>
      </c>
      <c r="EJ119">
        <v>1</v>
      </c>
      <c r="EK119" t="s">
        <v>404</v>
      </c>
      <c r="EL119"/>
    </row>
    <row r="120" spans="1:142" x14ac:dyDescent="0.3">
      <c r="A120" s="1" t="s">
        <v>134</v>
      </c>
      <c r="B120">
        <v>2022</v>
      </c>
      <c r="C120" s="1" t="s">
        <v>135</v>
      </c>
      <c r="D120">
        <v>455</v>
      </c>
      <c r="E120" s="1" t="s">
        <v>154</v>
      </c>
      <c r="F120" s="1" t="s">
        <v>137</v>
      </c>
      <c r="G120" s="1" t="s">
        <v>138</v>
      </c>
      <c r="H120">
        <v>170906</v>
      </c>
      <c r="I120">
        <v>174413</v>
      </c>
      <c r="AS120">
        <v>562336257.10000002</v>
      </c>
      <c r="AT120">
        <v>-2211324.42</v>
      </c>
      <c r="AU120">
        <v>0</v>
      </c>
      <c r="AV120">
        <v>87593321.5</v>
      </c>
      <c r="AW120">
        <v>0</v>
      </c>
      <c r="AX120">
        <v>0</v>
      </c>
      <c r="AY120">
        <v>-816723.39</v>
      </c>
      <c r="AZ120">
        <v>-38775</v>
      </c>
      <c r="BA120">
        <v>-87593321.5</v>
      </c>
      <c r="BB120">
        <v>-634366826.87</v>
      </c>
      <c r="BC120">
        <v>89119188.049999997</v>
      </c>
      <c r="BD120">
        <v>0</v>
      </c>
      <c r="BE120">
        <v>0</v>
      </c>
      <c r="BF120">
        <v>0</v>
      </c>
      <c r="BG120">
        <v>-274536.86</v>
      </c>
      <c r="BH120">
        <v>1286000</v>
      </c>
      <c r="BI120">
        <v>0</v>
      </c>
      <c r="BK120">
        <v>0</v>
      </c>
      <c r="BL120">
        <v>-2125279</v>
      </c>
      <c r="BM120">
        <v>0</v>
      </c>
      <c r="BN120">
        <v>-7777472</v>
      </c>
      <c r="BO120">
        <v>-6368879.9500000002</v>
      </c>
      <c r="BP120">
        <v>-494885.35</v>
      </c>
      <c r="BQ120">
        <v>-3136624.96</v>
      </c>
      <c r="BR120">
        <v>0</v>
      </c>
      <c r="BT120">
        <v>-22481255.18</v>
      </c>
      <c r="BU120">
        <v>-509155.28</v>
      </c>
      <c r="BV120">
        <v>-16109383.939999999</v>
      </c>
      <c r="BW120">
        <v>-1933308.9</v>
      </c>
      <c r="BX120">
        <v>-1079648.96</v>
      </c>
      <c r="BY120">
        <v>-863204.79</v>
      </c>
      <c r="BZ120">
        <v>4030352.97</v>
      </c>
      <c r="CA120">
        <v>-451721.78</v>
      </c>
      <c r="CB120">
        <v>0</v>
      </c>
      <c r="CC120">
        <v>-41979943.899999999</v>
      </c>
      <c r="CD120">
        <v>259504.27</v>
      </c>
      <c r="CE120">
        <v>0</v>
      </c>
      <c r="CI120">
        <v>288983951.00000006</v>
      </c>
      <c r="CJ120">
        <v>159791007.03168213</v>
      </c>
      <c r="CK120">
        <v>-18507448.896780007</v>
      </c>
      <c r="CL120">
        <v>381921555.44999999</v>
      </c>
      <c r="DA120">
        <v>157296146.88</v>
      </c>
      <c r="DJ120">
        <v>99476000</v>
      </c>
      <c r="EG120" s="1" t="s">
        <v>281</v>
      </c>
      <c r="EH120">
        <v>1</v>
      </c>
      <c r="EI120" s="1"/>
      <c r="EJ120">
        <v>0</v>
      </c>
      <c r="EK120" t="s">
        <v>400</v>
      </c>
      <c r="EL120"/>
    </row>
    <row r="121" spans="1:142" x14ac:dyDescent="0.3">
      <c r="A121" s="1" t="s">
        <v>134</v>
      </c>
      <c r="B121">
        <v>2022</v>
      </c>
      <c r="C121" s="1" t="s">
        <v>135</v>
      </c>
      <c r="D121">
        <v>509</v>
      </c>
      <c r="E121" s="1" t="s">
        <v>155</v>
      </c>
      <c r="F121" s="1" t="s">
        <v>137</v>
      </c>
      <c r="G121" s="1" t="s">
        <v>138</v>
      </c>
      <c r="H121">
        <v>149901.85999999999</v>
      </c>
      <c r="I121">
        <v>175236</v>
      </c>
      <c r="AS121">
        <v>611034078.00999999</v>
      </c>
      <c r="AT121">
        <v>-1065608.47</v>
      </c>
      <c r="AU121">
        <v>0</v>
      </c>
      <c r="AV121">
        <v>102692471.19</v>
      </c>
      <c r="AW121">
        <v>0</v>
      </c>
      <c r="AX121">
        <v>0</v>
      </c>
      <c r="AY121">
        <v>-719526.02</v>
      </c>
      <c r="AZ121">
        <v>-35280</v>
      </c>
      <c r="BA121">
        <v>-102692471.19</v>
      </c>
      <c r="BB121">
        <v>-734046970.22000003</v>
      </c>
      <c r="BC121">
        <v>89049668.400000006</v>
      </c>
      <c r="BD121">
        <v>0</v>
      </c>
      <c r="BE121">
        <v>0</v>
      </c>
      <c r="BF121">
        <v>0</v>
      </c>
      <c r="BG121">
        <v>-1925799.39</v>
      </c>
      <c r="BH121">
        <v>10860119.01</v>
      </c>
      <c r="BI121">
        <v>2080</v>
      </c>
      <c r="BK121">
        <v>0</v>
      </c>
      <c r="BL121">
        <v>40080948</v>
      </c>
      <c r="BM121">
        <v>0</v>
      </c>
      <c r="BN121">
        <v>10438581</v>
      </c>
      <c r="BO121">
        <v>0</v>
      </c>
      <c r="BP121">
        <v>0</v>
      </c>
      <c r="BQ121">
        <v>-3996201.46</v>
      </c>
      <c r="BR121">
        <v>0</v>
      </c>
      <c r="BT121">
        <v>0</v>
      </c>
      <c r="BU121">
        <v>0</v>
      </c>
      <c r="BV121">
        <v>-35546591.310000002</v>
      </c>
      <c r="BW121">
        <v>-2314483.15</v>
      </c>
      <c r="BX121">
        <v>-2627520</v>
      </c>
      <c r="BY121">
        <v>0</v>
      </c>
      <c r="BZ121">
        <v>20281.13</v>
      </c>
      <c r="CA121">
        <v>-244133.67</v>
      </c>
      <c r="CB121">
        <v>-8974971</v>
      </c>
      <c r="CC121">
        <v>-41196920.890000001</v>
      </c>
      <c r="CD121">
        <v>451.36</v>
      </c>
      <c r="CE121">
        <v>0</v>
      </c>
      <c r="CI121">
        <v>339091069.92000002</v>
      </c>
      <c r="CJ121">
        <v>160909512.62990066</v>
      </c>
      <c r="CK121">
        <v>34701304.841411009</v>
      </c>
      <c r="CL121">
        <v>380907011.12</v>
      </c>
      <c r="DA121">
        <v>149864831.19999999</v>
      </c>
      <c r="DJ121">
        <v>109847239.98999999</v>
      </c>
      <c r="EG121" s="1" t="s">
        <v>282</v>
      </c>
      <c r="EH121">
        <v>1</v>
      </c>
      <c r="EI121" s="1"/>
      <c r="EJ121">
        <v>0</v>
      </c>
      <c r="EK121" t="s">
        <v>401</v>
      </c>
      <c r="EL121"/>
    </row>
    <row r="122" spans="1:142" x14ac:dyDescent="0.3">
      <c r="A122" s="1" t="s">
        <v>134</v>
      </c>
      <c r="B122">
        <v>2022</v>
      </c>
      <c r="C122" s="1" t="s">
        <v>135</v>
      </c>
      <c r="D122">
        <v>1560</v>
      </c>
      <c r="E122" s="1" t="s">
        <v>156</v>
      </c>
      <c r="F122" s="1" t="s">
        <v>137</v>
      </c>
      <c r="G122" s="1" t="s">
        <v>138</v>
      </c>
      <c r="H122">
        <v>143877.15</v>
      </c>
      <c r="I122">
        <v>132908</v>
      </c>
      <c r="AS122">
        <v>462954290.44999999</v>
      </c>
      <c r="AT122">
        <v>-2456198.84</v>
      </c>
      <c r="AU122">
        <v>0</v>
      </c>
      <c r="AV122">
        <v>68108688.5</v>
      </c>
      <c r="AW122">
        <v>-182299.89</v>
      </c>
      <c r="AX122">
        <v>0</v>
      </c>
      <c r="AY122">
        <v>-689804.80000000005</v>
      </c>
      <c r="AZ122">
        <v>-35093</v>
      </c>
      <c r="BA122">
        <v>-68108688.5</v>
      </c>
      <c r="BB122">
        <v>-458600301.91000003</v>
      </c>
      <c r="BC122">
        <v>69240691.349999994</v>
      </c>
      <c r="BD122">
        <v>0</v>
      </c>
      <c r="BE122">
        <v>0</v>
      </c>
      <c r="BF122">
        <v>0</v>
      </c>
      <c r="BG122">
        <v>0</v>
      </c>
      <c r="BH122">
        <v>-1607968</v>
      </c>
      <c r="BI122">
        <v>0</v>
      </c>
      <c r="BK122">
        <v>0</v>
      </c>
      <c r="BL122">
        <v>-43070883</v>
      </c>
      <c r="BM122">
        <v>0</v>
      </c>
      <c r="BN122">
        <v>4666198</v>
      </c>
      <c r="BO122">
        <v>0</v>
      </c>
      <c r="BP122">
        <v>-495791.3</v>
      </c>
      <c r="BQ122">
        <v>-4445799.1500000004</v>
      </c>
      <c r="BR122">
        <v>0</v>
      </c>
      <c r="BT122">
        <v>-10736166.609999999</v>
      </c>
      <c r="BU122">
        <v>0</v>
      </c>
      <c r="BV122">
        <v>-2581335.84</v>
      </c>
      <c r="BW122">
        <v>-655220.68000000005</v>
      </c>
      <c r="BX122">
        <v>-6955586.2000000002</v>
      </c>
      <c r="BY122">
        <v>-332356.19</v>
      </c>
      <c r="BZ122">
        <v>467960.75</v>
      </c>
      <c r="CA122">
        <v>-175426.28</v>
      </c>
      <c r="CB122">
        <v>0</v>
      </c>
      <c r="CC122">
        <v>-53173040.770000003</v>
      </c>
      <c r="CD122">
        <v>0</v>
      </c>
      <c r="CE122">
        <v>0</v>
      </c>
      <c r="CI122">
        <v>260108010.17399991</v>
      </c>
      <c r="CJ122">
        <v>161165847.11224279</v>
      </c>
      <c r="CK122">
        <v>-41737864.681123003</v>
      </c>
      <c r="CL122">
        <v>451712927.70999998</v>
      </c>
      <c r="DA122">
        <v>195835034.22</v>
      </c>
      <c r="DJ122">
        <v>94624818</v>
      </c>
      <c r="EG122" s="1"/>
      <c r="EH122">
        <v>0</v>
      </c>
      <c r="EI122" s="1"/>
      <c r="EJ122">
        <v>0</v>
      </c>
      <c r="EK122" t="s">
        <v>434</v>
      </c>
      <c r="EL122"/>
    </row>
    <row r="123" spans="1:142" x14ac:dyDescent="0.3">
      <c r="A123" s="1" t="s">
        <v>134</v>
      </c>
      <c r="B123">
        <v>2022</v>
      </c>
      <c r="C123" s="1" t="s">
        <v>135</v>
      </c>
      <c r="D123">
        <v>62</v>
      </c>
      <c r="E123" s="1" t="s">
        <v>157</v>
      </c>
      <c r="F123" s="1" t="s">
        <v>137</v>
      </c>
      <c r="G123" s="1" t="s">
        <v>138</v>
      </c>
      <c r="H123">
        <v>88719.15</v>
      </c>
      <c r="I123">
        <v>133093</v>
      </c>
      <c r="AS123">
        <v>369848746.55000001</v>
      </c>
      <c r="AT123">
        <v>-5021248.78</v>
      </c>
      <c r="AU123">
        <v>0</v>
      </c>
      <c r="AV123">
        <v>69163408</v>
      </c>
      <c r="AW123">
        <v>0</v>
      </c>
      <c r="AX123">
        <v>0</v>
      </c>
      <c r="AY123">
        <v>-425851.2</v>
      </c>
      <c r="AZ123">
        <v>-22300</v>
      </c>
      <c r="BA123">
        <v>-69163408</v>
      </c>
      <c r="BB123">
        <v>-394807525.31</v>
      </c>
      <c r="BC123">
        <v>53683164.960000001</v>
      </c>
      <c r="BD123">
        <v>0</v>
      </c>
      <c r="BE123">
        <v>0</v>
      </c>
      <c r="BF123">
        <v>0</v>
      </c>
      <c r="BG123">
        <v>0</v>
      </c>
      <c r="BH123">
        <v>7549671.5800000001</v>
      </c>
      <c r="BI123">
        <v>0</v>
      </c>
      <c r="BK123">
        <v>0</v>
      </c>
      <c r="BL123">
        <v>-28112909</v>
      </c>
      <c r="BM123">
        <v>0</v>
      </c>
      <c r="BN123">
        <v>7117353</v>
      </c>
      <c r="BO123">
        <v>0</v>
      </c>
      <c r="BP123">
        <v>-35586.9</v>
      </c>
      <c r="BQ123">
        <v>-1824225.94</v>
      </c>
      <c r="BR123">
        <v>0</v>
      </c>
      <c r="BT123">
        <v>0</v>
      </c>
      <c r="BU123">
        <v>0</v>
      </c>
      <c r="BV123">
        <v>-21444957.68</v>
      </c>
      <c r="BW123">
        <v>-1564482.04</v>
      </c>
      <c r="BX123">
        <v>-1470289.62</v>
      </c>
      <c r="BY123">
        <v>0</v>
      </c>
      <c r="BZ123">
        <v>184892.2</v>
      </c>
      <c r="CA123">
        <v>-378840.57</v>
      </c>
      <c r="CB123">
        <v>-13521961.73</v>
      </c>
      <c r="CC123">
        <v>-21582319.600000001</v>
      </c>
      <c r="CD123">
        <v>0</v>
      </c>
      <c r="CE123">
        <v>0</v>
      </c>
      <c r="CI123">
        <v>183741460.72237855</v>
      </c>
      <c r="CJ123">
        <v>92005742.209982678</v>
      </c>
      <c r="CK123">
        <v>-20936676.771209992</v>
      </c>
      <c r="CL123">
        <v>215046398.38</v>
      </c>
      <c r="DA123">
        <v>131866520.14</v>
      </c>
      <c r="DJ123">
        <v>85310446.040000007</v>
      </c>
      <c r="EG123" s="1"/>
      <c r="EH123">
        <v>0</v>
      </c>
      <c r="EI123" s="1" t="s">
        <v>199</v>
      </c>
      <c r="EJ123">
        <v>1</v>
      </c>
      <c r="EK123" t="s">
        <v>390</v>
      </c>
      <c r="EL123"/>
    </row>
    <row r="124" spans="1:142" x14ac:dyDescent="0.3">
      <c r="A124" s="1" t="s">
        <v>134</v>
      </c>
      <c r="B124">
        <v>2022</v>
      </c>
      <c r="C124" s="1" t="s">
        <v>135</v>
      </c>
      <c r="D124">
        <v>1577</v>
      </c>
      <c r="E124" s="1" t="s">
        <v>158</v>
      </c>
      <c r="F124" s="1" t="s">
        <v>137</v>
      </c>
      <c r="G124" s="1" t="s">
        <v>138</v>
      </c>
      <c r="H124">
        <v>0</v>
      </c>
      <c r="I124">
        <v>0</v>
      </c>
      <c r="AS124">
        <v>0</v>
      </c>
      <c r="AT124">
        <v>0</v>
      </c>
      <c r="AU124">
        <v>0</v>
      </c>
      <c r="AV124">
        <v>0</v>
      </c>
      <c r="AW124">
        <v>0</v>
      </c>
      <c r="AX124">
        <v>0</v>
      </c>
      <c r="AY124">
        <v>0</v>
      </c>
      <c r="AZ124">
        <v>0</v>
      </c>
      <c r="BA124">
        <v>0</v>
      </c>
      <c r="BB124">
        <v>0</v>
      </c>
      <c r="BC124">
        <v>0</v>
      </c>
      <c r="BD124">
        <v>0</v>
      </c>
      <c r="BE124">
        <v>0</v>
      </c>
      <c r="BF124">
        <v>0</v>
      </c>
      <c r="BG124">
        <v>0</v>
      </c>
      <c r="BH124">
        <v>0</v>
      </c>
      <c r="BI124">
        <v>0</v>
      </c>
      <c r="BK124">
        <v>0</v>
      </c>
      <c r="BL124">
        <v>0</v>
      </c>
      <c r="BM124">
        <v>0</v>
      </c>
      <c r="BN124">
        <v>0</v>
      </c>
      <c r="BO124">
        <v>0</v>
      </c>
      <c r="BP124">
        <v>0</v>
      </c>
      <c r="BQ124">
        <v>0</v>
      </c>
      <c r="BR124">
        <v>0</v>
      </c>
      <c r="BT124">
        <v>0</v>
      </c>
      <c r="BU124">
        <v>0</v>
      </c>
      <c r="BV124">
        <v>0</v>
      </c>
      <c r="BW124">
        <v>0</v>
      </c>
      <c r="BX124">
        <v>0</v>
      </c>
      <c r="BY124">
        <v>0</v>
      </c>
      <c r="BZ124">
        <v>0</v>
      </c>
      <c r="CA124">
        <v>0</v>
      </c>
      <c r="CB124">
        <v>0</v>
      </c>
      <c r="CC124">
        <v>0</v>
      </c>
      <c r="CD124">
        <v>0</v>
      </c>
      <c r="CE124">
        <v>0</v>
      </c>
      <c r="CI124">
        <v>0</v>
      </c>
      <c r="CJ124">
        <v>0</v>
      </c>
      <c r="CK124">
        <v>0</v>
      </c>
      <c r="CL124">
        <v>0</v>
      </c>
      <c r="DA124">
        <v>0</v>
      </c>
      <c r="DJ124">
        <v>0</v>
      </c>
      <c r="EG124" s="1" t="s">
        <v>287</v>
      </c>
      <c r="EH124">
        <v>1</v>
      </c>
      <c r="EI124" s="1"/>
      <c r="EJ124">
        <v>0</v>
      </c>
      <c r="EK124" t="s">
        <v>442</v>
      </c>
      <c r="EL124"/>
    </row>
    <row r="125" spans="1:142" x14ac:dyDescent="0.3">
      <c r="A125" s="1" t="s">
        <v>134</v>
      </c>
      <c r="B125">
        <v>2022</v>
      </c>
      <c r="C125" s="1" t="s">
        <v>135</v>
      </c>
      <c r="D125">
        <v>881</v>
      </c>
      <c r="E125" s="1" t="s">
        <v>159</v>
      </c>
      <c r="F125" s="1" t="s">
        <v>137</v>
      </c>
      <c r="G125" s="1" t="s">
        <v>138</v>
      </c>
      <c r="H125">
        <v>86594.9</v>
      </c>
      <c r="I125">
        <v>96085</v>
      </c>
      <c r="AS125">
        <v>329726307.10000002</v>
      </c>
      <c r="AT125">
        <v>99095.38</v>
      </c>
      <c r="AU125">
        <v>0</v>
      </c>
      <c r="AV125">
        <v>48722325.149999999</v>
      </c>
      <c r="AW125">
        <v>7643913.5499999998</v>
      </c>
      <c r="AX125">
        <v>0</v>
      </c>
      <c r="AY125">
        <v>-415737.59999999998</v>
      </c>
      <c r="AZ125">
        <v>-20994</v>
      </c>
      <c r="BA125">
        <v>-56366238.700000003</v>
      </c>
      <c r="BB125">
        <v>-401586397.05000001</v>
      </c>
      <c r="BC125">
        <v>53697875.850000001</v>
      </c>
      <c r="BD125">
        <v>0</v>
      </c>
      <c r="BE125">
        <v>0</v>
      </c>
      <c r="BF125">
        <v>0</v>
      </c>
      <c r="BG125">
        <v>98802.17</v>
      </c>
      <c r="BH125">
        <v>3320667.5</v>
      </c>
      <c r="BI125">
        <v>0</v>
      </c>
      <c r="BK125">
        <v>0</v>
      </c>
      <c r="BL125">
        <v>19909088</v>
      </c>
      <c r="BM125">
        <v>0</v>
      </c>
      <c r="BN125">
        <v>13691000</v>
      </c>
      <c r="BO125">
        <v>-1019832.22</v>
      </c>
      <c r="BP125">
        <v>-1614246.45</v>
      </c>
      <c r="BQ125">
        <v>-1194179.67</v>
      </c>
      <c r="BR125">
        <v>0</v>
      </c>
      <c r="BT125">
        <v>-11048798.75</v>
      </c>
      <c r="BU125">
        <v>-473949.86</v>
      </c>
      <c r="BV125">
        <v>-6585729.3099999996</v>
      </c>
      <c r="BW125">
        <v>0</v>
      </c>
      <c r="BX125">
        <v>-337282.53</v>
      </c>
      <c r="BY125">
        <v>-830136.49</v>
      </c>
      <c r="BZ125">
        <v>0.39</v>
      </c>
      <c r="CA125">
        <v>-225464.91</v>
      </c>
      <c r="CB125">
        <v>0</v>
      </c>
      <c r="CC125">
        <v>-17401312.109999999</v>
      </c>
      <c r="CD125">
        <v>0</v>
      </c>
      <c r="CE125">
        <v>0</v>
      </c>
      <c r="CI125">
        <v>108634728.66999996</v>
      </c>
      <c r="CJ125">
        <v>89474858.382174075</v>
      </c>
      <c r="CK125">
        <v>26325149.566472001</v>
      </c>
      <c r="CL125">
        <v>138655345.56</v>
      </c>
      <c r="DA125">
        <v>81187347</v>
      </c>
      <c r="DJ125">
        <v>61459636.399999999</v>
      </c>
      <c r="EG125" s="1"/>
      <c r="EH125">
        <v>0</v>
      </c>
      <c r="EI125" s="1"/>
      <c r="EJ125">
        <v>0</v>
      </c>
      <c r="EK125" t="s">
        <v>408</v>
      </c>
      <c r="EL125"/>
    </row>
    <row r="126" spans="1:142" x14ac:dyDescent="0.3">
      <c r="A126" s="1" t="s">
        <v>134</v>
      </c>
      <c r="B126">
        <v>2022</v>
      </c>
      <c r="C126" s="1" t="s">
        <v>135</v>
      </c>
      <c r="D126">
        <v>182</v>
      </c>
      <c r="E126" s="1" t="s">
        <v>160</v>
      </c>
      <c r="F126" s="1" t="s">
        <v>137</v>
      </c>
      <c r="G126" s="1" t="s">
        <v>138</v>
      </c>
      <c r="H126">
        <v>83826</v>
      </c>
      <c r="I126">
        <v>136871</v>
      </c>
      <c r="AS126">
        <v>292795465.89999998</v>
      </c>
      <c r="AT126">
        <v>-745621.8</v>
      </c>
      <c r="AU126">
        <v>0</v>
      </c>
      <c r="AV126">
        <v>35424856.549999997</v>
      </c>
      <c r="AW126">
        <v>0</v>
      </c>
      <c r="AX126">
        <v>0</v>
      </c>
      <c r="AY126">
        <v>-381934.2</v>
      </c>
      <c r="AZ126">
        <v>-19495</v>
      </c>
      <c r="BA126">
        <v>-35424856.549999997</v>
      </c>
      <c r="BB126">
        <v>-301779824.80000001</v>
      </c>
      <c r="BC126">
        <v>47232072.600000001</v>
      </c>
      <c r="BD126">
        <v>0</v>
      </c>
      <c r="BE126">
        <v>0</v>
      </c>
      <c r="BF126">
        <v>0</v>
      </c>
      <c r="BG126">
        <v>-64225.22</v>
      </c>
      <c r="BH126">
        <v>-6062522.0499999998</v>
      </c>
      <c r="BI126">
        <v>0</v>
      </c>
      <c r="BK126">
        <v>0</v>
      </c>
      <c r="BL126">
        <v>-24521972</v>
      </c>
      <c r="BM126">
        <v>0</v>
      </c>
      <c r="BN126">
        <v>326974.48</v>
      </c>
      <c r="BO126">
        <v>-1864453.4</v>
      </c>
      <c r="BP126">
        <v>-631584.1</v>
      </c>
      <c r="BQ126">
        <v>-1132980.72</v>
      </c>
      <c r="BR126">
        <v>0</v>
      </c>
      <c r="BT126">
        <v>-10319558</v>
      </c>
      <c r="BU126">
        <v>-530302.47</v>
      </c>
      <c r="BV126">
        <v>-8756716.7799999993</v>
      </c>
      <c r="BW126">
        <v>-917336.45</v>
      </c>
      <c r="BX126">
        <v>-335190.15999999997</v>
      </c>
      <c r="BY126">
        <v>-339572.6</v>
      </c>
      <c r="BZ126">
        <v>0</v>
      </c>
      <c r="CA126">
        <v>-27994.59</v>
      </c>
      <c r="CB126">
        <v>0</v>
      </c>
      <c r="CC126">
        <v>-14643848.83</v>
      </c>
      <c r="CD126">
        <v>0</v>
      </c>
      <c r="CE126">
        <v>0</v>
      </c>
      <c r="CI126">
        <v>94664660.649999961</v>
      </c>
      <c r="CJ126">
        <v>70589686.794253364</v>
      </c>
      <c r="CK126">
        <v>-29338809.965482008</v>
      </c>
      <c r="CL126">
        <v>146505061.42000002</v>
      </c>
      <c r="DA126">
        <v>8036520.6900000004</v>
      </c>
      <c r="DJ126">
        <v>41114951.049999997</v>
      </c>
      <c r="EG126" s="1" t="s">
        <v>290</v>
      </c>
      <c r="EH126">
        <v>1</v>
      </c>
      <c r="EI126" s="1"/>
      <c r="EJ126">
        <v>0</v>
      </c>
      <c r="EK126" t="s">
        <v>392</v>
      </c>
      <c r="EL126"/>
    </row>
    <row r="127" spans="1:142" x14ac:dyDescent="0.3">
      <c r="A127" s="1" t="s">
        <v>134</v>
      </c>
      <c r="B127">
        <v>2022</v>
      </c>
      <c r="C127" s="1" t="s">
        <v>135</v>
      </c>
      <c r="D127">
        <v>1568</v>
      </c>
      <c r="E127" s="1" t="s">
        <v>161</v>
      </c>
      <c r="F127" s="1" t="s">
        <v>137</v>
      </c>
      <c r="G127" s="1" t="s">
        <v>138</v>
      </c>
      <c r="H127">
        <v>72479</v>
      </c>
      <c r="I127">
        <v>76025</v>
      </c>
      <c r="AS127">
        <v>300523244.55000001</v>
      </c>
      <c r="AT127">
        <v>-6883634.6100000003</v>
      </c>
      <c r="AU127">
        <v>-44000</v>
      </c>
      <c r="AV127">
        <v>56020840.5</v>
      </c>
      <c r="AW127">
        <v>3512227.88</v>
      </c>
      <c r="AX127">
        <v>0</v>
      </c>
      <c r="AY127">
        <v>-350304.96</v>
      </c>
      <c r="AZ127">
        <v>-17496</v>
      </c>
      <c r="BA127">
        <v>-56020840.5</v>
      </c>
      <c r="BB127">
        <v>-265702770.53999999</v>
      </c>
      <c r="BC127">
        <v>44248368.700000003</v>
      </c>
      <c r="BD127">
        <v>0</v>
      </c>
      <c r="BE127">
        <v>0</v>
      </c>
      <c r="BF127">
        <v>0</v>
      </c>
      <c r="BG127">
        <v>-925595.65</v>
      </c>
      <c r="BH127">
        <v>2650000</v>
      </c>
      <c r="BI127">
        <v>0</v>
      </c>
      <c r="BK127">
        <v>0</v>
      </c>
      <c r="BL127">
        <v>-66078400</v>
      </c>
      <c r="BM127">
        <v>0</v>
      </c>
      <c r="BN127">
        <v>-1336257</v>
      </c>
      <c r="BO127">
        <v>0</v>
      </c>
      <c r="BP127">
        <v>-498704.45</v>
      </c>
      <c r="BQ127">
        <v>-1500855.44</v>
      </c>
      <c r="BR127">
        <v>0</v>
      </c>
      <c r="BT127">
        <v>-7024841.5099999998</v>
      </c>
      <c r="BU127">
        <v>-353782.59</v>
      </c>
      <c r="BV127">
        <v>-2987709.86</v>
      </c>
      <c r="BW127">
        <v>-660354.56999999995</v>
      </c>
      <c r="BX127">
        <v>-301708.37</v>
      </c>
      <c r="BY127">
        <v>-56574.9</v>
      </c>
      <c r="BZ127">
        <v>601054.23</v>
      </c>
      <c r="CA127">
        <v>-79194.399999999994</v>
      </c>
      <c r="CB127">
        <v>-28786.2</v>
      </c>
      <c r="CC127">
        <v>-18839741.199999999</v>
      </c>
      <c r="CD127">
        <v>0</v>
      </c>
      <c r="CE127">
        <v>0</v>
      </c>
      <c r="CI127">
        <v>87655788.589999989</v>
      </c>
      <c r="CJ127">
        <v>68983712.373233348</v>
      </c>
      <c r="CK127">
        <v>-68841070.881530017</v>
      </c>
      <c r="CL127">
        <v>119883382.48</v>
      </c>
      <c r="DA127">
        <v>65419971.600000001</v>
      </c>
      <c r="DJ127">
        <v>44990000</v>
      </c>
      <c r="EG127" s="1"/>
      <c r="EH127">
        <v>0</v>
      </c>
      <c r="EI127" s="1" t="s">
        <v>202</v>
      </c>
      <c r="EJ127">
        <v>1</v>
      </c>
      <c r="EK127" t="s">
        <v>438</v>
      </c>
      <c r="EL127"/>
    </row>
    <row r="128" spans="1:142" x14ac:dyDescent="0.3">
      <c r="A128" s="1" t="s">
        <v>134</v>
      </c>
      <c r="B128">
        <v>2022</v>
      </c>
      <c r="C128" s="1" t="s">
        <v>135</v>
      </c>
      <c r="D128">
        <v>1570</v>
      </c>
      <c r="E128" s="1" t="s">
        <v>162</v>
      </c>
      <c r="F128" s="1" t="s">
        <v>137</v>
      </c>
      <c r="G128" s="1" t="s">
        <v>138</v>
      </c>
      <c r="H128">
        <v>60275</v>
      </c>
      <c r="I128">
        <v>60039</v>
      </c>
      <c r="AS128">
        <v>250800767.03999999</v>
      </c>
      <c r="AT128">
        <v>-4235815.6100000003</v>
      </c>
      <c r="AU128">
        <v>0</v>
      </c>
      <c r="AV128">
        <v>40610217.149999999</v>
      </c>
      <c r="AW128">
        <v>1933321.13</v>
      </c>
      <c r="AX128">
        <v>0</v>
      </c>
      <c r="AY128">
        <v>-290598.65000000002</v>
      </c>
      <c r="AZ128">
        <v>-14258</v>
      </c>
      <c r="BA128">
        <v>-40610217.149999999</v>
      </c>
      <c r="BB128">
        <v>-239942740.44999999</v>
      </c>
      <c r="BC128">
        <v>37795252.299999997</v>
      </c>
      <c r="BD128">
        <v>0</v>
      </c>
      <c r="BE128">
        <v>0</v>
      </c>
      <c r="BF128">
        <v>0</v>
      </c>
      <c r="BG128">
        <v>-538004.71</v>
      </c>
      <c r="BH128">
        <v>-2340000</v>
      </c>
      <c r="BI128">
        <v>0</v>
      </c>
      <c r="BK128">
        <v>0</v>
      </c>
      <c r="BL128">
        <v>-45984719</v>
      </c>
      <c r="BM128">
        <v>0</v>
      </c>
      <c r="BN128">
        <v>2535018</v>
      </c>
      <c r="BO128">
        <v>0</v>
      </c>
      <c r="BP128">
        <v>-536363.85</v>
      </c>
      <c r="BQ128">
        <v>-1078478.3700000001</v>
      </c>
      <c r="BR128">
        <v>0</v>
      </c>
      <c r="BT128">
        <v>-6062718.9699999997</v>
      </c>
      <c r="BU128">
        <v>-296386.67</v>
      </c>
      <c r="BV128">
        <v>-2564869.7799999998</v>
      </c>
      <c r="BW128">
        <v>-569912.39</v>
      </c>
      <c r="BX128">
        <v>-252760.7</v>
      </c>
      <c r="BY128">
        <v>-48826.400000000001</v>
      </c>
      <c r="BZ128">
        <v>386393.48</v>
      </c>
      <c r="CA128">
        <v>-207490.05</v>
      </c>
      <c r="CB128">
        <v>-24139.55</v>
      </c>
      <c r="CC128">
        <v>-13408288.359999999</v>
      </c>
      <c r="CD128">
        <v>0</v>
      </c>
      <c r="CE128">
        <v>0</v>
      </c>
      <c r="CI128">
        <v>87450402.049999967</v>
      </c>
      <c r="CJ128">
        <v>54782135.47045888</v>
      </c>
      <c r="CK128">
        <v>-47102633.562090002</v>
      </c>
      <c r="CL128">
        <v>83868080.829999983</v>
      </c>
      <c r="DA128">
        <v>60928748.780000001</v>
      </c>
      <c r="DJ128">
        <v>38250000</v>
      </c>
      <c r="EG128" s="1"/>
      <c r="EH128">
        <v>0</v>
      </c>
      <c r="EI128" s="1" t="s">
        <v>202</v>
      </c>
      <c r="EJ128">
        <v>1</v>
      </c>
      <c r="EK128" t="s">
        <v>440</v>
      </c>
      <c r="EL128"/>
    </row>
    <row r="129" spans="1:142" x14ac:dyDescent="0.3">
      <c r="A129" s="1" t="s">
        <v>134</v>
      </c>
      <c r="B129">
        <v>2022</v>
      </c>
      <c r="C129" s="1" t="s">
        <v>135</v>
      </c>
      <c r="D129">
        <v>1575</v>
      </c>
      <c r="E129" s="1" t="s">
        <v>163</v>
      </c>
      <c r="F129" s="1" t="s">
        <v>137</v>
      </c>
      <c r="G129" s="1" t="s">
        <v>138</v>
      </c>
      <c r="H129">
        <v>0</v>
      </c>
      <c r="I129">
        <v>0</v>
      </c>
      <c r="AS129">
        <v>0</v>
      </c>
      <c r="AT129">
        <v>0</v>
      </c>
      <c r="AU129">
        <v>0</v>
      </c>
      <c r="AV129">
        <v>0</v>
      </c>
      <c r="AW129">
        <v>0</v>
      </c>
      <c r="AX129">
        <v>0</v>
      </c>
      <c r="AY129">
        <v>0</v>
      </c>
      <c r="AZ129">
        <v>0</v>
      </c>
      <c r="BA129">
        <v>0</v>
      </c>
      <c r="BB129">
        <v>0</v>
      </c>
      <c r="BC129">
        <v>0</v>
      </c>
      <c r="BD129">
        <v>0</v>
      </c>
      <c r="BE129">
        <v>0</v>
      </c>
      <c r="BF129">
        <v>0</v>
      </c>
      <c r="BG129">
        <v>0</v>
      </c>
      <c r="BH129">
        <v>0</v>
      </c>
      <c r="BI129">
        <v>0</v>
      </c>
      <c r="BK129">
        <v>0</v>
      </c>
      <c r="BL129">
        <v>0</v>
      </c>
      <c r="BM129">
        <v>0</v>
      </c>
      <c r="BN129">
        <v>0</v>
      </c>
      <c r="BO129">
        <v>0</v>
      </c>
      <c r="BP129">
        <v>0</v>
      </c>
      <c r="BQ129">
        <v>0</v>
      </c>
      <c r="BR129">
        <v>0</v>
      </c>
      <c r="BT129">
        <v>0</v>
      </c>
      <c r="BU129">
        <v>0</v>
      </c>
      <c r="BV129">
        <v>0</v>
      </c>
      <c r="BW129">
        <v>0</v>
      </c>
      <c r="BX129">
        <v>0</v>
      </c>
      <c r="BY129">
        <v>0</v>
      </c>
      <c r="BZ129">
        <v>0</v>
      </c>
      <c r="CA129">
        <v>0</v>
      </c>
      <c r="CB129">
        <v>0</v>
      </c>
      <c r="CC129">
        <v>0</v>
      </c>
      <c r="CD129">
        <v>0</v>
      </c>
      <c r="CE129">
        <v>0</v>
      </c>
      <c r="CI129">
        <v>0</v>
      </c>
      <c r="CJ129">
        <v>0</v>
      </c>
      <c r="CK129">
        <v>0</v>
      </c>
      <c r="CL129">
        <v>0</v>
      </c>
      <c r="DA129">
        <v>0</v>
      </c>
      <c r="DJ129">
        <v>0</v>
      </c>
      <c r="EG129" s="1" t="s">
        <v>280</v>
      </c>
      <c r="EH129">
        <v>1</v>
      </c>
      <c r="EI129" s="1"/>
      <c r="EJ129">
        <v>0</v>
      </c>
      <c r="EK129" t="s">
        <v>441</v>
      </c>
      <c r="EL129"/>
    </row>
    <row r="130" spans="1:142" x14ac:dyDescent="0.3">
      <c r="A130" s="1" t="s">
        <v>134</v>
      </c>
      <c r="B130">
        <v>2022</v>
      </c>
      <c r="C130" s="1" t="s">
        <v>135</v>
      </c>
      <c r="D130">
        <v>32</v>
      </c>
      <c r="E130" s="1" t="s">
        <v>164</v>
      </c>
      <c r="F130" s="1" t="s">
        <v>137</v>
      </c>
      <c r="G130" s="1" t="s">
        <v>138</v>
      </c>
      <c r="H130">
        <v>42916</v>
      </c>
      <c r="I130">
        <v>69699</v>
      </c>
      <c r="AS130">
        <v>149774715.30000001</v>
      </c>
      <c r="AT130">
        <v>-176880.7</v>
      </c>
      <c r="AU130">
        <v>-695761.51</v>
      </c>
      <c r="AV130">
        <v>20114492.899999999</v>
      </c>
      <c r="AW130">
        <v>0</v>
      </c>
      <c r="AX130">
        <v>0</v>
      </c>
      <c r="AY130">
        <v>-261083.74</v>
      </c>
      <c r="AZ130">
        <v>-9088</v>
      </c>
      <c r="BA130">
        <v>-20114492.899999999</v>
      </c>
      <c r="BB130">
        <v>-186689010.40000001</v>
      </c>
      <c r="BC130">
        <v>27175316.649999999</v>
      </c>
      <c r="BD130">
        <v>0</v>
      </c>
      <c r="BE130">
        <v>0</v>
      </c>
      <c r="BF130">
        <v>0</v>
      </c>
      <c r="BG130">
        <v>-62867.5</v>
      </c>
      <c r="BH130">
        <v>697000</v>
      </c>
      <c r="BI130">
        <v>0</v>
      </c>
      <c r="BK130">
        <v>0</v>
      </c>
      <c r="BL130">
        <v>16005440.359999999</v>
      </c>
      <c r="BM130">
        <v>0</v>
      </c>
      <c r="BN130">
        <v>-591630.16</v>
      </c>
      <c r="BO130">
        <v>-393110.85</v>
      </c>
      <c r="BP130">
        <v>-131582.22</v>
      </c>
      <c r="BQ130">
        <v>-490119.49</v>
      </c>
      <c r="BR130">
        <v>411100.8</v>
      </c>
      <c r="BT130">
        <v>-3371425.22</v>
      </c>
      <c r="BU130">
        <v>0</v>
      </c>
      <c r="BV130">
        <v>-4292324.16</v>
      </c>
      <c r="BW130">
        <v>-449868.43</v>
      </c>
      <c r="BX130">
        <v>-120663.74</v>
      </c>
      <c r="BY130">
        <v>-643135.93000000005</v>
      </c>
      <c r="BZ130">
        <v>214119.07</v>
      </c>
      <c r="CA130">
        <v>0</v>
      </c>
      <c r="CB130">
        <v>0</v>
      </c>
      <c r="CC130">
        <v>-11723791.550000001</v>
      </c>
      <c r="CD130">
        <v>0</v>
      </c>
      <c r="CE130">
        <v>0</v>
      </c>
      <c r="CI130">
        <v>109823468</v>
      </c>
      <c r="CJ130">
        <v>63744542.960314207</v>
      </c>
      <c r="CK130">
        <v>14476437.454949001</v>
      </c>
      <c r="CL130">
        <v>124266326.40000001</v>
      </c>
      <c r="DA130">
        <v>72892536.049999997</v>
      </c>
      <c r="DJ130">
        <v>25303000</v>
      </c>
      <c r="EG130" s="1"/>
      <c r="EH130">
        <v>0</v>
      </c>
      <c r="EI130" s="1"/>
      <c r="EJ130">
        <v>0</v>
      </c>
      <c r="EK130" t="s">
        <v>388</v>
      </c>
      <c r="EL130"/>
    </row>
    <row r="131" spans="1:142" x14ac:dyDescent="0.3">
      <c r="A131" s="1" t="s">
        <v>134</v>
      </c>
      <c r="B131">
        <v>2022</v>
      </c>
      <c r="C131" s="1" t="s">
        <v>135</v>
      </c>
      <c r="D131">
        <v>941</v>
      </c>
      <c r="E131" s="1" t="s">
        <v>165</v>
      </c>
      <c r="F131" s="1" t="s">
        <v>137</v>
      </c>
      <c r="G131" s="1" t="s">
        <v>138</v>
      </c>
      <c r="H131">
        <v>37300.699999999997</v>
      </c>
      <c r="I131">
        <v>37752</v>
      </c>
      <c r="AS131">
        <v>127039650.66</v>
      </c>
      <c r="AT131">
        <v>-349424.25</v>
      </c>
      <c r="AU131">
        <v>-381173.5</v>
      </c>
      <c r="AV131">
        <v>13110185.1</v>
      </c>
      <c r="AW131">
        <v>0</v>
      </c>
      <c r="AX131">
        <v>0</v>
      </c>
      <c r="AY131">
        <v>0</v>
      </c>
      <c r="AZ131">
        <v>-9080</v>
      </c>
      <c r="BA131">
        <v>-13110185.1</v>
      </c>
      <c r="BB131">
        <v>-135909956.90000001</v>
      </c>
      <c r="BC131">
        <v>19504538.350000001</v>
      </c>
      <c r="BD131">
        <v>0</v>
      </c>
      <c r="BE131">
        <v>0</v>
      </c>
      <c r="BF131">
        <v>0</v>
      </c>
      <c r="BG131">
        <v>-46568.13</v>
      </c>
      <c r="BH131">
        <v>233977.7</v>
      </c>
      <c r="BI131">
        <v>0</v>
      </c>
      <c r="BK131">
        <v>0</v>
      </c>
      <c r="BL131">
        <v>-2160179</v>
      </c>
      <c r="BM131">
        <v>0</v>
      </c>
      <c r="BN131">
        <v>1851663.78</v>
      </c>
      <c r="BO131">
        <v>0</v>
      </c>
      <c r="BP131">
        <v>-290918.95</v>
      </c>
      <c r="BQ131">
        <v>-1210001.2</v>
      </c>
      <c r="BR131">
        <v>230119.6</v>
      </c>
      <c r="BT131">
        <v>-2427857.2200000002</v>
      </c>
      <c r="BU131">
        <v>-14163.72</v>
      </c>
      <c r="BV131">
        <v>-1554346.82</v>
      </c>
      <c r="BW131">
        <v>-145952.19</v>
      </c>
      <c r="BX131">
        <v>-281410.92</v>
      </c>
      <c r="BY131">
        <v>-82233.539999999994</v>
      </c>
      <c r="BZ131">
        <v>0</v>
      </c>
      <c r="CA131">
        <v>-82834.009999999995</v>
      </c>
      <c r="CB131">
        <v>0</v>
      </c>
      <c r="CC131">
        <v>-12001924.76</v>
      </c>
      <c r="CD131">
        <v>0</v>
      </c>
      <c r="CE131">
        <v>0</v>
      </c>
      <c r="CI131">
        <v>76001024.315455347</v>
      </c>
      <c r="CJ131">
        <v>38416722.682465546</v>
      </c>
      <c r="CK131">
        <v>-2250325.7587000001</v>
      </c>
      <c r="CL131">
        <v>100149233.94</v>
      </c>
      <c r="DA131">
        <v>57902300.740000002</v>
      </c>
      <c r="DJ131">
        <v>33495593.879999999</v>
      </c>
      <c r="EG131" s="1" t="s">
        <v>285</v>
      </c>
      <c r="EH131">
        <v>1</v>
      </c>
      <c r="EI131" s="1"/>
      <c r="EJ131">
        <v>0</v>
      </c>
      <c r="EK131" t="s">
        <v>447</v>
      </c>
      <c r="EL131"/>
    </row>
    <row r="132" spans="1:142" x14ac:dyDescent="0.3">
      <c r="A132" s="1" t="s">
        <v>134</v>
      </c>
      <c r="B132">
        <v>2022</v>
      </c>
      <c r="C132" s="1" t="s">
        <v>135</v>
      </c>
      <c r="D132">
        <v>360</v>
      </c>
      <c r="E132" s="1" t="s">
        <v>166</v>
      </c>
      <c r="F132" s="1" t="s">
        <v>137</v>
      </c>
      <c r="G132" s="1" t="s">
        <v>138</v>
      </c>
      <c r="H132">
        <v>18973.599999999999</v>
      </c>
      <c r="I132">
        <v>23256</v>
      </c>
      <c r="AS132">
        <v>66681731.450000003</v>
      </c>
      <c r="AT132">
        <v>-164833.12</v>
      </c>
      <c r="AU132">
        <v>-780171.4</v>
      </c>
      <c r="AV132">
        <v>9403174.9000000004</v>
      </c>
      <c r="AW132">
        <v>0</v>
      </c>
      <c r="AX132">
        <v>0</v>
      </c>
      <c r="AY132">
        <v>-86323.199999999997</v>
      </c>
      <c r="AZ132">
        <v>-4632</v>
      </c>
      <c r="BA132">
        <v>-9403174.9000000004</v>
      </c>
      <c r="BB132">
        <v>-84479449</v>
      </c>
      <c r="BC132">
        <v>10866630.449999999</v>
      </c>
      <c r="BD132">
        <v>0</v>
      </c>
      <c r="BE132">
        <v>0</v>
      </c>
      <c r="BF132">
        <v>0</v>
      </c>
      <c r="BG132">
        <v>-11769.13</v>
      </c>
      <c r="BH132">
        <v>530000</v>
      </c>
      <c r="BI132">
        <v>0</v>
      </c>
      <c r="BK132">
        <v>0</v>
      </c>
      <c r="BL132">
        <v>8001302</v>
      </c>
      <c r="BM132">
        <v>0</v>
      </c>
      <c r="BN132">
        <v>1552993</v>
      </c>
      <c r="BO132">
        <v>-184436.9</v>
      </c>
      <c r="BP132">
        <v>-59544.35</v>
      </c>
      <c r="BQ132">
        <v>335892.22</v>
      </c>
      <c r="BR132">
        <v>770247.5</v>
      </c>
      <c r="BT132">
        <v>-1083441.83</v>
      </c>
      <c r="BU132">
        <v>0</v>
      </c>
      <c r="BV132">
        <v>-897879.64</v>
      </c>
      <c r="BW132">
        <v>-10886.58</v>
      </c>
      <c r="BX132">
        <v>-750</v>
      </c>
      <c r="BY132">
        <v>-4558</v>
      </c>
      <c r="BZ132">
        <v>484116.75</v>
      </c>
      <c r="CA132">
        <v>-19000</v>
      </c>
      <c r="CB132">
        <v>0</v>
      </c>
      <c r="CC132">
        <v>-6758735.7199999997</v>
      </c>
      <c r="CD132">
        <v>0</v>
      </c>
      <c r="CE132">
        <v>0</v>
      </c>
      <c r="CI132">
        <v>51683407</v>
      </c>
      <c r="CJ132">
        <v>22139104.291585468</v>
      </c>
      <c r="CK132">
        <v>8122928.6232599998</v>
      </c>
      <c r="CL132">
        <v>57065160.630000003</v>
      </c>
      <c r="DA132">
        <v>43577086.649999999</v>
      </c>
      <c r="DJ132">
        <v>15750000</v>
      </c>
      <c r="EG132" s="1"/>
      <c r="EH132">
        <v>0</v>
      </c>
      <c r="EI132" s="1"/>
      <c r="EJ132">
        <v>0</v>
      </c>
      <c r="EK132" t="s">
        <v>398</v>
      </c>
      <c r="EL132"/>
    </row>
    <row r="133" spans="1:142" x14ac:dyDescent="0.3">
      <c r="A133" s="1" t="s">
        <v>134</v>
      </c>
      <c r="B133">
        <v>2022</v>
      </c>
      <c r="C133" s="1" t="s">
        <v>135</v>
      </c>
      <c r="D133">
        <v>194</v>
      </c>
      <c r="E133" s="1" t="s">
        <v>167</v>
      </c>
      <c r="F133" s="1" t="s">
        <v>137</v>
      </c>
      <c r="G133" s="1" t="s">
        <v>138</v>
      </c>
      <c r="H133">
        <v>18380.02</v>
      </c>
      <c r="I133">
        <v>18856</v>
      </c>
      <c r="AS133">
        <v>67252312.849999994</v>
      </c>
      <c r="AT133">
        <v>-129194.82</v>
      </c>
      <c r="AU133">
        <v>-659072.65</v>
      </c>
      <c r="AV133">
        <v>8510910.5</v>
      </c>
      <c r="AW133">
        <v>0</v>
      </c>
      <c r="AX133">
        <v>0</v>
      </c>
      <c r="AY133">
        <v>-78331.199999999997</v>
      </c>
      <c r="AZ133">
        <v>-4606</v>
      </c>
      <c r="BA133">
        <v>-8510910.5</v>
      </c>
      <c r="BB133">
        <v>-69920924.599999994</v>
      </c>
      <c r="BC133">
        <v>10129548.1</v>
      </c>
      <c r="BD133">
        <v>0</v>
      </c>
      <c r="BE133">
        <v>0</v>
      </c>
      <c r="BF133">
        <v>0</v>
      </c>
      <c r="BG133">
        <v>7307.48</v>
      </c>
      <c r="BH133">
        <v>200000</v>
      </c>
      <c r="BI133">
        <v>0</v>
      </c>
      <c r="BK133">
        <v>0</v>
      </c>
      <c r="BL133">
        <v>-1887286</v>
      </c>
      <c r="BM133">
        <v>0</v>
      </c>
      <c r="BN133">
        <v>1027916</v>
      </c>
      <c r="BO133">
        <v>-361903.45</v>
      </c>
      <c r="BP133">
        <v>-97026</v>
      </c>
      <c r="BQ133">
        <v>-442106.03</v>
      </c>
      <c r="BR133">
        <v>486232.8</v>
      </c>
      <c r="BT133">
        <v>-1517842.62</v>
      </c>
      <c r="BU133">
        <v>-800</v>
      </c>
      <c r="BV133">
        <v>-546303.12</v>
      </c>
      <c r="BW133">
        <v>-24500.52</v>
      </c>
      <c r="BX133">
        <v>-600</v>
      </c>
      <c r="BY133">
        <v>-760640.22</v>
      </c>
      <c r="BZ133">
        <v>172370.46</v>
      </c>
      <c r="CA133">
        <v>-51466.27</v>
      </c>
      <c r="CB133">
        <v>0</v>
      </c>
      <c r="CC133">
        <v>-2993915.3</v>
      </c>
      <c r="CD133">
        <v>0</v>
      </c>
      <c r="CE133">
        <v>0</v>
      </c>
      <c r="CI133">
        <v>40749964.109999999</v>
      </c>
      <c r="CJ133">
        <v>13854306.883553509</v>
      </c>
      <c r="CK133">
        <v>-834710.71443099994</v>
      </c>
      <c r="CL133">
        <v>41615688.950000003</v>
      </c>
      <c r="DA133">
        <v>37268759.689999998</v>
      </c>
      <c r="DJ133">
        <v>11623142</v>
      </c>
      <c r="EG133" s="1"/>
      <c r="EH133">
        <v>0</v>
      </c>
      <c r="EI133" s="1"/>
      <c r="EJ133">
        <v>0</v>
      </c>
      <c r="EK133" t="s">
        <v>393</v>
      </c>
      <c r="EL133"/>
    </row>
    <row r="134" spans="1:142" x14ac:dyDescent="0.3">
      <c r="A134" s="1" t="s">
        <v>134</v>
      </c>
      <c r="B134">
        <v>2022</v>
      </c>
      <c r="C134" s="1" t="s">
        <v>135</v>
      </c>
      <c r="D134">
        <v>923</v>
      </c>
      <c r="E134" s="1" t="s">
        <v>168</v>
      </c>
      <c r="F134" s="1" t="s">
        <v>137</v>
      </c>
      <c r="G134" s="1" t="s">
        <v>138</v>
      </c>
      <c r="H134">
        <v>16889</v>
      </c>
      <c r="I134">
        <v>13538</v>
      </c>
      <c r="AS134">
        <v>59271651.899999999</v>
      </c>
      <c r="AT134">
        <v>-372717.66</v>
      </c>
      <c r="AU134">
        <v>-841657.45</v>
      </c>
      <c r="AV134">
        <v>5880854.7999999998</v>
      </c>
      <c r="AW134">
        <v>0</v>
      </c>
      <c r="AX134">
        <v>0</v>
      </c>
      <c r="AY134">
        <v>-48542.400000000001</v>
      </c>
      <c r="AZ134">
        <v>-3960</v>
      </c>
      <c r="BA134">
        <v>-5880854.7999999998</v>
      </c>
      <c r="BB134">
        <v>-72544800.549999997</v>
      </c>
      <c r="BC134">
        <v>9514258.8499999996</v>
      </c>
      <c r="BD134">
        <v>0</v>
      </c>
      <c r="BE134">
        <v>0</v>
      </c>
      <c r="BF134">
        <v>0</v>
      </c>
      <c r="BG134">
        <v>-4893.22</v>
      </c>
      <c r="BH134">
        <v>0</v>
      </c>
      <c r="BI134">
        <v>0</v>
      </c>
      <c r="BK134">
        <v>0</v>
      </c>
      <c r="BL134">
        <v>5937337</v>
      </c>
      <c r="BM134">
        <v>0</v>
      </c>
      <c r="BN134">
        <v>-2434349</v>
      </c>
      <c r="BO134">
        <v>-132562.35</v>
      </c>
      <c r="BP134">
        <v>-299335.59999999998</v>
      </c>
      <c r="BQ134">
        <v>-486825.35</v>
      </c>
      <c r="BR134">
        <v>435145.9</v>
      </c>
      <c r="BT134">
        <v>-1855042.37</v>
      </c>
      <c r="BU134">
        <v>0</v>
      </c>
      <c r="BV134">
        <v>-1213670.6100000001</v>
      </c>
      <c r="BW134">
        <v>-35848.9</v>
      </c>
      <c r="BX134">
        <v>0</v>
      </c>
      <c r="BY134">
        <v>-29493.05</v>
      </c>
      <c r="BZ134">
        <v>35679.919999999998</v>
      </c>
      <c r="CA134">
        <v>-29106.240000000002</v>
      </c>
      <c r="CB134">
        <v>0</v>
      </c>
      <c r="CC134">
        <v>-2566532.5099999998</v>
      </c>
      <c r="CD134">
        <v>0</v>
      </c>
      <c r="CE134">
        <v>0</v>
      </c>
      <c r="CI134">
        <v>32756998.040000007</v>
      </c>
      <c r="CJ134">
        <v>18909380.927122016</v>
      </c>
      <c r="CK134">
        <v>6578758.0491300002</v>
      </c>
      <c r="CL134">
        <v>39706592.879999995</v>
      </c>
      <c r="DA134">
        <v>20438868.989999998</v>
      </c>
      <c r="DJ134">
        <v>14800000</v>
      </c>
      <c r="EG134" s="1"/>
      <c r="EH134">
        <v>0</v>
      </c>
      <c r="EI134" s="1"/>
      <c r="EJ134">
        <v>0</v>
      </c>
      <c r="EK134" t="s">
        <v>410</v>
      </c>
      <c r="EL134"/>
    </row>
    <row r="135" spans="1:142" x14ac:dyDescent="0.3">
      <c r="A135" s="1" t="s">
        <v>134</v>
      </c>
      <c r="B135">
        <v>2022</v>
      </c>
      <c r="C135" s="1" t="s">
        <v>135</v>
      </c>
      <c r="D135">
        <v>762</v>
      </c>
      <c r="E135" s="1" t="s">
        <v>169</v>
      </c>
      <c r="F135" s="1" t="s">
        <v>137</v>
      </c>
      <c r="G135" s="1" t="s">
        <v>138</v>
      </c>
      <c r="H135">
        <v>13453.91</v>
      </c>
      <c r="I135">
        <v>13007</v>
      </c>
      <c r="AS135">
        <v>46190023.960000001</v>
      </c>
      <c r="AT135">
        <v>-393488.55</v>
      </c>
      <c r="AU135">
        <v>0</v>
      </c>
      <c r="AV135">
        <v>7086738.6100000003</v>
      </c>
      <c r="AW135">
        <v>0</v>
      </c>
      <c r="AX135">
        <v>0</v>
      </c>
      <c r="AY135">
        <v>-64579.19</v>
      </c>
      <c r="AZ135">
        <v>-4143</v>
      </c>
      <c r="BA135">
        <v>-7086738.6100000003</v>
      </c>
      <c r="BB135">
        <v>-52725932.329999998</v>
      </c>
      <c r="BC135">
        <v>7099647.0999999996</v>
      </c>
      <c r="BD135">
        <v>0</v>
      </c>
      <c r="BE135">
        <v>0</v>
      </c>
      <c r="BF135">
        <v>0</v>
      </c>
      <c r="BG135">
        <v>-173453.48</v>
      </c>
      <c r="BH135">
        <v>1501926</v>
      </c>
      <c r="BI135">
        <v>0</v>
      </c>
      <c r="BK135">
        <v>0</v>
      </c>
      <c r="BL135">
        <v>-3993390</v>
      </c>
      <c r="BM135">
        <v>0</v>
      </c>
      <c r="BN135">
        <v>4692932</v>
      </c>
      <c r="BO135">
        <v>0</v>
      </c>
      <c r="BP135">
        <v>0</v>
      </c>
      <c r="BQ135">
        <v>-365687.21</v>
      </c>
      <c r="BR135">
        <v>0</v>
      </c>
      <c r="BT135">
        <v>0</v>
      </c>
      <c r="BU135">
        <v>0</v>
      </c>
      <c r="BV135">
        <v>-2875440.2</v>
      </c>
      <c r="BW135">
        <v>-174008.16</v>
      </c>
      <c r="BX135">
        <v>-88130</v>
      </c>
      <c r="BY135">
        <v>0</v>
      </c>
      <c r="BZ135">
        <v>0</v>
      </c>
      <c r="CA135">
        <v>-6040.8</v>
      </c>
      <c r="CB135">
        <v>0</v>
      </c>
      <c r="CC135">
        <v>-3370749.28</v>
      </c>
      <c r="CD135">
        <v>47.63</v>
      </c>
      <c r="CE135">
        <v>0</v>
      </c>
      <c r="CI135">
        <v>21150543</v>
      </c>
      <c r="CJ135">
        <v>11920712.825023796</v>
      </c>
      <c r="CK135">
        <v>-46780.734249999659</v>
      </c>
      <c r="CL135">
        <v>25003928.079999998</v>
      </c>
      <c r="DA135">
        <v>14998927.890000001</v>
      </c>
      <c r="DJ135">
        <v>9819702</v>
      </c>
      <c r="EG135" s="1" t="s">
        <v>282</v>
      </c>
      <c r="EH135">
        <v>1</v>
      </c>
      <c r="EI135" s="1"/>
      <c r="EJ135">
        <v>0</v>
      </c>
      <c r="EK135" t="s">
        <v>403</v>
      </c>
      <c r="EL135"/>
    </row>
    <row r="136" spans="1:142" x14ac:dyDescent="0.3">
      <c r="A136" s="1" t="s">
        <v>134</v>
      </c>
      <c r="B136">
        <v>2022</v>
      </c>
      <c r="C136" s="1" t="s">
        <v>135</v>
      </c>
      <c r="D136">
        <v>1386</v>
      </c>
      <c r="E136" s="1" t="s">
        <v>170</v>
      </c>
      <c r="F136" s="1" t="s">
        <v>137</v>
      </c>
      <c r="G136" s="1" t="s">
        <v>138</v>
      </c>
      <c r="H136">
        <v>15469</v>
      </c>
      <c r="I136">
        <v>14021</v>
      </c>
      <c r="AS136">
        <v>62102924.740000002</v>
      </c>
      <c r="AT136">
        <v>-899667</v>
      </c>
      <c r="AU136">
        <v>-84000</v>
      </c>
      <c r="AV136">
        <v>8328821.4000000004</v>
      </c>
      <c r="AW136">
        <v>-1321.75</v>
      </c>
      <c r="AX136">
        <v>0</v>
      </c>
      <c r="AY136">
        <v>-61933.9</v>
      </c>
      <c r="AZ136">
        <v>-3364</v>
      </c>
      <c r="BA136">
        <v>-8328821.4000000004</v>
      </c>
      <c r="BB136">
        <v>-69858331.980000004</v>
      </c>
      <c r="BC136">
        <v>9557065.6999999993</v>
      </c>
      <c r="BD136">
        <v>0</v>
      </c>
      <c r="BE136">
        <v>0</v>
      </c>
      <c r="BF136">
        <v>0</v>
      </c>
      <c r="BG136">
        <v>-48927.17</v>
      </c>
      <c r="BH136">
        <v>-1530000</v>
      </c>
      <c r="BI136">
        <v>0</v>
      </c>
      <c r="BK136">
        <v>0</v>
      </c>
      <c r="BL136">
        <v>4274294</v>
      </c>
      <c r="BM136">
        <v>0</v>
      </c>
      <c r="BN136">
        <v>-290558</v>
      </c>
      <c r="BO136">
        <v>0</v>
      </c>
      <c r="BP136">
        <v>-12309.3</v>
      </c>
      <c r="BQ136">
        <v>-273002.33</v>
      </c>
      <c r="BR136">
        <v>40000</v>
      </c>
      <c r="BT136">
        <v>-1615093.11</v>
      </c>
      <c r="BU136">
        <v>-42440.2</v>
      </c>
      <c r="BV136">
        <v>-627559.01</v>
      </c>
      <c r="BW136">
        <v>-151823.22</v>
      </c>
      <c r="BX136">
        <v>-36193.31</v>
      </c>
      <c r="BY136">
        <v>-13007.23</v>
      </c>
      <c r="BZ136">
        <v>17866.02</v>
      </c>
      <c r="CA136">
        <v>-135756.10999999999</v>
      </c>
      <c r="CB136">
        <v>0</v>
      </c>
      <c r="CC136">
        <v>-1097624.69</v>
      </c>
      <c r="CD136">
        <v>0</v>
      </c>
      <c r="CE136">
        <v>0</v>
      </c>
      <c r="CI136">
        <v>22179093.480000004</v>
      </c>
      <c r="CJ136">
        <v>17480748.106608924</v>
      </c>
      <c r="CK136">
        <v>692032.77165000094</v>
      </c>
      <c r="CL136">
        <v>19855976.760000002</v>
      </c>
      <c r="DA136">
        <v>19207597.75</v>
      </c>
      <c r="DJ136">
        <v>12860000</v>
      </c>
      <c r="EG136" s="1"/>
      <c r="EH136">
        <v>0</v>
      </c>
      <c r="EI136" s="1" t="s">
        <v>202</v>
      </c>
      <c r="EJ136">
        <v>1</v>
      </c>
      <c r="EK136" t="s">
        <v>425</v>
      </c>
      <c r="EL136"/>
    </row>
    <row r="137" spans="1:142" x14ac:dyDescent="0.3">
      <c r="A137" s="1" t="s">
        <v>134</v>
      </c>
      <c r="B137">
        <v>2022</v>
      </c>
      <c r="C137" s="1" t="s">
        <v>135</v>
      </c>
      <c r="D137">
        <v>57</v>
      </c>
      <c r="E137" s="1" t="s">
        <v>171</v>
      </c>
      <c r="F137" s="1" t="s">
        <v>137</v>
      </c>
      <c r="G137" s="1" t="s">
        <v>138</v>
      </c>
      <c r="H137">
        <v>15069.53</v>
      </c>
      <c r="I137">
        <v>16301</v>
      </c>
      <c r="AS137">
        <v>66990774.68</v>
      </c>
      <c r="AT137">
        <v>-196746.32</v>
      </c>
      <c r="AU137">
        <v>0</v>
      </c>
      <c r="AV137">
        <v>11915082.310000001</v>
      </c>
      <c r="AW137">
        <v>0</v>
      </c>
      <c r="AX137">
        <v>0</v>
      </c>
      <c r="AY137">
        <v>-72334.210000000006</v>
      </c>
      <c r="AZ137">
        <v>-4057</v>
      </c>
      <c r="BA137">
        <v>-11915082.310000001</v>
      </c>
      <c r="BB137">
        <v>-66376677.689999998</v>
      </c>
      <c r="BC137">
        <v>9387589.3000000007</v>
      </c>
      <c r="BD137">
        <v>0</v>
      </c>
      <c r="BE137">
        <v>0</v>
      </c>
      <c r="BF137">
        <v>0</v>
      </c>
      <c r="BG137">
        <v>-180287.12</v>
      </c>
      <c r="BH137">
        <v>1472259</v>
      </c>
      <c r="BI137">
        <v>0</v>
      </c>
      <c r="BK137">
        <v>0</v>
      </c>
      <c r="BL137">
        <v>-13754012</v>
      </c>
      <c r="BM137">
        <v>0</v>
      </c>
      <c r="BN137">
        <v>5789295</v>
      </c>
      <c r="BO137">
        <v>0</v>
      </c>
      <c r="BP137">
        <v>0</v>
      </c>
      <c r="BQ137">
        <v>-283703.2</v>
      </c>
      <c r="BR137">
        <v>0</v>
      </c>
      <c r="BT137">
        <v>0</v>
      </c>
      <c r="BU137">
        <v>0</v>
      </c>
      <c r="BV137">
        <v>-3990857.21</v>
      </c>
      <c r="BW137">
        <v>-253170.72</v>
      </c>
      <c r="BX137">
        <v>-216370</v>
      </c>
      <c r="BY137">
        <v>0</v>
      </c>
      <c r="BZ137">
        <v>0</v>
      </c>
      <c r="CA137">
        <v>0</v>
      </c>
      <c r="CB137">
        <v>-869533</v>
      </c>
      <c r="CC137">
        <v>-2572625.73</v>
      </c>
      <c r="CD137">
        <v>52.87</v>
      </c>
      <c r="CE137">
        <v>0</v>
      </c>
      <c r="CI137">
        <v>49489738.099999987</v>
      </c>
      <c r="CJ137">
        <v>22181391.461218655</v>
      </c>
      <c r="CK137">
        <v>-9819261.7825840022</v>
      </c>
      <c r="CL137">
        <v>54502406.450000003</v>
      </c>
      <c r="DA137">
        <v>-1152266.6000000001</v>
      </c>
      <c r="DJ137">
        <v>12150730</v>
      </c>
      <c r="EG137" s="1" t="s">
        <v>282</v>
      </c>
      <c r="EH137">
        <v>1</v>
      </c>
      <c r="EI137" s="1"/>
      <c r="EJ137">
        <v>0</v>
      </c>
      <c r="EK137" t="s">
        <v>389</v>
      </c>
      <c r="EL137"/>
    </row>
    <row r="138" spans="1:142" x14ac:dyDescent="0.3">
      <c r="A138" s="1" t="s">
        <v>134</v>
      </c>
      <c r="B138">
        <v>2022</v>
      </c>
      <c r="C138" s="1" t="s">
        <v>135</v>
      </c>
      <c r="D138">
        <v>1318</v>
      </c>
      <c r="E138" s="1" t="s">
        <v>172</v>
      </c>
      <c r="F138" s="1" t="s">
        <v>137</v>
      </c>
      <c r="G138" s="1" t="s">
        <v>138</v>
      </c>
      <c r="H138">
        <v>10669</v>
      </c>
      <c r="I138">
        <v>13062</v>
      </c>
      <c r="AS138">
        <v>38683179</v>
      </c>
      <c r="AT138">
        <v>-258153</v>
      </c>
      <c r="AU138">
        <v>-190028</v>
      </c>
      <c r="AV138">
        <v>2987281</v>
      </c>
      <c r="AW138">
        <v>0</v>
      </c>
      <c r="AX138">
        <v>0</v>
      </c>
      <c r="AY138">
        <v>-55824</v>
      </c>
      <c r="AZ138">
        <v>-2713</v>
      </c>
      <c r="BA138">
        <v>-2987281</v>
      </c>
      <c r="BB138">
        <v>-43830655</v>
      </c>
      <c r="BC138">
        <v>7173438</v>
      </c>
      <c r="BD138">
        <v>0</v>
      </c>
      <c r="BE138">
        <v>0</v>
      </c>
      <c r="BF138">
        <v>0</v>
      </c>
      <c r="BG138">
        <v>-22021</v>
      </c>
      <c r="BH138">
        <v>0</v>
      </c>
      <c r="BI138">
        <v>0</v>
      </c>
      <c r="BK138">
        <v>0</v>
      </c>
      <c r="BL138">
        <v>-862889</v>
      </c>
      <c r="BM138">
        <v>0</v>
      </c>
      <c r="BN138">
        <v>112889</v>
      </c>
      <c r="BO138">
        <v>-216504</v>
      </c>
      <c r="BP138">
        <v>0</v>
      </c>
      <c r="BQ138">
        <v>-475456</v>
      </c>
      <c r="BR138">
        <v>98514</v>
      </c>
      <c r="BT138">
        <v>-1430072</v>
      </c>
      <c r="BU138">
        <v>0</v>
      </c>
      <c r="BV138">
        <v>-775843</v>
      </c>
      <c r="BW138">
        <v>-10683</v>
      </c>
      <c r="BX138">
        <v>0</v>
      </c>
      <c r="BY138">
        <v>0</v>
      </c>
      <c r="BZ138">
        <v>28227</v>
      </c>
      <c r="CA138">
        <v>-27636</v>
      </c>
      <c r="CB138">
        <v>0</v>
      </c>
      <c r="CC138">
        <v>1415686</v>
      </c>
      <c r="CD138">
        <v>0</v>
      </c>
      <c r="CE138">
        <v>0</v>
      </c>
      <c r="CI138">
        <v>30635826</v>
      </c>
      <c r="CJ138">
        <v>10650948.357027758</v>
      </c>
      <c r="CK138">
        <v>-114542.57518999996</v>
      </c>
      <c r="CL138">
        <v>40370706</v>
      </c>
      <c r="DA138">
        <v>29950357</v>
      </c>
      <c r="DJ138">
        <v>8390000</v>
      </c>
      <c r="EG138" s="1"/>
      <c r="EH138">
        <v>0</v>
      </c>
      <c r="EI138" s="1"/>
      <c r="EJ138">
        <v>0</v>
      </c>
      <c r="EK138" t="s">
        <v>419</v>
      </c>
      <c r="EL138"/>
    </row>
    <row r="139" spans="1:142" x14ac:dyDescent="0.3">
      <c r="A139" s="1" t="s">
        <v>134</v>
      </c>
      <c r="B139">
        <v>2022</v>
      </c>
      <c r="C139" s="1" t="s">
        <v>135</v>
      </c>
      <c r="D139">
        <v>1401</v>
      </c>
      <c r="E139" s="1" t="s">
        <v>173</v>
      </c>
      <c r="F139" s="1" t="s">
        <v>137</v>
      </c>
      <c r="G139" s="1" t="s">
        <v>138</v>
      </c>
      <c r="H139">
        <v>9560.2000000000007</v>
      </c>
      <c r="I139">
        <v>10285</v>
      </c>
      <c r="AS139">
        <v>32858063</v>
      </c>
      <c r="AT139">
        <v>-95249</v>
      </c>
      <c r="AU139">
        <v>-502729</v>
      </c>
      <c r="AV139">
        <v>2765337</v>
      </c>
      <c r="AW139">
        <v>0</v>
      </c>
      <c r="AX139">
        <v>0</v>
      </c>
      <c r="AY139">
        <v>-50059</v>
      </c>
      <c r="AZ139">
        <v>-2328</v>
      </c>
      <c r="BA139">
        <v>-2765337</v>
      </c>
      <c r="BB139">
        <v>-37646410</v>
      </c>
      <c r="BC139">
        <v>5462640</v>
      </c>
      <c r="BD139">
        <v>0</v>
      </c>
      <c r="BE139">
        <v>0</v>
      </c>
      <c r="BF139">
        <v>0</v>
      </c>
      <c r="BG139">
        <v>0</v>
      </c>
      <c r="BH139">
        <v>440000</v>
      </c>
      <c r="BI139">
        <v>0</v>
      </c>
      <c r="BK139">
        <v>0</v>
      </c>
      <c r="BL139">
        <v>333505</v>
      </c>
      <c r="BM139">
        <v>0</v>
      </c>
      <c r="BN139">
        <v>375282</v>
      </c>
      <c r="BO139">
        <v>0</v>
      </c>
      <c r="BP139">
        <v>0</v>
      </c>
      <c r="BQ139">
        <v>-451764</v>
      </c>
      <c r="BR139">
        <v>188021</v>
      </c>
      <c r="BT139">
        <v>-1099493</v>
      </c>
      <c r="BU139">
        <v>0</v>
      </c>
      <c r="BV139">
        <v>-805016</v>
      </c>
      <c r="BW139">
        <v>-144483</v>
      </c>
      <c r="BX139">
        <v>-41106</v>
      </c>
      <c r="BY139">
        <v>-44101</v>
      </c>
      <c r="BZ139">
        <v>11536</v>
      </c>
      <c r="CA139">
        <v>-11339</v>
      </c>
      <c r="CB139">
        <v>0</v>
      </c>
      <c r="CC139">
        <v>-2447840</v>
      </c>
      <c r="CD139">
        <v>0</v>
      </c>
      <c r="CE139">
        <v>0</v>
      </c>
      <c r="CI139">
        <v>13782976.480000004</v>
      </c>
      <c r="CJ139">
        <v>7275598.8374339491</v>
      </c>
      <c r="CK139">
        <v>274615.14650000015</v>
      </c>
      <c r="CL139">
        <v>16853967</v>
      </c>
      <c r="DA139">
        <v>9893826</v>
      </c>
      <c r="DJ139">
        <v>4620000</v>
      </c>
      <c r="EG139" s="1" t="s">
        <v>294</v>
      </c>
      <c r="EH139">
        <v>1</v>
      </c>
      <c r="EI139" s="1"/>
      <c r="EJ139">
        <v>0</v>
      </c>
      <c r="EK139" t="s">
        <v>426</v>
      </c>
      <c r="EL139"/>
    </row>
    <row r="140" spans="1:142" x14ac:dyDescent="0.3">
      <c r="A140" s="1" t="s">
        <v>134</v>
      </c>
      <c r="B140">
        <v>2022</v>
      </c>
      <c r="C140" s="1" t="s">
        <v>135</v>
      </c>
      <c r="D140">
        <v>558</v>
      </c>
      <c r="E140" s="1" t="s">
        <v>174</v>
      </c>
      <c r="F140" s="1" t="s">
        <v>137</v>
      </c>
      <c r="G140" s="1" t="s">
        <v>138</v>
      </c>
      <c r="H140">
        <v>0</v>
      </c>
      <c r="I140">
        <v>0</v>
      </c>
      <c r="AS140">
        <v>0</v>
      </c>
      <c r="AT140">
        <v>0</v>
      </c>
      <c r="AU140">
        <v>0</v>
      </c>
      <c r="AV140">
        <v>0</v>
      </c>
      <c r="AW140">
        <v>0</v>
      </c>
      <c r="AX140">
        <v>0</v>
      </c>
      <c r="AY140">
        <v>0</v>
      </c>
      <c r="AZ140">
        <v>0</v>
      </c>
      <c r="BA140">
        <v>0</v>
      </c>
      <c r="BB140">
        <v>0</v>
      </c>
      <c r="BC140">
        <v>0</v>
      </c>
      <c r="BD140">
        <v>0</v>
      </c>
      <c r="BE140">
        <v>0</v>
      </c>
      <c r="BF140">
        <v>0</v>
      </c>
      <c r="BG140">
        <v>0</v>
      </c>
      <c r="BH140">
        <v>0</v>
      </c>
      <c r="BI140">
        <v>0</v>
      </c>
      <c r="BK140">
        <v>0</v>
      </c>
      <c r="BL140">
        <v>0</v>
      </c>
      <c r="BM140">
        <v>0</v>
      </c>
      <c r="BN140">
        <v>0</v>
      </c>
      <c r="BO140">
        <v>0</v>
      </c>
      <c r="BP140">
        <v>0</v>
      </c>
      <c r="BQ140">
        <v>0</v>
      </c>
      <c r="BR140">
        <v>0</v>
      </c>
      <c r="BT140">
        <v>0</v>
      </c>
      <c r="BU140">
        <v>0</v>
      </c>
      <c r="BV140">
        <v>0</v>
      </c>
      <c r="BW140">
        <v>0</v>
      </c>
      <c r="BX140">
        <v>0</v>
      </c>
      <c r="BY140">
        <v>0</v>
      </c>
      <c r="BZ140">
        <v>0</v>
      </c>
      <c r="CA140">
        <v>0</v>
      </c>
      <c r="CB140">
        <v>0</v>
      </c>
      <c r="CC140">
        <v>0</v>
      </c>
      <c r="CD140">
        <v>0</v>
      </c>
      <c r="CE140">
        <v>0</v>
      </c>
      <c r="CI140">
        <v>0</v>
      </c>
      <c r="CJ140">
        <v>0</v>
      </c>
      <c r="CK140">
        <v>0</v>
      </c>
      <c r="CL140">
        <v>0</v>
      </c>
      <c r="DA140">
        <v>0</v>
      </c>
      <c r="DJ140">
        <v>0</v>
      </c>
      <c r="EG140" s="1" t="s">
        <v>281</v>
      </c>
      <c r="EH140">
        <v>1</v>
      </c>
      <c r="EI140" s="1"/>
      <c r="EJ140">
        <v>0</v>
      </c>
      <c r="EK140" t="s">
        <v>402</v>
      </c>
      <c r="EL140"/>
    </row>
    <row r="141" spans="1:142" x14ac:dyDescent="0.3">
      <c r="A141" s="1" t="s">
        <v>134</v>
      </c>
      <c r="B141">
        <v>2022</v>
      </c>
      <c r="C141" s="1" t="s">
        <v>135</v>
      </c>
      <c r="D141">
        <v>780</v>
      </c>
      <c r="E141" s="1" t="s">
        <v>175</v>
      </c>
      <c r="F141" s="1" t="s">
        <v>137</v>
      </c>
      <c r="G141" s="1" t="s">
        <v>138</v>
      </c>
      <c r="H141">
        <v>8709.4699999999993</v>
      </c>
      <c r="I141">
        <v>9580</v>
      </c>
      <c r="AS141">
        <v>26690494.149999999</v>
      </c>
      <c r="AT141">
        <v>-378707.9</v>
      </c>
      <c r="AU141">
        <v>-157086.69</v>
      </c>
      <c r="AV141">
        <v>3071081.95</v>
      </c>
      <c r="AW141">
        <v>0</v>
      </c>
      <c r="AX141">
        <v>0</v>
      </c>
      <c r="AY141">
        <v>-38764.800000000003</v>
      </c>
      <c r="AZ141">
        <v>-1981</v>
      </c>
      <c r="BA141">
        <v>-3071081.95</v>
      </c>
      <c r="BB141">
        <v>-24828856.98</v>
      </c>
      <c r="BC141">
        <v>4312071.6500000004</v>
      </c>
      <c r="BD141">
        <v>0</v>
      </c>
      <c r="BE141">
        <v>0</v>
      </c>
      <c r="BF141">
        <v>0</v>
      </c>
      <c r="BG141">
        <v>-994.48</v>
      </c>
      <c r="BH141">
        <v>-3000</v>
      </c>
      <c r="BI141">
        <v>0</v>
      </c>
      <c r="BK141">
        <v>0</v>
      </c>
      <c r="BL141">
        <v>-3692766.05</v>
      </c>
      <c r="BM141">
        <v>0</v>
      </c>
      <c r="BN141">
        <v>463221</v>
      </c>
      <c r="BO141">
        <v>0</v>
      </c>
      <c r="BP141">
        <v>-27194.25</v>
      </c>
      <c r="BQ141">
        <v>-323634.52</v>
      </c>
      <c r="BR141">
        <v>20577.95</v>
      </c>
      <c r="BT141">
        <v>-1555502.47</v>
      </c>
      <c r="BU141">
        <v>0</v>
      </c>
      <c r="BV141">
        <v>-588404.65</v>
      </c>
      <c r="BW141">
        <v>-151257.59</v>
      </c>
      <c r="BX141">
        <v>-2050</v>
      </c>
      <c r="BY141">
        <v>-112769.81</v>
      </c>
      <c r="BZ141">
        <v>344418.35</v>
      </c>
      <c r="CA141">
        <v>-15584.31</v>
      </c>
      <c r="CB141">
        <v>0</v>
      </c>
      <c r="CC141">
        <v>-574719.21</v>
      </c>
      <c r="CD141">
        <v>104221.2</v>
      </c>
      <c r="CE141">
        <v>-1037009.16</v>
      </c>
      <c r="CI141">
        <v>11889376.000000002</v>
      </c>
      <c r="CJ141">
        <v>6940413.6025160961</v>
      </c>
      <c r="CK141">
        <v>-3628954.8567539998</v>
      </c>
      <c r="CL141">
        <v>17432766.73</v>
      </c>
      <c r="DA141">
        <v>10225333.630000001</v>
      </c>
      <c r="DJ141">
        <v>3853000</v>
      </c>
      <c r="EG141" s="1"/>
      <c r="EH141">
        <v>0</v>
      </c>
      <c r="EI141" s="1"/>
      <c r="EJ141">
        <v>0</v>
      </c>
      <c r="EK141" t="s">
        <v>405</v>
      </c>
      <c r="EL141"/>
    </row>
    <row r="142" spans="1:142" x14ac:dyDescent="0.3">
      <c r="A142" s="1" t="s">
        <v>134</v>
      </c>
      <c r="B142">
        <v>2022</v>
      </c>
      <c r="C142" s="1" t="s">
        <v>135</v>
      </c>
      <c r="D142">
        <v>1507</v>
      </c>
      <c r="E142" s="1" t="s">
        <v>176</v>
      </c>
      <c r="F142" s="1" t="s">
        <v>137</v>
      </c>
      <c r="G142" s="1" t="s">
        <v>138</v>
      </c>
      <c r="H142">
        <v>9237.2099999999991</v>
      </c>
      <c r="I142">
        <v>10555</v>
      </c>
      <c r="AS142">
        <v>35080700.600000001</v>
      </c>
      <c r="AT142">
        <v>-273686.34999999998</v>
      </c>
      <c r="AU142">
        <v>0</v>
      </c>
      <c r="AV142">
        <v>5365553.0999999996</v>
      </c>
      <c r="AW142">
        <v>0</v>
      </c>
      <c r="AX142">
        <v>0</v>
      </c>
      <c r="AY142">
        <v>-44337.599999999999</v>
      </c>
      <c r="AZ142">
        <v>-1778</v>
      </c>
      <c r="BA142">
        <v>-5365553.0999999996</v>
      </c>
      <c r="BB142">
        <v>-35878961.270000003</v>
      </c>
      <c r="BC142">
        <v>4912633.72</v>
      </c>
      <c r="BD142">
        <v>0</v>
      </c>
      <c r="BE142">
        <v>0</v>
      </c>
      <c r="BF142">
        <v>0</v>
      </c>
      <c r="BG142">
        <v>0</v>
      </c>
      <c r="BH142">
        <v>-1744092.13</v>
      </c>
      <c r="BI142">
        <v>0</v>
      </c>
      <c r="BK142">
        <v>0</v>
      </c>
      <c r="BL142">
        <v>912702</v>
      </c>
      <c r="BM142">
        <v>0</v>
      </c>
      <c r="BN142">
        <v>-1719176</v>
      </c>
      <c r="BO142">
        <v>0</v>
      </c>
      <c r="BP142">
        <v>-84732.85</v>
      </c>
      <c r="BQ142">
        <v>-141791.75</v>
      </c>
      <c r="BR142">
        <v>622023.64</v>
      </c>
      <c r="BT142">
        <v>0</v>
      </c>
      <c r="BU142">
        <v>0</v>
      </c>
      <c r="BV142">
        <v>-2066283.14</v>
      </c>
      <c r="BW142">
        <v>-125890.56</v>
      </c>
      <c r="BX142">
        <v>-68422.98</v>
      </c>
      <c r="BY142">
        <v>0</v>
      </c>
      <c r="BZ142">
        <v>18540.04</v>
      </c>
      <c r="CA142">
        <v>-44824.74</v>
      </c>
      <c r="CB142">
        <v>-1160429.1499999999</v>
      </c>
      <c r="CC142">
        <v>-2183297.7599999998</v>
      </c>
      <c r="CD142">
        <v>0</v>
      </c>
      <c r="CE142">
        <v>0</v>
      </c>
      <c r="CI142">
        <v>21157114.362250477</v>
      </c>
      <c r="CJ142">
        <v>9205998.6220788676</v>
      </c>
      <c r="CK142">
        <v>-1193721.9481619999</v>
      </c>
      <c r="CL142">
        <v>23813745.289999999</v>
      </c>
      <c r="DA142">
        <v>13044373.859999999</v>
      </c>
      <c r="DJ142">
        <v>7667315.7400000002</v>
      </c>
      <c r="EG142" s="1"/>
      <c r="EH142">
        <v>0</v>
      </c>
      <c r="EI142" s="1" t="s">
        <v>199</v>
      </c>
      <c r="EJ142">
        <v>1</v>
      </c>
      <c r="EK142" t="s">
        <v>428</v>
      </c>
      <c r="EL142"/>
    </row>
    <row r="143" spans="1:142" x14ac:dyDescent="0.3">
      <c r="A143" s="1" t="s">
        <v>134</v>
      </c>
      <c r="B143">
        <v>2022</v>
      </c>
      <c r="C143" s="1" t="s">
        <v>135</v>
      </c>
      <c r="D143">
        <v>829</v>
      </c>
      <c r="E143" s="1" t="s">
        <v>177</v>
      </c>
      <c r="F143" s="1" t="s">
        <v>137</v>
      </c>
      <c r="G143" s="1" t="s">
        <v>138</v>
      </c>
      <c r="H143">
        <v>9025.14</v>
      </c>
      <c r="I143">
        <v>25845</v>
      </c>
      <c r="AS143">
        <v>27766707.309999999</v>
      </c>
      <c r="AT143">
        <v>-39596.5</v>
      </c>
      <c r="AU143">
        <v>-134568.14000000001</v>
      </c>
      <c r="AV143">
        <v>3696022.5</v>
      </c>
      <c r="AW143">
        <v>34271.08</v>
      </c>
      <c r="AX143">
        <v>0</v>
      </c>
      <c r="AY143">
        <v>-42960</v>
      </c>
      <c r="AZ143">
        <v>-1626</v>
      </c>
      <c r="BA143">
        <v>-3696022.5</v>
      </c>
      <c r="BB143">
        <v>-35549048.75</v>
      </c>
      <c r="BC143">
        <v>4616333.3499999996</v>
      </c>
      <c r="BD143">
        <v>0</v>
      </c>
      <c r="BE143">
        <v>0</v>
      </c>
      <c r="BF143">
        <v>0</v>
      </c>
      <c r="BG143">
        <v>0</v>
      </c>
      <c r="BH143">
        <v>-740000</v>
      </c>
      <c r="BI143">
        <v>0</v>
      </c>
      <c r="BK143">
        <v>0</v>
      </c>
      <c r="BL143">
        <v>6538966</v>
      </c>
      <c r="BM143">
        <v>0</v>
      </c>
      <c r="BN143">
        <v>-972270</v>
      </c>
      <c r="BO143">
        <v>0</v>
      </c>
      <c r="BP143">
        <v>0</v>
      </c>
      <c r="BQ143">
        <v>-237033.92</v>
      </c>
      <c r="BR143">
        <v>11164.85</v>
      </c>
      <c r="BT143">
        <v>-1328775.3400000001</v>
      </c>
      <c r="BU143">
        <v>0</v>
      </c>
      <c r="BV143">
        <v>-127699.61</v>
      </c>
      <c r="BW143">
        <v>-30722.400000000001</v>
      </c>
      <c r="BX143">
        <v>0</v>
      </c>
      <c r="BY143">
        <v>-67230.05</v>
      </c>
      <c r="BZ143">
        <v>0</v>
      </c>
      <c r="CA143">
        <v>0</v>
      </c>
      <c r="CB143">
        <v>0</v>
      </c>
      <c r="CC143">
        <v>-2930916.84</v>
      </c>
      <c r="CD143">
        <v>0</v>
      </c>
      <c r="CE143">
        <v>0</v>
      </c>
      <c r="CI143">
        <v>16925873.390000001</v>
      </c>
      <c r="CJ143">
        <v>7787478.2216051668</v>
      </c>
      <c r="CK143">
        <v>4862724.8055449994</v>
      </c>
      <c r="CL143">
        <v>20807915.48</v>
      </c>
      <c r="DA143">
        <v>12910248.289999999</v>
      </c>
      <c r="DJ143">
        <v>5790000</v>
      </c>
      <c r="EG143" s="1"/>
      <c r="EH143">
        <v>0</v>
      </c>
      <c r="EI143" s="1"/>
      <c r="EJ143">
        <v>0</v>
      </c>
      <c r="EK143" t="s">
        <v>407</v>
      </c>
      <c r="EL143"/>
    </row>
    <row r="144" spans="1:142" x14ac:dyDescent="0.3">
      <c r="A144" s="1" t="s">
        <v>134</v>
      </c>
      <c r="B144">
        <v>2022</v>
      </c>
      <c r="C144" s="1" t="s">
        <v>135</v>
      </c>
      <c r="D144">
        <v>246</v>
      </c>
      <c r="E144" s="1" t="s">
        <v>178</v>
      </c>
      <c r="F144" s="1" t="s">
        <v>137</v>
      </c>
      <c r="G144" s="1" t="s">
        <v>138</v>
      </c>
      <c r="H144">
        <v>5844</v>
      </c>
      <c r="I144">
        <v>9583</v>
      </c>
      <c r="AS144">
        <v>22125727.149999999</v>
      </c>
      <c r="AT144">
        <v>-36829.57</v>
      </c>
      <c r="AU144">
        <v>-104043.81</v>
      </c>
      <c r="AV144">
        <v>3006911.75</v>
      </c>
      <c r="AW144">
        <v>0</v>
      </c>
      <c r="AX144">
        <v>0</v>
      </c>
      <c r="AY144">
        <v>-21139.200000000001</v>
      </c>
      <c r="AZ144">
        <v>-1440</v>
      </c>
      <c r="BA144">
        <v>-3006911.75</v>
      </c>
      <c r="BB144">
        <v>-23643031.449999999</v>
      </c>
      <c r="BC144">
        <v>3464080.9</v>
      </c>
      <c r="BD144">
        <v>0</v>
      </c>
      <c r="BE144">
        <v>0</v>
      </c>
      <c r="BF144">
        <v>0</v>
      </c>
      <c r="BG144">
        <v>-5559.4</v>
      </c>
      <c r="BH144">
        <v>-160000</v>
      </c>
      <c r="BI144">
        <v>0</v>
      </c>
      <c r="BK144">
        <v>0</v>
      </c>
      <c r="BL144">
        <v>-395174</v>
      </c>
      <c r="BM144">
        <v>0</v>
      </c>
      <c r="BN144">
        <v>150000</v>
      </c>
      <c r="BO144">
        <v>-72285.25</v>
      </c>
      <c r="BP144">
        <v>-38471.4</v>
      </c>
      <c r="BQ144">
        <v>-269091.03000000003</v>
      </c>
      <c r="BR144">
        <v>62751.8</v>
      </c>
      <c r="BT144">
        <v>-978744.85</v>
      </c>
      <c r="BU144">
        <v>-505</v>
      </c>
      <c r="BV144">
        <v>-404538.27</v>
      </c>
      <c r="BW144">
        <v>-8545.1</v>
      </c>
      <c r="BX144">
        <v>-186610.95</v>
      </c>
      <c r="BY144">
        <v>-12052.05</v>
      </c>
      <c r="BZ144">
        <v>0</v>
      </c>
      <c r="CA144">
        <v>-7368.33</v>
      </c>
      <c r="CB144">
        <v>0</v>
      </c>
      <c r="CC144">
        <v>207514.44</v>
      </c>
      <c r="CD144">
        <v>0.97</v>
      </c>
      <c r="CE144">
        <v>-0.12</v>
      </c>
      <c r="CI144">
        <v>8265369</v>
      </c>
      <c r="CJ144">
        <v>5970543.3212378146</v>
      </c>
      <c r="CK144">
        <v>-481273.71552700002</v>
      </c>
      <c r="CL144">
        <v>13480336.4</v>
      </c>
      <c r="DA144">
        <v>7834660.9000000004</v>
      </c>
      <c r="DJ144">
        <v>6090000</v>
      </c>
      <c r="EG144" s="1"/>
      <c r="EH144">
        <v>0</v>
      </c>
      <c r="EI144" s="1"/>
      <c r="EJ144">
        <v>0</v>
      </c>
      <c r="EK144" t="s">
        <v>394</v>
      </c>
      <c r="EL144"/>
    </row>
    <row r="145" spans="1:142" x14ac:dyDescent="0.3">
      <c r="A145" s="1" t="s">
        <v>134</v>
      </c>
      <c r="B145">
        <v>2022</v>
      </c>
      <c r="C145" s="1" t="s">
        <v>135</v>
      </c>
      <c r="D145">
        <v>134</v>
      </c>
      <c r="E145" s="1" t="s">
        <v>179</v>
      </c>
      <c r="F145" s="1" t="s">
        <v>137</v>
      </c>
      <c r="G145" s="1" t="s">
        <v>138</v>
      </c>
      <c r="H145">
        <v>4453.92</v>
      </c>
      <c r="I145">
        <v>5519</v>
      </c>
      <c r="AS145">
        <v>15163405.550000001</v>
      </c>
      <c r="AT145">
        <v>-114005.3</v>
      </c>
      <c r="AU145">
        <v>-227451.1</v>
      </c>
      <c r="AV145">
        <v>2105576.7000000002</v>
      </c>
      <c r="AW145">
        <v>0</v>
      </c>
      <c r="AX145">
        <v>0</v>
      </c>
      <c r="AY145">
        <v>-27444.99</v>
      </c>
      <c r="AZ145">
        <v>-1074</v>
      </c>
      <c r="BA145">
        <v>-2105576.7000000002</v>
      </c>
      <c r="BB145">
        <v>-16240784.1</v>
      </c>
      <c r="BC145">
        <v>2430759.25</v>
      </c>
      <c r="BD145">
        <v>0</v>
      </c>
      <c r="BE145">
        <v>0</v>
      </c>
      <c r="BF145">
        <v>0</v>
      </c>
      <c r="BG145">
        <v>-4107.6899999999996</v>
      </c>
      <c r="BH145">
        <v>420444</v>
      </c>
      <c r="BI145">
        <v>-28170</v>
      </c>
      <c r="BK145">
        <v>0</v>
      </c>
      <c r="BL145">
        <v>1246928</v>
      </c>
      <c r="BM145">
        <v>0</v>
      </c>
      <c r="BN145">
        <v>112660</v>
      </c>
      <c r="BO145">
        <v>0</v>
      </c>
      <c r="BP145">
        <v>0</v>
      </c>
      <c r="BQ145">
        <v>-126593.76</v>
      </c>
      <c r="BR145">
        <v>178752.2</v>
      </c>
      <c r="BT145">
        <v>-602511.35</v>
      </c>
      <c r="BU145">
        <v>0</v>
      </c>
      <c r="BV145">
        <v>-392592.24</v>
      </c>
      <c r="BW145">
        <v>-74545.27</v>
      </c>
      <c r="BX145">
        <v>0</v>
      </c>
      <c r="BY145">
        <v>-35340.050000000003</v>
      </c>
      <c r="BZ145">
        <v>36868.61</v>
      </c>
      <c r="CA145">
        <v>0</v>
      </c>
      <c r="CB145">
        <v>0</v>
      </c>
      <c r="CC145">
        <v>-1497244.93</v>
      </c>
      <c r="CD145">
        <v>0</v>
      </c>
      <c r="CE145">
        <v>0</v>
      </c>
      <c r="CI145">
        <v>11798833.200000005</v>
      </c>
      <c r="CJ145">
        <v>6222910.3931083437</v>
      </c>
      <c r="CK145">
        <v>884461.12313700002</v>
      </c>
      <c r="CL145">
        <v>14282947.560000002</v>
      </c>
      <c r="DA145">
        <v>11404884.789999999</v>
      </c>
      <c r="DJ145">
        <v>2594744</v>
      </c>
      <c r="EG145" s="1" t="s">
        <v>288</v>
      </c>
      <c r="EH145">
        <v>1</v>
      </c>
      <c r="EI145" s="1"/>
      <c r="EJ145">
        <v>0</v>
      </c>
      <c r="EK145" t="s">
        <v>391</v>
      </c>
      <c r="EL145"/>
    </row>
    <row r="146" spans="1:142" x14ac:dyDescent="0.3">
      <c r="A146" s="1" t="s">
        <v>134</v>
      </c>
      <c r="B146">
        <v>2022</v>
      </c>
      <c r="C146" s="1" t="s">
        <v>135</v>
      </c>
      <c r="D146">
        <v>1113</v>
      </c>
      <c r="E146" s="1" t="s">
        <v>180</v>
      </c>
      <c r="F146" s="1" t="s">
        <v>137</v>
      </c>
      <c r="G146" s="1" t="s">
        <v>138</v>
      </c>
      <c r="H146">
        <v>4729.38</v>
      </c>
      <c r="I146">
        <v>6549</v>
      </c>
      <c r="AS146">
        <v>16697441.9</v>
      </c>
      <c r="AT146">
        <v>-68295.199999999997</v>
      </c>
      <c r="AU146">
        <v>-250461.65</v>
      </c>
      <c r="AV146">
        <v>2840605.15</v>
      </c>
      <c r="AW146">
        <v>0</v>
      </c>
      <c r="AX146">
        <v>0</v>
      </c>
      <c r="AY146">
        <v>-22699.200000000001</v>
      </c>
      <c r="AZ146">
        <v>-1058</v>
      </c>
      <c r="BA146">
        <v>-2840605.15</v>
      </c>
      <c r="BB146">
        <v>-17620042.800000001</v>
      </c>
      <c r="BC146">
        <v>2546894.86</v>
      </c>
      <c r="BD146">
        <v>0</v>
      </c>
      <c r="BE146">
        <v>0</v>
      </c>
      <c r="BF146">
        <v>0</v>
      </c>
      <c r="BG146">
        <v>-1552.67</v>
      </c>
      <c r="BH146">
        <v>-421759.58</v>
      </c>
      <c r="BI146">
        <v>0</v>
      </c>
      <c r="BK146">
        <v>0</v>
      </c>
      <c r="BL146">
        <v>469440</v>
      </c>
      <c r="BM146">
        <v>0</v>
      </c>
      <c r="BN146">
        <v>-644783</v>
      </c>
      <c r="BO146">
        <v>0</v>
      </c>
      <c r="BP146">
        <v>-72660.399999999994</v>
      </c>
      <c r="BQ146">
        <v>-80280.44</v>
      </c>
      <c r="BR146">
        <v>128910.6</v>
      </c>
      <c r="BT146">
        <v>-39301.599999999999</v>
      </c>
      <c r="BU146">
        <v>0</v>
      </c>
      <c r="BV146">
        <v>-1048419.74</v>
      </c>
      <c r="BW146">
        <v>-16877</v>
      </c>
      <c r="BX146">
        <v>0</v>
      </c>
      <c r="BY146">
        <v>0</v>
      </c>
      <c r="BZ146">
        <v>118526.82</v>
      </c>
      <c r="CA146">
        <v>-37981.25</v>
      </c>
      <c r="CB146">
        <v>-1445223.65</v>
      </c>
      <c r="CC146">
        <v>-570852.82999999996</v>
      </c>
      <c r="CD146">
        <v>0</v>
      </c>
      <c r="CE146">
        <v>0</v>
      </c>
      <c r="CI146">
        <v>7956559.998856619</v>
      </c>
      <c r="CJ146">
        <v>3835014.965625478</v>
      </c>
      <c r="CK146">
        <v>-324803.76329999999</v>
      </c>
      <c r="CL146">
        <v>5983237.0300000003</v>
      </c>
      <c r="DA146">
        <v>5575299.0700000003</v>
      </c>
      <c r="DJ146">
        <v>3770776.59</v>
      </c>
      <c r="EG146" s="1"/>
      <c r="EH146">
        <v>0</v>
      </c>
      <c r="EI146" s="1"/>
      <c r="EJ146">
        <v>0</v>
      </c>
      <c r="EK146" t="s">
        <v>416</v>
      </c>
      <c r="EL146"/>
    </row>
    <row r="147" spans="1:142" x14ac:dyDescent="0.3">
      <c r="A147" s="1" t="s">
        <v>134</v>
      </c>
      <c r="B147">
        <v>2022</v>
      </c>
      <c r="C147" s="1" t="s">
        <v>135</v>
      </c>
      <c r="D147">
        <v>1040</v>
      </c>
      <c r="E147" s="1" t="s">
        <v>181</v>
      </c>
      <c r="F147" s="1" t="s">
        <v>137</v>
      </c>
      <c r="G147" s="1" t="s">
        <v>138</v>
      </c>
      <c r="H147">
        <v>4149.41</v>
      </c>
      <c r="I147">
        <v>4280</v>
      </c>
      <c r="AS147">
        <v>13427151.1</v>
      </c>
      <c r="AT147">
        <v>-1058.2</v>
      </c>
      <c r="AU147">
        <v>-119123.22</v>
      </c>
      <c r="AV147">
        <v>1046184.55</v>
      </c>
      <c r="AW147">
        <v>0</v>
      </c>
      <c r="AX147">
        <v>0</v>
      </c>
      <c r="AY147">
        <v>-18816</v>
      </c>
      <c r="AZ147">
        <v>-1049</v>
      </c>
      <c r="BA147">
        <v>-1046184.55</v>
      </c>
      <c r="BB147">
        <v>-12278953.050000001</v>
      </c>
      <c r="BC147">
        <v>2005170.6</v>
      </c>
      <c r="BD147">
        <v>0</v>
      </c>
      <c r="BE147">
        <v>0</v>
      </c>
      <c r="BF147">
        <v>0</v>
      </c>
      <c r="BG147">
        <v>-159.51</v>
      </c>
      <c r="BH147">
        <v>320564</v>
      </c>
      <c r="BI147">
        <v>0</v>
      </c>
      <c r="BK147">
        <v>0</v>
      </c>
      <c r="BL147">
        <v>-1100638</v>
      </c>
      <c r="BM147">
        <v>0</v>
      </c>
      <c r="BN147">
        <v>-64328</v>
      </c>
      <c r="BO147">
        <v>0</v>
      </c>
      <c r="BP147">
        <v>-56109.9</v>
      </c>
      <c r="BQ147">
        <v>-121539.95</v>
      </c>
      <c r="BR147">
        <v>7554.65</v>
      </c>
      <c r="BT147">
        <v>-568088</v>
      </c>
      <c r="BU147">
        <v>0</v>
      </c>
      <c r="BV147">
        <v>-343733</v>
      </c>
      <c r="BW147">
        <v>-10299.9</v>
      </c>
      <c r="BX147">
        <v>0</v>
      </c>
      <c r="BY147">
        <v>0</v>
      </c>
      <c r="BZ147">
        <v>3428.1</v>
      </c>
      <c r="CA147">
        <v>-12103.3</v>
      </c>
      <c r="CB147">
        <v>0</v>
      </c>
      <c r="CC147">
        <v>-1175462</v>
      </c>
      <c r="CD147">
        <v>135207.79999999999</v>
      </c>
      <c r="CE147">
        <v>-5520.7</v>
      </c>
      <c r="CI147">
        <v>13677624.729999997</v>
      </c>
      <c r="CJ147">
        <v>3888979.4592939639</v>
      </c>
      <c r="CK147">
        <v>-846826.26060000004</v>
      </c>
      <c r="CL147">
        <v>14319326.75</v>
      </c>
      <c r="DA147">
        <v>12765442.75</v>
      </c>
      <c r="DJ147">
        <v>2553184</v>
      </c>
      <c r="EG147" s="1" t="s">
        <v>283</v>
      </c>
      <c r="EH147">
        <v>1</v>
      </c>
      <c r="EI147" s="1"/>
      <c r="EJ147">
        <v>0</v>
      </c>
      <c r="EK147" t="s">
        <v>414</v>
      </c>
      <c r="EL147"/>
    </row>
    <row r="148" spans="1:142" x14ac:dyDescent="0.3">
      <c r="A148" s="1" t="s">
        <v>134</v>
      </c>
      <c r="B148">
        <v>2022</v>
      </c>
      <c r="C148" s="1" t="s">
        <v>135</v>
      </c>
      <c r="D148">
        <v>901</v>
      </c>
      <c r="E148" s="1" t="s">
        <v>182</v>
      </c>
      <c r="F148" s="1" t="s">
        <v>137</v>
      </c>
      <c r="G148" s="1" t="s">
        <v>138</v>
      </c>
      <c r="H148">
        <v>3449.43</v>
      </c>
      <c r="I148">
        <v>3429</v>
      </c>
      <c r="AS148">
        <v>10583780.35</v>
      </c>
      <c r="AT148">
        <v>0</v>
      </c>
      <c r="AU148">
        <v>-42335.1</v>
      </c>
      <c r="AV148">
        <v>1383157.25</v>
      </c>
      <c r="AW148">
        <v>0</v>
      </c>
      <c r="AX148">
        <v>0</v>
      </c>
      <c r="AY148">
        <v>-17217.599999999999</v>
      </c>
      <c r="AZ148">
        <v>-876</v>
      </c>
      <c r="BA148">
        <v>-1383157.25</v>
      </c>
      <c r="BB148">
        <v>-11841811.449999999</v>
      </c>
      <c r="BC148">
        <v>1798464.9</v>
      </c>
      <c r="BD148">
        <v>0</v>
      </c>
      <c r="BE148">
        <v>0</v>
      </c>
      <c r="BF148">
        <v>0</v>
      </c>
      <c r="BG148">
        <v>0</v>
      </c>
      <c r="BH148">
        <v>-121000</v>
      </c>
      <c r="BI148">
        <v>0</v>
      </c>
      <c r="BK148">
        <v>0</v>
      </c>
      <c r="BL148">
        <v>-1028144</v>
      </c>
      <c r="BM148">
        <v>0</v>
      </c>
      <c r="BN148">
        <v>365000</v>
      </c>
      <c r="BO148">
        <v>-38705.300000000003</v>
      </c>
      <c r="BP148">
        <v>0</v>
      </c>
      <c r="BQ148">
        <v>-119729.84</v>
      </c>
      <c r="BR148">
        <v>171983.4</v>
      </c>
      <c r="BT148">
        <v>-270305.05</v>
      </c>
      <c r="BU148">
        <v>0</v>
      </c>
      <c r="BV148">
        <v>-341723.59</v>
      </c>
      <c r="BW148">
        <v>-3592.75</v>
      </c>
      <c r="BX148">
        <v>0</v>
      </c>
      <c r="BY148">
        <v>-3946.4</v>
      </c>
      <c r="BZ148">
        <v>208760.8</v>
      </c>
      <c r="CA148">
        <v>-606.63</v>
      </c>
      <c r="CB148">
        <v>0</v>
      </c>
      <c r="CC148">
        <v>-1563012.91</v>
      </c>
      <c r="CD148">
        <v>0</v>
      </c>
      <c r="CE148">
        <v>0</v>
      </c>
      <c r="CI148">
        <v>12543716.110000003</v>
      </c>
      <c r="CJ148">
        <v>4456366.3348201914</v>
      </c>
      <c r="CK148">
        <v>-734479.97649999999</v>
      </c>
      <c r="CL148">
        <v>12668643.85</v>
      </c>
      <c r="DA148">
        <v>9043349.8599999994</v>
      </c>
      <c r="DJ148">
        <v>2035000</v>
      </c>
      <c r="EG148" s="1"/>
      <c r="EH148">
        <v>0</v>
      </c>
      <c r="EI148" s="1"/>
      <c r="EJ148">
        <v>0</v>
      </c>
      <c r="EK148" t="s">
        <v>409</v>
      </c>
      <c r="EL148"/>
    </row>
    <row r="149" spans="1:142" x14ac:dyDescent="0.3">
      <c r="A149" s="1" t="s">
        <v>134</v>
      </c>
      <c r="B149">
        <v>2022</v>
      </c>
      <c r="C149" s="1" t="s">
        <v>135</v>
      </c>
      <c r="D149">
        <v>966</v>
      </c>
      <c r="E149" s="1" t="s">
        <v>183</v>
      </c>
      <c r="F149" s="1" t="s">
        <v>137</v>
      </c>
      <c r="G149" s="1" t="s">
        <v>138</v>
      </c>
      <c r="H149">
        <v>3512.77</v>
      </c>
      <c r="I149">
        <v>3885</v>
      </c>
      <c r="AS149">
        <v>11552563.449999999</v>
      </c>
      <c r="AT149">
        <v>-32152.95</v>
      </c>
      <c r="AU149">
        <v>-67004.850000000006</v>
      </c>
      <c r="AV149">
        <v>1649547.75</v>
      </c>
      <c r="AW149">
        <v>0</v>
      </c>
      <c r="AX149">
        <v>0</v>
      </c>
      <c r="AY149">
        <v>-17952</v>
      </c>
      <c r="AZ149">
        <v>-859</v>
      </c>
      <c r="BA149">
        <v>-1649547.75</v>
      </c>
      <c r="BB149">
        <v>-12953504</v>
      </c>
      <c r="BC149">
        <v>1930881.45</v>
      </c>
      <c r="BD149">
        <v>0</v>
      </c>
      <c r="BE149">
        <v>0</v>
      </c>
      <c r="BF149">
        <v>0</v>
      </c>
      <c r="BG149">
        <v>-3463.4</v>
      </c>
      <c r="BH149">
        <v>0</v>
      </c>
      <c r="BI149">
        <v>0</v>
      </c>
      <c r="BK149">
        <v>0</v>
      </c>
      <c r="BL149">
        <v>723312</v>
      </c>
      <c r="BM149">
        <v>0</v>
      </c>
      <c r="BN149">
        <v>141000</v>
      </c>
      <c r="BO149">
        <v>-20896</v>
      </c>
      <c r="BP149">
        <v>0</v>
      </c>
      <c r="BQ149">
        <v>-132571.41</v>
      </c>
      <c r="BR149">
        <v>0</v>
      </c>
      <c r="BT149">
        <v>-475727.47</v>
      </c>
      <c r="BU149">
        <v>0</v>
      </c>
      <c r="BV149">
        <v>-231533.7</v>
      </c>
      <c r="BW149">
        <v>-24120.84</v>
      </c>
      <c r="BX149">
        <v>0</v>
      </c>
      <c r="BY149">
        <v>0</v>
      </c>
      <c r="BZ149">
        <v>41807.67</v>
      </c>
      <c r="CA149">
        <v>-9849.91</v>
      </c>
      <c r="CB149">
        <v>0</v>
      </c>
      <c r="CC149">
        <v>-938626.42</v>
      </c>
      <c r="CD149">
        <v>0</v>
      </c>
      <c r="CE149">
        <v>0</v>
      </c>
      <c r="CI149">
        <v>7798380.0000000019</v>
      </c>
      <c r="CJ149">
        <v>4133920.4014095343</v>
      </c>
      <c r="CK149">
        <v>636810.87469999993</v>
      </c>
      <c r="CL149">
        <v>9874776.3800000027</v>
      </c>
      <c r="DA149">
        <v>7558384.1699999999</v>
      </c>
      <c r="DJ149">
        <v>2200000</v>
      </c>
      <c r="EG149" s="1"/>
      <c r="EH149">
        <v>0</v>
      </c>
      <c r="EI149" s="1"/>
      <c r="EJ149">
        <v>0</v>
      </c>
      <c r="EK149" t="s">
        <v>411</v>
      </c>
      <c r="EL149"/>
    </row>
    <row r="150" spans="1:142" x14ac:dyDescent="0.3">
      <c r="A150" s="1" t="s">
        <v>134</v>
      </c>
      <c r="B150">
        <v>2022</v>
      </c>
      <c r="C150" s="1" t="s">
        <v>135</v>
      </c>
      <c r="D150">
        <v>1322</v>
      </c>
      <c r="E150" s="1" t="s">
        <v>184</v>
      </c>
      <c r="F150" s="1" t="s">
        <v>137</v>
      </c>
      <c r="G150" s="1" t="s">
        <v>138</v>
      </c>
      <c r="H150">
        <v>3061.79</v>
      </c>
      <c r="I150">
        <v>2859</v>
      </c>
      <c r="AS150">
        <v>12806094.449999999</v>
      </c>
      <c r="AT150">
        <v>-74373.179999999993</v>
      </c>
      <c r="AU150">
        <v>-203514.14</v>
      </c>
      <c r="AV150">
        <v>1555327.45</v>
      </c>
      <c r="AW150">
        <v>0</v>
      </c>
      <c r="AX150">
        <v>0</v>
      </c>
      <c r="AY150">
        <v>-14497.6</v>
      </c>
      <c r="AZ150">
        <v>-824</v>
      </c>
      <c r="BA150">
        <v>-1555327.45</v>
      </c>
      <c r="BB150">
        <v>-17683581.449999999</v>
      </c>
      <c r="BC150">
        <v>2093440</v>
      </c>
      <c r="BD150">
        <v>0</v>
      </c>
      <c r="BE150">
        <v>0</v>
      </c>
      <c r="BF150">
        <v>0</v>
      </c>
      <c r="BG150">
        <v>-5252.22</v>
      </c>
      <c r="BH150">
        <v>500000</v>
      </c>
      <c r="BI150">
        <v>0</v>
      </c>
      <c r="BK150">
        <v>0</v>
      </c>
      <c r="BL150">
        <v>4367886.9000000004</v>
      </c>
      <c r="BM150">
        <v>0</v>
      </c>
      <c r="BN150">
        <v>81470</v>
      </c>
      <c r="BO150">
        <v>-72984.800000000003</v>
      </c>
      <c r="BP150">
        <v>-14804.65</v>
      </c>
      <c r="BQ150">
        <v>-169243.79</v>
      </c>
      <c r="BR150">
        <v>86180.6</v>
      </c>
      <c r="BT150">
        <v>-937670.72</v>
      </c>
      <c r="BU150">
        <v>0</v>
      </c>
      <c r="BV150">
        <v>-426966.53</v>
      </c>
      <c r="BW150">
        <v>-37740.01</v>
      </c>
      <c r="BX150">
        <v>0</v>
      </c>
      <c r="BY150">
        <v>-13250.38</v>
      </c>
      <c r="BZ150">
        <v>96505.11</v>
      </c>
      <c r="CA150">
        <v>-7467.72</v>
      </c>
      <c r="CB150">
        <v>0</v>
      </c>
      <c r="CC150">
        <v>-735747.14</v>
      </c>
      <c r="CD150">
        <v>0</v>
      </c>
      <c r="CE150">
        <v>0</v>
      </c>
      <c r="CI150">
        <v>10131044.91</v>
      </c>
      <c r="CJ150">
        <v>5610117.497806211</v>
      </c>
      <c r="CK150">
        <v>4362236.3797200006</v>
      </c>
      <c r="CL150">
        <v>9297182.2500000019</v>
      </c>
      <c r="DA150">
        <v>9304264.0899999999</v>
      </c>
      <c r="DJ150">
        <v>3150000</v>
      </c>
      <c r="EG150" s="1"/>
      <c r="EH150">
        <v>0</v>
      </c>
      <c r="EI150" s="1"/>
      <c r="EJ150">
        <v>0</v>
      </c>
      <c r="EK150" t="s">
        <v>420</v>
      </c>
      <c r="EL150"/>
    </row>
    <row r="151" spans="1:142" x14ac:dyDescent="0.3">
      <c r="A151" s="1" t="s">
        <v>134</v>
      </c>
      <c r="B151">
        <v>2022</v>
      </c>
      <c r="C151" s="1" t="s">
        <v>135</v>
      </c>
      <c r="D151">
        <v>820</v>
      </c>
      <c r="E151" s="1" t="s">
        <v>185</v>
      </c>
      <c r="F151" s="1" t="s">
        <v>137</v>
      </c>
      <c r="G151" s="1" t="s">
        <v>138</v>
      </c>
      <c r="H151">
        <v>2558.63</v>
      </c>
      <c r="I151">
        <v>2561</v>
      </c>
      <c r="AS151">
        <v>8383942.1500000004</v>
      </c>
      <c r="AT151">
        <v>2140.67</v>
      </c>
      <c r="AU151">
        <v>-36889.35</v>
      </c>
      <c r="AV151">
        <v>1148702.1000000001</v>
      </c>
      <c r="AW151">
        <v>0</v>
      </c>
      <c r="AX151">
        <v>0</v>
      </c>
      <c r="AY151">
        <v>-13065.6</v>
      </c>
      <c r="AZ151">
        <v>-635</v>
      </c>
      <c r="BA151">
        <v>-1148702.1000000001</v>
      </c>
      <c r="BB151">
        <v>-10040323.4</v>
      </c>
      <c r="BC151">
        <v>1315827.95</v>
      </c>
      <c r="BD151">
        <v>0</v>
      </c>
      <c r="BE151">
        <v>0</v>
      </c>
      <c r="BF151">
        <v>0</v>
      </c>
      <c r="BG151">
        <v>-1.56</v>
      </c>
      <c r="BH151">
        <v>-95000</v>
      </c>
      <c r="BI151">
        <v>0</v>
      </c>
      <c r="BK151">
        <v>0</v>
      </c>
      <c r="BL151">
        <v>1083757</v>
      </c>
      <c r="BM151">
        <v>0</v>
      </c>
      <c r="BN151">
        <v>-200000</v>
      </c>
      <c r="BO151">
        <v>-11792.95</v>
      </c>
      <c r="BP151">
        <v>0</v>
      </c>
      <c r="BQ151">
        <v>-81821.94</v>
      </c>
      <c r="BR151">
        <v>5740.65</v>
      </c>
      <c r="BT151">
        <v>-190672.7</v>
      </c>
      <c r="BU151">
        <v>0</v>
      </c>
      <c r="BV151">
        <v>-284598.7</v>
      </c>
      <c r="BW151">
        <v>-1951.2</v>
      </c>
      <c r="BX151">
        <v>0</v>
      </c>
      <c r="BY151">
        <v>0</v>
      </c>
      <c r="BZ151">
        <v>83642.05</v>
      </c>
      <c r="CA151">
        <v>-54157.55</v>
      </c>
      <c r="CB151">
        <v>0</v>
      </c>
      <c r="CC151">
        <v>-910109.95</v>
      </c>
      <c r="CD151">
        <v>0</v>
      </c>
      <c r="CE151">
        <v>0</v>
      </c>
      <c r="CI151">
        <v>7217538.2000000002</v>
      </c>
      <c r="CJ151">
        <v>3369707.5300809471</v>
      </c>
      <c r="CK151">
        <v>609505.12620000006</v>
      </c>
      <c r="CL151">
        <v>6976628.8799999999</v>
      </c>
      <c r="DA151">
        <v>5519720.04</v>
      </c>
      <c r="DJ151">
        <v>1335000</v>
      </c>
      <c r="EG151" s="1"/>
      <c r="EH151">
        <v>0</v>
      </c>
      <c r="EI151" s="1"/>
      <c r="EJ151">
        <v>0</v>
      </c>
      <c r="EK151" t="s">
        <v>406</v>
      </c>
      <c r="EL151"/>
    </row>
    <row r="152" spans="1:142" x14ac:dyDescent="0.3">
      <c r="A152" s="1" t="s">
        <v>134</v>
      </c>
      <c r="B152">
        <v>2022</v>
      </c>
      <c r="C152" s="1" t="s">
        <v>135</v>
      </c>
      <c r="D152">
        <v>1331</v>
      </c>
      <c r="E152" s="1" t="s">
        <v>186</v>
      </c>
      <c r="F152" s="1" t="s">
        <v>137</v>
      </c>
      <c r="G152" s="1" t="s">
        <v>138</v>
      </c>
      <c r="H152">
        <v>962.48</v>
      </c>
      <c r="I152">
        <v>1369</v>
      </c>
      <c r="AS152">
        <v>3442029</v>
      </c>
      <c r="AT152">
        <v>-70000</v>
      </c>
      <c r="AU152">
        <v>-320109</v>
      </c>
      <c r="AV152">
        <v>459139</v>
      </c>
      <c r="AW152">
        <v>0</v>
      </c>
      <c r="AX152">
        <v>0</v>
      </c>
      <c r="AY152">
        <v>-4469</v>
      </c>
      <c r="AZ152">
        <v>-244</v>
      </c>
      <c r="BA152">
        <v>-459138</v>
      </c>
      <c r="BB152">
        <v>-3622569</v>
      </c>
      <c r="BC152">
        <v>516008</v>
      </c>
      <c r="BD152">
        <v>0</v>
      </c>
      <c r="BE152">
        <v>0</v>
      </c>
      <c r="BF152">
        <v>0</v>
      </c>
      <c r="BG152">
        <v>-15267</v>
      </c>
      <c r="BH152">
        <v>133000</v>
      </c>
      <c r="BI152">
        <v>0</v>
      </c>
      <c r="BK152">
        <v>0</v>
      </c>
      <c r="BL152">
        <v>181817</v>
      </c>
      <c r="BM152">
        <v>0</v>
      </c>
      <c r="BN152">
        <v>94000</v>
      </c>
      <c r="BO152">
        <v>-40725</v>
      </c>
      <c r="BP152">
        <v>0</v>
      </c>
      <c r="BQ152">
        <v>-43888</v>
      </c>
      <c r="BR152">
        <v>146115</v>
      </c>
      <c r="BT152">
        <v>-136642</v>
      </c>
      <c r="BU152">
        <v>0</v>
      </c>
      <c r="BV152">
        <v>-258693</v>
      </c>
      <c r="BW152">
        <v>0</v>
      </c>
      <c r="BX152">
        <v>0</v>
      </c>
      <c r="BY152">
        <v>0</v>
      </c>
      <c r="BZ152">
        <v>2335</v>
      </c>
      <c r="CA152">
        <v>-12248</v>
      </c>
      <c r="CB152">
        <v>0</v>
      </c>
      <c r="CC152">
        <v>-64319</v>
      </c>
      <c r="CD152">
        <v>36711</v>
      </c>
      <c r="CE152">
        <v>0</v>
      </c>
      <c r="CI152">
        <v>2799590.3800000004</v>
      </c>
      <c r="CJ152">
        <v>1086326.803456163</v>
      </c>
      <c r="CK152">
        <v>244145.33398</v>
      </c>
      <c r="CL152">
        <v>2617583</v>
      </c>
      <c r="DA152">
        <v>2197304</v>
      </c>
      <c r="DJ152">
        <v>452000</v>
      </c>
      <c r="EG152" s="1" t="s">
        <v>294</v>
      </c>
      <c r="EH152">
        <v>1</v>
      </c>
      <c r="EI152" s="1"/>
      <c r="EJ152">
        <v>0</v>
      </c>
      <c r="EK152" t="s">
        <v>422</v>
      </c>
      <c r="EL152"/>
    </row>
    <row r="153" spans="1:142" x14ac:dyDescent="0.3">
      <c r="A153" s="1" t="s">
        <v>134</v>
      </c>
      <c r="B153">
        <v>2022</v>
      </c>
      <c r="C153" s="1" t="s">
        <v>135</v>
      </c>
      <c r="D153">
        <v>1142</v>
      </c>
      <c r="E153" s="1" t="s">
        <v>187</v>
      </c>
      <c r="F153" s="1" t="s">
        <v>137</v>
      </c>
      <c r="G153" s="1" t="s">
        <v>138</v>
      </c>
      <c r="H153">
        <v>425.14</v>
      </c>
      <c r="I153">
        <v>333</v>
      </c>
      <c r="AS153">
        <v>2150101.7000000002</v>
      </c>
      <c r="AT153">
        <v>-42714.6</v>
      </c>
      <c r="AU153">
        <v>-34186.6</v>
      </c>
      <c r="AV153">
        <v>1012357.3</v>
      </c>
      <c r="AW153">
        <v>0</v>
      </c>
      <c r="AX153">
        <v>0</v>
      </c>
      <c r="AY153">
        <v>-12706.35</v>
      </c>
      <c r="AZ153">
        <v>-125</v>
      </c>
      <c r="BA153">
        <v>-1012357.3</v>
      </c>
      <c r="BB153">
        <v>-4665999.8</v>
      </c>
      <c r="BC153">
        <v>343337.9</v>
      </c>
      <c r="BD153">
        <v>0</v>
      </c>
      <c r="BE153">
        <v>0</v>
      </c>
      <c r="BF153">
        <v>0</v>
      </c>
      <c r="BG153">
        <v>0</v>
      </c>
      <c r="BH153">
        <v>297654</v>
      </c>
      <c r="BI153">
        <v>0</v>
      </c>
      <c r="BK153">
        <v>0</v>
      </c>
      <c r="BL153">
        <v>3634378</v>
      </c>
      <c r="BM153">
        <v>0</v>
      </c>
      <c r="BN153">
        <v>-360439</v>
      </c>
      <c r="BO153">
        <v>0</v>
      </c>
      <c r="BP153">
        <v>0</v>
      </c>
      <c r="BQ153">
        <v>-4393.2299999999996</v>
      </c>
      <c r="BR153">
        <v>0</v>
      </c>
      <c r="BT153">
        <v>0</v>
      </c>
      <c r="BU153">
        <v>0</v>
      </c>
      <c r="BV153">
        <v>-403609.77</v>
      </c>
      <c r="BW153">
        <v>0</v>
      </c>
      <c r="BX153">
        <v>0</v>
      </c>
      <c r="BY153">
        <v>0</v>
      </c>
      <c r="BZ153">
        <v>7285.36</v>
      </c>
      <c r="CA153">
        <v>-3518.03</v>
      </c>
      <c r="CB153">
        <v>0</v>
      </c>
      <c r="CC153">
        <v>-2363396.8199999998</v>
      </c>
      <c r="CD153">
        <v>0</v>
      </c>
      <c r="CE153">
        <v>0</v>
      </c>
      <c r="CI153">
        <v>24448356.52</v>
      </c>
      <c r="CJ153">
        <v>6116774.8069849806</v>
      </c>
      <c r="CK153">
        <v>3044059.9991720007</v>
      </c>
      <c r="CL153">
        <v>22240544.09</v>
      </c>
      <c r="DA153">
        <v>22990024.43</v>
      </c>
      <c r="DJ153">
        <v>775039</v>
      </c>
      <c r="EG153" s="1" t="s">
        <v>288</v>
      </c>
      <c r="EH153">
        <v>1</v>
      </c>
      <c r="EI153" s="1"/>
      <c r="EJ153">
        <v>0</v>
      </c>
      <c r="EK153" t="s">
        <v>417</v>
      </c>
      <c r="EL153"/>
    </row>
    <row r="154" spans="1:142" x14ac:dyDescent="0.3">
      <c r="A154" s="1" t="s">
        <v>134</v>
      </c>
      <c r="B154">
        <v>2022</v>
      </c>
      <c r="C154" s="1" t="s">
        <v>135</v>
      </c>
      <c r="D154">
        <v>1362</v>
      </c>
      <c r="E154" s="1" t="s">
        <v>188</v>
      </c>
      <c r="F154" s="1" t="s">
        <v>137</v>
      </c>
      <c r="G154" s="1" t="s">
        <v>138</v>
      </c>
      <c r="H154">
        <v>0</v>
      </c>
      <c r="I154">
        <v>0</v>
      </c>
      <c r="AS154">
        <v>0</v>
      </c>
      <c r="AT154">
        <v>0</v>
      </c>
      <c r="AU154">
        <v>0</v>
      </c>
      <c r="AV154">
        <v>0</v>
      </c>
      <c r="AW154">
        <v>0</v>
      </c>
      <c r="AX154">
        <v>0</v>
      </c>
      <c r="AY154">
        <v>0</v>
      </c>
      <c r="AZ154">
        <v>0</v>
      </c>
      <c r="BA154">
        <v>0</v>
      </c>
      <c r="BB154">
        <v>0</v>
      </c>
      <c r="BC154">
        <v>0</v>
      </c>
      <c r="BD154">
        <v>0</v>
      </c>
      <c r="BE154">
        <v>0</v>
      </c>
      <c r="BF154">
        <v>0</v>
      </c>
      <c r="BG154">
        <v>0</v>
      </c>
      <c r="BH154">
        <v>0</v>
      </c>
      <c r="BI154">
        <v>0</v>
      </c>
      <c r="BK154">
        <v>0</v>
      </c>
      <c r="BL154">
        <v>0</v>
      </c>
      <c r="BM154">
        <v>0</v>
      </c>
      <c r="BN154">
        <v>0</v>
      </c>
      <c r="BO154">
        <v>0</v>
      </c>
      <c r="BP154">
        <v>0</v>
      </c>
      <c r="BQ154">
        <v>0</v>
      </c>
      <c r="BR154">
        <v>0</v>
      </c>
      <c r="BT154">
        <v>0</v>
      </c>
      <c r="BU154">
        <v>0</v>
      </c>
      <c r="BV154">
        <v>0</v>
      </c>
      <c r="BW154">
        <v>0</v>
      </c>
      <c r="BX154">
        <v>0</v>
      </c>
      <c r="BY154">
        <v>0</v>
      </c>
      <c r="BZ154">
        <v>0</v>
      </c>
      <c r="CA154">
        <v>0</v>
      </c>
      <c r="CB154">
        <v>0</v>
      </c>
      <c r="CC154">
        <v>0</v>
      </c>
      <c r="CD154">
        <v>0</v>
      </c>
      <c r="CE154">
        <v>0</v>
      </c>
      <c r="CI154">
        <v>0</v>
      </c>
      <c r="CJ154">
        <v>0</v>
      </c>
      <c r="CK154">
        <v>0</v>
      </c>
      <c r="CL154">
        <v>0</v>
      </c>
      <c r="DA154">
        <v>0</v>
      </c>
      <c r="DJ154">
        <v>0</v>
      </c>
      <c r="EG154" s="1" t="s">
        <v>285</v>
      </c>
      <c r="EH154">
        <v>1</v>
      </c>
      <c r="EI154" s="1"/>
      <c r="EJ154">
        <v>0</v>
      </c>
      <c r="EK154" t="s">
        <v>423</v>
      </c>
      <c r="EL154"/>
    </row>
    <row r="155" spans="1:142" x14ac:dyDescent="0.3">
      <c r="A155" s="1" t="s">
        <v>134</v>
      </c>
      <c r="B155">
        <v>2023</v>
      </c>
      <c r="C155" s="1" t="s">
        <v>135</v>
      </c>
      <c r="D155">
        <v>1542</v>
      </c>
      <c r="E155" s="1" t="s">
        <v>136</v>
      </c>
      <c r="F155" s="1" t="s">
        <v>137</v>
      </c>
      <c r="G155" s="1" t="s">
        <v>138</v>
      </c>
      <c r="H155">
        <v>804063.84</v>
      </c>
      <c r="I155">
        <v>685462</v>
      </c>
      <c r="AS155">
        <v>3281828427.3499999</v>
      </c>
      <c r="AT155">
        <v>-24003941.399999999</v>
      </c>
      <c r="AU155">
        <v>0</v>
      </c>
      <c r="AV155">
        <v>490660262.05000001</v>
      </c>
      <c r="AW155">
        <v>0</v>
      </c>
      <c r="AX155">
        <v>0</v>
      </c>
      <c r="AY155">
        <v>-3841444.27</v>
      </c>
      <c r="AZ155">
        <v>-269786</v>
      </c>
      <c r="BA155">
        <v>-490660262.05000001</v>
      </c>
      <c r="BB155">
        <v>-3097839902.3099999</v>
      </c>
      <c r="BC155">
        <v>467465928.35000002</v>
      </c>
      <c r="BD155">
        <v>0</v>
      </c>
      <c r="BE155">
        <v>0</v>
      </c>
      <c r="BF155">
        <v>0</v>
      </c>
      <c r="BG155">
        <v>-3164697.73</v>
      </c>
      <c r="BH155">
        <v>97599351</v>
      </c>
      <c r="BI155">
        <v>0</v>
      </c>
      <c r="BK155">
        <v>0</v>
      </c>
      <c r="BL155">
        <v>-867707551</v>
      </c>
      <c r="BM155">
        <v>0</v>
      </c>
      <c r="BN155">
        <v>130898737</v>
      </c>
      <c r="BO155">
        <v>-400310</v>
      </c>
      <c r="BP155">
        <v>-308305.75</v>
      </c>
      <c r="BQ155">
        <v>-6237106.6399999997</v>
      </c>
      <c r="BR155">
        <v>0</v>
      </c>
      <c r="BT155">
        <v>0</v>
      </c>
      <c r="BU155">
        <v>0</v>
      </c>
      <c r="BV155">
        <v>-169673203.81999999</v>
      </c>
      <c r="BW155">
        <v>-3492327.3</v>
      </c>
      <c r="BX155">
        <v>-1765672.81</v>
      </c>
      <c r="BY155">
        <v>0</v>
      </c>
      <c r="BZ155">
        <v>441115.22</v>
      </c>
      <c r="CA155">
        <v>-1321815.8500000001</v>
      </c>
      <c r="CB155">
        <v>0</v>
      </c>
      <c r="CC155">
        <v>65256192.039999999</v>
      </c>
      <c r="CD155">
        <v>0</v>
      </c>
      <c r="CE155">
        <v>0</v>
      </c>
      <c r="CI155">
        <v>758667184.16999996</v>
      </c>
      <c r="CJ155">
        <v>581446087.81284082</v>
      </c>
      <c r="CK155">
        <v>-909753863.90326011</v>
      </c>
      <c r="CL155">
        <v>1169417282.1600001</v>
      </c>
      <c r="DA155">
        <v>231726175.69</v>
      </c>
      <c r="DJ155">
        <v>612684036</v>
      </c>
      <c r="EG155" s="1"/>
      <c r="EH155">
        <v>0</v>
      </c>
      <c r="EI155" s="1"/>
      <c r="EJ155">
        <v>0</v>
      </c>
      <c r="EK155" t="s">
        <v>432</v>
      </c>
      <c r="EL155"/>
    </row>
    <row r="156" spans="1:142" x14ac:dyDescent="0.3">
      <c r="A156" s="1" t="s">
        <v>134</v>
      </c>
      <c r="B156">
        <v>2023</v>
      </c>
      <c r="C156" s="1" t="s">
        <v>135</v>
      </c>
      <c r="D156">
        <v>1562</v>
      </c>
      <c r="E156" s="1" t="s">
        <v>139</v>
      </c>
      <c r="F156" s="1" t="s">
        <v>137</v>
      </c>
      <c r="G156" s="1" t="s">
        <v>138</v>
      </c>
      <c r="H156">
        <v>1305102.8400000001</v>
      </c>
      <c r="I156">
        <v>1286077</v>
      </c>
      <c r="AS156">
        <v>5426705080.8000002</v>
      </c>
      <c r="AT156">
        <v>23005847.469999999</v>
      </c>
      <c r="AU156">
        <v>0</v>
      </c>
      <c r="AV156">
        <v>918399433.59000003</v>
      </c>
      <c r="AW156">
        <v>0</v>
      </c>
      <c r="AX156">
        <v>0</v>
      </c>
      <c r="AY156">
        <v>-7372319.6500000004</v>
      </c>
      <c r="AZ156">
        <v>-458847</v>
      </c>
      <c r="BA156">
        <v>-918399433.54999995</v>
      </c>
      <c r="BB156">
        <v>-6486202674.9399996</v>
      </c>
      <c r="BC156">
        <v>809291591</v>
      </c>
      <c r="BD156">
        <v>0</v>
      </c>
      <c r="BE156">
        <v>0</v>
      </c>
      <c r="BF156">
        <v>0</v>
      </c>
      <c r="BG156">
        <v>-1962082.56</v>
      </c>
      <c r="BH156">
        <v>-40090221.850000001</v>
      </c>
      <c r="BI156">
        <v>0</v>
      </c>
      <c r="BK156">
        <v>0</v>
      </c>
      <c r="BL156">
        <v>108472048</v>
      </c>
      <c r="BM156">
        <v>0</v>
      </c>
      <c r="BN156">
        <v>240069634</v>
      </c>
      <c r="BO156">
        <v>-28962622.32</v>
      </c>
      <c r="BP156">
        <v>-718324.83</v>
      </c>
      <c r="BQ156">
        <v>-21594914.23</v>
      </c>
      <c r="BR156">
        <v>0</v>
      </c>
      <c r="BT156">
        <v>-368353037.75</v>
      </c>
      <c r="BU156">
        <v>-1820242.17</v>
      </c>
      <c r="BV156">
        <v>151323260.62</v>
      </c>
      <c r="BW156">
        <v>-11368038.82</v>
      </c>
      <c r="BX156">
        <v>-1667190.93</v>
      </c>
      <c r="BY156">
        <v>-527191.43999999994</v>
      </c>
      <c r="BZ156">
        <v>9521557.1899999995</v>
      </c>
      <c r="CA156">
        <v>-9198732</v>
      </c>
      <c r="CB156">
        <v>0</v>
      </c>
      <c r="CC156">
        <v>130475753.22</v>
      </c>
      <c r="CD156">
        <v>948754</v>
      </c>
      <c r="CE156">
        <v>-40530.25</v>
      </c>
      <c r="CI156">
        <v>2085500490</v>
      </c>
      <c r="CJ156">
        <v>1320511424.3871574</v>
      </c>
      <c r="CK156">
        <v>164333398.25229999</v>
      </c>
      <c r="CL156">
        <v>2458828432.0900006</v>
      </c>
      <c r="DA156">
        <v>512746147.75999999</v>
      </c>
      <c r="DJ156">
        <v>856924679.20000005</v>
      </c>
      <c r="EG156" s="1" t="s">
        <v>278</v>
      </c>
      <c r="EH156">
        <v>1</v>
      </c>
      <c r="EI156" s="1"/>
      <c r="EJ156">
        <v>0</v>
      </c>
      <c r="EK156" t="s">
        <v>435</v>
      </c>
      <c r="EL156"/>
    </row>
    <row r="157" spans="1:142" x14ac:dyDescent="0.3">
      <c r="A157" s="1" t="s">
        <v>134</v>
      </c>
      <c r="B157">
        <v>2023</v>
      </c>
      <c r="C157" s="1" t="s">
        <v>135</v>
      </c>
      <c r="D157">
        <v>8</v>
      </c>
      <c r="E157" s="1" t="s">
        <v>140</v>
      </c>
      <c r="F157" s="1" t="s">
        <v>137</v>
      </c>
      <c r="G157" s="1" t="s">
        <v>138</v>
      </c>
      <c r="H157">
        <v>1501294</v>
      </c>
      <c r="I157">
        <v>1526671</v>
      </c>
      <c r="AS157">
        <v>5658348949.8000002</v>
      </c>
      <c r="AT157">
        <v>-19300968.960000001</v>
      </c>
      <c r="AU157">
        <v>0</v>
      </c>
      <c r="AV157">
        <v>963994643.35000002</v>
      </c>
      <c r="AW157">
        <v>37280</v>
      </c>
      <c r="AX157">
        <v>0</v>
      </c>
      <c r="AY157">
        <v>-7235699.2000000002</v>
      </c>
      <c r="AZ157">
        <v>-500865</v>
      </c>
      <c r="BA157">
        <v>-964031923.35000002</v>
      </c>
      <c r="BB157">
        <v>-6383854404.1499996</v>
      </c>
      <c r="BC157">
        <v>869028017.54999995</v>
      </c>
      <c r="BD157">
        <v>0</v>
      </c>
      <c r="BE157">
        <v>0</v>
      </c>
      <c r="BF157">
        <v>0</v>
      </c>
      <c r="BG157">
        <v>-713323.31</v>
      </c>
      <c r="BH157">
        <v>-359000000</v>
      </c>
      <c r="BI157">
        <v>0</v>
      </c>
      <c r="BK157">
        <v>0</v>
      </c>
      <c r="BL157">
        <v>-60186379</v>
      </c>
      <c r="BM157">
        <v>0</v>
      </c>
      <c r="BN157">
        <v>142776574</v>
      </c>
      <c r="BO157">
        <v>-25311045.449999999</v>
      </c>
      <c r="BP157">
        <v>-5331973.5599999996</v>
      </c>
      <c r="BQ157">
        <v>56206572.009999998</v>
      </c>
      <c r="BR157">
        <v>0</v>
      </c>
      <c r="BT157">
        <v>-344710224.63</v>
      </c>
      <c r="BU157">
        <v>-5456597.6900000004</v>
      </c>
      <c r="BV157">
        <v>133506001.27</v>
      </c>
      <c r="BW157">
        <v>-10177553.689999999</v>
      </c>
      <c r="BX157">
        <v>-760489.95</v>
      </c>
      <c r="BY157">
        <v>-4173833.93</v>
      </c>
      <c r="BZ157">
        <v>4175662.37</v>
      </c>
      <c r="CA157">
        <v>-2639823.02</v>
      </c>
      <c r="CB157">
        <v>0</v>
      </c>
      <c r="CC157">
        <v>88772029.659999996</v>
      </c>
      <c r="CD157">
        <v>656596.25</v>
      </c>
      <c r="CE157">
        <v>0</v>
      </c>
      <c r="CI157">
        <v>1279174494.5999999</v>
      </c>
      <c r="CJ157">
        <v>602466864.97101581</v>
      </c>
      <c r="CK157">
        <v>369583878.8326</v>
      </c>
      <c r="CL157">
        <v>2130638181.74</v>
      </c>
      <c r="DA157">
        <v>747477570.82000005</v>
      </c>
      <c r="DJ157">
        <v>1430300000</v>
      </c>
      <c r="EG157" s="1" t="s">
        <v>287</v>
      </c>
      <c r="EH157">
        <v>1</v>
      </c>
      <c r="EI157" s="1"/>
      <c r="EJ157">
        <v>0</v>
      </c>
      <c r="EK157" t="s">
        <v>387</v>
      </c>
      <c r="EL157"/>
    </row>
    <row r="158" spans="1:142" x14ac:dyDescent="0.3">
      <c r="A158" s="1" t="s">
        <v>134</v>
      </c>
      <c r="B158">
        <v>2023</v>
      </c>
      <c r="C158" s="1" t="s">
        <v>135</v>
      </c>
      <c r="D158">
        <v>1384</v>
      </c>
      <c r="E158" s="1" t="s">
        <v>141</v>
      </c>
      <c r="F158" s="1" t="s">
        <v>137</v>
      </c>
      <c r="G158" s="1" t="s">
        <v>138</v>
      </c>
      <c r="H158">
        <v>727810</v>
      </c>
      <c r="I158">
        <v>815946</v>
      </c>
      <c r="AS158">
        <v>2975870039.8699999</v>
      </c>
      <c r="AT158">
        <v>-5914362.3799999999</v>
      </c>
      <c r="AU158">
        <v>0</v>
      </c>
      <c r="AV158">
        <v>362079012.30000001</v>
      </c>
      <c r="AW158">
        <v>0</v>
      </c>
      <c r="AX158">
        <v>0</v>
      </c>
      <c r="AY158">
        <v>-3690838.8</v>
      </c>
      <c r="AZ158">
        <v>-237944</v>
      </c>
      <c r="BA158">
        <v>-362079012.30000001</v>
      </c>
      <c r="BB158">
        <v>-3211726409.2600002</v>
      </c>
      <c r="BC158">
        <v>463645648.30000001</v>
      </c>
      <c r="BD158">
        <v>0</v>
      </c>
      <c r="BE158">
        <v>0</v>
      </c>
      <c r="BF158">
        <v>0</v>
      </c>
      <c r="BG158">
        <v>-1417633.31</v>
      </c>
      <c r="BH158">
        <v>-6191075.9500000002</v>
      </c>
      <c r="BI158">
        <v>0</v>
      </c>
      <c r="BK158">
        <v>0</v>
      </c>
      <c r="BL158">
        <v>-145751320</v>
      </c>
      <c r="BM158">
        <v>0</v>
      </c>
      <c r="BN158">
        <v>-19087774.57</v>
      </c>
      <c r="BO158">
        <v>-19485337.82</v>
      </c>
      <c r="BP158">
        <v>-11148524.949999999</v>
      </c>
      <c r="BQ158">
        <v>-2468116.4300000002</v>
      </c>
      <c r="BR158">
        <v>0</v>
      </c>
      <c r="BT158">
        <v>-74669627.75</v>
      </c>
      <c r="BU158">
        <v>-1004813.98</v>
      </c>
      <c r="BV158">
        <v>-62376345.670000002</v>
      </c>
      <c r="BW158">
        <v>-7418806.6100000003</v>
      </c>
      <c r="BX158">
        <v>-1290813.6599999999</v>
      </c>
      <c r="BY158">
        <v>-2331726.9500000002</v>
      </c>
      <c r="BZ158">
        <v>1507143.19</v>
      </c>
      <c r="CA158">
        <v>-477813.37</v>
      </c>
      <c r="CB158">
        <v>0</v>
      </c>
      <c r="CC158">
        <v>31202622.719999999</v>
      </c>
      <c r="CD158">
        <v>174210.75</v>
      </c>
      <c r="CE158">
        <v>0</v>
      </c>
      <c r="CI158">
        <v>738299785.94999957</v>
      </c>
      <c r="CJ158">
        <v>544872893.21038222</v>
      </c>
      <c r="CK158">
        <v>-147410211.42134002</v>
      </c>
      <c r="CL158">
        <v>1095838810.75</v>
      </c>
      <c r="DA158">
        <v>373873515.19</v>
      </c>
      <c r="DJ158">
        <v>418063699.75</v>
      </c>
      <c r="EG158" s="1" t="s">
        <v>290</v>
      </c>
      <c r="EH158">
        <v>1</v>
      </c>
      <c r="EI158" s="1"/>
      <c r="EJ158">
        <v>0</v>
      </c>
      <c r="EK158" t="s">
        <v>424</v>
      </c>
      <c r="EL158"/>
    </row>
    <row r="159" spans="1:142" x14ac:dyDescent="0.3">
      <c r="A159" s="1" t="s">
        <v>134</v>
      </c>
      <c r="B159">
        <v>2023</v>
      </c>
      <c r="C159" s="1" t="s">
        <v>135</v>
      </c>
      <c r="D159">
        <v>290</v>
      </c>
      <c r="E159" s="1" t="s">
        <v>142</v>
      </c>
      <c r="F159" s="1" t="s">
        <v>137</v>
      </c>
      <c r="G159" s="1" t="s">
        <v>138</v>
      </c>
      <c r="H159">
        <v>600591</v>
      </c>
      <c r="I159">
        <v>670697</v>
      </c>
      <c r="AS159">
        <v>2191636651.4000001</v>
      </c>
      <c r="AT159">
        <v>-3421843.86</v>
      </c>
      <c r="AU159">
        <v>0</v>
      </c>
      <c r="AV159">
        <v>358090762.73000002</v>
      </c>
      <c r="AW159">
        <v>0</v>
      </c>
      <c r="AX159">
        <v>0</v>
      </c>
      <c r="AY159">
        <v>-2884293.28</v>
      </c>
      <c r="AZ159">
        <v>-185856</v>
      </c>
      <c r="BA159">
        <v>-358106652.73000002</v>
      </c>
      <c r="BB159">
        <v>-2647192550.0799999</v>
      </c>
      <c r="BC159">
        <v>342985746.55000001</v>
      </c>
      <c r="BD159">
        <v>0</v>
      </c>
      <c r="BE159">
        <v>0</v>
      </c>
      <c r="BF159">
        <v>0</v>
      </c>
      <c r="BG159">
        <v>-1297335.67</v>
      </c>
      <c r="BH159">
        <v>-45729819</v>
      </c>
      <c r="BI159">
        <v>0</v>
      </c>
      <c r="BK159">
        <v>0</v>
      </c>
      <c r="BL159">
        <v>171382417</v>
      </c>
      <c r="BM159">
        <v>0</v>
      </c>
      <c r="BN159">
        <v>4059477</v>
      </c>
      <c r="BO159">
        <v>-9066144.9499999993</v>
      </c>
      <c r="BP159">
        <v>-1458224.74</v>
      </c>
      <c r="BQ159">
        <v>4207869.3600000003</v>
      </c>
      <c r="BR159">
        <v>0</v>
      </c>
      <c r="BT159">
        <v>-69847769.549999997</v>
      </c>
      <c r="BU159">
        <v>0</v>
      </c>
      <c r="BV159">
        <v>-23955600.469999999</v>
      </c>
      <c r="BW159">
        <v>-6575513.7999999998</v>
      </c>
      <c r="BX159">
        <v>-1466236.02</v>
      </c>
      <c r="BY159">
        <v>0</v>
      </c>
      <c r="BZ159">
        <v>3059446.33</v>
      </c>
      <c r="CA159">
        <v>-45721.79</v>
      </c>
      <c r="CB159">
        <v>0</v>
      </c>
      <c r="CC159">
        <v>50498864.100000001</v>
      </c>
      <c r="CD159">
        <v>0</v>
      </c>
      <c r="CE159">
        <v>0</v>
      </c>
      <c r="CI159">
        <v>990679140.92999995</v>
      </c>
      <c r="CJ159">
        <v>560799814.95434427</v>
      </c>
      <c r="CK159">
        <v>160441894.50480002</v>
      </c>
      <c r="CL159">
        <v>1118345481.9299998</v>
      </c>
      <c r="DA159">
        <v>823254482.62</v>
      </c>
      <c r="DJ159">
        <v>418387194</v>
      </c>
      <c r="EG159" s="1"/>
      <c r="EH159">
        <v>0</v>
      </c>
      <c r="EI159" s="1"/>
      <c r="EJ159">
        <v>0</v>
      </c>
      <c r="EK159" t="s">
        <v>395</v>
      </c>
      <c r="EL159"/>
    </row>
    <row r="160" spans="1:142" x14ac:dyDescent="0.3">
      <c r="A160" s="1" t="s">
        <v>134</v>
      </c>
      <c r="B160">
        <v>2023</v>
      </c>
      <c r="C160" s="1" t="s">
        <v>135</v>
      </c>
      <c r="D160">
        <v>1509</v>
      </c>
      <c r="E160" s="1" t="s">
        <v>143</v>
      </c>
      <c r="F160" s="1" t="s">
        <v>137</v>
      </c>
      <c r="G160" s="1" t="s">
        <v>138</v>
      </c>
      <c r="H160">
        <v>594893.94999999995</v>
      </c>
      <c r="I160">
        <v>632436</v>
      </c>
      <c r="AS160">
        <v>2397008948.5999999</v>
      </c>
      <c r="AT160">
        <v>-8257338.2300000004</v>
      </c>
      <c r="AU160">
        <v>0</v>
      </c>
      <c r="AV160">
        <v>316625393.85000002</v>
      </c>
      <c r="AW160">
        <v>4962798.1500000004</v>
      </c>
      <c r="AX160">
        <v>0</v>
      </c>
      <c r="AY160">
        <v>-2915740.8</v>
      </c>
      <c r="AZ160">
        <v>-185446</v>
      </c>
      <c r="BA160">
        <v>-321588192</v>
      </c>
      <c r="BB160">
        <v>-2834864041.1500001</v>
      </c>
      <c r="BC160">
        <v>382987932.25999999</v>
      </c>
      <c r="BD160">
        <v>0</v>
      </c>
      <c r="BE160">
        <v>0</v>
      </c>
      <c r="BF160">
        <v>0</v>
      </c>
      <c r="BG160">
        <v>-1039588.87</v>
      </c>
      <c r="BH160">
        <v>-83799671</v>
      </c>
      <c r="BI160">
        <v>0</v>
      </c>
      <c r="BK160">
        <v>0</v>
      </c>
      <c r="BL160">
        <v>112921294.05</v>
      </c>
      <c r="BM160">
        <v>0</v>
      </c>
      <c r="BN160">
        <v>4773542</v>
      </c>
      <c r="BO160">
        <v>-6121977.96</v>
      </c>
      <c r="BP160">
        <v>-7803815.04</v>
      </c>
      <c r="BQ160">
        <v>30983133.5</v>
      </c>
      <c r="BR160">
        <v>0</v>
      </c>
      <c r="BT160">
        <v>-64811431.210000001</v>
      </c>
      <c r="BU160">
        <v>-180162.5</v>
      </c>
      <c r="BV160">
        <v>-49638988.600000001</v>
      </c>
      <c r="BW160">
        <v>-5479526.4500000002</v>
      </c>
      <c r="BX160">
        <v>-4289847.58</v>
      </c>
      <c r="BY160">
        <v>-9277960.3699999992</v>
      </c>
      <c r="BZ160">
        <v>2789823.09</v>
      </c>
      <c r="CA160">
        <v>-1309092.3799999999</v>
      </c>
      <c r="CB160">
        <v>0</v>
      </c>
      <c r="CC160">
        <v>34352160.649999999</v>
      </c>
      <c r="CD160">
        <v>37710</v>
      </c>
      <c r="CE160">
        <v>-2883.9</v>
      </c>
      <c r="CI160">
        <v>720343071.13795078</v>
      </c>
      <c r="CJ160">
        <v>449226303.63904142</v>
      </c>
      <c r="CK160">
        <v>111569316.0148</v>
      </c>
      <c r="CL160">
        <v>946092900.96000004</v>
      </c>
      <c r="DA160">
        <v>386484002.44999999</v>
      </c>
      <c r="DJ160">
        <v>444829983</v>
      </c>
      <c r="EG160" s="1" t="s">
        <v>280</v>
      </c>
      <c r="EH160">
        <v>1</v>
      </c>
      <c r="EI160" s="1"/>
      <c r="EJ160">
        <v>0</v>
      </c>
      <c r="EK160" t="s">
        <v>429</v>
      </c>
      <c r="EL160"/>
    </row>
    <row r="161" spans="1:142" x14ac:dyDescent="0.3">
      <c r="A161" s="1" t="s">
        <v>134</v>
      </c>
      <c r="B161">
        <v>2023</v>
      </c>
      <c r="C161" s="1" t="s">
        <v>135</v>
      </c>
      <c r="D161">
        <v>1555</v>
      </c>
      <c r="E161" s="1" t="s">
        <v>144</v>
      </c>
      <c r="F161" s="1" t="s">
        <v>137</v>
      </c>
      <c r="G161" s="1" t="s">
        <v>138</v>
      </c>
      <c r="H161">
        <v>493959.92</v>
      </c>
      <c r="I161">
        <v>506192</v>
      </c>
      <c r="AS161">
        <v>1914883688.9200001</v>
      </c>
      <c r="AT161">
        <v>-22980163.600000001</v>
      </c>
      <c r="AU161">
        <v>0</v>
      </c>
      <c r="AV161">
        <v>316824529.98000002</v>
      </c>
      <c r="AW161">
        <v>18233202.359999999</v>
      </c>
      <c r="AX161">
        <v>0</v>
      </c>
      <c r="AY161">
        <v>-2391392.5499999998</v>
      </c>
      <c r="AZ161">
        <v>-150926</v>
      </c>
      <c r="BA161">
        <v>-316824529.98000002</v>
      </c>
      <c r="BB161">
        <v>-2503991254.48</v>
      </c>
      <c r="BC161">
        <v>281621187.69999999</v>
      </c>
      <c r="BD161">
        <v>0</v>
      </c>
      <c r="BE161">
        <v>0</v>
      </c>
      <c r="BF161">
        <v>0</v>
      </c>
      <c r="BG161">
        <v>-3934773.25</v>
      </c>
      <c r="BH161">
        <v>-29940000</v>
      </c>
      <c r="BI161">
        <v>0</v>
      </c>
      <c r="BK161">
        <v>0</v>
      </c>
      <c r="BL161">
        <v>367041700</v>
      </c>
      <c r="BM161">
        <v>0</v>
      </c>
      <c r="BN161">
        <v>-19986647</v>
      </c>
      <c r="BO161">
        <v>0</v>
      </c>
      <c r="BP161">
        <v>-1974762.68</v>
      </c>
      <c r="BQ161">
        <v>19297530.199999999</v>
      </c>
      <c r="BR161">
        <v>0</v>
      </c>
      <c r="BT161">
        <v>-58590773.82</v>
      </c>
      <c r="BU161">
        <v>-1153524.42</v>
      </c>
      <c r="BV161">
        <v>-33982985.189999998</v>
      </c>
      <c r="BW161">
        <v>-4263987.3499999996</v>
      </c>
      <c r="BX161">
        <v>-1438224.54</v>
      </c>
      <c r="BY161">
        <v>-330004.89</v>
      </c>
      <c r="BZ161">
        <v>5682561.6699999999</v>
      </c>
      <c r="CA161">
        <v>-710242.21</v>
      </c>
      <c r="CB161">
        <v>27345.32</v>
      </c>
      <c r="CC161">
        <v>74061458.430000007</v>
      </c>
      <c r="CD161">
        <v>0</v>
      </c>
      <c r="CE161">
        <v>0</v>
      </c>
      <c r="CI161">
        <v>1262679360.04</v>
      </c>
      <c r="CJ161">
        <v>564458016.92496383</v>
      </c>
      <c r="CK161">
        <v>358162783.10387808</v>
      </c>
      <c r="CL161">
        <v>1395926969.8699999</v>
      </c>
      <c r="DA161">
        <v>1010043033</v>
      </c>
      <c r="DJ161">
        <v>434990000</v>
      </c>
      <c r="EG161" s="1"/>
      <c r="EH161">
        <v>0</v>
      </c>
      <c r="EI161" s="1" t="s">
        <v>202</v>
      </c>
      <c r="EJ161">
        <v>1</v>
      </c>
      <c r="EK161" t="s">
        <v>433</v>
      </c>
      <c r="EL161"/>
    </row>
    <row r="162" spans="1:142" x14ac:dyDescent="0.3">
      <c r="A162" s="1" t="s">
        <v>134</v>
      </c>
      <c r="B162">
        <v>2023</v>
      </c>
      <c r="C162" s="1" t="s">
        <v>135</v>
      </c>
      <c r="D162">
        <v>994</v>
      </c>
      <c r="E162" s="1" t="s">
        <v>145</v>
      </c>
      <c r="F162" s="1" t="s">
        <v>137</v>
      </c>
      <c r="G162" s="1" t="s">
        <v>138</v>
      </c>
      <c r="H162">
        <v>0</v>
      </c>
      <c r="I162">
        <v>0</v>
      </c>
      <c r="AS162">
        <v>0</v>
      </c>
      <c r="AT162">
        <v>0</v>
      </c>
      <c r="AU162">
        <v>0</v>
      </c>
      <c r="AV162">
        <v>0</v>
      </c>
      <c r="AW162">
        <v>0</v>
      </c>
      <c r="AX162">
        <v>0</v>
      </c>
      <c r="AY162">
        <v>0</v>
      </c>
      <c r="AZ162">
        <v>0</v>
      </c>
      <c r="BA162">
        <v>0</v>
      </c>
      <c r="BB162">
        <v>0</v>
      </c>
      <c r="BC162">
        <v>0</v>
      </c>
      <c r="BD162">
        <v>0</v>
      </c>
      <c r="BE162">
        <v>0</v>
      </c>
      <c r="BF162">
        <v>0</v>
      </c>
      <c r="BG162">
        <v>0</v>
      </c>
      <c r="BH162">
        <v>0</v>
      </c>
      <c r="BI162">
        <v>0</v>
      </c>
      <c r="BK162">
        <v>0</v>
      </c>
      <c r="BL162">
        <v>0</v>
      </c>
      <c r="BM162">
        <v>0</v>
      </c>
      <c r="BN162">
        <v>0</v>
      </c>
      <c r="BO162">
        <v>0</v>
      </c>
      <c r="BP162">
        <v>0</v>
      </c>
      <c r="BQ162">
        <v>0</v>
      </c>
      <c r="BR162">
        <v>0</v>
      </c>
      <c r="BT162">
        <v>0</v>
      </c>
      <c r="BU162">
        <v>0</v>
      </c>
      <c r="BV162">
        <v>0</v>
      </c>
      <c r="BW162">
        <v>0</v>
      </c>
      <c r="BX162">
        <v>0</v>
      </c>
      <c r="BY162">
        <v>0</v>
      </c>
      <c r="BZ162">
        <v>0</v>
      </c>
      <c r="CA162">
        <v>0</v>
      </c>
      <c r="CB162">
        <v>0</v>
      </c>
      <c r="CC162">
        <v>0</v>
      </c>
      <c r="CD162">
        <v>0</v>
      </c>
      <c r="CE162">
        <v>0</v>
      </c>
      <c r="CI162">
        <v>0</v>
      </c>
      <c r="CJ162">
        <v>0</v>
      </c>
      <c r="CK162">
        <v>0</v>
      </c>
      <c r="CL162">
        <v>0</v>
      </c>
      <c r="DA162">
        <v>0</v>
      </c>
      <c r="DJ162">
        <v>0</v>
      </c>
      <c r="EG162" s="1" t="s">
        <v>278</v>
      </c>
      <c r="EH162">
        <v>1</v>
      </c>
      <c r="EI162" s="1"/>
      <c r="EJ162">
        <v>0</v>
      </c>
      <c r="EK162" t="s">
        <v>412</v>
      </c>
      <c r="EL162"/>
    </row>
    <row r="163" spans="1:142" x14ac:dyDescent="0.3">
      <c r="A163" s="1" t="s">
        <v>134</v>
      </c>
      <c r="B163">
        <v>2023</v>
      </c>
      <c r="C163" s="1" t="s">
        <v>135</v>
      </c>
      <c r="D163">
        <v>376</v>
      </c>
      <c r="E163" s="1" t="s">
        <v>146</v>
      </c>
      <c r="F163" s="1" t="s">
        <v>137</v>
      </c>
      <c r="G163" s="1" t="s">
        <v>138</v>
      </c>
      <c r="H163">
        <v>556871</v>
      </c>
      <c r="I163">
        <v>544310</v>
      </c>
      <c r="AS163">
        <v>2150459706</v>
      </c>
      <c r="AT163">
        <v>-10986260</v>
      </c>
      <c r="AU163">
        <v>0</v>
      </c>
      <c r="AV163">
        <v>234563096</v>
      </c>
      <c r="AW163">
        <v>643570</v>
      </c>
      <c r="AX163">
        <v>0</v>
      </c>
      <c r="AY163">
        <v>-1464149</v>
      </c>
      <c r="AZ163">
        <v>-117906</v>
      </c>
      <c r="BA163">
        <v>-234563096</v>
      </c>
      <c r="BB163">
        <v>-2348267160</v>
      </c>
      <c r="BC163">
        <v>327925815</v>
      </c>
      <c r="BD163">
        <v>0</v>
      </c>
      <c r="BE163">
        <v>0</v>
      </c>
      <c r="BF163">
        <v>0</v>
      </c>
      <c r="BG163">
        <v>-332187</v>
      </c>
      <c r="BH163">
        <v>-84900000</v>
      </c>
      <c r="BI163">
        <v>0</v>
      </c>
      <c r="BK163">
        <v>0</v>
      </c>
      <c r="BL163">
        <v>249851951</v>
      </c>
      <c r="BM163">
        <v>0</v>
      </c>
      <c r="BN163">
        <v>-236771335</v>
      </c>
      <c r="BO163">
        <v>-1226873</v>
      </c>
      <c r="BP163">
        <v>-3063405</v>
      </c>
      <c r="BQ163">
        <v>14863999</v>
      </c>
      <c r="BR163">
        <v>0</v>
      </c>
      <c r="BT163">
        <v>-52020047</v>
      </c>
      <c r="BU163">
        <v>-1237120</v>
      </c>
      <c r="BV163">
        <v>-39178140</v>
      </c>
      <c r="BW163">
        <v>-3152977</v>
      </c>
      <c r="BX163">
        <v>-3103333</v>
      </c>
      <c r="BY163">
        <v>-3515462</v>
      </c>
      <c r="BZ163">
        <v>8613951</v>
      </c>
      <c r="CA163">
        <v>-1100163</v>
      </c>
      <c r="CB163">
        <v>0</v>
      </c>
      <c r="CC163">
        <v>26792340</v>
      </c>
      <c r="CD163">
        <v>26925</v>
      </c>
      <c r="CE163">
        <v>-103726</v>
      </c>
      <c r="CI163">
        <v>503713804.72000009</v>
      </c>
      <c r="CJ163">
        <v>336642152.99635339</v>
      </c>
      <c r="CK163">
        <v>230646451.39184001</v>
      </c>
      <c r="CL163">
        <v>734164884</v>
      </c>
      <c r="DA163">
        <v>338556415</v>
      </c>
      <c r="DJ163">
        <v>483100000</v>
      </c>
      <c r="EG163" s="1" t="s">
        <v>279</v>
      </c>
      <c r="EH163">
        <v>1</v>
      </c>
      <c r="EI163" s="1"/>
      <c r="EJ163">
        <v>0</v>
      </c>
      <c r="EK163" t="s">
        <v>399</v>
      </c>
      <c r="EL163"/>
    </row>
    <row r="164" spans="1:142" x14ac:dyDescent="0.3">
      <c r="A164" s="1" t="s">
        <v>134</v>
      </c>
      <c r="B164">
        <v>2023</v>
      </c>
      <c r="C164" s="1" t="s">
        <v>135</v>
      </c>
      <c r="D164">
        <v>1569</v>
      </c>
      <c r="E164" s="1" t="s">
        <v>147</v>
      </c>
      <c r="F164" s="1" t="s">
        <v>137</v>
      </c>
      <c r="G164" s="1" t="s">
        <v>138</v>
      </c>
      <c r="H164">
        <v>0</v>
      </c>
      <c r="I164">
        <v>0</v>
      </c>
      <c r="AS164">
        <v>0</v>
      </c>
      <c r="AT164">
        <v>0</v>
      </c>
      <c r="AU164">
        <v>0</v>
      </c>
      <c r="AV164">
        <v>0</v>
      </c>
      <c r="AW164">
        <v>0</v>
      </c>
      <c r="AX164">
        <v>0</v>
      </c>
      <c r="AY164">
        <v>0</v>
      </c>
      <c r="AZ164">
        <v>0</v>
      </c>
      <c r="BA164">
        <v>0</v>
      </c>
      <c r="BB164">
        <v>0</v>
      </c>
      <c r="BC164">
        <v>0</v>
      </c>
      <c r="BD164">
        <v>0</v>
      </c>
      <c r="BE164">
        <v>0</v>
      </c>
      <c r="BF164">
        <v>0</v>
      </c>
      <c r="BG164">
        <v>0</v>
      </c>
      <c r="BH164">
        <v>0</v>
      </c>
      <c r="BI164">
        <v>0</v>
      </c>
      <c r="BK164">
        <v>0</v>
      </c>
      <c r="BL164">
        <v>0</v>
      </c>
      <c r="BM164">
        <v>0</v>
      </c>
      <c r="BN164">
        <v>0</v>
      </c>
      <c r="BO164">
        <v>0</v>
      </c>
      <c r="BP164">
        <v>0</v>
      </c>
      <c r="BQ164">
        <v>0</v>
      </c>
      <c r="BR164">
        <v>0</v>
      </c>
      <c r="BT164">
        <v>0</v>
      </c>
      <c r="BU164">
        <v>0</v>
      </c>
      <c r="BV164">
        <v>0</v>
      </c>
      <c r="BW164">
        <v>0</v>
      </c>
      <c r="BX164">
        <v>0</v>
      </c>
      <c r="BY164">
        <v>0</v>
      </c>
      <c r="BZ164">
        <v>0</v>
      </c>
      <c r="CA164">
        <v>0</v>
      </c>
      <c r="CB164">
        <v>0</v>
      </c>
      <c r="CC164">
        <v>0</v>
      </c>
      <c r="CD164">
        <v>0</v>
      </c>
      <c r="CE164">
        <v>0</v>
      </c>
      <c r="CI164">
        <v>405817018.39999962</v>
      </c>
      <c r="CJ164">
        <v>356961788.00161153</v>
      </c>
      <c r="CK164">
        <v>0</v>
      </c>
      <c r="CL164">
        <v>0</v>
      </c>
      <c r="DA164">
        <v>0</v>
      </c>
      <c r="DJ164">
        <v>0</v>
      </c>
      <c r="EG164" s="1" t="s">
        <v>287</v>
      </c>
      <c r="EH164">
        <v>1</v>
      </c>
      <c r="EI164" s="1"/>
      <c r="EJ164">
        <v>0</v>
      </c>
      <c r="EK164" t="s">
        <v>439</v>
      </c>
      <c r="EL164"/>
    </row>
    <row r="165" spans="1:142" x14ac:dyDescent="0.3">
      <c r="A165" s="1" t="s">
        <v>134</v>
      </c>
      <c r="B165">
        <v>2023</v>
      </c>
      <c r="C165" s="1" t="s">
        <v>135</v>
      </c>
      <c r="D165">
        <v>1479</v>
      </c>
      <c r="E165" s="1" t="s">
        <v>148</v>
      </c>
      <c r="F165" s="1" t="s">
        <v>137</v>
      </c>
      <c r="G165" s="1" t="s">
        <v>138</v>
      </c>
      <c r="H165">
        <v>296990.58</v>
      </c>
      <c r="I165">
        <v>335285</v>
      </c>
      <c r="AS165">
        <v>1375758117.95</v>
      </c>
      <c r="AT165">
        <v>-18680025.84</v>
      </c>
      <c r="AU165">
        <v>0</v>
      </c>
      <c r="AV165">
        <v>322283169.25</v>
      </c>
      <c r="AW165">
        <v>0</v>
      </c>
      <c r="AX165">
        <v>0</v>
      </c>
      <c r="AY165">
        <v>-1425555.33</v>
      </c>
      <c r="AZ165">
        <v>-101590</v>
      </c>
      <c r="BA165">
        <v>-322283169.25</v>
      </c>
      <c r="BB165">
        <v>-1674339295.1900001</v>
      </c>
      <c r="BC165">
        <v>206224131.38</v>
      </c>
      <c r="BD165">
        <v>0</v>
      </c>
      <c r="BE165">
        <v>0</v>
      </c>
      <c r="BF165">
        <v>0</v>
      </c>
      <c r="BG165">
        <v>0</v>
      </c>
      <c r="BH165">
        <v>14998955.369999999</v>
      </c>
      <c r="BI165">
        <v>0</v>
      </c>
      <c r="BK165">
        <v>0</v>
      </c>
      <c r="BL165">
        <v>98965027</v>
      </c>
      <c r="BM165">
        <v>0</v>
      </c>
      <c r="BN165">
        <v>10906554</v>
      </c>
      <c r="BO165">
        <v>-789468.11</v>
      </c>
      <c r="BP165">
        <v>-4018149.71</v>
      </c>
      <c r="BQ165">
        <v>-2132455.48</v>
      </c>
      <c r="BR165">
        <v>0</v>
      </c>
      <c r="BT165">
        <v>0</v>
      </c>
      <c r="BU165">
        <v>0</v>
      </c>
      <c r="BV165">
        <v>-59106615.609999999</v>
      </c>
      <c r="BW165">
        <v>-5175554.26</v>
      </c>
      <c r="BX165">
        <v>-4021192.63</v>
      </c>
      <c r="BY165">
        <v>0</v>
      </c>
      <c r="BZ165">
        <v>1776395.38</v>
      </c>
      <c r="CA165">
        <v>-630765.35</v>
      </c>
      <c r="CB165">
        <v>0</v>
      </c>
      <c r="CC165">
        <v>19521010.039999999</v>
      </c>
      <c r="CD165">
        <v>69896.17</v>
      </c>
      <c r="CE165">
        <v>0</v>
      </c>
      <c r="CI165">
        <v>394068655.339064</v>
      </c>
      <c r="CJ165">
        <v>306792520.46021163</v>
      </c>
      <c r="CK165">
        <v>102410744.015279</v>
      </c>
      <c r="CL165">
        <v>414605967.58999997</v>
      </c>
      <c r="DA165">
        <v>140387996.36000001</v>
      </c>
      <c r="DJ165">
        <v>316864936.38999999</v>
      </c>
      <c r="EG165" s="1"/>
      <c r="EH165">
        <v>0</v>
      </c>
      <c r="EI165" s="1" t="s">
        <v>199</v>
      </c>
      <c r="EJ165">
        <v>1</v>
      </c>
      <c r="EK165" t="s">
        <v>427</v>
      </c>
      <c r="EL165"/>
    </row>
    <row r="166" spans="1:142" x14ac:dyDescent="0.3">
      <c r="A166" s="1" t="s">
        <v>134</v>
      </c>
      <c r="B166">
        <v>2023</v>
      </c>
      <c r="C166" s="1" t="s">
        <v>135</v>
      </c>
      <c r="D166">
        <v>1535</v>
      </c>
      <c r="E166" s="1" t="s">
        <v>149</v>
      </c>
      <c r="F166" s="1" t="s">
        <v>137</v>
      </c>
      <c r="G166" s="1" t="s">
        <v>138</v>
      </c>
      <c r="H166">
        <v>202217.08</v>
      </c>
      <c r="I166">
        <v>202249</v>
      </c>
      <c r="AS166">
        <v>851659346.14999998</v>
      </c>
      <c r="AT166">
        <v>-11171704.220000001</v>
      </c>
      <c r="AU166">
        <v>0</v>
      </c>
      <c r="AV166">
        <v>189328970.90000001</v>
      </c>
      <c r="AW166">
        <v>0</v>
      </c>
      <c r="AX166">
        <v>0</v>
      </c>
      <c r="AY166">
        <v>-970641.66</v>
      </c>
      <c r="AZ166">
        <v>-59203</v>
      </c>
      <c r="BA166">
        <v>-189328970.90000001</v>
      </c>
      <c r="BB166">
        <v>-1065586929.01</v>
      </c>
      <c r="BC166">
        <v>128049931.59</v>
      </c>
      <c r="BD166">
        <v>0</v>
      </c>
      <c r="BE166">
        <v>0</v>
      </c>
      <c r="BF166">
        <v>0</v>
      </c>
      <c r="BG166">
        <v>0</v>
      </c>
      <c r="BH166">
        <v>2883670.22</v>
      </c>
      <c r="BI166">
        <v>0</v>
      </c>
      <c r="BK166">
        <v>0</v>
      </c>
      <c r="BL166">
        <v>105350746</v>
      </c>
      <c r="BM166">
        <v>0</v>
      </c>
      <c r="BN166">
        <v>-20985802</v>
      </c>
      <c r="BO166">
        <v>-854341.4</v>
      </c>
      <c r="BP166">
        <v>-2573540.62</v>
      </c>
      <c r="BQ166">
        <v>-1353766.61</v>
      </c>
      <c r="BR166">
        <v>0</v>
      </c>
      <c r="BT166">
        <v>0</v>
      </c>
      <c r="BU166">
        <v>0</v>
      </c>
      <c r="BV166">
        <v>-37487015.310000002</v>
      </c>
      <c r="BW166">
        <v>-3401329.33</v>
      </c>
      <c r="BX166">
        <v>-3014109.75</v>
      </c>
      <c r="BY166">
        <v>0</v>
      </c>
      <c r="BZ166">
        <v>1107890.1599999999</v>
      </c>
      <c r="CA166">
        <v>-340554.44</v>
      </c>
      <c r="CB166">
        <v>0</v>
      </c>
      <c r="CC166">
        <v>10499896.619999999</v>
      </c>
      <c r="CD166">
        <v>27766.35</v>
      </c>
      <c r="CE166">
        <v>0</v>
      </c>
      <c r="CI166">
        <v>233268451.78562057</v>
      </c>
      <c r="CJ166">
        <v>183619276.34034976</v>
      </c>
      <c r="CK166">
        <v>95954424.587613001</v>
      </c>
      <c r="CL166">
        <v>223152856.94</v>
      </c>
      <c r="DA166">
        <v>50699319.25</v>
      </c>
      <c r="DJ166">
        <v>200612470.62</v>
      </c>
      <c r="EG166" s="1"/>
      <c r="EH166">
        <v>0</v>
      </c>
      <c r="EI166" s="1" t="s">
        <v>199</v>
      </c>
      <c r="EJ166">
        <v>1</v>
      </c>
      <c r="EK166" t="s">
        <v>431</v>
      </c>
      <c r="EL166"/>
    </row>
    <row r="167" spans="1:142" x14ac:dyDescent="0.3">
      <c r="A167" s="1" t="s">
        <v>134</v>
      </c>
      <c r="B167">
        <v>2023</v>
      </c>
      <c r="C167" s="1" t="s">
        <v>135</v>
      </c>
      <c r="D167">
        <v>312</v>
      </c>
      <c r="E167" s="1" t="s">
        <v>150</v>
      </c>
      <c r="F167" s="1" t="s">
        <v>137</v>
      </c>
      <c r="G167" s="1" t="s">
        <v>138</v>
      </c>
      <c r="H167">
        <v>151750</v>
      </c>
      <c r="I167">
        <v>150603</v>
      </c>
      <c r="AS167">
        <v>641138465.01999998</v>
      </c>
      <c r="AT167">
        <v>-2214802.16</v>
      </c>
      <c r="AU167">
        <v>0</v>
      </c>
      <c r="AV167">
        <v>89109164.900000006</v>
      </c>
      <c r="AW167">
        <v>0</v>
      </c>
      <c r="AX167">
        <v>0</v>
      </c>
      <c r="AY167">
        <v>-822220.80000000005</v>
      </c>
      <c r="AZ167">
        <v>-60308</v>
      </c>
      <c r="BA167">
        <v>-89109164.900000006</v>
      </c>
      <c r="BB167">
        <v>-747140000.25</v>
      </c>
      <c r="BC167">
        <v>101384712.59999999</v>
      </c>
      <c r="BD167">
        <v>0</v>
      </c>
      <c r="BE167">
        <v>0</v>
      </c>
      <c r="BF167">
        <v>0</v>
      </c>
      <c r="BG167">
        <v>-155691.34</v>
      </c>
      <c r="BH167">
        <v>200000</v>
      </c>
      <c r="BI167">
        <v>0</v>
      </c>
      <c r="BK167">
        <v>0</v>
      </c>
      <c r="BL167">
        <v>-77105163</v>
      </c>
      <c r="BM167">
        <v>0</v>
      </c>
      <c r="BN167">
        <v>85881940</v>
      </c>
      <c r="BO167">
        <v>-5367676.47</v>
      </c>
      <c r="BP167">
        <v>-961891.75</v>
      </c>
      <c r="BQ167">
        <v>-538445.73</v>
      </c>
      <c r="BR167">
        <v>0</v>
      </c>
      <c r="BT167">
        <v>-19135457.399999999</v>
      </c>
      <c r="BU167">
        <v>0</v>
      </c>
      <c r="BV167">
        <v>-14014020.300000001</v>
      </c>
      <c r="BW167">
        <v>-3153483.96</v>
      </c>
      <c r="BX167">
        <v>-415450.2</v>
      </c>
      <c r="BY167">
        <v>-1724339.24</v>
      </c>
      <c r="BZ167">
        <v>1255748.08</v>
      </c>
      <c r="CA167">
        <v>-2075615.24</v>
      </c>
      <c r="CB167">
        <v>0</v>
      </c>
      <c r="CC167">
        <v>11603286.050000001</v>
      </c>
      <c r="CD167">
        <v>0</v>
      </c>
      <c r="CE167">
        <v>0</v>
      </c>
      <c r="CI167">
        <v>247704023.68499991</v>
      </c>
      <c r="CJ167">
        <v>154550992.02952904</v>
      </c>
      <c r="CK167">
        <v>-62316822.957392998</v>
      </c>
      <c r="CL167">
        <v>232244666.97999999</v>
      </c>
      <c r="DA167">
        <v>111895340.18000001</v>
      </c>
      <c r="DJ167">
        <v>124800000</v>
      </c>
      <c r="EG167" s="1"/>
      <c r="EH167">
        <v>0</v>
      </c>
      <c r="EI167" s="1"/>
      <c r="EJ167">
        <v>0</v>
      </c>
      <c r="EK167" t="s">
        <v>396</v>
      </c>
      <c r="EL167"/>
    </row>
    <row r="168" spans="1:142" x14ac:dyDescent="0.3">
      <c r="A168" s="1" t="s">
        <v>134</v>
      </c>
      <c r="B168">
        <v>2023</v>
      </c>
      <c r="C168" s="1" t="s">
        <v>135</v>
      </c>
      <c r="D168">
        <v>343</v>
      </c>
      <c r="E168" s="1" t="s">
        <v>151</v>
      </c>
      <c r="F168" s="1" t="s">
        <v>137</v>
      </c>
      <c r="G168" s="1" t="s">
        <v>138</v>
      </c>
      <c r="H168">
        <v>156324.97</v>
      </c>
      <c r="I168">
        <v>179654</v>
      </c>
      <c r="AS168">
        <v>685016870.04999995</v>
      </c>
      <c r="AT168">
        <v>-9385092.0399999991</v>
      </c>
      <c r="AU168">
        <v>0</v>
      </c>
      <c r="AV168">
        <v>158354731.09999999</v>
      </c>
      <c r="AW168">
        <v>0</v>
      </c>
      <c r="AX168">
        <v>0</v>
      </c>
      <c r="AY168">
        <v>-750361.61</v>
      </c>
      <c r="AZ168">
        <v>-55040</v>
      </c>
      <c r="BA168">
        <v>-158354731.09999999</v>
      </c>
      <c r="BB168">
        <v>-839368658.58000004</v>
      </c>
      <c r="BC168">
        <v>103698819.55</v>
      </c>
      <c r="BD168">
        <v>0</v>
      </c>
      <c r="BE168">
        <v>0</v>
      </c>
      <c r="BF168">
        <v>0</v>
      </c>
      <c r="BG168">
        <v>0</v>
      </c>
      <c r="BH168">
        <v>18921139.100000001</v>
      </c>
      <c r="BI168">
        <v>0</v>
      </c>
      <c r="BK168">
        <v>0</v>
      </c>
      <c r="BL168">
        <v>36152426</v>
      </c>
      <c r="BM168">
        <v>0</v>
      </c>
      <c r="BN168">
        <v>16746810</v>
      </c>
      <c r="BO168">
        <v>-1165921.24</v>
      </c>
      <c r="BP168">
        <v>-1396651.65</v>
      </c>
      <c r="BQ168">
        <v>-1059667.3899999999</v>
      </c>
      <c r="BR168">
        <v>0</v>
      </c>
      <c r="BT168">
        <v>0</v>
      </c>
      <c r="BU168">
        <v>0</v>
      </c>
      <c r="BV168">
        <v>-28370454.829999998</v>
      </c>
      <c r="BW168">
        <v>-2763814.84</v>
      </c>
      <c r="BX168">
        <v>-2355403.5</v>
      </c>
      <c r="BY168">
        <v>0</v>
      </c>
      <c r="BZ168">
        <v>1080086.75</v>
      </c>
      <c r="CA168">
        <v>-298210.52</v>
      </c>
      <c r="CB168">
        <v>0</v>
      </c>
      <c r="CC168">
        <v>9096115.2799999993</v>
      </c>
      <c r="CD168">
        <v>29692.75</v>
      </c>
      <c r="CE168">
        <v>0</v>
      </c>
      <c r="CI168">
        <v>202520880.50577396</v>
      </c>
      <c r="CJ168">
        <v>159928175.89320314</v>
      </c>
      <c r="CK168">
        <v>32467973.741409998</v>
      </c>
      <c r="CL168">
        <v>194862795.81</v>
      </c>
      <c r="DA168">
        <v>80677559.870000005</v>
      </c>
      <c r="DJ168">
        <v>151736921.06999999</v>
      </c>
      <c r="EG168" s="1"/>
      <c r="EH168">
        <v>0</v>
      </c>
      <c r="EI168" s="1" t="s">
        <v>199</v>
      </c>
      <c r="EJ168">
        <v>1</v>
      </c>
      <c r="EK168" t="s">
        <v>397</v>
      </c>
      <c r="EL168"/>
    </row>
    <row r="169" spans="1:142" x14ac:dyDescent="0.3">
      <c r="A169" s="1" t="s">
        <v>134</v>
      </c>
      <c r="B169">
        <v>2023</v>
      </c>
      <c r="C169" s="1" t="s">
        <v>135</v>
      </c>
      <c r="D169">
        <v>1529</v>
      </c>
      <c r="E169" s="1" t="s">
        <v>152</v>
      </c>
      <c r="F169" s="1" t="s">
        <v>137</v>
      </c>
      <c r="G169" s="1" t="s">
        <v>138</v>
      </c>
      <c r="H169">
        <v>0</v>
      </c>
      <c r="I169">
        <v>0</v>
      </c>
      <c r="AS169">
        <v>0</v>
      </c>
      <c r="AT169">
        <v>0</v>
      </c>
      <c r="AU169">
        <v>0</v>
      </c>
      <c r="AV169">
        <v>0</v>
      </c>
      <c r="AW169">
        <v>0</v>
      </c>
      <c r="AX169">
        <v>0</v>
      </c>
      <c r="AY169">
        <v>0</v>
      </c>
      <c r="AZ169">
        <v>0</v>
      </c>
      <c r="BA169">
        <v>0</v>
      </c>
      <c r="BB169">
        <v>0</v>
      </c>
      <c r="BC169">
        <v>0</v>
      </c>
      <c r="BD169">
        <v>0</v>
      </c>
      <c r="BE169">
        <v>0</v>
      </c>
      <c r="BF169">
        <v>0</v>
      </c>
      <c r="BG169">
        <v>0</v>
      </c>
      <c r="BH169">
        <v>0</v>
      </c>
      <c r="BI169">
        <v>0</v>
      </c>
      <c r="BK169">
        <v>0</v>
      </c>
      <c r="BL169">
        <v>0</v>
      </c>
      <c r="BM169">
        <v>0</v>
      </c>
      <c r="BN169">
        <v>0</v>
      </c>
      <c r="BO169">
        <v>0</v>
      </c>
      <c r="BP169">
        <v>0</v>
      </c>
      <c r="BQ169">
        <v>0</v>
      </c>
      <c r="BR169">
        <v>0</v>
      </c>
      <c r="BT169">
        <v>0</v>
      </c>
      <c r="BU169">
        <v>0</v>
      </c>
      <c r="BV169">
        <v>0</v>
      </c>
      <c r="BW169">
        <v>0</v>
      </c>
      <c r="BX169">
        <v>0</v>
      </c>
      <c r="BY169">
        <v>0</v>
      </c>
      <c r="BZ169">
        <v>0</v>
      </c>
      <c r="CA169">
        <v>0</v>
      </c>
      <c r="CB169">
        <v>0</v>
      </c>
      <c r="CC169">
        <v>0</v>
      </c>
      <c r="CD169">
        <v>0</v>
      </c>
      <c r="CE169">
        <v>0</v>
      </c>
      <c r="CI169">
        <v>0</v>
      </c>
      <c r="CJ169">
        <v>0</v>
      </c>
      <c r="CK169">
        <v>0</v>
      </c>
      <c r="CL169">
        <v>0</v>
      </c>
      <c r="DA169">
        <v>0</v>
      </c>
      <c r="DJ169">
        <v>0</v>
      </c>
      <c r="EG169" s="1" t="s">
        <v>287</v>
      </c>
      <c r="EH169">
        <v>1</v>
      </c>
      <c r="EI169" s="1"/>
      <c r="EJ169">
        <v>0</v>
      </c>
      <c r="EK169" t="s">
        <v>430</v>
      </c>
      <c r="EL169"/>
    </row>
    <row r="170" spans="1:142" x14ac:dyDescent="0.3">
      <c r="A170" s="1" t="s">
        <v>134</v>
      </c>
      <c r="B170">
        <v>2023</v>
      </c>
      <c r="C170" s="1" t="s">
        <v>135</v>
      </c>
      <c r="D170">
        <v>774</v>
      </c>
      <c r="E170" s="1" t="s">
        <v>153</v>
      </c>
      <c r="F170" s="1" t="s">
        <v>137</v>
      </c>
      <c r="G170" s="1" t="s">
        <v>138</v>
      </c>
      <c r="H170">
        <v>197491.84</v>
      </c>
      <c r="I170">
        <v>166364</v>
      </c>
      <c r="AS170">
        <v>859631862.35000002</v>
      </c>
      <c r="AT170">
        <v>-9530850.9299999997</v>
      </c>
      <c r="AU170">
        <v>0</v>
      </c>
      <c r="AV170">
        <v>172953470.55000001</v>
      </c>
      <c r="AW170">
        <v>0</v>
      </c>
      <c r="AX170">
        <v>0</v>
      </c>
      <c r="AY170">
        <v>-947960.26</v>
      </c>
      <c r="AZ170">
        <v>-44168</v>
      </c>
      <c r="BA170">
        <v>-172953470.55000001</v>
      </c>
      <c r="BB170">
        <v>-929921305.77999997</v>
      </c>
      <c r="BC170">
        <v>124977049.70999999</v>
      </c>
      <c r="BD170">
        <v>0</v>
      </c>
      <c r="BE170">
        <v>0</v>
      </c>
      <c r="BF170">
        <v>0</v>
      </c>
      <c r="BG170">
        <v>0</v>
      </c>
      <c r="BH170">
        <v>-35092371.049999997</v>
      </c>
      <c r="BI170">
        <v>0</v>
      </c>
      <c r="BK170">
        <v>0</v>
      </c>
      <c r="BL170">
        <v>32387954</v>
      </c>
      <c r="BM170">
        <v>0</v>
      </c>
      <c r="BN170">
        <v>-61196612</v>
      </c>
      <c r="BO170">
        <v>-733092.77</v>
      </c>
      <c r="BP170">
        <v>-2394723.2200000002</v>
      </c>
      <c r="BQ170">
        <v>-1052784.72</v>
      </c>
      <c r="BR170">
        <v>0</v>
      </c>
      <c r="BT170">
        <v>0</v>
      </c>
      <c r="BU170">
        <v>0</v>
      </c>
      <c r="BV170">
        <v>-37278713.100000001</v>
      </c>
      <c r="BW170">
        <v>-3334264.5</v>
      </c>
      <c r="BX170">
        <v>-5326059.95</v>
      </c>
      <c r="BY170">
        <v>0</v>
      </c>
      <c r="BZ170">
        <v>819606.48</v>
      </c>
      <c r="CA170">
        <v>-652081.92000000004</v>
      </c>
      <c r="CB170">
        <v>0</v>
      </c>
      <c r="CC170">
        <v>9249752.0299999993</v>
      </c>
      <c r="CD170">
        <v>22459.200000000001</v>
      </c>
      <c r="CE170">
        <v>0</v>
      </c>
      <c r="CI170">
        <v>160311588.2934472</v>
      </c>
      <c r="CJ170">
        <v>136985465.67005202</v>
      </c>
      <c r="CK170">
        <v>25640776.942031998</v>
      </c>
      <c r="CL170">
        <v>182675138.08000001</v>
      </c>
      <c r="DA170">
        <v>41681482.789999999</v>
      </c>
      <c r="DJ170">
        <v>179916588.13999999</v>
      </c>
      <c r="EG170" s="1"/>
      <c r="EH170">
        <v>0</v>
      </c>
      <c r="EI170" s="1" t="s">
        <v>199</v>
      </c>
      <c r="EJ170">
        <v>1</v>
      </c>
      <c r="EK170" t="s">
        <v>404</v>
      </c>
      <c r="EL170"/>
    </row>
    <row r="171" spans="1:142" x14ac:dyDescent="0.3">
      <c r="A171" s="1" t="s">
        <v>134</v>
      </c>
      <c r="B171">
        <v>2023</v>
      </c>
      <c r="C171" s="1" t="s">
        <v>135</v>
      </c>
      <c r="D171">
        <v>455</v>
      </c>
      <c r="E171" s="1" t="s">
        <v>154</v>
      </c>
      <c r="F171" s="1" t="s">
        <v>137</v>
      </c>
      <c r="G171" s="1" t="s">
        <v>138</v>
      </c>
      <c r="H171">
        <v>174602</v>
      </c>
      <c r="I171">
        <v>175978</v>
      </c>
      <c r="AS171">
        <v>612003758.60000002</v>
      </c>
      <c r="AT171">
        <v>-1599884.3</v>
      </c>
      <c r="AU171">
        <v>0</v>
      </c>
      <c r="AV171">
        <v>99516281.599999994</v>
      </c>
      <c r="AW171">
        <v>0</v>
      </c>
      <c r="AX171">
        <v>0</v>
      </c>
      <c r="AY171">
        <v>-700846.16</v>
      </c>
      <c r="AZ171">
        <v>-57338</v>
      </c>
      <c r="BA171">
        <v>-99516281.599999994</v>
      </c>
      <c r="BB171">
        <v>-670224858.5</v>
      </c>
      <c r="BC171">
        <v>93706576.950000003</v>
      </c>
      <c r="BD171">
        <v>0</v>
      </c>
      <c r="BE171">
        <v>0</v>
      </c>
      <c r="BF171">
        <v>0</v>
      </c>
      <c r="BG171">
        <v>-870153.2</v>
      </c>
      <c r="BH171">
        <v>-21109000</v>
      </c>
      <c r="BI171">
        <v>0</v>
      </c>
      <c r="BK171">
        <v>0</v>
      </c>
      <c r="BL171">
        <v>-16970348</v>
      </c>
      <c r="BM171">
        <v>0</v>
      </c>
      <c r="BN171">
        <v>-7596656</v>
      </c>
      <c r="BO171">
        <v>-6593409.2000000002</v>
      </c>
      <c r="BP171">
        <v>-440748.85</v>
      </c>
      <c r="BQ171">
        <v>-1103852.06</v>
      </c>
      <c r="BR171">
        <v>0</v>
      </c>
      <c r="BT171">
        <v>-23558505.100000001</v>
      </c>
      <c r="BU171">
        <v>-439396.6</v>
      </c>
      <c r="BV171">
        <v>-9631280.6500000004</v>
      </c>
      <c r="BW171">
        <v>-1972773.14</v>
      </c>
      <c r="BX171">
        <v>-1352259.71</v>
      </c>
      <c r="BY171">
        <v>-978696.33</v>
      </c>
      <c r="BZ171">
        <v>3394504.17</v>
      </c>
      <c r="CA171">
        <v>-441870.52</v>
      </c>
      <c r="CB171">
        <v>0</v>
      </c>
      <c r="CC171">
        <v>12202305.939999999</v>
      </c>
      <c r="CD171">
        <v>310599.25</v>
      </c>
      <c r="CE171">
        <v>0</v>
      </c>
      <c r="CI171">
        <v>288983951.00000006</v>
      </c>
      <c r="CJ171">
        <v>159791007.03168213</v>
      </c>
      <c r="CK171">
        <v>-18507448.896780007</v>
      </c>
      <c r="CL171">
        <v>322073134.39999998</v>
      </c>
      <c r="DA171">
        <v>113272015.29000001</v>
      </c>
      <c r="DJ171">
        <v>120585000</v>
      </c>
      <c r="EG171" s="1" t="s">
        <v>281</v>
      </c>
      <c r="EH171">
        <v>1</v>
      </c>
      <c r="EI171" s="1"/>
      <c r="EJ171">
        <v>0</v>
      </c>
      <c r="EK171" t="s">
        <v>400</v>
      </c>
      <c r="EL171"/>
    </row>
    <row r="172" spans="1:142" x14ac:dyDescent="0.3">
      <c r="A172" s="1" t="s">
        <v>134</v>
      </c>
      <c r="B172">
        <v>2023</v>
      </c>
      <c r="C172" s="1" t="s">
        <v>135</v>
      </c>
      <c r="D172">
        <v>509</v>
      </c>
      <c r="E172" s="1" t="s">
        <v>155</v>
      </c>
      <c r="F172" s="1" t="s">
        <v>137</v>
      </c>
      <c r="G172" s="1" t="s">
        <v>138</v>
      </c>
      <c r="H172">
        <v>177466.31</v>
      </c>
      <c r="I172">
        <v>211134</v>
      </c>
      <c r="AS172">
        <v>721979412.46000004</v>
      </c>
      <c r="AT172">
        <v>24429.64</v>
      </c>
      <c r="AU172">
        <v>0</v>
      </c>
      <c r="AV172">
        <v>122015243.29000001</v>
      </c>
      <c r="AW172">
        <v>0</v>
      </c>
      <c r="AX172">
        <v>0</v>
      </c>
      <c r="AY172">
        <v>-851834.22</v>
      </c>
      <c r="AZ172">
        <v>-48174</v>
      </c>
      <c r="BA172">
        <v>-122015243.29000001</v>
      </c>
      <c r="BB172">
        <v>-803443706.36000001</v>
      </c>
      <c r="BC172">
        <v>103157970.90000001</v>
      </c>
      <c r="BD172">
        <v>0</v>
      </c>
      <c r="BE172">
        <v>0</v>
      </c>
      <c r="BF172">
        <v>0</v>
      </c>
      <c r="BG172">
        <v>-2178440.92</v>
      </c>
      <c r="BH172">
        <v>-12664738.75</v>
      </c>
      <c r="BI172">
        <v>90</v>
      </c>
      <c r="BK172">
        <v>0</v>
      </c>
      <c r="BL172">
        <v>42091404</v>
      </c>
      <c r="BM172">
        <v>0</v>
      </c>
      <c r="BN172">
        <v>-56977640.450000003</v>
      </c>
      <c r="BO172">
        <v>0</v>
      </c>
      <c r="BP172">
        <v>0</v>
      </c>
      <c r="BQ172">
        <v>-2012795.03</v>
      </c>
      <c r="BR172">
        <v>0</v>
      </c>
      <c r="BT172">
        <v>0</v>
      </c>
      <c r="BU172">
        <v>0</v>
      </c>
      <c r="BV172">
        <v>-41531565.210000001</v>
      </c>
      <c r="BW172">
        <v>-1202171.82</v>
      </c>
      <c r="BX172">
        <v>-961557.22</v>
      </c>
      <c r="BY172">
        <v>0</v>
      </c>
      <c r="BZ172">
        <v>354012.23</v>
      </c>
      <c r="CA172">
        <v>-4610.24</v>
      </c>
      <c r="CB172">
        <v>71276.58</v>
      </c>
      <c r="CC172">
        <v>12999657.18</v>
      </c>
      <c r="CD172">
        <v>526.58000000000004</v>
      </c>
      <c r="CE172">
        <v>0</v>
      </c>
      <c r="CI172">
        <v>339091069.92000002</v>
      </c>
      <c r="CJ172">
        <v>160909512.62990066</v>
      </c>
      <c r="CK172">
        <v>34701304.841411009</v>
      </c>
      <c r="CL172">
        <v>377740662.81999999</v>
      </c>
      <c r="DA172">
        <v>108666376.7</v>
      </c>
      <c r="DJ172">
        <v>122511978.73999999</v>
      </c>
      <c r="EG172" s="1" t="s">
        <v>282</v>
      </c>
      <c r="EH172">
        <v>1</v>
      </c>
      <c r="EI172" s="1"/>
      <c r="EJ172">
        <v>0</v>
      </c>
      <c r="EK172" t="s">
        <v>401</v>
      </c>
      <c r="EL172"/>
    </row>
    <row r="173" spans="1:142" x14ac:dyDescent="0.3">
      <c r="A173" s="1" t="s">
        <v>134</v>
      </c>
      <c r="B173">
        <v>2023</v>
      </c>
      <c r="C173" s="1" t="s">
        <v>135</v>
      </c>
      <c r="D173">
        <v>1560</v>
      </c>
      <c r="E173" s="1" t="s">
        <v>156</v>
      </c>
      <c r="F173" s="1" t="s">
        <v>137</v>
      </c>
      <c r="G173" s="1" t="s">
        <v>138</v>
      </c>
      <c r="H173">
        <v>136928.06</v>
      </c>
      <c r="I173">
        <v>147565</v>
      </c>
      <c r="AS173">
        <v>469903675.10000002</v>
      </c>
      <c r="AT173">
        <v>-5627253.7999999998</v>
      </c>
      <c r="AU173">
        <v>0</v>
      </c>
      <c r="AV173">
        <v>71780683.099999994</v>
      </c>
      <c r="AW173">
        <v>-182581.79</v>
      </c>
      <c r="AX173">
        <v>0</v>
      </c>
      <c r="AY173">
        <v>-620656</v>
      </c>
      <c r="AZ173">
        <v>-41787</v>
      </c>
      <c r="BA173">
        <v>-71780683.099999994</v>
      </c>
      <c r="BB173">
        <v>-478677634.88999999</v>
      </c>
      <c r="BC173">
        <v>69128426.549999997</v>
      </c>
      <c r="BD173">
        <v>0</v>
      </c>
      <c r="BE173">
        <v>0</v>
      </c>
      <c r="BF173">
        <v>0</v>
      </c>
      <c r="BG173">
        <v>0</v>
      </c>
      <c r="BH173">
        <v>-6504995</v>
      </c>
      <c r="BI173">
        <v>0</v>
      </c>
      <c r="BK173">
        <v>0</v>
      </c>
      <c r="BL173">
        <v>-40564695</v>
      </c>
      <c r="BM173">
        <v>0</v>
      </c>
      <c r="BN173">
        <v>7632950</v>
      </c>
      <c r="BO173">
        <v>0</v>
      </c>
      <c r="BP173">
        <v>-536725.75</v>
      </c>
      <c r="BQ173">
        <v>-3555703.47</v>
      </c>
      <c r="BR173">
        <v>0</v>
      </c>
      <c r="BT173">
        <v>-10792551.050000001</v>
      </c>
      <c r="BU173">
        <v>0</v>
      </c>
      <c r="BV173">
        <v>-2489879.19</v>
      </c>
      <c r="BW173">
        <v>-719047.9</v>
      </c>
      <c r="BX173">
        <v>-6697345.7999999998</v>
      </c>
      <c r="BY173">
        <v>-316595.27</v>
      </c>
      <c r="BZ173">
        <v>422765.86</v>
      </c>
      <c r="CA173">
        <v>-179729.36</v>
      </c>
      <c r="CB173">
        <v>0</v>
      </c>
      <c r="CC173">
        <v>9010420.1500000004</v>
      </c>
      <c r="CD173">
        <v>0</v>
      </c>
      <c r="CE173">
        <v>0</v>
      </c>
      <c r="CI173">
        <v>260108010.17399991</v>
      </c>
      <c r="CJ173">
        <v>161165847.11224279</v>
      </c>
      <c r="CK173">
        <v>-41737864.681123003</v>
      </c>
      <c r="CL173">
        <v>459733655.89999998</v>
      </c>
      <c r="DA173">
        <v>194426090.61000001</v>
      </c>
      <c r="DJ173">
        <v>101129813</v>
      </c>
      <c r="EG173" s="1"/>
      <c r="EH173">
        <v>0</v>
      </c>
      <c r="EI173" s="1"/>
      <c r="EJ173">
        <v>0</v>
      </c>
      <c r="EK173" t="s">
        <v>434</v>
      </c>
      <c r="EL173"/>
    </row>
    <row r="174" spans="1:142" x14ac:dyDescent="0.3">
      <c r="A174" s="1" t="s">
        <v>134</v>
      </c>
      <c r="B174">
        <v>2023</v>
      </c>
      <c r="C174" s="1" t="s">
        <v>135</v>
      </c>
      <c r="D174">
        <v>62</v>
      </c>
      <c r="E174" s="1" t="s">
        <v>157</v>
      </c>
      <c r="F174" s="1" t="s">
        <v>137</v>
      </c>
      <c r="G174" s="1" t="s">
        <v>138</v>
      </c>
      <c r="H174">
        <v>136588.42000000001</v>
      </c>
      <c r="I174">
        <v>164857</v>
      </c>
      <c r="AS174">
        <v>504500599.85000002</v>
      </c>
      <c r="AT174">
        <v>-5156824.8499999996</v>
      </c>
      <c r="AU174">
        <v>0</v>
      </c>
      <c r="AV174">
        <v>93048525.150000006</v>
      </c>
      <c r="AW174">
        <v>0</v>
      </c>
      <c r="AX174">
        <v>0</v>
      </c>
      <c r="AY174">
        <v>-655622.40000000002</v>
      </c>
      <c r="AZ174">
        <v>-26566</v>
      </c>
      <c r="BA174">
        <v>-93048525.150000006</v>
      </c>
      <c r="BB174">
        <v>-526471773.13999999</v>
      </c>
      <c r="BC174">
        <v>73803059.930000007</v>
      </c>
      <c r="BD174">
        <v>0</v>
      </c>
      <c r="BE174">
        <v>0</v>
      </c>
      <c r="BF174">
        <v>0</v>
      </c>
      <c r="BG174">
        <v>0</v>
      </c>
      <c r="BH174">
        <v>-20060052.289999999</v>
      </c>
      <c r="BI174">
        <v>0</v>
      </c>
      <c r="BK174">
        <v>0</v>
      </c>
      <c r="BL174">
        <v>-11933483</v>
      </c>
      <c r="BM174">
        <v>0</v>
      </c>
      <c r="BN174">
        <v>-38740979</v>
      </c>
      <c r="BO174">
        <v>0</v>
      </c>
      <c r="BP174">
        <v>-336997.62</v>
      </c>
      <c r="BQ174">
        <v>-752456.68</v>
      </c>
      <c r="BR174">
        <v>0</v>
      </c>
      <c r="BT174">
        <v>0</v>
      </c>
      <c r="BU174">
        <v>0</v>
      </c>
      <c r="BV174">
        <v>-25150635.550000001</v>
      </c>
      <c r="BW174">
        <v>-2261211.16</v>
      </c>
      <c r="BX174">
        <v>-5017791.63</v>
      </c>
      <c r="BY174">
        <v>0</v>
      </c>
      <c r="BZ174">
        <v>440178.82</v>
      </c>
      <c r="CA174">
        <v>-590309.01</v>
      </c>
      <c r="CB174">
        <v>-178435.77</v>
      </c>
      <c r="CC174">
        <v>11349524.039999999</v>
      </c>
      <c r="CD174">
        <v>0</v>
      </c>
      <c r="CE174">
        <v>0</v>
      </c>
      <c r="CI174">
        <v>183741460.72237855</v>
      </c>
      <c r="CJ174">
        <v>92005742.209982678</v>
      </c>
      <c r="CK174">
        <v>-20936676.771209992</v>
      </c>
      <c r="CL174">
        <v>204498189.40000001</v>
      </c>
      <c r="DA174">
        <v>84626744.430000007</v>
      </c>
      <c r="DJ174">
        <v>105370498.33</v>
      </c>
      <c r="EG174" s="1"/>
      <c r="EH174">
        <v>0</v>
      </c>
      <c r="EI174" s="1" t="s">
        <v>199</v>
      </c>
      <c r="EJ174">
        <v>1</v>
      </c>
      <c r="EK174" t="s">
        <v>390</v>
      </c>
      <c r="EL174"/>
    </row>
    <row r="175" spans="1:142" x14ac:dyDescent="0.3">
      <c r="A175" s="1" t="s">
        <v>134</v>
      </c>
      <c r="B175">
        <v>2023</v>
      </c>
      <c r="C175" s="1" t="s">
        <v>135</v>
      </c>
      <c r="D175">
        <v>1577</v>
      </c>
      <c r="E175" s="1" t="s">
        <v>158</v>
      </c>
      <c r="F175" s="1" t="s">
        <v>137</v>
      </c>
      <c r="G175" s="1" t="s">
        <v>138</v>
      </c>
      <c r="H175">
        <v>0</v>
      </c>
      <c r="I175">
        <v>0</v>
      </c>
      <c r="AS175">
        <v>0</v>
      </c>
      <c r="AT175">
        <v>0</v>
      </c>
      <c r="AU175">
        <v>0</v>
      </c>
      <c r="AV175">
        <v>0</v>
      </c>
      <c r="AW175">
        <v>0</v>
      </c>
      <c r="AX175">
        <v>0</v>
      </c>
      <c r="AY175">
        <v>0</v>
      </c>
      <c r="AZ175">
        <v>0</v>
      </c>
      <c r="BA175">
        <v>0</v>
      </c>
      <c r="BB175">
        <v>0</v>
      </c>
      <c r="BC175">
        <v>0</v>
      </c>
      <c r="BD175">
        <v>0</v>
      </c>
      <c r="BE175">
        <v>0</v>
      </c>
      <c r="BF175">
        <v>0</v>
      </c>
      <c r="BG175">
        <v>0</v>
      </c>
      <c r="BH175">
        <v>0</v>
      </c>
      <c r="BI175">
        <v>0</v>
      </c>
      <c r="BK175">
        <v>0</v>
      </c>
      <c r="BL175">
        <v>0</v>
      </c>
      <c r="BM175">
        <v>0</v>
      </c>
      <c r="BN175">
        <v>0</v>
      </c>
      <c r="BO175">
        <v>0</v>
      </c>
      <c r="BP175">
        <v>0</v>
      </c>
      <c r="BQ175">
        <v>0</v>
      </c>
      <c r="BR175">
        <v>0</v>
      </c>
      <c r="BT175">
        <v>0</v>
      </c>
      <c r="BU175">
        <v>0</v>
      </c>
      <c r="BV175">
        <v>0</v>
      </c>
      <c r="BW175">
        <v>0</v>
      </c>
      <c r="BX175">
        <v>0</v>
      </c>
      <c r="BY175">
        <v>0</v>
      </c>
      <c r="BZ175">
        <v>0</v>
      </c>
      <c r="CA175">
        <v>0</v>
      </c>
      <c r="CB175">
        <v>0</v>
      </c>
      <c r="CC175">
        <v>0</v>
      </c>
      <c r="CD175">
        <v>0</v>
      </c>
      <c r="CE175">
        <v>0</v>
      </c>
      <c r="CI175">
        <v>0</v>
      </c>
      <c r="CJ175">
        <v>0</v>
      </c>
      <c r="CK175">
        <v>0</v>
      </c>
      <c r="CL175">
        <v>0</v>
      </c>
      <c r="DA175">
        <v>0</v>
      </c>
      <c r="DJ175">
        <v>0</v>
      </c>
      <c r="EG175" s="1" t="s">
        <v>287</v>
      </c>
      <c r="EH175">
        <v>1</v>
      </c>
      <c r="EI175" s="1"/>
      <c r="EJ175">
        <v>0</v>
      </c>
      <c r="EK175" t="s">
        <v>442</v>
      </c>
      <c r="EL175"/>
    </row>
    <row r="176" spans="1:142" x14ac:dyDescent="0.3">
      <c r="A176" s="1" t="s">
        <v>134</v>
      </c>
      <c r="B176">
        <v>2023</v>
      </c>
      <c r="C176" s="1" t="s">
        <v>135</v>
      </c>
      <c r="D176">
        <v>881</v>
      </c>
      <c r="E176" s="1" t="s">
        <v>159</v>
      </c>
      <c r="F176" s="1" t="s">
        <v>137</v>
      </c>
      <c r="G176" s="1" t="s">
        <v>138</v>
      </c>
      <c r="H176">
        <v>96136.5</v>
      </c>
      <c r="I176">
        <v>120100</v>
      </c>
      <c r="AS176">
        <v>368516389.5</v>
      </c>
      <c r="AT176">
        <v>118185.76</v>
      </c>
      <c r="AU176">
        <v>0</v>
      </c>
      <c r="AV176">
        <v>55681082.049999997</v>
      </c>
      <c r="AW176">
        <v>5895216.0999999996</v>
      </c>
      <c r="AX176">
        <v>0</v>
      </c>
      <c r="AY176">
        <v>-461496</v>
      </c>
      <c r="AZ176">
        <v>-27555</v>
      </c>
      <c r="BA176">
        <v>-61576298.149999999</v>
      </c>
      <c r="BB176">
        <v>-449214811.30000001</v>
      </c>
      <c r="BC176">
        <v>61466815</v>
      </c>
      <c r="BD176">
        <v>0</v>
      </c>
      <c r="BE176">
        <v>0</v>
      </c>
      <c r="BF176">
        <v>0</v>
      </c>
      <c r="BG176">
        <v>-17276.099999999999</v>
      </c>
      <c r="BH176">
        <v>1728739.8</v>
      </c>
      <c r="BI176">
        <v>0</v>
      </c>
      <c r="BK176">
        <v>0</v>
      </c>
      <c r="BL176">
        <v>27434569</v>
      </c>
      <c r="BM176">
        <v>0</v>
      </c>
      <c r="BN176">
        <v>-19548000</v>
      </c>
      <c r="BO176">
        <v>-1125234.5</v>
      </c>
      <c r="BP176">
        <v>-1723157.2</v>
      </c>
      <c r="BQ176">
        <v>-729449.56</v>
      </c>
      <c r="BR176">
        <v>0</v>
      </c>
      <c r="BT176">
        <v>-10709645.810000001</v>
      </c>
      <c r="BU176">
        <v>-447615.2</v>
      </c>
      <c r="BV176">
        <v>-5877183.1500000004</v>
      </c>
      <c r="BW176">
        <v>0</v>
      </c>
      <c r="BX176">
        <v>-121362.67</v>
      </c>
      <c r="BY176">
        <v>-711935.95</v>
      </c>
      <c r="BZ176">
        <v>381699.69</v>
      </c>
      <c r="CA176">
        <v>-254640.24</v>
      </c>
      <c r="CB176">
        <v>0</v>
      </c>
      <c r="CC176">
        <v>5055875.5599999996</v>
      </c>
      <c r="CD176">
        <v>0</v>
      </c>
      <c r="CE176">
        <v>0</v>
      </c>
      <c r="CI176">
        <v>108634728.66999996</v>
      </c>
      <c r="CJ176">
        <v>89474858.382174075</v>
      </c>
      <c r="CK176">
        <v>26325149.566472001</v>
      </c>
      <c r="CL176">
        <v>132935465.59</v>
      </c>
      <c r="DA176">
        <v>54920258.630000003</v>
      </c>
      <c r="DJ176">
        <v>59730896.600000001</v>
      </c>
      <c r="EG176" s="1"/>
      <c r="EH176">
        <v>0</v>
      </c>
      <c r="EI176" s="1"/>
      <c r="EJ176">
        <v>0</v>
      </c>
      <c r="EK176" t="s">
        <v>408</v>
      </c>
      <c r="EL176"/>
    </row>
    <row r="177" spans="1:142" x14ac:dyDescent="0.3">
      <c r="A177" s="1" t="s">
        <v>134</v>
      </c>
      <c r="B177">
        <v>2023</v>
      </c>
      <c r="C177" s="1" t="s">
        <v>135</v>
      </c>
      <c r="D177">
        <v>182</v>
      </c>
      <c r="E177" s="1" t="s">
        <v>160</v>
      </c>
      <c r="F177" s="1" t="s">
        <v>137</v>
      </c>
      <c r="G177" s="1" t="s">
        <v>138</v>
      </c>
      <c r="H177">
        <v>141958</v>
      </c>
      <c r="I177">
        <v>0</v>
      </c>
      <c r="AS177">
        <v>502425795.55000001</v>
      </c>
      <c r="AT177">
        <v>-1545058.87</v>
      </c>
      <c r="AU177">
        <v>0</v>
      </c>
      <c r="AV177">
        <v>50659065.850000001</v>
      </c>
      <c r="AW177">
        <v>0</v>
      </c>
      <c r="AX177">
        <v>0</v>
      </c>
      <c r="AY177">
        <v>-431397</v>
      </c>
      <c r="AZ177">
        <v>-27380</v>
      </c>
      <c r="BA177">
        <v>-50659065.850000001</v>
      </c>
      <c r="BB177">
        <v>-457716385.75</v>
      </c>
      <c r="BC177">
        <v>79258554.349999994</v>
      </c>
      <c r="BD177">
        <v>0</v>
      </c>
      <c r="BE177">
        <v>0</v>
      </c>
      <c r="BF177">
        <v>0</v>
      </c>
      <c r="BG177">
        <v>-157989.29999999999</v>
      </c>
      <c r="BH177">
        <v>-21719329.050000001</v>
      </c>
      <c r="BI177">
        <v>0</v>
      </c>
      <c r="BK177">
        <v>0</v>
      </c>
      <c r="BL177">
        <v>-33505245</v>
      </c>
      <c r="BM177">
        <v>0</v>
      </c>
      <c r="BN177">
        <v>-89818969.359999999</v>
      </c>
      <c r="BO177">
        <v>-2268236.2999999998</v>
      </c>
      <c r="BP177">
        <v>-2959673.3</v>
      </c>
      <c r="BQ177">
        <v>-268857.81</v>
      </c>
      <c r="BR177">
        <v>0</v>
      </c>
      <c r="BT177">
        <v>-12191269.050000001</v>
      </c>
      <c r="BU177">
        <v>27050.63</v>
      </c>
      <c r="BV177">
        <v>-9804006.1899999995</v>
      </c>
      <c r="BW177">
        <v>-1441235.2</v>
      </c>
      <c r="BX177">
        <v>24698.51</v>
      </c>
      <c r="BY177">
        <v>-381734.5</v>
      </c>
      <c r="BZ177">
        <v>211149.67</v>
      </c>
      <c r="CA177">
        <v>0</v>
      </c>
      <c r="CB177">
        <v>0</v>
      </c>
      <c r="CC177">
        <v>4532974.2300000004</v>
      </c>
      <c r="CD177">
        <v>0</v>
      </c>
      <c r="CE177">
        <v>0</v>
      </c>
      <c r="CI177">
        <v>94664660.649999961</v>
      </c>
      <c r="CJ177">
        <v>70589686.794253364</v>
      </c>
      <c r="CK177">
        <v>-29338809.965482008</v>
      </c>
      <c r="CL177">
        <v>142245321.54000002</v>
      </c>
      <c r="DA177">
        <v>-39720023.109999999</v>
      </c>
      <c r="DJ177">
        <v>62834280.100000001</v>
      </c>
      <c r="EG177" s="1" t="s">
        <v>290</v>
      </c>
      <c r="EH177">
        <v>1</v>
      </c>
      <c r="EI177" s="1"/>
      <c r="EJ177">
        <v>0</v>
      </c>
      <c r="EK177" t="s">
        <v>392</v>
      </c>
      <c r="EL177"/>
    </row>
    <row r="178" spans="1:142" x14ac:dyDescent="0.3">
      <c r="A178" s="1" t="s">
        <v>134</v>
      </c>
      <c r="B178">
        <v>2023</v>
      </c>
      <c r="C178" s="1" t="s">
        <v>135</v>
      </c>
      <c r="D178">
        <v>1568</v>
      </c>
      <c r="E178" s="1" t="s">
        <v>161</v>
      </c>
      <c r="F178" s="1" t="s">
        <v>137</v>
      </c>
      <c r="G178" s="1" t="s">
        <v>138</v>
      </c>
      <c r="H178">
        <v>75827.039999999994</v>
      </c>
      <c r="I178">
        <v>88866</v>
      </c>
      <c r="AS178">
        <v>333399926.22000003</v>
      </c>
      <c r="AT178">
        <v>-6488905.2400000002</v>
      </c>
      <c r="AU178">
        <v>-66179629</v>
      </c>
      <c r="AV178">
        <v>63111848.200000003</v>
      </c>
      <c r="AW178">
        <v>4377818.6500000004</v>
      </c>
      <c r="AX178">
        <v>0</v>
      </c>
      <c r="AY178">
        <v>-367830.61</v>
      </c>
      <c r="AZ178">
        <v>-22865</v>
      </c>
      <c r="BA178">
        <v>-63111848.200000003</v>
      </c>
      <c r="BB178">
        <v>-282219582.68000001</v>
      </c>
      <c r="BC178">
        <v>47515957.850000001</v>
      </c>
      <c r="BD178">
        <v>0</v>
      </c>
      <c r="BE178">
        <v>0</v>
      </c>
      <c r="BF178">
        <v>0</v>
      </c>
      <c r="BG178">
        <v>-1060599.94</v>
      </c>
      <c r="BH178">
        <v>-6320000</v>
      </c>
      <c r="BI178">
        <v>0</v>
      </c>
      <c r="BK178">
        <v>0</v>
      </c>
      <c r="BL178">
        <v>-67226567</v>
      </c>
      <c r="BM178">
        <v>0</v>
      </c>
      <c r="BN178">
        <v>-11621261</v>
      </c>
      <c r="BO178">
        <v>0</v>
      </c>
      <c r="BP178">
        <v>-1023969.2</v>
      </c>
      <c r="BQ178">
        <v>1786040.18</v>
      </c>
      <c r="BR178">
        <v>65839872</v>
      </c>
      <c r="BT178">
        <v>-8323561.04</v>
      </c>
      <c r="BU178">
        <v>-556735.93999999994</v>
      </c>
      <c r="BV178">
        <v>-4922302.72</v>
      </c>
      <c r="BW178">
        <v>-605753.37</v>
      </c>
      <c r="BX178">
        <v>-694143.34</v>
      </c>
      <c r="BY178">
        <v>-46881.37</v>
      </c>
      <c r="BZ178">
        <v>1183096.28</v>
      </c>
      <c r="CA178">
        <v>-10189.11</v>
      </c>
      <c r="CB178">
        <v>5146.1000000000004</v>
      </c>
      <c r="CC178">
        <v>7773542.5499999998</v>
      </c>
      <c r="CD178">
        <v>0</v>
      </c>
      <c r="CE178">
        <v>0</v>
      </c>
      <c r="CI178">
        <v>87655788.589999989</v>
      </c>
      <c r="CJ178">
        <v>68983712.373233348</v>
      </c>
      <c r="CK178">
        <v>-68841070.881530017</v>
      </c>
      <c r="CL178">
        <v>127602980.84999999</v>
      </c>
      <c r="DA178">
        <v>69610594.920000002</v>
      </c>
      <c r="DJ178">
        <v>51310000</v>
      </c>
      <c r="EG178" s="1"/>
      <c r="EH178">
        <v>0</v>
      </c>
      <c r="EI178" s="1" t="s">
        <v>202</v>
      </c>
      <c r="EJ178">
        <v>1</v>
      </c>
      <c r="EK178" t="s">
        <v>438</v>
      </c>
      <c r="EL178"/>
    </row>
    <row r="179" spans="1:142" x14ac:dyDescent="0.3">
      <c r="A179" s="1" t="s">
        <v>134</v>
      </c>
      <c r="B179">
        <v>2023</v>
      </c>
      <c r="C179" s="1" t="s">
        <v>135</v>
      </c>
      <c r="D179">
        <v>1570</v>
      </c>
      <c r="E179" s="1" t="s">
        <v>162</v>
      </c>
      <c r="F179" s="1" t="s">
        <v>137</v>
      </c>
      <c r="G179" s="1" t="s">
        <v>138</v>
      </c>
      <c r="H179">
        <v>59774</v>
      </c>
      <c r="I179">
        <v>48694</v>
      </c>
      <c r="AS179">
        <v>269507682.60000002</v>
      </c>
      <c r="AT179">
        <v>-3975403.68</v>
      </c>
      <c r="AU179">
        <v>0</v>
      </c>
      <c r="AV179">
        <v>44393827.600000001</v>
      </c>
      <c r="AW179">
        <v>2819995.51</v>
      </c>
      <c r="AX179">
        <v>0</v>
      </c>
      <c r="AY179">
        <v>-288744.2</v>
      </c>
      <c r="AZ179">
        <v>-19642</v>
      </c>
      <c r="BA179">
        <v>-44393827.600000001</v>
      </c>
      <c r="BB179">
        <v>-243874325.69</v>
      </c>
      <c r="BC179">
        <v>38959923.549999997</v>
      </c>
      <c r="BD179">
        <v>0</v>
      </c>
      <c r="BE179">
        <v>0</v>
      </c>
      <c r="BF179">
        <v>0</v>
      </c>
      <c r="BG179">
        <v>-563527.5</v>
      </c>
      <c r="BH179">
        <v>-5210000</v>
      </c>
      <c r="BI179">
        <v>0</v>
      </c>
      <c r="BK179">
        <v>0</v>
      </c>
      <c r="BL179">
        <v>-49558220</v>
      </c>
      <c r="BM179">
        <v>0</v>
      </c>
      <c r="BN179">
        <v>-6416718</v>
      </c>
      <c r="BO179">
        <v>0</v>
      </c>
      <c r="BP179">
        <v>-888663.85</v>
      </c>
      <c r="BQ179">
        <v>1390931.25</v>
      </c>
      <c r="BR179">
        <v>0</v>
      </c>
      <c r="BT179">
        <v>-6920227.6399999997</v>
      </c>
      <c r="BU179">
        <v>-164393.03</v>
      </c>
      <c r="BV179">
        <v>-4053759.18</v>
      </c>
      <c r="BW179">
        <v>-503624.74</v>
      </c>
      <c r="BX179">
        <v>-204966.69</v>
      </c>
      <c r="BY179">
        <v>-38977.279999999999</v>
      </c>
      <c r="BZ179">
        <v>1126489.45</v>
      </c>
      <c r="CA179">
        <v>-30798.82</v>
      </c>
      <c r="CB179">
        <v>5154.1499999999996</v>
      </c>
      <c r="CC179">
        <v>5492447.3899999997</v>
      </c>
      <c r="CD179">
        <v>0</v>
      </c>
      <c r="CE179">
        <v>0</v>
      </c>
      <c r="CI179">
        <v>87450402.049999967</v>
      </c>
      <c r="CJ179">
        <v>54782135.47045888</v>
      </c>
      <c r="CK179">
        <v>-47102633.562090002</v>
      </c>
      <c r="CL179">
        <v>89344571.550000012</v>
      </c>
      <c r="DA179">
        <v>57519380.479999997</v>
      </c>
      <c r="DJ179">
        <v>43460000</v>
      </c>
      <c r="EG179" s="1"/>
      <c r="EH179">
        <v>0</v>
      </c>
      <c r="EI179" s="1" t="s">
        <v>202</v>
      </c>
      <c r="EJ179">
        <v>1</v>
      </c>
      <c r="EK179" t="s">
        <v>440</v>
      </c>
      <c r="EL179"/>
    </row>
    <row r="180" spans="1:142" x14ac:dyDescent="0.3">
      <c r="A180" s="1" t="s">
        <v>134</v>
      </c>
      <c r="B180">
        <v>2023</v>
      </c>
      <c r="C180" s="1" t="s">
        <v>135</v>
      </c>
      <c r="D180">
        <v>1575</v>
      </c>
      <c r="E180" s="1" t="s">
        <v>163</v>
      </c>
      <c r="F180" s="1" t="s">
        <v>137</v>
      </c>
      <c r="G180" s="1" t="s">
        <v>138</v>
      </c>
      <c r="H180">
        <v>0</v>
      </c>
      <c r="I180">
        <v>0</v>
      </c>
      <c r="AS180">
        <v>0</v>
      </c>
      <c r="AT180">
        <v>0</v>
      </c>
      <c r="AU180">
        <v>0</v>
      </c>
      <c r="AV180">
        <v>0</v>
      </c>
      <c r="AW180">
        <v>0</v>
      </c>
      <c r="AX180">
        <v>0</v>
      </c>
      <c r="AY180">
        <v>0</v>
      </c>
      <c r="AZ180">
        <v>0</v>
      </c>
      <c r="BA180">
        <v>0</v>
      </c>
      <c r="BB180">
        <v>0</v>
      </c>
      <c r="BC180">
        <v>0</v>
      </c>
      <c r="BD180">
        <v>0</v>
      </c>
      <c r="BE180">
        <v>0</v>
      </c>
      <c r="BF180">
        <v>0</v>
      </c>
      <c r="BG180">
        <v>0</v>
      </c>
      <c r="BH180">
        <v>0</v>
      </c>
      <c r="BI180">
        <v>0</v>
      </c>
      <c r="BK180">
        <v>0</v>
      </c>
      <c r="BL180">
        <v>0</v>
      </c>
      <c r="BM180">
        <v>0</v>
      </c>
      <c r="BN180">
        <v>0</v>
      </c>
      <c r="BO180">
        <v>0</v>
      </c>
      <c r="BP180">
        <v>0</v>
      </c>
      <c r="BQ180">
        <v>0</v>
      </c>
      <c r="BR180">
        <v>0</v>
      </c>
      <c r="BT180">
        <v>0</v>
      </c>
      <c r="BU180">
        <v>0</v>
      </c>
      <c r="BV180">
        <v>0</v>
      </c>
      <c r="BW180">
        <v>0</v>
      </c>
      <c r="BX180">
        <v>0</v>
      </c>
      <c r="BY180">
        <v>0</v>
      </c>
      <c r="BZ180">
        <v>0</v>
      </c>
      <c r="CA180">
        <v>0</v>
      </c>
      <c r="CB180">
        <v>0</v>
      </c>
      <c r="CC180">
        <v>0</v>
      </c>
      <c r="CD180">
        <v>0</v>
      </c>
      <c r="CE180">
        <v>0</v>
      </c>
      <c r="CI180">
        <v>0</v>
      </c>
      <c r="CJ180">
        <v>0</v>
      </c>
      <c r="CK180">
        <v>0</v>
      </c>
      <c r="CL180">
        <v>0</v>
      </c>
      <c r="DA180">
        <v>0</v>
      </c>
      <c r="DJ180">
        <v>0</v>
      </c>
      <c r="EG180" s="1" t="s">
        <v>280</v>
      </c>
      <c r="EH180">
        <v>1</v>
      </c>
      <c r="EI180" s="1"/>
      <c r="EJ180">
        <v>0</v>
      </c>
      <c r="EK180" t="s">
        <v>441</v>
      </c>
      <c r="EL180"/>
    </row>
    <row r="181" spans="1:142" x14ac:dyDescent="0.3">
      <c r="A181" s="1" t="s">
        <v>134</v>
      </c>
      <c r="B181">
        <v>2023</v>
      </c>
      <c r="C181" s="1" t="s">
        <v>135</v>
      </c>
      <c r="D181">
        <v>32</v>
      </c>
      <c r="E181" s="1" t="s">
        <v>164</v>
      </c>
      <c r="F181" s="1" t="s">
        <v>137</v>
      </c>
      <c r="G181" s="1" t="s">
        <v>138</v>
      </c>
      <c r="H181">
        <v>70243</v>
      </c>
      <c r="I181">
        <v>88864</v>
      </c>
      <c r="AS181">
        <v>239595632.40000001</v>
      </c>
      <c r="AT181">
        <v>-197832.86</v>
      </c>
      <c r="AU181">
        <v>-1026876.24</v>
      </c>
      <c r="AV181">
        <v>27977421.949999999</v>
      </c>
      <c r="AW181">
        <v>0</v>
      </c>
      <c r="AX181">
        <v>0</v>
      </c>
      <c r="AY181">
        <v>-414846.85</v>
      </c>
      <c r="AZ181">
        <v>-12387</v>
      </c>
      <c r="BA181">
        <v>-27977421.949999999</v>
      </c>
      <c r="BB181">
        <v>-267365753.09999999</v>
      </c>
      <c r="BC181">
        <v>43850092.950000003</v>
      </c>
      <c r="BD181">
        <v>0</v>
      </c>
      <c r="BE181">
        <v>0</v>
      </c>
      <c r="BF181">
        <v>0</v>
      </c>
      <c r="BG181">
        <v>-123743.25</v>
      </c>
      <c r="BH181">
        <v>-12836000</v>
      </c>
      <c r="BI181">
        <v>0</v>
      </c>
      <c r="BK181">
        <v>0</v>
      </c>
      <c r="BL181">
        <v>16033132.220000001</v>
      </c>
      <c r="BM181">
        <v>0</v>
      </c>
      <c r="BN181">
        <v>-37941370.210000001</v>
      </c>
      <c r="BO181">
        <v>-627124.28</v>
      </c>
      <c r="BP181">
        <v>-226398.45</v>
      </c>
      <c r="BQ181">
        <v>-410401.58</v>
      </c>
      <c r="BR181">
        <v>1202131.7</v>
      </c>
      <c r="BT181">
        <v>-4581149.3600000003</v>
      </c>
      <c r="BU181">
        <v>0</v>
      </c>
      <c r="BV181">
        <v>-6304718.3099999996</v>
      </c>
      <c r="BW181">
        <v>-510369.06</v>
      </c>
      <c r="BX181">
        <v>-63357.7</v>
      </c>
      <c r="BY181">
        <v>-413804.92</v>
      </c>
      <c r="BZ181">
        <v>248791.08</v>
      </c>
      <c r="CA181">
        <v>0</v>
      </c>
      <c r="CB181">
        <v>0</v>
      </c>
      <c r="CC181">
        <v>6516555.3099999996</v>
      </c>
      <c r="CD181">
        <v>0</v>
      </c>
      <c r="CE181">
        <v>0</v>
      </c>
      <c r="CI181">
        <v>109823468</v>
      </c>
      <c r="CJ181">
        <v>63744542.960314207</v>
      </c>
      <c r="CK181">
        <v>14476437.454949001</v>
      </c>
      <c r="CL181">
        <v>134233209</v>
      </c>
      <c r="DA181">
        <v>47282738.630000003</v>
      </c>
      <c r="DJ181">
        <v>38139000</v>
      </c>
      <c r="EG181" s="1"/>
      <c r="EH181">
        <v>0</v>
      </c>
      <c r="EI181" s="1"/>
      <c r="EJ181">
        <v>0</v>
      </c>
      <c r="EK181" t="s">
        <v>388</v>
      </c>
      <c r="EL181"/>
    </row>
    <row r="182" spans="1:142" x14ac:dyDescent="0.3">
      <c r="A182" s="1" t="s">
        <v>134</v>
      </c>
      <c r="B182">
        <v>2023</v>
      </c>
      <c r="C182" s="1" t="s">
        <v>135</v>
      </c>
      <c r="D182">
        <v>941</v>
      </c>
      <c r="E182" s="1" t="s">
        <v>165</v>
      </c>
      <c r="F182" s="1" t="s">
        <v>137</v>
      </c>
      <c r="G182" s="1" t="s">
        <v>138</v>
      </c>
      <c r="H182">
        <v>37733.440000000002</v>
      </c>
      <c r="I182">
        <v>41440</v>
      </c>
      <c r="AS182">
        <v>131283618.79000001</v>
      </c>
      <c r="AT182">
        <v>-363218.41</v>
      </c>
      <c r="AU182">
        <v>-393978</v>
      </c>
      <c r="AV182">
        <v>14361218.300000001</v>
      </c>
      <c r="AW182">
        <v>0</v>
      </c>
      <c r="AX182">
        <v>0</v>
      </c>
      <c r="AY182">
        <v>0</v>
      </c>
      <c r="AZ182">
        <v>-12018</v>
      </c>
      <c r="BA182">
        <v>-14361218.300000001</v>
      </c>
      <c r="BB182">
        <v>-148573289.34999999</v>
      </c>
      <c r="BC182">
        <v>20776544.649999999</v>
      </c>
      <c r="BD182">
        <v>0</v>
      </c>
      <c r="BE182">
        <v>0</v>
      </c>
      <c r="BF182">
        <v>0</v>
      </c>
      <c r="BG182">
        <v>-41876.14</v>
      </c>
      <c r="BH182">
        <v>-2374579.56</v>
      </c>
      <c r="BI182">
        <v>0</v>
      </c>
      <c r="BK182">
        <v>0</v>
      </c>
      <c r="BL182">
        <v>-2714907</v>
      </c>
      <c r="BM182">
        <v>0</v>
      </c>
      <c r="BN182">
        <v>417877.49</v>
      </c>
      <c r="BO182">
        <v>0</v>
      </c>
      <c r="BP182">
        <v>-305004.40999999997</v>
      </c>
      <c r="BQ182">
        <v>-818584.53</v>
      </c>
      <c r="BR182">
        <v>82598.7</v>
      </c>
      <c r="BT182">
        <v>-2891971.53</v>
      </c>
      <c r="BU182">
        <v>-15515.65</v>
      </c>
      <c r="BV182">
        <v>-1689719.18</v>
      </c>
      <c r="BW182">
        <v>-145501.23000000001</v>
      </c>
      <c r="BX182">
        <v>-299610.21999999997</v>
      </c>
      <c r="BY182">
        <v>-81902.19</v>
      </c>
      <c r="BZ182">
        <v>52064.59</v>
      </c>
      <c r="CA182">
        <v>-62140.09</v>
      </c>
      <c r="CB182">
        <v>0</v>
      </c>
      <c r="CC182">
        <v>5128473.79</v>
      </c>
      <c r="CD182">
        <v>0</v>
      </c>
      <c r="CE182">
        <v>0</v>
      </c>
      <c r="CI182">
        <v>76001024.315455347</v>
      </c>
      <c r="CJ182">
        <v>38416722.682465546</v>
      </c>
      <c r="CK182">
        <v>-2250325.7587000001</v>
      </c>
      <c r="CL182">
        <v>108969771.62</v>
      </c>
      <c r="DA182">
        <v>54859664.299999997</v>
      </c>
      <c r="DJ182">
        <v>35870173.439999998</v>
      </c>
      <c r="EG182" s="1" t="s">
        <v>285</v>
      </c>
      <c r="EH182">
        <v>1</v>
      </c>
      <c r="EI182" s="1"/>
      <c r="EJ182">
        <v>0</v>
      </c>
      <c r="EK182" t="s">
        <v>447</v>
      </c>
      <c r="EL182"/>
    </row>
    <row r="183" spans="1:142" x14ac:dyDescent="0.3">
      <c r="A183" s="1" t="s">
        <v>134</v>
      </c>
      <c r="B183">
        <v>2023</v>
      </c>
      <c r="C183" s="1" t="s">
        <v>135</v>
      </c>
      <c r="D183">
        <v>360</v>
      </c>
      <c r="E183" s="1" t="s">
        <v>166</v>
      </c>
      <c r="F183" s="1" t="s">
        <v>137</v>
      </c>
      <c r="G183" s="1" t="s">
        <v>138</v>
      </c>
      <c r="H183">
        <v>23233.27</v>
      </c>
      <c r="I183">
        <v>25617</v>
      </c>
      <c r="AS183">
        <v>82536823.400000006</v>
      </c>
      <c r="AT183">
        <v>33873.800000000003</v>
      </c>
      <c r="AU183">
        <v>-965622.3</v>
      </c>
      <c r="AV183">
        <v>11684540.800000001</v>
      </c>
      <c r="AW183">
        <v>0</v>
      </c>
      <c r="AX183">
        <v>0</v>
      </c>
      <c r="AY183">
        <v>-84772.800000000003</v>
      </c>
      <c r="AZ183">
        <v>-6042</v>
      </c>
      <c r="BA183">
        <v>-11684540.800000001</v>
      </c>
      <c r="BB183">
        <v>-101663270.75</v>
      </c>
      <c r="BC183">
        <v>13252085.75</v>
      </c>
      <c r="BD183">
        <v>0</v>
      </c>
      <c r="BE183">
        <v>0</v>
      </c>
      <c r="BF183">
        <v>0</v>
      </c>
      <c r="BG183">
        <v>-9395.57</v>
      </c>
      <c r="BH183">
        <v>-2710000</v>
      </c>
      <c r="BI183">
        <v>0</v>
      </c>
      <c r="BK183">
        <v>0</v>
      </c>
      <c r="BL183">
        <v>8335245</v>
      </c>
      <c r="BM183">
        <v>0</v>
      </c>
      <c r="BN183">
        <v>-1663710</v>
      </c>
      <c r="BO183">
        <v>-201838.15</v>
      </c>
      <c r="BP183">
        <v>-199940.2</v>
      </c>
      <c r="BQ183">
        <v>712953.28</v>
      </c>
      <c r="BR183">
        <v>945532.75</v>
      </c>
      <c r="BT183">
        <v>-1131976.7</v>
      </c>
      <c r="BU183">
        <v>0</v>
      </c>
      <c r="BV183">
        <v>-917666.25</v>
      </c>
      <c r="BW183">
        <v>-12121.65</v>
      </c>
      <c r="BX183">
        <v>-649.9</v>
      </c>
      <c r="BY183">
        <v>-882279.1</v>
      </c>
      <c r="BZ183">
        <v>36895.019999999997</v>
      </c>
      <c r="CA183">
        <v>-38000</v>
      </c>
      <c r="CB183">
        <v>0</v>
      </c>
      <c r="CC183">
        <v>2011130.39</v>
      </c>
      <c r="CD183">
        <v>0</v>
      </c>
      <c r="CE183">
        <v>0</v>
      </c>
      <c r="CI183">
        <v>51683407</v>
      </c>
      <c r="CJ183">
        <v>22139104.291585468</v>
      </c>
      <c r="CK183">
        <v>8122928.6232599998</v>
      </c>
      <c r="CL183">
        <v>70478807.569999993</v>
      </c>
      <c r="DA183">
        <v>40954341.170000002</v>
      </c>
      <c r="DJ183">
        <v>18460000</v>
      </c>
      <c r="EG183" s="1"/>
      <c r="EH183">
        <v>0</v>
      </c>
      <c r="EI183" s="1"/>
      <c r="EJ183">
        <v>0</v>
      </c>
      <c r="EK183" t="s">
        <v>398</v>
      </c>
      <c r="EL183"/>
    </row>
    <row r="184" spans="1:142" x14ac:dyDescent="0.3">
      <c r="A184" s="1" t="s">
        <v>134</v>
      </c>
      <c r="B184">
        <v>2023</v>
      </c>
      <c r="C184" s="1" t="s">
        <v>135</v>
      </c>
      <c r="D184">
        <v>194</v>
      </c>
      <c r="E184" s="1" t="s">
        <v>167</v>
      </c>
      <c r="F184" s="1" t="s">
        <v>137</v>
      </c>
      <c r="G184" s="1" t="s">
        <v>138</v>
      </c>
      <c r="H184">
        <v>18858.189999999999</v>
      </c>
      <c r="I184">
        <v>31613</v>
      </c>
      <c r="AS184">
        <v>69127326.549999997</v>
      </c>
      <c r="AT184">
        <v>-134557.04999999999</v>
      </c>
      <c r="AU184">
        <v>-677447.8</v>
      </c>
      <c r="AV184">
        <v>9256246.4499999993</v>
      </c>
      <c r="AW184">
        <v>0</v>
      </c>
      <c r="AX184">
        <v>0</v>
      </c>
      <c r="AY184">
        <v>-81628.800000000003</v>
      </c>
      <c r="AZ184">
        <v>-5634</v>
      </c>
      <c r="BA184">
        <v>-9256246.4499999993</v>
      </c>
      <c r="BB184">
        <v>-81074733.299999997</v>
      </c>
      <c r="BC184">
        <v>11028797.1</v>
      </c>
      <c r="BD184">
        <v>0</v>
      </c>
      <c r="BE184">
        <v>0</v>
      </c>
      <c r="BF184">
        <v>0</v>
      </c>
      <c r="BG184">
        <v>-10308.33</v>
      </c>
      <c r="BH184">
        <v>600000</v>
      </c>
      <c r="BI184">
        <v>0</v>
      </c>
      <c r="BK184">
        <v>0</v>
      </c>
      <c r="BL184">
        <v>-1194423</v>
      </c>
      <c r="BM184">
        <v>0</v>
      </c>
      <c r="BN184">
        <v>-439307</v>
      </c>
      <c r="BO184">
        <v>-381121.35</v>
      </c>
      <c r="BP184">
        <v>-97471.9</v>
      </c>
      <c r="BQ184">
        <v>-203205.19</v>
      </c>
      <c r="BR184">
        <v>920775.75</v>
      </c>
      <c r="BT184">
        <v>-1657265</v>
      </c>
      <c r="BU184">
        <v>-4900</v>
      </c>
      <c r="BV184">
        <v>-634403.16</v>
      </c>
      <c r="BW184">
        <v>-45871.76</v>
      </c>
      <c r="BX184">
        <v>-4600</v>
      </c>
      <c r="BY184">
        <v>-96650.8</v>
      </c>
      <c r="BZ184">
        <v>171833.12</v>
      </c>
      <c r="CA184">
        <v>-44256.14</v>
      </c>
      <c r="CB184">
        <v>0</v>
      </c>
      <c r="CC184">
        <v>1853468.28</v>
      </c>
      <c r="CD184">
        <v>0</v>
      </c>
      <c r="CE184">
        <v>0</v>
      </c>
      <c r="CI184">
        <v>40749964.109999999</v>
      </c>
      <c r="CJ184">
        <v>13854306.883553509</v>
      </c>
      <c r="CK184">
        <v>-834710.71443099994</v>
      </c>
      <c r="CL184">
        <v>51522037.469999999</v>
      </c>
      <c r="DA184">
        <v>34183175.460000001</v>
      </c>
      <c r="DJ184">
        <v>11023142</v>
      </c>
      <c r="EG184" s="1"/>
      <c r="EH184">
        <v>0</v>
      </c>
      <c r="EI184" s="1"/>
      <c r="EJ184">
        <v>0</v>
      </c>
      <c r="EK184" t="s">
        <v>393</v>
      </c>
      <c r="EL184"/>
    </row>
    <row r="185" spans="1:142" x14ac:dyDescent="0.3">
      <c r="A185" s="1" t="s">
        <v>134</v>
      </c>
      <c r="B185">
        <v>2023</v>
      </c>
      <c r="C185" s="1" t="s">
        <v>135</v>
      </c>
      <c r="D185">
        <v>923</v>
      </c>
      <c r="E185" s="1" t="s">
        <v>168</v>
      </c>
      <c r="F185" s="1" t="s">
        <v>137</v>
      </c>
      <c r="G185" s="1" t="s">
        <v>138</v>
      </c>
      <c r="H185">
        <v>13531</v>
      </c>
      <c r="I185">
        <v>13444</v>
      </c>
      <c r="AS185">
        <v>52974069.149999999</v>
      </c>
      <c r="AT185">
        <v>-367386.91</v>
      </c>
      <c r="AU185">
        <v>-620045.31000000006</v>
      </c>
      <c r="AV185">
        <v>5826252.9000000004</v>
      </c>
      <c r="AW185">
        <v>0</v>
      </c>
      <c r="AX185">
        <v>0</v>
      </c>
      <c r="AY185">
        <v>-41822.400000000001</v>
      </c>
      <c r="AZ185">
        <v>30577</v>
      </c>
      <c r="BA185">
        <v>-5826252.9000000004</v>
      </c>
      <c r="BB185">
        <v>-71063436.25</v>
      </c>
      <c r="BC185">
        <v>8652786.1500000004</v>
      </c>
      <c r="BD185">
        <v>0</v>
      </c>
      <c r="BE185">
        <v>0</v>
      </c>
      <c r="BF185">
        <v>0</v>
      </c>
      <c r="BG185">
        <v>-1748.99</v>
      </c>
      <c r="BH185">
        <v>700000</v>
      </c>
      <c r="BI185">
        <v>0</v>
      </c>
      <c r="BK185">
        <v>0</v>
      </c>
      <c r="BL185">
        <v>9207459</v>
      </c>
      <c r="BM185">
        <v>0</v>
      </c>
      <c r="BN185">
        <v>1105029.56</v>
      </c>
      <c r="BO185">
        <v>-160555.25</v>
      </c>
      <c r="BP185">
        <v>-198903.99</v>
      </c>
      <c r="BQ185">
        <v>-220320.73</v>
      </c>
      <c r="BR185">
        <v>620097.94999999995</v>
      </c>
      <c r="BT185">
        <v>-1889592.94</v>
      </c>
      <c r="BU185">
        <v>0</v>
      </c>
      <c r="BV185">
        <v>-1060386.04</v>
      </c>
      <c r="BW185">
        <v>-31563.5</v>
      </c>
      <c r="BX185">
        <v>0</v>
      </c>
      <c r="BY185">
        <v>-912326.1</v>
      </c>
      <c r="BZ185">
        <v>48104.36</v>
      </c>
      <c r="CA185">
        <v>-32065.49</v>
      </c>
      <c r="CB185">
        <v>0</v>
      </c>
      <c r="CC185">
        <v>2251045.81</v>
      </c>
      <c r="CD185">
        <v>17.100000000000001</v>
      </c>
      <c r="CE185">
        <v>0</v>
      </c>
      <c r="CI185">
        <v>32756998.040000007</v>
      </c>
      <c r="CJ185">
        <v>18909380.927122016</v>
      </c>
      <c r="CK185">
        <v>6578758.0491300002</v>
      </c>
      <c r="CL185">
        <v>41169915.32</v>
      </c>
      <c r="DA185">
        <v>19427901.379999999</v>
      </c>
      <c r="DJ185">
        <v>14100000</v>
      </c>
      <c r="EG185" s="1"/>
      <c r="EH185">
        <v>0</v>
      </c>
      <c r="EI185" s="1"/>
      <c r="EJ185">
        <v>0</v>
      </c>
      <c r="EK185" t="s">
        <v>410</v>
      </c>
      <c r="EL185"/>
    </row>
    <row r="186" spans="1:142" x14ac:dyDescent="0.3">
      <c r="A186" s="1" t="s">
        <v>134</v>
      </c>
      <c r="B186">
        <v>2023</v>
      </c>
      <c r="C186" s="1" t="s">
        <v>135</v>
      </c>
      <c r="D186">
        <v>762</v>
      </c>
      <c r="E186" s="1" t="s">
        <v>169</v>
      </c>
      <c r="F186" s="1" t="s">
        <v>137</v>
      </c>
      <c r="G186" s="1" t="s">
        <v>138</v>
      </c>
      <c r="H186">
        <v>12935.85</v>
      </c>
      <c r="I186">
        <v>0</v>
      </c>
      <c r="AS186">
        <v>45500873.329999998</v>
      </c>
      <c r="AT186">
        <v>-63345.93</v>
      </c>
      <c r="AU186">
        <v>0</v>
      </c>
      <c r="AV186">
        <v>7778760.21</v>
      </c>
      <c r="AW186">
        <v>0</v>
      </c>
      <c r="AX186">
        <v>0</v>
      </c>
      <c r="AY186">
        <v>-62083.43</v>
      </c>
      <c r="AZ186">
        <v>-3116</v>
      </c>
      <c r="BA186">
        <v>-7778760.21</v>
      </c>
      <c r="BB186">
        <v>-50682838.560000002</v>
      </c>
      <c r="BC186">
        <v>6863207.25</v>
      </c>
      <c r="BD186">
        <v>0</v>
      </c>
      <c r="BE186">
        <v>0</v>
      </c>
      <c r="BF186">
        <v>0</v>
      </c>
      <c r="BG186">
        <v>-217024.6</v>
      </c>
      <c r="BH186">
        <v>770509</v>
      </c>
      <c r="BI186">
        <v>0</v>
      </c>
      <c r="BK186">
        <v>0</v>
      </c>
      <c r="BL186">
        <v>-187952</v>
      </c>
      <c r="BM186">
        <v>0</v>
      </c>
      <c r="BN186">
        <v>-166539.01999999999</v>
      </c>
      <c r="BO186">
        <v>0</v>
      </c>
      <c r="BP186">
        <v>0</v>
      </c>
      <c r="BQ186">
        <v>-127622.44</v>
      </c>
      <c r="BR186">
        <v>0</v>
      </c>
      <c r="BT186">
        <v>0</v>
      </c>
      <c r="BU186">
        <v>0</v>
      </c>
      <c r="BV186">
        <v>-2956533.41</v>
      </c>
      <c r="BW186">
        <v>0</v>
      </c>
      <c r="BX186">
        <v>0</v>
      </c>
      <c r="BY186">
        <v>0</v>
      </c>
      <c r="BZ186">
        <v>0</v>
      </c>
      <c r="CA186">
        <v>0</v>
      </c>
      <c r="CB186">
        <v>0</v>
      </c>
      <c r="CC186">
        <v>1128407.75</v>
      </c>
      <c r="CD186">
        <v>45.1</v>
      </c>
      <c r="CE186">
        <v>0</v>
      </c>
      <c r="CI186">
        <v>21150543</v>
      </c>
      <c r="CJ186">
        <v>11920712.825023796</v>
      </c>
      <c r="CK186">
        <v>-46780.734249999659</v>
      </c>
      <c r="CL186">
        <v>21290202.579999998</v>
      </c>
      <c r="DA186">
        <v>14794915.130000001</v>
      </c>
      <c r="DJ186">
        <v>9049193</v>
      </c>
      <c r="EG186" s="1" t="s">
        <v>282</v>
      </c>
      <c r="EH186">
        <v>1</v>
      </c>
      <c r="EI186" s="1"/>
      <c r="EJ186">
        <v>0</v>
      </c>
      <c r="EK186" t="s">
        <v>403</v>
      </c>
      <c r="EL186"/>
    </row>
    <row r="187" spans="1:142" x14ac:dyDescent="0.3">
      <c r="A187" s="1" t="s">
        <v>134</v>
      </c>
      <c r="B187">
        <v>2023</v>
      </c>
      <c r="C187" s="1" t="s">
        <v>135</v>
      </c>
      <c r="D187">
        <v>1386</v>
      </c>
      <c r="E187" s="1" t="s">
        <v>170</v>
      </c>
      <c r="F187" s="1" t="s">
        <v>137</v>
      </c>
      <c r="G187" s="1" t="s">
        <v>138</v>
      </c>
      <c r="H187">
        <v>13977</v>
      </c>
      <c r="I187">
        <v>13001</v>
      </c>
      <c r="AS187">
        <v>60981985.899999999</v>
      </c>
      <c r="AT187">
        <v>-802835.67</v>
      </c>
      <c r="AU187">
        <v>-18224233</v>
      </c>
      <c r="AV187">
        <v>8891825.1999999993</v>
      </c>
      <c r="AW187">
        <v>452889</v>
      </c>
      <c r="AX187">
        <v>0</v>
      </c>
      <c r="AY187">
        <v>-67974.8</v>
      </c>
      <c r="AZ187">
        <v>-5620</v>
      </c>
      <c r="BA187">
        <v>-8891825.1999999993</v>
      </c>
      <c r="BB187">
        <v>-69806111.030000001</v>
      </c>
      <c r="BC187">
        <v>9055859.8000000007</v>
      </c>
      <c r="BD187">
        <v>0</v>
      </c>
      <c r="BE187">
        <v>0</v>
      </c>
      <c r="BF187">
        <v>0</v>
      </c>
      <c r="BG187">
        <v>-86143.32</v>
      </c>
      <c r="BH187">
        <v>-810000</v>
      </c>
      <c r="BI187">
        <v>0</v>
      </c>
      <c r="BK187">
        <v>0</v>
      </c>
      <c r="BL187">
        <v>-4399352</v>
      </c>
      <c r="BM187">
        <v>0</v>
      </c>
      <c r="BN187">
        <v>6336614</v>
      </c>
      <c r="BO187">
        <v>0</v>
      </c>
      <c r="BP187">
        <v>-11333.2</v>
      </c>
      <c r="BQ187">
        <v>378989.38</v>
      </c>
      <c r="BR187">
        <v>18026060</v>
      </c>
      <c r="BT187">
        <v>-1744164.42</v>
      </c>
      <c r="BU187">
        <v>-54075.54</v>
      </c>
      <c r="BV187">
        <v>-1058666.1000000001</v>
      </c>
      <c r="BW187">
        <v>-126932.87</v>
      </c>
      <c r="BX187">
        <v>-67421.87</v>
      </c>
      <c r="BY187">
        <v>-9823.77</v>
      </c>
      <c r="BZ187">
        <v>321706.05</v>
      </c>
      <c r="CA187">
        <v>-41631.71</v>
      </c>
      <c r="CB187">
        <v>0</v>
      </c>
      <c r="CC187">
        <v>1408580.71</v>
      </c>
      <c r="CD187">
        <v>0</v>
      </c>
      <c r="CE187">
        <v>0</v>
      </c>
      <c r="CI187">
        <v>22179093.480000004</v>
      </c>
      <c r="CJ187">
        <v>17480748.106608924</v>
      </c>
      <c r="CK187">
        <v>692032.77165000094</v>
      </c>
      <c r="CL187">
        <v>25198154.539999999</v>
      </c>
      <c r="DA187">
        <v>18853963.390000001</v>
      </c>
      <c r="DJ187">
        <v>13670000</v>
      </c>
      <c r="EG187" s="1"/>
      <c r="EH187">
        <v>0</v>
      </c>
      <c r="EI187" s="1" t="s">
        <v>202</v>
      </c>
      <c r="EJ187">
        <v>1</v>
      </c>
      <c r="EK187" t="s">
        <v>425</v>
      </c>
      <c r="EL187"/>
    </row>
    <row r="188" spans="1:142" x14ac:dyDescent="0.3">
      <c r="A188" s="1" t="s">
        <v>134</v>
      </c>
      <c r="B188">
        <v>2023</v>
      </c>
      <c r="C188" s="1" t="s">
        <v>135</v>
      </c>
      <c r="D188">
        <v>57</v>
      </c>
      <c r="E188" s="1" t="s">
        <v>171</v>
      </c>
      <c r="F188" s="1" t="s">
        <v>137</v>
      </c>
      <c r="G188" s="1" t="s">
        <v>138</v>
      </c>
      <c r="H188">
        <v>15972.46</v>
      </c>
      <c r="I188">
        <v>0</v>
      </c>
      <c r="AS188">
        <v>71699562.799999997</v>
      </c>
      <c r="AT188">
        <v>41920.6</v>
      </c>
      <c r="AU188">
        <v>0</v>
      </c>
      <c r="AV188">
        <v>14251447.66</v>
      </c>
      <c r="AW188">
        <v>0</v>
      </c>
      <c r="AX188">
        <v>0</v>
      </c>
      <c r="AY188">
        <v>-76633.240000000005</v>
      </c>
      <c r="AZ188">
        <v>-4487</v>
      </c>
      <c r="BA188">
        <v>-14251447.66</v>
      </c>
      <c r="BB188">
        <v>-70347828.290000007</v>
      </c>
      <c r="BC188">
        <v>9883247.0999999996</v>
      </c>
      <c r="BD188">
        <v>0</v>
      </c>
      <c r="BE188">
        <v>0</v>
      </c>
      <c r="BF188">
        <v>0</v>
      </c>
      <c r="BG188">
        <v>-239205.93</v>
      </c>
      <c r="BH188">
        <v>-348513.74</v>
      </c>
      <c r="BI188">
        <v>0</v>
      </c>
      <c r="BK188">
        <v>0</v>
      </c>
      <c r="BL188">
        <v>-11412929</v>
      </c>
      <c r="BM188">
        <v>0</v>
      </c>
      <c r="BN188">
        <v>1001154.6</v>
      </c>
      <c r="BO188">
        <v>0</v>
      </c>
      <c r="BP188">
        <v>0</v>
      </c>
      <c r="BQ188">
        <v>-255682.61</v>
      </c>
      <c r="BR188">
        <v>0</v>
      </c>
      <c r="BT188">
        <v>0</v>
      </c>
      <c r="BU188">
        <v>0</v>
      </c>
      <c r="BV188">
        <v>-4435844.93</v>
      </c>
      <c r="BW188">
        <v>0</v>
      </c>
      <c r="BX188">
        <v>0</v>
      </c>
      <c r="BY188">
        <v>0</v>
      </c>
      <c r="BZ188">
        <v>0</v>
      </c>
      <c r="CA188">
        <v>0</v>
      </c>
      <c r="CB188">
        <v>25951.31</v>
      </c>
      <c r="CC188">
        <v>688088.01</v>
      </c>
      <c r="CD188">
        <v>54.92</v>
      </c>
      <c r="CE188">
        <v>0</v>
      </c>
      <c r="CI188">
        <v>49489738.099999987</v>
      </c>
      <c r="CJ188">
        <v>22181391.461218655</v>
      </c>
      <c r="CK188">
        <v>-9819261.7825840022</v>
      </c>
      <c r="CL188">
        <v>49670453.180000007</v>
      </c>
      <c r="DA188">
        <v>-4933412.05</v>
      </c>
      <c r="DJ188">
        <v>12499243.74</v>
      </c>
      <c r="EG188" s="1" t="s">
        <v>282</v>
      </c>
      <c r="EH188">
        <v>1</v>
      </c>
      <c r="EI188" s="1"/>
      <c r="EJ188">
        <v>0</v>
      </c>
      <c r="EK188" t="s">
        <v>389</v>
      </c>
      <c r="EL188"/>
    </row>
    <row r="189" spans="1:142" x14ac:dyDescent="0.3">
      <c r="A189" s="1" t="s">
        <v>134</v>
      </c>
      <c r="B189">
        <v>2023</v>
      </c>
      <c r="C189" s="1" t="s">
        <v>135</v>
      </c>
      <c r="D189">
        <v>1318</v>
      </c>
      <c r="E189" s="1" t="s">
        <v>172</v>
      </c>
      <c r="F189" s="1" t="s">
        <v>137</v>
      </c>
      <c r="G189" s="1" t="s">
        <v>138</v>
      </c>
      <c r="H189">
        <v>13125</v>
      </c>
      <c r="I189">
        <v>21129</v>
      </c>
      <c r="AS189">
        <v>47265970</v>
      </c>
      <c r="AT189">
        <v>-36125</v>
      </c>
      <c r="AU189">
        <v>-265895</v>
      </c>
      <c r="AV189">
        <v>4051143</v>
      </c>
      <c r="AW189">
        <v>0</v>
      </c>
      <c r="AX189">
        <v>0</v>
      </c>
      <c r="AY189">
        <v>-53885</v>
      </c>
      <c r="AZ189">
        <v>-3188</v>
      </c>
      <c r="BA189">
        <v>-4051143</v>
      </c>
      <c r="BB189">
        <v>-54507903</v>
      </c>
      <c r="BC189">
        <v>8773040</v>
      </c>
      <c r="BD189">
        <v>0</v>
      </c>
      <c r="BE189">
        <v>0</v>
      </c>
      <c r="BF189">
        <v>0</v>
      </c>
      <c r="BG189">
        <v>-53450</v>
      </c>
      <c r="BH189">
        <v>-2650000</v>
      </c>
      <c r="BI189">
        <v>0</v>
      </c>
      <c r="BK189">
        <v>0</v>
      </c>
      <c r="BL189">
        <v>96113</v>
      </c>
      <c r="BM189">
        <v>0</v>
      </c>
      <c r="BN189">
        <v>1054804</v>
      </c>
      <c r="BO189">
        <v>-183733</v>
      </c>
      <c r="BP189">
        <v>0</v>
      </c>
      <c r="BQ189">
        <v>-429470</v>
      </c>
      <c r="BR189">
        <v>52367</v>
      </c>
      <c r="BT189">
        <v>-1598505</v>
      </c>
      <c r="BU189">
        <v>0</v>
      </c>
      <c r="BV189">
        <v>-880236</v>
      </c>
      <c r="BW189">
        <v>-8853</v>
      </c>
      <c r="BX189">
        <v>0</v>
      </c>
      <c r="BY189">
        <v>0</v>
      </c>
      <c r="BZ189">
        <v>41115</v>
      </c>
      <c r="CA189">
        <v>-21194</v>
      </c>
      <c r="CB189">
        <v>0</v>
      </c>
      <c r="CC189">
        <v>1863417</v>
      </c>
      <c r="CD189">
        <v>0</v>
      </c>
      <c r="CE189">
        <v>0</v>
      </c>
      <c r="CI189">
        <v>30635826</v>
      </c>
      <c r="CJ189">
        <v>10650948.357027758</v>
      </c>
      <c r="CK189">
        <v>-114542.57518999996</v>
      </c>
      <c r="CL189">
        <v>42089781</v>
      </c>
      <c r="DA189">
        <v>28404746</v>
      </c>
      <c r="DJ189">
        <v>11040000</v>
      </c>
      <c r="EG189" s="1"/>
      <c r="EH189">
        <v>0</v>
      </c>
      <c r="EI189" s="1"/>
      <c r="EJ189">
        <v>0</v>
      </c>
      <c r="EK189" t="s">
        <v>419</v>
      </c>
      <c r="EL189"/>
    </row>
    <row r="190" spans="1:142" x14ac:dyDescent="0.3">
      <c r="A190" s="1" t="s">
        <v>134</v>
      </c>
      <c r="B190">
        <v>2023</v>
      </c>
      <c r="C190" s="1" t="s">
        <v>135</v>
      </c>
      <c r="D190">
        <v>1401</v>
      </c>
      <c r="E190" s="1" t="s">
        <v>173</v>
      </c>
      <c r="F190" s="1" t="s">
        <v>137</v>
      </c>
      <c r="G190" s="1" t="s">
        <v>138</v>
      </c>
      <c r="H190">
        <v>10357.030000000001</v>
      </c>
      <c r="I190">
        <v>12163</v>
      </c>
      <c r="AS190">
        <v>36280095</v>
      </c>
      <c r="AT190">
        <v>-124635</v>
      </c>
      <c r="AU190">
        <v>-555085</v>
      </c>
      <c r="AV190">
        <v>3479060</v>
      </c>
      <c r="AW190">
        <v>0</v>
      </c>
      <c r="AX190">
        <v>0</v>
      </c>
      <c r="AY190">
        <v>-51163</v>
      </c>
      <c r="AZ190">
        <v>-3009</v>
      </c>
      <c r="BA190">
        <v>-3479060</v>
      </c>
      <c r="BB190">
        <v>-40378643</v>
      </c>
      <c r="BC190">
        <v>6049598</v>
      </c>
      <c r="BD190">
        <v>0</v>
      </c>
      <c r="BE190">
        <v>0</v>
      </c>
      <c r="BF190">
        <v>0</v>
      </c>
      <c r="BG190">
        <v>0</v>
      </c>
      <c r="BH190">
        <v>-455000</v>
      </c>
      <c r="BI190">
        <v>0</v>
      </c>
      <c r="BK190">
        <v>0</v>
      </c>
      <c r="BL190">
        <v>389914</v>
      </c>
      <c r="BM190">
        <v>0</v>
      </c>
      <c r="BN190">
        <v>-609043</v>
      </c>
      <c r="BO190">
        <v>0</v>
      </c>
      <c r="BP190">
        <v>0</v>
      </c>
      <c r="BQ190">
        <v>-469448</v>
      </c>
      <c r="BR190">
        <v>576971</v>
      </c>
      <c r="BT190">
        <v>-1142676</v>
      </c>
      <c r="BU190">
        <v>0</v>
      </c>
      <c r="BV190">
        <v>-887177</v>
      </c>
      <c r="BW190">
        <v>-159553</v>
      </c>
      <c r="BX190">
        <v>-85878</v>
      </c>
      <c r="BY190">
        <v>-46067</v>
      </c>
      <c r="BZ190">
        <v>57621</v>
      </c>
      <c r="CA190">
        <v>-11494</v>
      </c>
      <c r="CB190">
        <v>0</v>
      </c>
      <c r="CC190">
        <v>894862</v>
      </c>
      <c r="CD190">
        <v>0</v>
      </c>
      <c r="CE190">
        <v>0</v>
      </c>
      <c r="CI190">
        <v>13782976.480000004</v>
      </c>
      <c r="CJ190">
        <v>7275598.8374339491</v>
      </c>
      <c r="CK190">
        <v>274615.14650000015</v>
      </c>
      <c r="CL190">
        <v>17689657</v>
      </c>
      <c r="DA190">
        <v>9164016</v>
      </c>
      <c r="DJ190">
        <v>5075000</v>
      </c>
      <c r="EG190" s="1" t="s">
        <v>294</v>
      </c>
      <c r="EH190">
        <v>1</v>
      </c>
      <c r="EI190" s="1"/>
      <c r="EJ190">
        <v>0</v>
      </c>
      <c r="EK190" t="s">
        <v>426</v>
      </c>
      <c r="EL190"/>
    </row>
    <row r="191" spans="1:142" x14ac:dyDescent="0.3">
      <c r="A191" s="1" t="s">
        <v>134</v>
      </c>
      <c r="B191">
        <v>2023</v>
      </c>
      <c r="C191" s="1" t="s">
        <v>135</v>
      </c>
      <c r="D191">
        <v>558</v>
      </c>
      <c r="E191" s="1" t="s">
        <v>174</v>
      </c>
      <c r="F191" s="1" t="s">
        <v>137</v>
      </c>
      <c r="G191" s="1" t="s">
        <v>138</v>
      </c>
      <c r="H191">
        <v>0</v>
      </c>
      <c r="I191">
        <v>0</v>
      </c>
      <c r="AS191">
        <v>0</v>
      </c>
      <c r="AT191">
        <v>0</v>
      </c>
      <c r="AU191">
        <v>0</v>
      </c>
      <c r="AV191">
        <v>0</v>
      </c>
      <c r="AW191">
        <v>0</v>
      </c>
      <c r="AX191">
        <v>0</v>
      </c>
      <c r="AY191">
        <v>0</v>
      </c>
      <c r="AZ191">
        <v>0</v>
      </c>
      <c r="BA191">
        <v>0</v>
      </c>
      <c r="BB191">
        <v>0</v>
      </c>
      <c r="BC191">
        <v>0</v>
      </c>
      <c r="BD191">
        <v>0</v>
      </c>
      <c r="BE191">
        <v>0</v>
      </c>
      <c r="BF191">
        <v>0</v>
      </c>
      <c r="BG191">
        <v>0</v>
      </c>
      <c r="BH191">
        <v>0</v>
      </c>
      <c r="BI191">
        <v>0</v>
      </c>
      <c r="BK191">
        <v>0</v>
      </c>
      <c r="BL191">
        <v>0</v>
      </c>
      <c r="BM191">
        <v>0</v>
      </c>
      <c r="BN191">
        <v>0</v>
      </c>
      <c r="BO191">
        <v>0</v>
      </c>
      <c r="BP191">
        <v>0</v>
      </c>
      <c r="BQ191">
        <v>0</v>
      </c>
      <c r="BR191">
        <v>0</v>
      </c>
      <c r="BT191">
        <v>0</v>
      </c>
      <c r="BU191">
        <v>0</v>
      </c>
      <c r="BV191">
        <v>0</v>
      </c>
      <c r="BW191">
        <v>0</v>
      </c>
      <c r="BX191">
        <v>0</v>
      </c>
      <c r="BY191">
        <v>0</v>
      </c>
      <c r="BZ191">
        <v>0</v>
      </c>
      <c r="CA191">
        <v>0</v>
      </c>
      <c r="CB191">
        <v>0</v>
      </c>
      <c r="CC191">
        <v>0</v>
      </c>
      <c r="CD191">
        <v>0</v>
      </c>
      <c r="CE191">
        <v>0</v>
      </c>
      <c r="CI191">
        <v>0</v>
      </c>
      <c r="CJ191">
        <v>0</v>
      </c>
      <c r="CK191">
        <v>0</v>
      </c>
      <c r="CL191">
        <v>0</v>
      </c>
      <c r="DA191">
        <v>0</v>
      </c>
      <c r="DJ191">
        <v>0</v>
      </c>
      <c r="EG191" s="1" t="s">
        <v>281</v>
      </c>
      <c r="EH191">
        <v>1</v>
      </c>
      <c r="EI191" s="1"/>
      <c r="EJ191">
        <v>0</v>
      </c>
      <c r="EK191" t="s">
        <v>402</v>
      </c>
      <c r="EL191"/>
    </row>
    <row r="192" spans="1:142" x14ac:dyDescent="0.3">
      <c r="A192" s="1" t="s">
        <v>134</v>
      </c>
      <c r="B192">
        <v>2023</v>
      </c>
      <c r="C192" s="1" t="s">
        <v>135</v>
      </c>
      <c r="D192">
        <v>780</v>
      </c>
      <c r="E192" s="1" t="s">
        <v>175</v>
      </c>
      <c r="F192" s="1" t="s">
        <v>137</v>
      </c>
      <c r="G192" s="1" t="s">
        <v>138</v>
      </c>
      <c r="H192">
        <v>9548.9</v>
      </c>
      <c r="I192">
        <v>9798</v>
      </c>
      <c r="AS192">
        <v>29807981</v>
      </c>
      <c r="AT192">
        <v>47556.58</v>
      </c>
      <c r="AU192">
        <v>-196200.1</v>
      </c>
      <c r="AV192">
        <v>3581848.75</v>
      </c>
      <c r="AW192">
        <v>0</v>
      </c>
      <c r="AX192">
        <v>0</v>
      </c>
      <c r="AY192">
        <v>-41160</v>
      </c>
      <c r="AZ192">
        <v>-2802</v>
      </c>
      <c r="BA192">
        <v>-3581848.75</v>
      </c>
      <c r="BB192">
        <v>-29938513.41</v>
      </c>
      <c r="BC192">
        <v>4972487</v>
      </c>
      <c r="BD192">
        <v>0</v>
      </c>
      <c r="BE192">
        <v>0</v>
      </c>
      <c r="BF192">
        <v>0</v>
      </c>
      <c r="BG192">
        <v>-16455.580000000002</v>
      </c>
      <c r="BH192">
        <v>-2052000</v>
      </c>
      <c r="BI192">
        <v>0</v>
      </c>
      <c r="BK192">
        <v>0</v>
      </c>
      <c r="BL192">
        <v>-3729984</v>
      </c>
      <c r="BM192">
        <v>0</v>
      </c>
      <c r="BN192">
        <v>-363221</v>
      </c>
      <c r="BO192">
        <v>0</v>
      </c>
      <c r="BP192">
        <v>-58028.7</v>
      </c>
      <c r="BQ192">
        <v>-222204.47</v>
      </c>
      <c r="BR192">
        <v>67323.850000000006</v>
      </c>
      <c r="BT192">
        <v>-1746067.71</v>
      </c>
      <c r="BU192">
        <v>0</v>
      </c>
      <c r="BV192">
        <v>-703372.62</v>
      </c>
      <c r="BW192">
        <v>-154957.43</v>
      </c>
      <c r="BX192">
        <v>-1350</v>
      </c>
      <c r="BY192">
        <v>-91325.71</v>
      </c>
      <c r="BZ192">
        <v>159932.70000000001</v>
      </c>
      <c r="CA192">
        <v>-15609.34</v>
      </c>
      <c r="CB192">
        <v>0</v>
      </c>
      <c r="CC192">
        <v>378023.82</v>
      </c>
      <c r="CD192">
        <v>41342.04</v>
      </c>
      <c r="CE192">
        <v>-26774.76</v>
      </c>
      <c r="CI192">
        <v>11889376.000000002</v>
      </c>
      <c r="CJ192">
        <v>6940413.6025160961</v>
      </c>
      <c r="CK192">
        <v>-3628954.8567539998</v>
      </c>
      <c r="CL192">
        <v>15874569.34</v>
      </c>
      <c r="DA192">
        <v>6339953.8399999999</v>
      </c>
      <c r="DJ192">
        <v>5905000</v>
      </c>
      <c r="EG192" s="1"/>
      <c r="EH192">
        <v>0</v>
      </c>
      <c r="EI192" s="1"/>
      <c r="EJ192">
        <v>0</v>
      </c>
      <c r="EK192" t="s">
        <v>405</v>
      </c>
      <c r="EL192"/>
    </row>
    <row r="193" spans="1:142" x14ac:dyDescent="0.3">
      <c r="A193" s="1" t="s">
        <v>134</v>
      </c>
      <c r="B193">
        <v>2023</v>
      </c>
      <c r="C193" s="1" t="s">
        <v>135</v>
      </c>
      <c r="D193">
        <v>1507</v>
      </c>
      <c r="E193" s="1" t="s">
        <v>176</v>
      </c>
      <c r="F193" s="1" t="s">
        <v>137</v>
      </c>
      <c r="G193" s="1" t="s">
        <v>138</v>
      </c>
      <c r="H193">
        <v>10341.24</v>
      </c>
      <c r="I193">
        <v>11399</v>
      </c>
      <c r="AS193">
        <v>40313965.100000001</v>
      </c>
      <c r="AT193">
        <v>-393863.33</v>
      </c>
      <c r="AU193">
        <v>0</v>
      </c>
      <c r="AV193">
        <v>6514845</v>
      </c>
      <c r="AW193">
        <v>0</v>
      </c>
      <c r="AX193">
        <v>0</v>
      </c>
      <c r="AY193">
        <v>-49636.800000000003</v>
      </c>
      <c r="AZ193">
        <v>-3561</v>
      </c>
      <c r="BA193">
        <v>-6514845</v>
      </c>
      <c r="BB193">
        <v>-43695462.43</v>
      </c>
      <c r="BC193">
        <v>5963927.8099999996</v>
      </c>
      <c r="BD193">
        <v>0</v>
      </c>
      <c r="BE193">
        <v>0</v>
      </c>
      <c r="BF193">
        <v>0</v>
      </c>
      <c r="BG193">
        <v>0</v>
      </c>
      <c r="BH193">
        <v>-964674.4</v>
      </c>
      <c r="BI193">
        <v>0</v>
      </c>
      <c r="BK193">
        <v>0</v>
      </c>
      <c r="BL193">
        <v>-1021085</v>
      </c>
      <c r="BM193">
        <v>0</v>
      </c>
      <c r="BN193">
        <v>-133547</v>
      </c>
      <c r="BO193">
        <v>0</v>
      </c>
      <c r="BP193">
        <v>-151573</v>
      </c>
      <c r="BQ193">
        <v>-56906.94</v>
      </c>
      <c r="BR193">
        <v>0</v>
      </c>
      <c r="BT193">
        <v>0</v>
      </c>
      <c r="BU193">
        <v>0</v>
      </c>
      <c r="BV193">
        <v>-2005580.64</v>
      </c>
      <c r="BW193">
        <v>-142953.25</v>
      </c>
      <c r="BX193">
        <v>-23415.88</v>
      </c>
      <c r="BY193">
        <v>0</v>
      </c>
      <c r="BZ193">
        <v>6667.61</v>
      </c>
      <c r="CA193">
        <v>-26141.7</v>
      </c>
      <c r="CB193">
        <v>0</v>
      </c>
      <c r="CC193">
        <v>1030283.31</v>
      </c>
      <c r="CD193">
        <v>10249.299999999999</v>
      </c>
      <c r="CE193">
        <v>0</v>
      </c>
      <c r="CI193">
        <v>21157114.362250477</v>
      </c>
      <c r="CJ193">
        <v>9205998.6220788676</v>
      </c>
      <c r="CK193">
        <v>-1193721.9481619999</v>
      </c>
      <c r="CL193">
        <v>24785979.390000001</v>
      </c>
      <c r="DA193">
        <v>11701065.32</v>
      </c>
      <c r="DJ193">
        <v>8631990.1400000006</v>
      </c>
      <c r="EG193" s="1"/>
      <c r="EH193">
        <v>0</v>
      </c>
      <c r="EI193" s="1" t="s">
        <v>199</v>
      </c>
      <c r="EJ193">
        <v>1</v>
      </c>
      <c r="EK193" t="s">
        <v>428</v>
      </c>
      <c r="EL193"/>
    </row>
    <row r="194" spans="1:142" x14ac:dyDescent="0.3">
      <c r="A194" s="1" t="s">
        <v>134</v>
      </c>
      <c r="B194">
        <v>2023</v>
      </c>
      <c r="C194" s="1" t="s">
        <v>135</v>
      </c>
      <c r="D194">
        <v>829</v>
      </c>
      <c r="E194" s="1" t="s">
        <v>177</v>
      </c>
      <c r="F194" s="1" t="s">
        <v>137</v>
      </c>
      <c r="G194" s="1" t="s">
        <v>138</v>
      </c>
      <c r="H194">
        <v>26157.53</v>
      </c>
      <c r="I194">
        <v>13428</v>
      </c>
      <c r="AS194">
        <v>70824169.299999997</v>
      </c>
      <c r="AT194">
        <v>-136729.42000000001</v>
      </c>
      <c r="AU194">
        <v>-415846.33</v>
      </c>
      <c r="AV194">
        <v>7595073.2999999998</v>
      </c>
      <c r="AW194">
        <v>29260.22</v>
      </c>
      <c r="AX194">
        <v>0</v>
      </c>
      <c r="AY194">
        <v>-124641.60000000001</v>
      </c>
      <c r="AZ194">
        <v>-3683</v>
      </c>
      <c r="BA194">
        <v>-7595073.2999999998</v>
      </c>
      <c r="BB194">
        <v>-64380615.25</v>
      </c>
      <c r="BC194">
        <v>11987093.65</v>
      </c>
      <c r="BD194">
        <v>0</v>
      </c>
      <c r="BE194">
        <v>0</v>
      </c>
      <c r="BF194">
        <v>0</v>
      </c>
      <c r="BG194">
        <v>0</v>
      </c>
      <c r="BH194">
        <v>-7390000</v>
      </c>
      <c r="BI194">
        <v>0</v>
      </c>
      <c r="BK194">
        <v>0</v>
      </c>
      <c r="BL194">
        <v>4612891</v>
      </c>
      <c r="BM194">
        <v>0</v>
      </c>
      <c r="BN194">
        <v>-23611177</v>
      </c>
      <c r="BO194">
        <v>0</v>
      </c>
      <c r="BP194">
        <v>0</v>
      </c>
      <c r="BQ194">
        <v>-478458.52</v>
      </c>
      <c r="BR194">
        <v>135080.5</v>
      </c>
      <c r="BT194">
        <v>-1787411.91</v>
      </c>
      <c r="BU194">
        <v>0</v>
      </c>
      <c r="BV194">
        <v>-773960.69</v>
      </c>
      <c r="BW194">
        <v>-9725.4</v>
      </c>
      <c r="BX194">
        <v>0</v>
      </c>
      <c r="BY194">
        <v>-75821.27</v>
      </c>
      <c r="BZ194">
        <v>0</v>
      </c>
      <c r="CA194">
        <v>0</v>
      </c>
      <c r="CB194">
        <v>0</v>
      </c>
      <c r="CC194">
        <v>874139.69</v>
      </c>
      <c r="CD194">
        <v>0</v>
      </c>
      <c r="CE194">
        <v>0</v>
      </c>
      <c r="CI194">
        <v>16925873.390000001</v>
      </c>
      <c r="CJ194">
        <v>7787478.2216051668</v>
      </c>
      <c r="CK194">
        <v>4862724.8055449994</v>
      </c>
      <c r="CL194">
        <v>24919070.369999997</v>
      </c>
      <c r="DA194">
        <v>2184812.2599999998</v>
      </c>
      <c r="DJ194">
        <v>13180000</v>
      </c>
      <c r="EG194" s="1"/>
      <c r="EH194">
        <v>0</v>
      </c>
      <c r="EI194" s="1"/>
      <c r="EJ194">
        <v>0</v>
      </c>
      <c r="EK194" t="s">
        <v>407</v>
      </c>
      <c r="EL194"/>
    </row>
    <row r="195" spans="1:142" x14ac:dyDescent="0.3">
      <c r="A195" s="1" t="s">
        <v>134</v>
      </c>
      <c r="B195">
        <v>2023</v>
      </c>
      <c r="C195" s="1" t="s">
        <v>135</v>
      </c>
      <c r="D195">
        <v>246</v>
      </c>
      <c r="E195" s="1" t="s">
        <v>178</v>
      </c>
      <c r="F195" s="1" t="s">
        <v>137</v>
      </c>
      <c r="G195" s="1" t="s">
        <v>138</v>
      </c>
      <c r="H195">
        <v>9576.8700000000008</v>
      </c>
      <c r="I195">
        <v>11441</v>
      </c>
      <c r="AS195">
        <v>31469806.699999999</v>
      </c>
      <c r="AT195">
        <v>-66597.320000000007</v>
      </c>
      <c r="AU195">
        <v>1174.0999999999999</v>
      </c>
      <c r="AV195">
        <v>4033248.05</v>
      </c>
      <c r="AW195">
        <v>0</v>
      </c>
      <c r="AX195">
        <v>0</v>
      </c>
      <c r="AY195">
        <v>-24206.400000000001</v>
      </c>
      <c r="AZ195">
        <v>-1916</v>
      </c>
      <c r="BA195">
        <v>-4033248.05</v>
      </c>
      <c r="BB195">
        <v>-31560887.949999999</v>
      </c>
      <c r="BC195">
        <v>5214963.8</v>
      </c>
      <c r="BD195">
        <v>0</v>
      </c>
      <c r="BE195">
        <v>0</v>
      </c>
      <c r="BF195">
        <v>0</v>
      </c>
      <c r="BG195">
        <v>-6295.79</v>
      </c>
      <c r="BH195">
        <v>290000</v>
      </c>
      <c r="BI195">
        <v>0</v>
      </c>
      <c r="BK195">
        <v>0</v>
      </c>
      <c r="BL195">
        <v>-199976</v>
      </c>
      <c r="BM195">
        <v>0</v>
      </c>
      <c r="BN195">
        <v>-3350000</v>
      </c>
      <c r="BO195">
        <v>-81777.850000000006</v>
      </c>
      <c r="BP195">
        <v>-38165.699999999997</v>
      </c>
      <c r="BQ195">
        <v>-226011.11</v>
      </c>
      <c r="BR195">
        <v>0</v>
      </c>
      <c r="BT195">
        <v>-1085078.8999999999</v>
      </c>
      <c r="BU195">
        <v>-245</v>
      </c>
      <c r="BV195">
        <v>-572805.31999999995</v>
      </c>
      <c r="BW195">
        <v>-10000</v>
      </c>
      <c r="BX195">
        <v>0</v>
      </c>
      <c r="BY195">
        <v>-2086.6999999999998</v>
      </c>
      <c r="BZ195">
        <v>201167.61</v>
      </c>
      <c r="CA195">
        <v>-4728.05</v>
      </c>
      <c r="CB195">
        <v>0</v>
      </c>
      <c r="CC195">
        <v>786164.56</v>
      </c>
      <c r="CD195">
        <v>0</v>
      </c>
      <c r="CE195">
        <v>0</v>
      </c>
      <c r="CI195">
        <v>8265369</v>
      </c>
      <c r="CJ195">
        <v>5970543.3212378146</v>
      </c>
      <c r="CK195">
        <v>-481273.71552700002</v>
      </c>
      <c r="CL195">
        <v>24966366.300000001</v>
      </c>
      <c r="DA195">
        <v>8567159.0800000001</v>
      </c>
      <c r="DJ195">
        <v>5800000</v>
      </c>
      <c r="EG195" s="1"/>
      <c r="EH195">
        <v>0</v>
      </c>
      <c r="EI195" s="1"/>
      <c r="EJ195">
        <v>0</v>
      </c>
      <c r="EK195" t="s">
        <v>394</v>
      </c>
      <c r="EL195"/>
    </row>
    <row r="196" spans="1:142" x14ac:dyDescent="0.3">
      <c r="A196" s="1" t="s">
        <v>134</v>
      </c>
      <c r="B196">
        <v>2023</v>
      </c>
      <c r="C196" s="1" t="s">
        <v>135</v>
      </c>
      <c r="D196">
        <v>134</v>
      </c>
      <c r="E196" s="1" t="s">
        <v>179</v>
      </c>
      <c r="F196" s="1" t="s">
        <v>137</v>
      </c>
      <c r="G196" s="1" t="s">
        <v>138</v>
      </c>
      <c r="H196">
        <v>5541.13</v>
      </c>
      <c r="I196">
        <v>8430</v>
      </c>
      <c r="AS196">
        <v>18539410.649999999</v>
      </c>
      <c r="AT196">
        <v>-134003.60999999999</v>
      </c>
      <c r="AU196">
        <v>-302192.40000000002</v>
      </c>
      <c r="AV196">
        <v>2520927.2000000002</v>
      </c>
      <c r="AW196">
        <v>0</v>
      </c>
      <c r="AX196">
        <v>0</v>
      </c>
      <c r="AY196">
        <v>-26120.94</v>
      </c>
      <c r="AZ196">
        <v>-1394</v>
      </c>
      <c r="BA196">
        <v>-2520927.2000000002</v>
      </c>
      <c r="BB196">
        <v>-19987439.75</v>
      </c>
      <c r="BC196">
        <v>3084183.8</v>
      </c>
      <c r="BD196">
        <v>0</v>
      </c>
      <c r="BE196">
        <v>0</v>
      </c>
      <c r="BF196">
        <v>0</v>
      </c>
      <c r="BG196">
        <v>-7788.87</v>
      </c>
      <c r="BH196">
        <v>-900306</v>
      </c>
      <c r="BI196">
        <v>0</v>
      </c>
      <c r="BK196">
        <v>0</v>
      </c>
      <c r="BL196">
        <v>1106043</v>
      </c>
      <c r="BM196">
        <v>0</v>
      </c>
      <c r="BN196">
        <v>-865000</v>
      </c>
      <c r="BO196">
        <v>0</v>
      </c>
      <c r="BP196">
        <v>0</v>
      </c>
      <c r="BQ196">
        <v>-78579.34</v>
      </c>
      <c r="BR196">
        <v>162938.85</v>
      </c>
      <c r="BT196">
        <v>-703326.65</v>
      </c>
      <c r="BU196">
        <v>0</v>
      </c>
      <c r="BV196">
        <v>-509638.36</v>
      </c>
      <c r="BW196">
        <v>-92808.97</v>
      </c>
      <c r="BX196">
        <v>0</v>
      </c>
      <c r="BY196">
        <v>-21969.45</v>
      </c>
      <c r="BZ196">
        <v>124678.11</v>
      </c>
      <c r="CA196">
        <v>0</v>
      </c>
      <c r="CB196">
        <v>0</v>
      </c>
      <c r="CC196">
        <v>631887.48</v>
      </c>
      <c r="CD196">
        <v>0</v>
      </c>
      <c r="CE196">
        <v>0</v>
      </c>
      <c r="CI196">
        <v>11798833.200000005</v>
      </c>
      <c r="CJ196">
        <v>6222910.3931083437</v>
      </c>
      <c r="CK196">
        <v>884461.12313700002</v>
      </c>
      <c r="CL196">
        <v>14537964.560000001</v>
      </c>
      <c r="DA196">
        <v>11423457.99</v>
      </c>
      <c r="DJ196">
        <v>3495050</v>
      </c>
      <c r="EG196" s="1" t="s">
        <v>288</v>
      </c>
      <c r="EH196">
        <v>1</v>
      </c>
      <c r="EI196" s="1"/>
      <c r="EJ196">
        <v>0</v>
      </c>
      <c r="EK196" t="s">
        <v>391</v>
      </c>
      <c r="EL196"/>
    </row>
    <row r="197" spans="1:142" x14ac:dyDescent="0.3">
      <c r="A197" s="1" t="s">
        <v>134</v>
      </c>
      <c r="B197">
        <v>2023</v>
      </c>
      <c r="C197" s="1" t="s">
        <v>135</v>
      </c>
      <c r="D197">
        <v>1113</v>
      </c>
      <c r="E197" s="1" t="s">
        <v>180</v>
      </c>
      <c r="F197" s="1" t="s">
        <v>137</v>
      </c>
      <c r="G197" s="1" t="s">
        <v>138</v>
      </c>
      <c r="H197">
        <v>6518.51</v>
      </c>
      <c r="I197">
        <v>6101</v>
      </c>
      <c r="AS197">
        <v>23028403.899999999</v>
      </c>
      <c r="AT197">
        <v>-65315.199999999997</v>
      </c>
      <c r="AU197">
        <v>-345426.05</v>
      </c>
      <c r="AV197">
        <v>3734751.75</v>
      </c>
      <c r="AW197">
        <v>0</v>
      </c>
      <c r="AX197">
        <v>0</v>
      </c>
      <c r="AY197">
        <v>-31291.200000000001</v>
      </c>
      <c r="AZ197">
        <v>-1606</v>
      </c>
      <c r="BA197">
        <v>-3734751.75</v>
      </c>
      <c r="BB197">
        <v>-23317536.329999998</v>
      </c>
      <c r="BC197">
        <v>3545493.49</v>
      </c>
      <c r="BD197">
        <v>0</v>
      </c>
      <c r="BE197">
        <v>0</v>
      </c>
      <c r="BF197">
        <v>0</v>
      </c>
      <c r="BG197">
        <v>-665.98</v>
      </c>
      <c r="BH197">
        <v>-518541.7</v>
      </c>
      <c r="BI197">
        <v>0</v>
      </c>
      <c r="BK197">
        <v>0</v>
      </c>
      <c r="BL197">
        <v>-482643</v>
      </c>
      <c r="BM197">
        <v>0</v>
      </c>
      <c r="BN197">
        <v>-2311433</v>
      </c>
      <c r="BO197">
        <v>0</v>
      </c>
      <c r="BP197">
        <v>-141808</v>
      </c>
      <c r="BQ197">
        <v>-31805.47</v>
      </c>
      <c r="BR197">
        <v>322103.76</v>
      </c>
      <c r="BT197">
        <v>-41443.949999999997</v>
      </c>
      <c r="BU197">
        <v>0</v>
      </c>
      <c r="BV197">
        <v>-1439210.77</v>
      </c>
      <c r="BW197">
        <v>-27117.25</v>
      </c>
      <c r="BX197">
        <v>0</v>
      </c>
      <c r="BY197">
        <v>0</v>
      </c>
      <c r="BZ197">
        <v>211117.45</v>
      </c>
      <c r="CA197">
        <v>-43864.5</v>
      </c>
      <c r="CB197">
        <v>0</v>
      </c>
      <c r="CC197">
        <v>283075.58</v>
      </c>
      <c r="CD197">
        <v>9423.15</v>
      </c>
      <c r="CE197">
        <v>0</v>
      </c>
      <c r="CI197">
        <v>7956559.998856619</v>
      </c>
      <c r="CJ197">
        <v>3835014.965625478</v>
      </c>
      <c r="CK197">
        <v>-324803.76329999999</v>
      </c>
      <c r="CL197">
        <v>6338130.4500000002</v>
      </c>
      <c r="DA197">
        <v>4175207.75</v>
      </c>
      <c r="DJ197">
        <v>4289318.29</v>
      </c>
      <c r="EG197" s="1"/>
      <c r="EH197">
        <v>0</v>
      </c>
      <c r="EI197" s="1"/>
      <c r="EJ197">
        <v>0</v>
      </c>
      <c r="EK197" t="s">
        <v>416</v>
      </c>
      <c r="EL197"/>
    </row>
    <row r="198" spans="1:142" x14ac:dyDescent="0.3">
      <c r="A198" s="1" t="s">
        <v>134</v>
      </c>
      <c r="B198">
        <v>2023</v>
      </c>
      <c r="C198" s="1" t="s">
        <v>135</v>
      </c>
      <c r="D198">
        <v>1040</v>
      </c>
      <c r="E198" s="1" t="s">
        <v>181</v>
      </c>
      <c r="F198" s="1" t="s">
        <v>137</v>
      </c>
      <c r="G198" s="1" t="s">
        <v>138</v>
      </c>
      <c r="H198">
        <v>4271.18</v>
      </c>
      <c r="I198">
        <v>4905</v>
      </c>
      <c r="AS198">
        <v>13530243.35</v>
      </c>
      <c r="AT198">
        <v>-1417.39</v>
      </c>
      <c r="AU198">
        <v>-120593.12</v>
      </c>
      <c r="AV198">
        <v>1171452.1000000001</v>
      </c>
      <c r="AW198">
        <v>0</v>
      </c>
      <c r="AX198">
        <v>0</v>
      </c>
      <c r="AY198">
        <v>-16459.2</v>
      </c>
      <c r="AZ198">
        <v>-1267</v>
      </c>
      <c r="BA198">
        <v>-1171452.1000000001</v>
      </c>
      <c r="BB198">
        <v>-12983911.4</v>
      </c>
      <c r="BC198">
        <v>2087046.75</v>
      </c>
      <c r="BD198">
        <v>0</v>
      </c>
      <c r="BE198">
        <v>0</v>
      </c>
      <c r="BF198">
        <v>0</v>
      </c>
      <c r="BG198">
        <v>-544.12</v>
      </c>
      <c r="BH198">
        <v>115574</v>
      </c>
      <c r="BI198">
        <v>0</v>
      </c>
      <c r="BK198">
        <v>0</v>
      </c>
      <c r="BL198">
        <v>-506212</v>
      </c>
      <c r="BM198">
        <v>0</v>
      </c>
      <c r="BN198">
        <v>-440614</v>
      </c>
      <c r="BO198">
        <v>0</v>
      </c>
      <c r="BP198">
        <v>-64037.45</v>
      </c>
      <c r="BQ198">
        <v>-82294.5</v>
      </c>
      <c r="BR198">
        <v>10119.200000000001</v>
      </c>
      <c r="BT198">
        <v>-590780</v>
      </c>
      <c r="BU198">
        <v>0</v>
      </c>
      <c r="BV198">
        <v>-207294</v>
      </c>
      <c r="BW198">
        <v>-3661.8</v>
      </c>
      <c r="BX198">
        <v>0</v>
      </c>
      <c r="BY198">
        <v>-5944</v>
      </c>
      <c r="BZ198">
        <v>4985.3999999999996</v>
      </c>
      <c r="CA198">
        <v>-10518.9</v>
      </c>
      <c r="CB198">
        <v>0</v>
      </c>
      <c r="CC198">
        <v>447556.2</v>
      </c>
      <c r="CD198">
        <v>93402.1</v>
      </c>
      <c r="CE198">
        <v>-2769</v>
      </c>
      <c r="CI198">
        <v>13677624.729999997</v>
      </c>
      <c r="CJ198">
        <v>3888979.4592939639</v>
      </c>
      <c r="CK198">
        <v>-846826.26060000004</v>
      </c>
      <c r="CL198">
        <v>14755642.050000001</v>
      </c>
      <c r="DA198">
        <v>14016052.27</v>
      </c>
      <c r="DJ198">
        <v>2437610</v>
      </c>
      <c r="EG198" s="1" t="s">
        <v>283</v>
      </c>
      <c r="EH198">
        <v>1</v>
      </c>
      <c r="EI198" s="1"/>
      <c r="EJ198">
        <v>0</v>
      </c>
      <c r="EK198" t="s">
        <v>414</v>
      </c>
      <c r="EL198"/>
    </row>
    <row r="199" spans="1:142" x14ac:dyDescent="0.3">
      <c r="A199" s="1" t="s">
        <v>134</v>
      </c>
      <c r="B199">
        <v>2023</v>
      </c>
      <c r="C199" s="1" t="s">
        <v>135</v>
      </c>
      <c r="D199">
        <v>901</v>
      </c>
      <c r="E199" s="1" t="s">
        <v>182</v>
      </c>
      <c r="F199" s="1" t="s">
        <v>137</v>
      </c>
      <c r="G199" s="1" t="s">
        <v>138</v>
      </c>
      <c r="H199">
        <v>3418.5</v>
      </c>
      <c r="I199">
        <v>3596</v>
      </c>
      <c r="AS199">
        <v>10742092.050000001</v>
      </c>
      <c r="AT199">
        <v>0</v>
      </c>
      <c r="AU199">
        <v>-42968.35</v>
      </c>
      <c r="AV199">
        <v>1477194.45</v>
      </c>
      <c r="AW199">
        <v>0</v>
      </c>
      <c r="AX199">
        <v>0</v>
      </c>
      <c r="AY199">
        <v>-16934.400000000001</v>
      </c>
      <c r="AZ199">
        <v>-1044</v>
      </c>
      <c r="BA199">
        <v>-1477194.45</v>
      </c>
      <c r="BB199">
        <v>-12985590.800000001</v>
      </c>
      <c r="BC199">
        <v>1920094</v>
      </c>
      <c r="BD199">
        <v>0</v>
      </c>
      <c r="BE199">
        <v>0</v>
      </c>
      <c r="BF199">
        <v>0</v>
      </c>
      <c r="BG199">
        <v>0</v>
      </c>
      <c r="BH199">
        <v>-385000</v>
      </c>
      <c r="BI199">
        <v>0</v>
      </c>
      <c r="BK199">
        <v>0</v>
      </c>
      <c r="BL199">
        <v>-519317</v>
      </c>
      <c r="BM199">
        <v>0</v>
      </c>
      <c r="BN199">
        <v>-385000</v>
      </c>
      <c r="BO199">
        <v>-38756.85</v>
      </c>
      <c r="BP199">
        <v>0</v>
      </c>
      <c r="BQ199">
        <v>-71331.94</v>
      </c>
      <c r="BR199">
        <v>367426.15</v>
      </c>
      <c r="BT199">
        <v>-281876.65000000002</v>
      </c>
      <c r="BU199">
        <v>0</v>
      </c>
      <c r="BV199">
        <v>-307076.38</v>
      </c>
      <c r="BW199">
        <v>-1749.75</v>
      </c>
      <c r="BX199">
        <v>0</v>
      </c>
      <c r="BY199">
        <v>-3946.35</v>
      </c>
      <c r="BZ199">
        <v>199125.94</v>
      </c>
      <c r="CA199">
        <v>-575.1</v>
      </c>
      <c r="CB199">
        <v>0</v>
      </c>
      <c r="CC199">
        <v>579100.89</v>
      </c>
      <c r="CD199">
        <v>0</v>
      </c>
      <c r="CE199">
        <v>0</v>
      </c>
      <c r="CI199">
        <v>12543716.110000003</v>
      </c>
      <c r="CJ199">
        <v>4456366.3348201914</v>
      </c>
      <c r="CK199">
        <v>-734479.97649999999</v>
      </c>
      <c r="CL199">
        <v>11928728.17</v>
      </c>
      <c r="DA199">
        <v>7810021.6200000001</v>
      </c>
      <c r="DJ199">
        <v>2420000</v>
      </c>
      <c r="EG199" s="1"/>
      <c r="EH199">
        <v>0</v>
      </c>
      <c r="EI199" s="1"/>
      <c r="EJ199">
        <v>0</v>
      </c>
      <c r="EK199" t="s">
        <v>409</v>
      </c>
      <c r="EL199"/>
    </row>
    <row r="200" spans="1:142" x14ac:dyDescent="0.3">
      <c r="A200" s="1" t="s">
        <v>134</v>
      </c>
      <c r="B200">
        <v>2023</v>
      </c>
      <c r="C200" s="1" t="s">
        <v>135</v>
      </c>
      <c r="D200">
        <v>966</v>
      </c>
      <c r="E200" s="1" t="s">
        <v>183</v>
      </c>
      <c r="F200" s="1" t="s">
        <v>137</v>
      </c>
      <c r="G200" s="1" t="s">
        <v>138</v>
      </c>
      <c r="H200">
        <v>3918.13</v>
      </c>
      <c r="I200">
        <v>4101</v>
      </c>
      <c r="AS200">
        <v>12945167.449999999</v>
      </c>
      <c r="AT200">
        <v>-24612.52</v>
      </c>
      <c r="AU200">
        <v>-75081.95</v>
      </c>
      <c r="AV200">
        <v>1916402.2</v>
      </c>
      <c r="AW200">
        <v>0</v>
      </c>
      <c r="AX200">
        <v>0</v>
      </c>
      <c r="AY200">
        <v>-18004.8</v>
      </c>
      <c r="AZ200">
        <v>-1093</v>
      </c>
      <c r="BA200">
        <v>-1916402.2</v>
      </c>
      <c r="BB200">
        <v>-14878981.25</v>
      </c>
      <c r="BC200">
        <v>2261966.5</v>
      </c>
      <c r="BD200">
        <v>0</v>
      </c>
      <c r="BE200">
        <v>0</v>
      </c>
      <c r="BF200">
        <v>0</v>
      </c>
      <c r="BG200">
        <v>-722.95</v>
      </c>
      <c r="BH200">
        <v>-670000</v>
      </c>
      <c r="BI200">
        <v>0</v>
      </c>
      <c r="BK200">
        <v>0</v>
      </c>
      <c r="BL200">
        <v>973278</v>
      </c>
      <c r="BM200">
        <v>0</v>
      </c>
      <c r="BN200">
        <v>-1190000</v>
      </c>
      <c r="BO200">
        <v>-29049.1</v>
      </c>
      <c r="BP200">
        <v>0</v>
      </c>
      <c r="BQ200">
        <v>-73550.03</v>
      </c>
      <c r="BR200">
        <v>0</v>
      </c>
      <c r="BT200">
        <v>-492953.39</v>
      </c>
      <c r="BU200">
        <v>0</v>
      </c>
      <c r="BV200">
        <v>-233717.86</v>
      </c>
      <c r="BW200">
        <v>-22266.02</v>
      </c>
      <c r="BX200">
        <v>0</v>
      </c>
      <c r="BY200">
        <v>0</v>
      </c>
      <c r="BZ200">
        <v>8280.2099999999991</v>
      </c>
      <c r="CA200">
        <v>8565.24</v>
      </c>
      <c r="CB200">
        <v>0</v>
      </c>
      <c r="CC200">
        <v>313611.09999999998</v>
      </c>
      <c r="CD200">
        <v>0</v>
      </c>
      <c r="CE200">
        <v>0</v>
      </c>
      <c r="CI200">
        <v>7798380.0000000019</v>
      </c>
      <c r="CJ200">
        <v>4133920.4014095343</v>
      </c>
      <c r="CK200">
        <v>636810.87469999993</v>
      </c>
      <c r="CL200">
        <v>10156611.050000001</v>
      </c>
      <c r="DA200">
        <v>6359220</v>
      </c>
      <c r="DJ200">
        <v>2870000</v>
      </c>
      <c r="EG200" s="1"/>
      <c r="EH200">
        <v>0</v>
      </c>
      <c r="EI200" s="1"/>
      <c r="EJ200">
        <v>0</v>
      </c>
      <c r="EK200" t="s">
        <v>411</v>
      </c>
      <c r="EL200"/>
    </row>
    <row r="201" spans="1:142" x14ac:dyDescent="0.3">
      <c r="A201" s="1" t="s">
        <v>134</v>
      </c>
      <c r="B201">
        <v>2023</v>
      </c>
      <c r="C201" s="1" t="s">
        <v>135</v>
      </c>
      <c r="D201">
        <v>1322</v>
      </c>
      <c r="E201" s="1" t="s">
        <v>184</v>
      </c>
      <c r="F201" s="1" t="s">
        <v>137</v>
      </c>
      <c r="G201" s="1" t="s">
        <v>138</v>
      </c>
      <c r="H201">
        <v>2832.13</v>
      </c>
      <c r="I201">
        <v>2829</v>
      </c>
      <c r="AS201">
        <v>11938017.949999999</v>
      </c>
      <c r="AT201">
        <v>-65325.1</v>
      </c>
      <c r="AU201">
        <v>-166926.89000000001</v>
      </c>
      <c r="AV201">
        <v>1484974.15</v>
      </c>
      <c r="AW201">
        <v>0</v>
      </c>
      <c r="AX201">
        <v>0</v>
      </c>
      <c r="AY201">
        <v>-13569.6</v>
      </c>
      <c r="AZ201">
        <v>-872</v>
      </c>
      <c r="BA201">
        <v>-1484974.15</v>
      </c>
      <c r="BB201">
        <v>-17716697.449999999</v>
      </c>
      <c r="BC201">
        <v>1985937.4</v>
      </c>
      <c r="BD201">
        <v>0</v>
      </c>
      <c r="BE201">
        <v>0</v>
      </c>
      <c r="BF201">
        <v>0</v>
      </c>
      <c r="BG201">
        <v>-2572.09</v>
      </c>
      <c r="BH201">
        <v>300000</v>
      </c>
      <c r="BI201">
        <v>0</v>
      </c>
      <c r="BK201">
        <v>0</v>
      </c>
      <c r="BL201">
        <v>4245899.5999999996</v>
      </c>
      <c r="BM201">
        <v>0</v>
      </c>
      <c r="BN201">
        <v>307054</v>
      </c>
      <c r="BO201">
        <v>-87520.05</v>
      </c>
      <c r="BP201">
        <v>-12605.25</v>
      </c>
      <c r="BQ201">
        <v>-135926.97</v>
      </c>
      <c r="BR201">
        <v>13914.9</v>
      </c>
      <c r="BT201">
        <v>-980711.43</v>
      </c>
      <c r="BU201">
        <v>0</v>
      </c>
      <c r="BV201">
        <v>-397370.2</v>
      </c>
      <c r="BW201">
        <v>-37771.68</v>
      </c>
      <c r="BX201">
        <v>0</v>
      </c>
      <c r="BY201">
        <v>-3443.06</v>
      </c>
      <c r="BZ201">
        <v>157798.79999999999</v>
      </c>
      <c r="CA201">
        <v>-9327.9599999999991</v>
      </c>
      <c r="CB201">
        <v>0</v>
      </c>
      <c r="CC201">
        <v>294209.44</v>
      </c>
      <c r="CD201">
        <v>0</v>
      </c>
      <c r="CE201">
        <v>0</v>
      </c>
      <c r="CI201">
        <v>10131044.91</v>
      </c>
      <c r="CJ201">
        <v>5610117.497806211</v>
      </c>
      <c r="CK201">
        <v>4362236.3797200006</v>
      </c>
      <c r="CL201">
        <v>9540716.9399999995</v>
      </c>
      <c r="DA201">
        <v>8916456.9000000004</v>
      </c>
      <c r="DJ201">
        <v>2850000</v>
      </c>
      <c r="EG201" s="1"/>
      <c r="EH201">
        <v>0</v>
      </c>
      <c r="EI201" s="1"/>
      <c r="EJ201">
        <v>0</v>
      </c>
      <c r="EK201" t="s">
        <v>420</v>
      </c>
      <c r="EL201"/>
    </row>
    <row r="202" spans="1:142" x14ac:dyDescent="0.3">
      <c r="A202" s="1" t="s">
        <v>134</v>
      </c>
      <c r="B202">
        <v>2023</v>
      </c>
      <c r="C202" s="1" t="s">
        <v>135</v>
      </c>
      <c r="D202">
        <v>820</v>
      </c>
      <c r="E202" s="1" t="s">
        <v>185</v>
      </c>
      <c r="F202" s="1" t="s">
        <v>137</v>
      </c>
      <c r="G202" s="1" t="s">
        <v>138</v>
      </c>
      <c r="H202">
        <v>2570.16</v>
      </c>
      <c r="I202">
        <v>2574</v>
      </c>
      <c r="AS202">
        <v>8433804.0500000007</v>
      </c>
      <c r="AT202">
        <v>2996.76</v>
      </c>
      <c r="AU202">
        <v>-37108.75</v>
      </c>
      <c r="AV202">
        <v>1238911.75</v>
      </c>
      <c r="AW202">
        <v>0</v>
      </c>
      <c r="AX202">
        <v>0</v>
      </c>
      <c r="AY202">
        <v>-12715.2</v>
      </c>
      <c r="AZ202">
        <v>-789</v>
      </c>
      <c r="BA202">
        <v>-1238911.75</v>
      </c>
      <c r="BB202">
        <v>-11163326.050000001</v>
      </c>
      <c r="BC202">
        <v>1411920.1</v>
      </c>
      <c r="BD202">
        <v>0</v>
      </c>
      <c r="BE202">
        <v>0</v>
      </c>
      <c r="BF202">
        <v>0</v>
      </c>
      <c r="BG202">
        <v>-31.5</v>
      </c>
      <c r="BH202">
        <v>-405000</v>
      </c>
      <c r="BI202">
        <v>0</v>
      </c>
      <c r="BK202">
        <v>0</v>
      </c>
      <c r="BL202">
        <v>582993</v>
      </c>
      <c r="BM202">
        <v>0</v>
      </c>
      <c r="BN202">
        <v>194000</v>
      </c>
      <c r="BO202">
        <v>-12354.9</v>
      </c>
      <c r="BP202">
        <v>0</v>
      </c>
      <c r="BQ202">
        <v>-51515.74</v>
      </c>
      <c r="BR202">
        <v>0</v>
      </c>
      <c r="BT202">
        <v>-197380.25</v>
      </c>
      <c r="BU202">
        <v>0</v>
      </c>
      <c r="BV202">
        <v>-249196.91</v>
      </c>
      <c r="BW202">
        <v>-614.85</v>
      </c>
      <c r="BX202">
        <v>0</v>
      </c>
      <c r="BY202">
        <v>0</v>
      </c>
      <c r="BZ202">
        <v>77813.899999999994</v>
      </c>
      <c r="CA202">
        <v>-35100.85</v>
      </c>
      <c r="CB202">
        <v>0</v>
      </c>
      <c r="CC202">
        <v>317208.95</v>
      </c>
      <c r="CD202">
        <v>0</v>
      </c>
      <c r="CE202">
        <v>0</v>
      </c>
      <c r="CI202">
        <v>7217538.2000000002</v>
      </c>
      <c r="CJ202">
        <v>3369707.5300809471</v>
      </c>
      <c r="CK202">
        <v>609505.12620000006</v>
      </c>
      <c r="CL202">
        <v>6444685.4100000001</v>
      </c>
      <c r="DA202">
        <v>4375323.1500000004</v>
      </c>
      <c r="DJ202">
        <v>1740000</v>
      </c>
      <c r="EG202" s="1"/>
      <c r="EH202">
        <v>0</v>
      </c>
      <c r="EI202" s="1"/>
      <c r="EJ202">
        <v>0</v>
      </c>
      <c r="EK202" t="s">
        <v>406</v>
      </c>
      <c r="EL202"/>
    </row>
    <row r="203" spans="1:142" x14ac:dyDescent="0.3">
      <c r="A203" s="1" t="s">
        <v>134</v>
      </c>
      <c r="B203">
        <v>2023</v>
      </c>
      <c r="C203" s="1" t="s">
        <v>135</v>
      </c>
      <c r="D203">
        <v>1331</v>
      </c>
      <c r="E203" s="1" t="s">
        <v>186</v>
      </c>
      <c r="F203" s="1" t="s">
        <v>137</v>
      </c>
      <c r="G203" s="1" t="s">
        <v>138</v>
      </c>
      <c r="H203">
        <v>1390.07</v>
      </c>
      <c r="I203">
        <v>0</v>
      </c>
      <c r="AS203">
        <v>4923531</v>
      </c>
      <c r="AT203">
        <v>3824</v>
      </c>
      <c r="AU203">
        <v>-457887</v>
      </c>
      <c r="AV203">
        <v>599510</v>
      </c>
      <c r="AW203">
        <v>0</v>
      </c>
      <c r="AX203">
        <v>0</v>
      </c>
      <c r="AY203">
        <v>-4286</v>
      </c>
      <c r="AZ203">
        <v>-294</v>
      </c>
      <c r="BA203">
        <v>-599510</v>
      </c>
      <c r="BB203">
        <v>-5354837</v>
      </c>
      <c r="BC203">
        <v>767674</v>
      </c>
      <c r="BD203">
        <v>0</v>
      </c>
      <c r="BE203">
        <v>0</v>
      </c>
      <c r="BF203">
        <v>0</v>
      </c>
      <c r="BG203">
        <v>-2089</v>
      </c>
      <c r="BH203">
        <v>-193000</v>
      </c>
      <c r="BI203">
        <v>0</v>
      </c>
      <c r="BK203">
        <v>0</v>
      </c>
      <c r="BL203">
        <v>282637</v>
      </c>
      <c r="BM203">
        <v>0</v>
      </c>
      <c r="BN203">
        <v>-225000</v>
      </c>
      <c r="BO203">
        <v>-80304</v>
      </c>
      <c r="BP203">
        <v>0</v>
      </c>
      <c r="BQ203">
        <v>-20482</v>
      </c>
      <c r="BR203">
        <v>225106</v>
      </c>
      <c r="BT203">
        <v>-157757</v>
      </c>
      <c r="BU203">
        <v>0</v>
      </c>
      <c r="BV203">
        <v>-215916</v>
      </c>
      <c r="BW203">
        <v>-200</v>
      </c>
      <c r="BX203">
        <v>-400</v>
      </c>
      <c r="BY203">
        <v>-2</v>
      </c>
      <c r="BZ203">
        <v>29694</v>
      </c>
      <c r="CA203">
        <v>-21753</v>
      </c>
      <c r="CB203">
        <v>0</v>
      </c>
      <c r="CC203">
        <v>35216</v>
      </c>
      <c r="CD203">
        <v>120192</v>
      </c>
      <c r="CE203">
        <v>-20790</v>
      </c>
      <c r="CI203">
        <v>2799590.3800000004</v>
      </c>
      <c r="CJ203">
        <v>1086326.803456163</v>
      </c>
      <c r="CK203">
        <v>244145.33398</v>
      </c>
      <c r="CL203">
        <v>2650260</v>
      </c>
      <c r="DA203">
        <v>1830181</v>
      </c>
      <c r="DJ203">
        <v>645000</v>
      </c>
      <c r="EG203" s="1" t="s">
        <v>294</v>
      </c>
      <c r="EH203">
        <v>1</v>
      </c>
      <c r="EI203" s="1"/>
      <c r="EJ203">
        <v>0</v>
      </c>
      <c r="EK203" t="s">
        <v>422</v>
      </c>
      <c r="EL203"/>
    </row>
    <row r="204" spans="1:142" x14ac:dyDescent="0.3">
      <c r="A204" s="1" t="s">
        <v>134</v>
      </c>
      <c r="B204">
        <v>2023</v>
      </c>
      <c r="C204" s="1" t="s">
        <v>135</v>
      </c>
      <c r="D204">
        <v>1142</v>
      </c>
      <c r="E204" s="1" t="s">
        <v>187</v>
      </c>
      <c r="F204" s="1" t="s">
        <v>137</v>
      </c>
      <c r="G204" s="1" t="s">
        <v>138</v>
      </c>
      <c r="H204">
        <v>323.88</v>
      </c>
      <c r="I204">
        <v>0</v>
      </c>
      <c r="AS204">
        <v>1559194.65</v>
      </c>
      <c r="AT204">
        <v>-30960.15</v>
      </c>
      <c r="AU204">
        <v>-24791.200000000001</v>
      </c>
      <c r="AV204">
        <v>900347.15</v>
      </c>
      <c r="AW204">
        <v>0</v>
      </c>
      <c r="AX204">
        <v>0</v>
      </c>
      <c r="AY204">
        <v>363.85</v>
      </c>
      <c r="AZ204">
        <v>-111</v>
      </c>
      <c r="BA204">
        <v>-900347.15</v>
      </c>
      <c r="BB204">
        <v>-3574493.7</v>
      </c>
      <c r="BC204">
        <v>260031.65</v>
      </c>
      <c r="BD204">
        <v>0</v>
      </c>
      <c r="BE204">
        <v>0</v>
      </c>
      <c r="BF204">
        <v>0</v>
      </c>
      <c r="BG204">
        <v>0</v>
      </c>
      <c r="BH204">
        <v>326357</v>
      </c>
      <c r="BI204">
        <v>0</v>
      </c>
      <c r="BK204">
        <v>0</v>
      </c>
      <c r="BL204">
        <v>2929616</v>
      </c>
      <c r="BM204">
        <v>0</v>
      </c>
      <c r="BN204">
        <v>-682178</v>
      </c>
      <c r="BO204">
        <v>0</v>
      </c>
      <c r="BP204">
        <v>0</v>
      </c>
      <c r="BQ204">
        <v>-3851.35</v>
      </c>
      <c r="BR204">
        <v>0</v>
      </c>
      <c r="BT204">
        <v>0</v>
      </c>
      <c r="BU204">
        <v>0</v>
      </c>
      <c r="BV204">
        <v>-524488.18999999994</v>
      </c>
      <c r="BW204">
        <v>0</v>
      </c>
      <c r="BX204">
        <v>0</v>
      </c>
      <c r="BY204">
        <v>0</v>
      </c>
      <c r="BZ204">
        <v>7408.76</v>
      </c>
      <c r="CA204">
        <v>0</v>
      </c>
      <c r="CB204">
        <v>0</v>
      </c>
      <c r="CC204">
        <v>887135.64</v>
      </c>
      <c r="CD204">
        <v>0</v>
      </c>
      <c r="CE204">
        <v>0</v>
      </c>
      <c r="CI204">
        <v>24448356.52</v>
      </c>
      <c r="CJ204">
        <v>6116774.8069849806</v>
      </c>
      <c r="CK204">
        <v>3044059.9991720007</v>
      </c>
      <c r="CL204">
        <v>23235400.149999999</v>
      </c>
      <c r="DA204">
        <v>24119258.539999999</v>
      </c>
      <c r="DJ204">
        <v>448682</v>
      </c>
      <c r="EG204" s="1" t="s">
        <v>288</v>
      </c>
      <c r="EH204">
        <v>1</v>
      </c>
      <c r="EI204" s="1"/>
      <c r="EJ204">
        <v>0</v>
      </c>
      <c r="EK204" t="s">
        <v>417</v>
      </c>
      <c r="EL204"/>
    </row>
    <row r="205" spans="1:142" x14ac:dyDescent="0.3">
      <c r="A205" s="1" t="s">
        <v>134</v>
      </c>
      <c r="B205">
        <v>2023</v>
      </c>
      <c r="C205" s="1" t="s">
        <v>135</v>
      </c>
      <c r="D205">
        <v>1362</v>
      </c>
      <c r="E205" s="1" t="s">
        <v>188</v>
      </c>
      <c r="F205" s="1" t="s">
        <v>137</v>
      </c>
      <c r="G205" s="1" t="s">
        <v>138</v>
      </c>
      <c r="H205">
        <v>0</v>
      </c>
      <c r="I205">
        <v>0</v>
      </c>
      <c r="AS205">
        <v>0</v>
      </c>
      <c r="AT205">
        <v>0</v>
      </c>
      <c r="AU205">
        <v>0</v>
      </c>
      <c r="AV205">
        <v>0</v>
      </c>
      <c r="AW205">
        <v>0</v>
      </c>
      <c r="AX205">
        <v>0</v>
      </c>
      <c r="AY205">
        <v>0</v>
      </c>
      <c r="AZ205">
        <v>0</v>
      </c>
      <c r="BA205">
        <v>0</v>
      </c>
      <c r="BB205">
        <v>0</v>
      </c>
      <c r="BC205">
        <v>0</v>
      </c>
      <c r="BD205">
        <v>0</v>
      </c>
      <c r="BE205">
        <v>0</v>
      </c>
      <c r="BF205">
        <v>0</v>
      </c>
      <c r="BG205">
        <v>0</v>
      </c>
      <c r="BH205">
        <v>0</v>
      </c>
      <c r="BI205">
        <v>0</v>
      </c>
      <c r="BK205">
        <v>0</v>
      </c>
      <c r="BL205">
        <v>0</v>
      </c>
      <c r="BM205">
        <v>0</v>
      </c>
      <c r="BN205">
        <v>0</v>
      </c>
      <c r="BO205">
        <v>0</v>
      </c>
      <c r="BP205">
        <v>0</v>
      </c>
      <c r="BQ205">
        <v>0</v>
      </c>
      <c r="BR205">
        <v>0</v>
      </c>
      <c r="BT205">
        <v>0</v>
      </c>
      <c r="BU205">
        <v>0</v>
      </c>
      <c r="BV205">
        <v>0</v>
      </c>
      <c r="BW205">
        <v>0</v>
      </c>
      <c r="BX205">
        <v>0</v>
      </c>
      <c r="BY205">
        <v>0</v>
      </c>
      <c r="BZ205">
        <v>0</v>
      </c>
      <c r="CA205">
        <v>0</v>
      </c>
      <c r="CB205">
        <v>0</v>
      </c>
      <c r="CC205">
        <v>0</v>
      </c>
      <c r="CD205">
        <v>0</v>
      </c>
      <c r="CE205">
        <v>0</v>
      </c>
      <c r="CI205">
        <v>0</v>
      </c>
      <c r="CJ205">
        <v>0</v>
      </c>
      <c r="CK205">
        <v>0</v>
      </c>
      <c r="CL205">
        <v>0</v>
      </c>
      <c r="DA205">
        <v>0</v>
      </c>
      <c r="DJ205">
        <v>0</v>
      </c>
      <c r="EG205" s="1" t="s">
        <v>285</v>
      </c>
      <c r="EH205">
        <v>1</v>
      </c>
      <c r="EI205" s="1"/>
      <c r="EJ205">
        <v>0</v>
      </c>
      <c r="EK205" t="s">
        <v>423</v>
      </c>
      <c r="EL205"/>
    </row>
    <row r="206" spans="1:142" x14ac:dyDescent="0.3">
      <c r="A206" s="1"/>
      <c r="B206">
        <v>2020</v>
      </c>
      <c r="C206" s="1"/>
      <c r="E206" s="1" t="s">
        <v>199</v>
      </c>
      <c r="F206" s="1"/>
      <c r="G206" s="1" t="s">
        <v>138</v>
      </c>
      <c r="H206">
        <v>957852</v>
      </c>
      <c r="I206">
        <v>947825</v>
      </c>
      <c r="J206">
        <v>0</v>
      </c>
      <c r="K206">
        <v>0</v>
      </c>
      <c r="L206">
        <v>0</v>
      </c>
      <c r="M206">
        <v>0</v>
      </c>
      <c r="N206">
        <v>0</v>
      </c>
      <c r="O206">
        <v>0</v>
      </c>
      <c r="P206">
        <v>0</v>
      </c>
      <c r="Q206">
        <v>0</v>
      </c>
      <c r="R206">
        <v>0</v>
      </c>
      <c r="S206">
        <v>0</v>
      </c>
      <c r="T206">
        <v>0</v>
      </c>
      <c r="U206">
        <v>0</v>
      </c>
      <c r="V206">
        <v>0</v>
      </c>
      <c r="W206">
        <v>0</v>
      </c>
      <c r="X206">
        <v>0</v>
      </c>
      <c r="Y206">
        <v>0</v>
      </c>
      <c r="Z206">
        <v>0</v>
      </c>
      <c r="AA206">
        <v>0</v>
      </c>
      <c r="AB206">
        <v>0</v>
      </c>
      <c r="AC206">
        <v>0</v>
      </c>
      <c r="AD206">
        <v>0</v>
      </c>
      <c r="AE206">
        <v>0</v>
      </c>
      <c r="AF206">
        <v>0</v>
      </c>
      <c r="AG206">
        <v>0</v>
      </c>
      <c r="AH206">
        <v>0</v>
      </c>
      <c r="AI206">
        <v>0</v>
      </c>
      <c r="AJ206">
        <v>0</v>
      </c>
      <c r="AK206">
        <v>0</v>
      </c>
      <c r="AL206">
        <v>0</v>
      </c>
      <c r="AM206">
        <v>0</v>
      </c>
      <c r="AN206">
        <v>0</v>
      </c>
      <c r="AO206">
        <v>0</v>
      </c>
      <c r="AP206">
        <v>0</v>
      </c>
      <c r="AQ206">
        <v>0</v>
      </c>
      <c r="AR206">
        <v>0</v>
      </c>
      <c r="AS206">
        <v>4036716553</v>
      </c>
      <c r="AT206">
        <v>-66524136.189999998</v>
      </c>
      <c r="AU206">
        <v>-583359.55000000005</v>
      </c>
      <c r="AV206">
        <v>851598161.0999999</v>
      </c>
      <c r="AW206">
        <v>0</v>
      </c>
      <c r="AX206">
        <v>0</v>
      </c>
      <c r="AY206">
        <v>-4597687.5299999993</v>
      </c>
      <c r="AZ206">
        <v>0</v>
      </c>
      <c r="BA206">
        <v>-851598161.0999999</v>
      </c>
      <c r="BB206">
        <v>-4358173331.4599991</v>
      </c>
      <c r="BC206">
        <v>565716309.72000003</v>
      </c>
      <c r="BD206">
        <v>0</v>
      </c>
      <c r="BE206">
        <v>0</v>
      </c>
      <c r="BF206">
        <v>0</v>
      </c>
      <c r="BG206">
        <v>0</v>
      </c>
      <c r="BH206">
        <v>-54660279.669999994</v>
      </c>
      <c r="BI206">
        <v>-253244.53000000006</v>
      </c>
      <c r="BJ206">
        <v>0</v>
      </c>
      <c r="BK206">
        <v>0</v>
      </c>
      <c r="BL206">
        <v>205305941</v>
      </c>
      <c r="BM206">
        <v>0</v>
      </c>
      <c r="BN206">
        <v>-94291506</v>
      </c>
      <c r="BO206">
        <v>-3369754.1799999997</v>
      </c>
      <c r="BP206">
        <v>-7305074.540000001</v>
      </c>
      <c r="BQ206">
        <v>-8148796.2700000005</v>
      </c>
      <c r="BR206">
        <v>1242924.0900000001</v>
      </c>
      <c r="BS206">
        <v>0</v>
      </c>
      <c r="BT206">
        <v>0</v>
      </c>
      <c r="BU206">
        <v>0</v>
      </c>
      <c r="BV206">
        <v>-194543361.70000005</v>
      </c>
      <c r="BW206">
        <v>-14920416.35</v>
      </c>
      <c r="BX206">
        <v>-3697096.03</v>
      </c>
      <c r="BY206">
        <v>0</v>
      </c>
      <c r="BZ206">
        <v>13312688.98</v>
      </c>
      <c r="CA206">
        <v>-2441458.25</v>
      </c>
      <c r="CB206">
        <v>0</v>
      </c>
      <c r="CC206">
        <v>23923237.040000003</v>
      </c>
      <c r="CD206">
        <v>0</v>
      </c>
      <c r="CE206">
        <v>0</v>
      </c>
      <c r="CF206">
        <v>0</v>
      </c>
      <c r="CG206">
        <v>0</v>
      </c>
      <c r="CH206">
        <v>0</v>
      </c>
      <c r="CI206">
        <v>1225717187.1684244</v>
      </c>
      <c r="CJ206">
        <v>621411040.29341483</v>
      </c>
      <c r="CK206">
        <v>151472173.74435508</v>
      </c>
      <c r="CL206">
        <v>1436911778.0899999</v>
      </c>
      <c r="CM206">
        <v>0</v>
      </c>
      <c r="CN206">
        <v>0</v>
      </c>
      <c r="CO206">
        <v>0</v>
      </c>
      <c r="CP206">
        <v>0</v>
      </c>
      <c r="CQ206">
        <v>0</v>
      </c>
      <c r="CR206">
        <v>0</v>
      </c>
      <c r="CS206">
        <v>0</v>
      </c>
      <c r="CT206">
        <v>0</v>
      </c>
      <c r="CU206">
        <v>0</v>
      </c>
      <c r="CV206">
        <v>0</v>
      </c>
      <c r="CW206">
        <v>0</v>
      </c>
      <c r="CX206">
        <v>0</v>
      </c>
      <c r="CY206">
        <v>0</v>
      </c>
      <c r="CZ206">
        <v>0</v>
      </c>
      <c r="DA206">
        <v>995174240.00999999</v>
      </c>
      <c r="DB206">
        <v>0</v>
      </c>
      <c r="DC206">
        <v>0</v>
      </c>
      <c r="DD206">
        <v>0</v>
      </c>
      <c r="DE206">
        <v>0</v>
      </c>
      <c r="DF206">
        <v>0</v>
      </c>
      <c r="DG206">
        <v>0</v>
      </c>
      <c r="DH206">
        <v>0</v>
      </c>
      <c r="DI206">
        <v>0</v>
      </c>
      <c r="DJ206">
        <v>977547393.53999996</v>
      </c>
      <c r="DK206">
        <v>0</v>
      </c>
      <c r="DL206">
        <v>0</v>
      </c>
      <c r="DM206">
        <v>0</v>
      </c>
      <c r="DN206">
        <v>0</v>
      </c>
      <c r="DO206">
        <v>0</v>
      </c>
      <c r="DP206">
        <v>0</v>
      </c>
      <c r="DQ206">
        <v>0</v>
      </c>
      <c r="DR206">
        <v>0</v>
      </c>
      <c r="DS206">
        <v>0</v>
      </c>
      <c r="DT206">
        <v>0</v>
      </c>
      <c r="DU206">
        <v>0</v>
      </c>
      <c r="DV206">
        <v>0</v>
      </c>
      <c r="DW206">
        <v>0</v>
      </c>
      <c r="DX206">
        <v>0</v>
      </c>
      <c r="DY206">
        <v>0</v>
      </c>
      <c r="DZ206">
        <v>0</v>
      </c>
      <c r="EA206">
        <v>0</v>
      </c>
      <c r="EB206">
        <v>0</v>
      </c>
      <c r="EC206">
        <v>0</v>
      </c>
      <c r="ED206">
        <v>0</v>
      </c>
      <c r="EE206">
        <v>0</v>
      </c>
      <c r="EF206">
        <v>0</v>
      </c>
      <c r="EG206" s="1"/>
      <c r="EH206">
        <v>0</v>
      </c>
      <c r="EI206" s="1"/>
      <c r="EJ206">
        <v>2</v>
      </c>
      <c r="EK206" t="s">
        <v>199</v>
      </c>
      <c r="EL206"/>
    </row>
    <row r="207" spans="1:142" x14ac:dyDescent="0.3">
      <c r="A207" s="1"/>
      <c r="B207">
        <v>2021</v>
      </c>
      <c r="C207" s="1"/>
      <c r="E207" s="1" t="s">
        <v>199</v>
      </c>
      <c r="F207" s="1"/>
      <c r="G207" s="1" t="s">
        <v>138</v>
      </c>
      <c r="H207">
        <v>937364</v>
      </c>
      <c r="I207">
        <v>932170</v>
      </c>
      <c r="J207">
        <v>0</v>
      </c>
      <c r="K207">
        <v>0</v>
      </c>
      <c r="L207">
        <v>0</v>
      </c>
      <c r="M207">
        <v>0</v>
      </c>
      <c r="N207">
        <v>0</v>
      </c>
      <c r="O207">
        <v>0</v>
      </c>
      <c r="P207">
        <v>0</v>
      </c>
      <c r="Q207">
        <v>0</v>
      </c>
      <c r="R207">
        <v>0</v>
      </c>
      <c r="S207">
        <v>0</v>
      </c>
      <c r="T207">
        <v>0</v>
      </c>
      <c r="U207">
        <v>0</v>
      </c>
      <c r="V207">
        <v>0</v>
      </c>
      <c r="W207">
        <v>0</v>
      </c>
      <c r="X207">
        <v>0</v>
      </c>
      <c r="Y207">
        <v>0</v>
      </c>
      <c r="Z207">
        <v>0</v>
      </c>
      <c r="AA207">
        <v>0</v>
      </c>
      <c r="AB207">
        <v>0</v>
      </c>
      <c r="AC207">
        <v>0</v>
      </c>
      <c r="AD207">
        <v>0</v>
      </c>
      <c r="AE207">
        <v>0</v>
      </c>
      <c r="AF207">
        <v>0</v>
      </c>
      <c r="AG207">
        <v>0</v>
      </c>
      <c r="AH207">
        <v>0</v>
      </c>
      <c r="AI207">
        <v>0</v>
      </c>
      <c r="AJ207">
        <v>0</v>
      </c>
      <c r="AK207">
        <v>0</v>
      </c>
      <c r="AL207">
        <v>0</v>
      </c>
      <c r="AM207">
        <v>0</v>
      </c>
      <c r="AN207">
        <v>0</v>
      </c>
      <c r="AO207">
        <v>0</v>
      </c>
      <c r="AP207">
        <v>0</v>
      </c>
      <c r="AQ207">
        <v>0</v>
      </c>
      <c r="AR207">
        <v>0</v>
      </c>
      <c r="AS207">
        <v>4005933724.9499998</v>
      </c>
      <c r="AT207">
        <v>-65597918.980000004</v>
      </c>
      <c r="AU207">
        <v>-570106.1</v>
      </c>
      <c r="AV207">
        <v>852000173.10000002</v>
      </c>
      <c r="AW207">
        <v>0</v>
      </c>
      <c r="AX207">
        <v>0</v>
      </c>
      <c r="AY207">
        <v>-4499343.09</v>
      </c>
      <c r="AZ207">
        <v>-152569</v>
      </c>
      <c r="BA207">
        <v>-852000173.10000002</v>
      </c>
      <c r="BB207">
        <v>-4516530978.8099995</v>
      </c>
      <c r="BC207">
        <v>578354304.30000007</v>
      </c>
      <c r="BD207">
        <v>0</v>
      </c>
      <c r="BE207">
        <v>0</v>
      </c>
      <c r="BF207">
        <v>0</v>
      </c>
      <c r="BG207">
        <v>0</v>
      </c>
      <c r="BH207">
        <v>1046477.7100000009</v>
      </c>
      <c r="BI207">
        <v>0</v>
      </c>
      <c r="BJ207">
        <v>0</v>
      </c>
      <c r="BK207">
        <v>0</v>
      </c>
      <c r="BL207">
        <v>201980048</v>
      </c>
      <c r="BM207">
        <v>0</v>
      </c>
      <c r="BN207">
        <v>34024699</v>
      </c>
      <c r="BO207">
        <v>-3186223.9699999997</v>
      </c>
      <c r="BP207">
        <v>-6993237.0099999998</v>
      </c>
      <c r="BQ207">
        <v>-35851570.210000001</v>
      </c>
      <c r="BR207">
        <v>863925.41</v>
      </c>
      <c r="BS207">
        <v>0</v>
      </c>
      <c r="BT207">
        <v>0</v>
      </c>
      <c r="BU207">
        <v>0</v>
      </c>
      <c r="BV207">
        <v>-206647615.63999999</v>
      </c>
      <c r="BW207">
        <v>-9671349.1799999997</v>
      </c>
      <c r="BX207">
        <v>-3364552.03</v>
      </c>
      <c r="BY207">
        <v>0</v>
      </c>
      <c r="BZ207">
        <v>24652321.5</v>
      </c>
      <c r="CA207">
        <v>-2574484.5999999996</v>
      </c>
      <c r="CB207">
        <v>-110416582.50999999</v>
      </c>
      <c r="CC207">
        <v>55136232.57</v>
      </c>
      <c r="CD207">
        <v>0</v>
      </c>
      <c r="CE207">
        <v>0</v>
      </c>
      <c r="CF207">
        <v>0</v>
      </c>
      <c r="CG207">
        <v>0</v>
      </c>
      <c r="CH207">
        <v>0</v>
      </c>
      <c r="CI207">
        <v>1258059774.3713782</v>
      </c>
      <c r="CJ207">
        <v>645035107.32351732</v>
      </c>
      <c r="CK207">
        <v>202460228.25860041</v>
      </c>
      <c r="CL207">
        <v>1568978801.1200001</v>
      </c>
      <c r="CM207">
        <v>0</v>
      </c>
      <c r="CN207">
        <v>0</v>
      </c>
      <c r="CO207">
        <v>0</v>
      </c>
      <c r="CP207">
        <v>0</v>
      </c>
      <c r="CQ207">
        <v>0</v>
      </c>
      <c r="CR207">
        <v>0</v>
      </c>
      <c r="CS207">
        <v>0</v>
      </c>
      <c r="CT207">
        <v>0</v>
      </c>
      <c r="CU207">
        <v>0</v>
      </c>
      <c r="CV207">
        <v>0</v>
      </c>
      <c r="CW207">
        <v>0</v>
      </c>
      <c r="CX207">
        <v>0</v>
      </c>
      <c r="CY207">
        <v>0</v>
      </c>
      <c r="CZ207">
        <v>0</v>
      </c>
      <c r="DA207">
        <v>931109442.32000005</v>
      </c>
      <c r="DB207">
        <v>0</v>
      </c>
      <c r="DC207">
        <v>0</v>
      </c>
      <c r="DD207">
        <v>0</v>
      </c>
      <c r="DE207">
        <v>0</v>
      </c>
      <c r="DF207">
        <v>0</v>
      </c>
      <c r="DG207">
        <v>0</v>
      </c>
      <c r="DH207">
        <v>0</v>
      </c>
      <c r="DI207">
        <v>0</v>
      </c>
      <c r="DJ207">
        <v>976500915.82999992</v>
      </c>
      <c r="DK207">
        <v>0</v>
      </c>
      <c r="DL207">
        <v>0</v>
      </c>
      <c r="DM207">
        <v>0</v>
      </c>
      <c r="DN207">
        <v>0</v>
      </c>
      <c r="DO207">
        <v>0</v>
      </c>
      <c r="DP207">
        <v>0</v>
      </c>
      <c r="DQ207">
        <v>0</v>
      </c>
      <c r="DR207">
        <v>0</v>
      </c>
      <c r="DS207">
        <v>0</v>
      </c>
      <c r="DT207">
        <v>0</v>
      </c>
      <c r="DU207">
        <v>0</v>
      </c>
      <c r="DV207">
        <v>0</v>
      </c>
      <c r="DW207">
        <v>0</v>
      </c>
      <c r="DX207">
        <v>0</v>
      </c>
      <c r="DY207">
        <v>0</v>
      </c>
      <c r="DZ207">
        <v>0</v>
      </c>
      <c r="EA207">
        <v>0</v>
      </c>
      <c r="EB207">
        <v>0</v>
      </c>
      <c r="EC207">
        <v>0</v>
      </c>
      <c r="ED207">
        <v>0</v>
      </c>
      <c r="EE207">
        <v>0</v>
      </c>
      <c r="EF207">
        <v>0</v>
      </c>
      <c r="EG207" s="1"/>
      <c r="EH207">
        <v>0</v>
      </c>
      <c r="EI207" s="1"/>
      <c r="EJ207">
        <v>2</v>
      </c>
      <c r="EK207" t="s">
        <v>199</v>
      </c>
      <c r="EL207"/>
    </row>
    <row r="208" spans="1:142" x14ac:dyDescent="0.3">
      <c r="A208" s="1"/>
      <c r="B208">
        <v>2022</v>
      </c>
      <c r="C208" s="1"/>
      <c r="E208" s="1" t="s">
        <v>199</v>
      </c>
      <c r="F208" s="1"/>
      <c r="G208" s="1" t="s">
        <v>138</v>
      </c>
      <c r="H208">
        <v>931177</v>
      </c>
      <c r="I208">
        <v>999129</v>
      </c>
      <c r="J208">
        <v>0</v>
      </c>
      <c r="K208">
        <v>0</v>
      </c>
      <c r="L208">
        <v>0</v>
      </c>
      <c r="M208">
        <v>0</v>
      </c>
      <c r="N208">
        <v>0</v>
      </c>
      <c r="O208">
        <v>0</v>
      </c>
      <c r="P208">
        <v>0</v>
      </c>
      <c r="Q208">
        <v>0</v>
      </c>
      <c r="R208">
        <v>0</v>
      </c>
      <c r="S208">
        <v>0</v>
      </c>
      <c r="T208">
        <v>0</v>
      </c>
      <c r="U208">
        <v>0</v>
      </c>
      <c r="V208">
        <v>0</v>
      </c>
      <c r="W208">
        <v>0</v>
      </c>
      <c r="X208">
        <v>0</v>
      </c>
      <c r="Y208">
        <v>0</v>
      </c>
      <c r="Z208">
        <v>0</v>
      </c>
      <c r="AA208">
        <v>0</v>
      </c>
      <c r="AB208">
        <v>0</v>
      </c>
      <c r="AC208">
        <v>0</v>
      </c>
      <c r="AD208">
        <v>0</v>
      </c>
      <c r="AE208">
        <v>0</v>
      </c>
      <c r="AF208">
        <v>0</v>
      </c>
      <c r="AG208">
        <v>0</v>
      </c>
      <c r="AH208">
        <v>0</v>
      </c>
      <c r="AI208">
        <v>0</v>
      </c>
      <c r="AJ208">
        <v>0</v>
      </c>
      <c r="AK208">
        <v>0</v>
      </c>
      <c r="AL208">
        <v>0</v>
      </c>
      <c r="AM208">
        <v>0</v>
      </c>
      <c r="AN208">
        <v>0</v>
      </c>
      <c r="AO208">
        <v>0</v>
      </c>
      <c r="AP208">
        <v>0</v>
      </c>
      <c r="AQ208">
        <v>0</v>
      </c>
      <c r="AR208">
        <v>0</v>
      </c>
      <c r="AS208">
        <v>3953495623.3499994</v>
      </c>
      <c r="AT208">
        <v>-51461470.360000007</v>
      </c>
      <c r="AU208">
        <v>0</v>
      </c>
      <c r="AV208">
        <v>837605292.79999995</v>
      </c>
      <c r="AW208">
        <v>0</v>
      </c>
      <c r="AX208">
        <v>0</v>
      </c>
      <c r="AY208">
        <v>-4469648.8600000003</v>
      </c>
      <c r="AZ208">
        <v>-229766</v>
      </c>
      <c r="BA208">
        <v>-837605292.79999995</v>
      </c>
      <c r="BB208">
        <v>-4682386269.1800003</v>
      </c>
      <c r="BC208">
        <v>597315396.24000001</v>
      </c>
      <c r="BD208">
        <v>0</v>
      </c>
      <c r="BE208">
        <v>0</v>
      </c>
      <c r="BF208">
        <v>0</v>
      </c>
      <c r="BG208">
        <v>0</v>
      </c>
      <c r="BH208">
        <v>32680844.190000001</v>
      </c>
      <c r="BI208">
        <v>0</v>
      </c>
      <c r="BJ208">
        <v>0</v>
      </c>
      <c r="BK208">
        <v>0</v>
      </c>
      <c r="BL208">
        <v>224522104</v>
      </c>
      <c r="BM208">
        <v>0</v>
      </c>
      <c r="BN208">
        <v>34630665</v>
      </c>
      <c r="BO208">
        <v>-4035447.8899999997</v>
      </c>
      <c r="BP208">
        <v>-7821903.8699999992</v>
      </c>
      <c r="BQ208">
        <v>-17774489.130000003</v>
      </c>
      <c r="BR208">
        <v>622023.64</v>
      </c>
      <c r="BS208">
        <v>0</v>
      </c>
      <c r="BT208">
        <v>0</v>
      </c>
      <c r="BU208">
        <v>0</v>
      </c>
      <c r="BV208">
        <v>-209352897.77999997</v>
      </c>
      <c r="BW208">
        <v>-14368556.079999998</v>
      </c>
      <c r="BX208">
        <v>-8946293.8800000008</v>
      </c>
      <c r="BY208">
        <v>0</v>
      </c>
      <c r="BZ208">
        <v>2279869.4699999997</v>
      </c>
      <c r="CA208">
        <v>-4363609.5999999996</v>
      </c>
      <c r="CB208">
        <v>-14711861.950000001</v>
      </c>
      <c r="CC208">
        <v>-131491156.38</v>
      </c>
      <c r="CD208">
        <v>178548.44999999998</v>
      </c>
      <c r="CE208">
        <v>0</v>
      </c>
      <c r="CF208">
        <v>0</v>
      </c>
      <c r="CG208">
        <v>0</v>
      </c>
      <c r="CH208">
        <v>0</v>
      </c>
      <c r="CI208">
        <v>1195068151.0085347</v>
      </c>
      <c r="CJ208">
        <v>888537179.19587815</v>
      </c>
      <c r="CK208">
        <v>234343520.566962</v>
      </c>
      <c r="CL208">
        <v>1383287434.6300001</v>
      </c>
      <c r="CM208">
        <v>0</v>
      </c>
      <c r="CN208">
        <v>0</v>
      </c>
      <c r="CO208">
        <v>0</v>
      </c>
      <c r="CP208">
        <v>0</v>
      </c>
      <c r="CQ208">
        <v>0</v>
      </c>
      <c r="CR208">
        <v>0</v>
      </c>
      <c r="CS208">
        <v>0</v>
      </c>
      <c r="CT208">
        <v>0</v>
      </c>
      <c r="CU208">
        <v>0</v>
      </c>
      <c r="CV208">
        <v>0</v>
      </c>
      <c r="CW208">
        <v>0</v>
      </c>
      <c r="CX208">
        <v>0</v>
      </c>
      <c r="CY208">
        <v>0</v>
      </c>
      <c r="CZ208">
        <v>0</v>
      </c>
      <c r="DA208">
        <v>625421144.64999998</v>
      </c>
      <c r="DB208">
        <v>0</v>
      </c>
      <c r="DC208">
        <v>0</v>
      </c>
      <c r="DD208">
        <v>0</v>
      </c>
      <c r="DE208">
        <v>0</v>
      </c>
      <c r="DF208">
        <v>0</v>
      </c>
      <c r="DG208">
        <v>0</v>
      </c>
      <c r="DH208">
        <v>0</v>
      </c>
      <c r="DI208">
        <v>0</v>
      </c>
      <c r="DJ208">
        <v>943820071.63999999</v>
      </c>
      <c r="DK208">
        <v>0</v>
      </c>
      <c r="DL208">
        <v>0</v>
      </c>
      <c r="DM208">
        <v>0</v>
      </c>
      <c r="DN208">
        <v>0</v>
      </c>
      <c r="DO208">
        <v>0</v>
      </c>
      <c r="DP208">
        <v>0</v>
      </c>
      <c r="DQ208">
        <v>0</v>
      </c>
      <c r="DR208">
        <v>0</v>
      </c>
      <c r="DS208">
        <v>0</v>
      </c>
      <c r="DT208">
        <v>0</v>
      </c>
      <c r="DU208">
        <v>0</v>
      </c>
      <c r="DV208">
        <v>0</v>
      </c>
      <c r="DW208">
        <v>0</v>
      </c>
      <c r="DX208">
        <v>0</v>
      </c>
      <c r="DY208">
        <v>0</v>
      </c>
      <c r="DZ208">
        <v>0</v>
      </c>
      <c r="EA208">
        <v>0</v>
      </c>
      <c r="EB208">
        <v>0</v>
      </c>
      <c r="EC208">
        <v>0</v>
      </c>
      <c r="ED208">
        <v>0</v>
      </c>
      <c r="EE208">
        <v>0</v>
      </c>
      <c r="EF208">
        <v>0</v>
      </c>
      <c r="EG208" s="1"/>
      <c r="EH208">
        <v>0</v>
      </c>
      <c r="EI208" s="1"/>
      <c r="EJ208">
        <v>2</v>
      </c>
      <c r="EK208" t="s">
        <v>199</v>
      </c>
      <c r="EL208"/>
    </row>
    <row r="209" spans="1:142" x14ac:dyDescent="0.3">
      <c r="A209" s="1"/>
      <c r="B209">
        <v>2023</v>
      </c>
      <c r="C209" s="1"/>
      <c r="E209" s="1" t="s">
        <v>199</v>
      </c>
      <c r="F209" s="1"/>
      <c r="G209" s="1" t="s">
        <v>138</v>
      </c>
      <c r="H209">
        <v>999954</v>
      </c>
      <c r="I209">
        <v>1059808</v>
      </c>
      <c r="J209">
        <v>0</v>
      </c>
      <c r="K209">
        <v>0</v>
      </c>
      <c r="L209">
        <v>0</v>
      </c>
      <c r="M209">
        <v>0</v>
      </c>
      <c r="N209">
        <v>0</v>
      </c>
      <c r="O209">
        <v>0</v>
      </c>
      <c r="P209">
        <v>0</v>
      </c>
      <c r="Q209">
        <v>0</v>
      </c>
      <c r="R209">
        <v>0</v>
      </c>
      <c r="S209">
        <v>0</v>
      </c>
      <c r="T209">
        <v>0</v>
      </c>
      <c r="U209">
        <v>0</v>
      </c>
      <c r="V209">
        <v>0</v>
      </c>
      <c r="W209">
        <v>0</v>
      </c>
      <c r="X209">
        <v>0</v>
      </c>
      <c r="Y209">
        <v>0</v>
      </c>
      <c r="Z209">
        <v>0</v>
      </c>
      <c r="AA209">
        <v>0</v>
      </c>
      <c r="AB209">
        <v>0</v>
      </c>
      <c r="AC209">
        <v>0</v>
      </c>
      <c r="AD209">
        <v>0</v>
      </c>
      <c r="AE209">
        <v>0</v>
      </c>
      <c r="AF209">
        <v>0</v>
      </c>
      <c r="AG209">
        <v>0</v>
      </c>
      <c r="AH209">
        <v>0</v>
      </c>
      <c r="AI209">
        <v>0</v>
      </c>
      <c r="AJ209">
        <v>0</v>
      </c>
      <c r="AK209">
        <v>0</v>
      </c>
      <c r="AL209">
        <v>0</v>
      </c>
      <c r="AM209">
        <v>0</v>
      </c>
      <c r="AN209">
        <v>0</v>
      </c>
      <c r="AO209">
        <v>0</v>
      </c>
      <c r="AP209">
        <v>0</v>
      </c>
      <c r="AQ209">
        <v>0</v>
      </c>
      <c r="AR209">
        <v>0</v>
      </c>
      <c r="AS209">
        <v>4316880761.4499998</v>
      </c>
      <c r="AT209">
        <v>-54318361.209999993</v>
      </c>
      <c r="AU209">
        <v>0</v>
      </c>
      <c r="AV209">
        <v>942483711.94999993</v>
      </c>
      <c r="AW209">
        <v>0</v>
      </c>
      <c r="AX209">
        <v>0</v>
      </c>
      <c r="AY209">
        <v>-4799778.0599999996</v>
      </c>
      <c r="AZ209">
        <v>-290128</v>
      </c>
      <c r="BA209">
        <v>-942483711.94999993</v>
      </c>
      <c r="BB209">
        <v>-5079383424.1300001</v>
      </c>
      <c r="BC209">
        <v>642716919.97000003</v>
      </c>
      <c r="BD209">
        <v>0</v>
      </c>
      <c r="BE209">
        <v>0</v>
      </c>
      <c r="BF209">
        <v>0</v>
      </c>
      <c r="BG209">
        <v>0</v>
      </c>
      <c r="BH209">
        <v>-19313333.049999997</v>
      </c>
      <c r="BI209">
        <v>0</v>
      </c>
      <c r="BJ209">
        <v>0</v>
      </c>
      <c r="BK209">
        <v>0</v>
      </c>
      <c r="BL209">
        <v>259901585</v>
      </c>
      <c r="BM209">
        <v>0</v>
      </c>
      <c r="BN209">
        <v>-93403576</v>
      </c>
      <c r="BO209">
        <v>-3542823.52</v>
      </c>
      <c r="BP209">
        <v>-10871635.82</v>
      </c>
      <c r="BQ209">
        <v>-6408037.8200000003</v>
      </c>
      <c r="BR209">
        <v>0</v>
      </c>
      <c r="BS209">
        <v>0</v>
      </c>
      <c r="BT209">
        <v>0</v>
      </c>
      <c r="BU209">
        <v>0</v>
      </c>
      <c r="BV209">
        <v>-189399015.03999996</v>
      </c>
      <c r="BW209">
        <v>-17079127.34</v>
      </c>
      <c r="BX209">
        <v>-19757973.340000004</v>
      </c>
      <c r="BY209">
        <v>0</v>
      </c>
      <c r="BZ209">
        <v>5230825.1999999993</v>
      </c>
      <c r="CA209">
        <v>-2538062.9400000004</v>
      </c>
      <c r="CB209">
        <v>-178435.77</v>
      </c>
      <c r="CC209">
        <v>60746581.32</v>
      </c>
      <c r="CD209">
        <v>160063.76999999999</v>
      </c>
      <c r="CE209">
        <v>0</v>
      </c>
      <c r="CF209">
        <v>0</v>
      </c>
      <c r="CG209">
        <v>0</v>
      </c>
      <c r="CH209">
        <v>0</v>
      </c>
      <c r="CI209">
        <v>1195068151.0085347</v>
      </c>
      <c r="CJ209">
        <v>888537179.19587815</v>
      </c>
      <c r="CK209">
        <v>234343520.566962</v>
      </c>
      <c r="CL209">
        <v>1244580927.2099998</v>
      </c>
      <c r="CM209">
        <v>0</v>
      </c>
      <c r="CN209">
        <v>0</v>
      </c>
      <c r="CO209">
        <v>0</v>
      </c>
      <c r="CP209">
        <v>0</v>
      </c>
      <c r="CQ209">
        <v>0</v>
      </c>
      <c r="CR209">
        <v>0</v>
      </c>
      <c r="CS209">
        <v>0</v>
      </c>
      <c r="CT209">
        <v>0</v>
      </c>
      <c r="CU209">
        <v>0</v>
      </c>
      <c r="CV209">
        <v>0</v>
      </c>
      <c r="CW209">
        <v>0</v>
      </c>
      <c r="CX209">
        <v>0</v>
      </c>
      <c r="CY209">
        <v>0</v>
      </c>
      <c r="CZ209">
        <v>0</v>
      </c>
      <c r="DA209">
        <v>409774168.02000004</v>
      </c>
      <c r="DB209">
        <v>0</v>
      </c>
      <c r="DC209">
        <v>0</v>
      </c>
      <c r="DD209">
        <v>0</v>
      </c>
      <c r="DE209">
        <v>0</v>
      </c>
      <c r="DF209">
        <v>0</v>
      </c>
      <c r="DG209">
        <v>0</v>
      </c>
      <c r="DH209">
        <v>0</v>
      </c>
      <c r="DI209">
        <v>0</v>
      </c>
      <c r="DJ209">
        <v>963133404.68999994</v>
      </c>
      <c r="DK209">
        <v>0</v>
      </c>
      <c r="DL209">
        <v>0</v>
      </c>
      <c r="DM209">
        <v>0</v>
      </c>
      <c r="DN209">
        <v>0</v>
      </c>
      <c r="DO209">
        <v>0</v>
      </c>
      <c r="DP209">
        <v>0</v>
      </c>
      <c r="DQ209">
        <v>0</v>
      </c>
      <c r="DR209">
        <v>0</v>
      </c>
      <c r="DS209">
        <v>0</v>
      </c>
      <c r="DT209">
        <v>0</v>
      </c>
      <c r="DU209">
        <v>0</v>
      </c>
      <c r="DV209">
        <v>0</v>
      </c>
      <c r="DW209">
        <v>0</v>
      </c>
      <c r="DX209">
        <v>0</v>
      </c>
      <c r="DY209">
        <v>0</v>
      </c>
      <c r="DZ209">
        <v>0</v>
      </c>
      <c r="EA209">
        <v>0</v>
      </c>
      <c r="EB209">
        <v>0</v>
      </c>
      <c r="EC209">
        <v>0</v>
      </c>
      <c r="ED209">
        <v>0</v>
      </c>
      <c r="EE209">
        <v>0</v>
      </c>
      <c r="EF209">
        <v>0</v>
      </c>
      <c r="EG209" s="1"/>
      <c r="EH209">
        <v>0</v>
      </c>
      <c r="EI209" s="1"/>
      <c r="EJ209">
        <v>2</v>
      </c>
      <c r="EK209" t="s">
        <v>199</v>
      </c>
      <c r="EL209"/>
    </row>
    <row r="210" spans="1:142" x14ac:dyDescent="0.3">
      <c r="A210" s="1"/>
      <c r="B210">
        <v>2020</v>
      </c>
      <c r="C210" s="1"/>
      <c r="E210" s="1" t="s">
        <v>202</v>
      </c>
      <c r="F210" s="1"/>
      <c r="G210" s="1" t="s">
        <v>138</v>
      </c>
      <c r="H210">
        <v>631191</v>
      </c>
      <c r="I210">
        <v>626971</v>
      </c>
      <c r="J210">
        <v>0</v>
      </c>
      <c r="K210">
        <v>0</v>
      </c>
      <c r="L210">
        <v>0</v>
      </c>
      <c r="M210">
        <v>0</v>
      </c>
      <c r="N210">
        <v>0</v>
      </c>
      <c r="O210">
        <v>0</v>
      </c>
      <c r="P210">
        <v>0</v>
      </c>
      <c r="Q210">
        <v>0</v>
      </c>
      <c r="R210">
        <v>0</v>
      </c>
      <c r="S210">
        <v>0</v>
      </c>
      <c r="T210">
        <v>0</v>
      </c>
      <c r="U210">
        <v>0</v>
      </c>
      <c r="V210">
        <v>0</v>
      </c>
      <c r="W210">
        <v>0</v>
      </c>
      <c r="X210">
        <v>0</v>
      </c>
      <c r="Y210">
        <v>0</v>
      </c>
      <c r="Z210">
        <v>0</v>
      </c>
      <c r="AA210">
        <v>0</v>
      </c>
      <c r="AB210">
        <v>0</v>
      </c>
      <c r="AC210">
        <v>0</v>
      </c>
      <c r="AD210">
        <v>0</v>
      </c>
      <c r="AE210">
        <v>0</v>
      </c>
      <c r="AF210">
        <v>0</v>
      </c>
      <c r="AG210">
        <v>0</v>
      </c>
      <c r="AH210">
        <v>0</v>
      </c>
      <c r="AI210">
        <v>0</v>
      </c>
      <c r="AJ210">
        <v>0</v>
      </c>
      <c r="AK210">
        <v>0</v>
      </c>
      <c r="AL210">
        <v>0</v>
      </c>
      <c r="AM210">
        <v>0</v>
      </c>
      <c r="AN210">
        <v>0</v>
      </c>
      <c r="AO210">
        <v>0</v>
      </c>
      <c r="AP210">
        <v>0</v>
      </c>
      <c r="AQ210">
        <v>0</v>
      </c>
      <c r="AR210">
        <v>0</v>
      </c>
      <c r="AS210">
        <v>2369551185.3099999</v>
      </c>
      <c r="AT210">
        <v>-15973325</v>
      </c>
      <c r="AU210">
        <v>-107000</v>
      </c>
      <c r="AV210">
        <v>409675701.24999994</v>
      </c>
      <c r="AW210">
        <v>775499.97</v>
      </c>
      <c r="AX210">
        <v>0</v>
      </c>
      <c r="AY210">
        <v>-3051332.49</v>
      </c>
      <c r="AZ210">
        <v>0</v>
      </c>
      <c r="BA210">
        <v>-409675701.24999994</v>
      </c>
      <c r="BB210">
        <v>-2829382878.8600001</v>
      </c>
      <c r="BC210">
        <v>344546244.65000004</v>
      </c>
      <c r="BD210">
        <v>0</v>
      </c>
      <c r="BE210">
        <v>0</v>
      </c>
      <c r="BF210">
        <v>0</v>
      </c>
      <c r="BG210">
        <v>-191180.33</v>
      </c>
      <c r="BH210">
        <v>672351.27</v>
      </c>
      <c r="BI210">
        <v>0</v>
      </c>
      <c r="BJ210">
        <v>0</v>
      </c>
      <c r="BK210">
        <v>0</v>
      </c>
      <c r="BL210">
        <v>213504398</v>
      </c>
      <c r="BM210">
        <v>0</v>
      </c>
      <c r="BN210">
        <v>48306906</v>
      </c>
      <c r="BO210">
        <v>0</v>
      </c>
      <c r="BP210">
        <v>-1144747.3500000001</v>
      </c>
      <c r="BQ210">
        <v>16619279.710000003</v>
      </c>
      <c r="BR210">
        <v>250000</v>
      </c>
      <c r="BS210">
        <v>0</v>
      </c>
      <c r="BT210">
        <v>-61031010.859999992</v>
      </c>
      <c r="BU210">
        <v>-1312196.1299999999</v>
      </c>
      <c r="BV210">
        <v>-14417779.720000001</v>
      </c>
      <c r="BW210">
        <v>-4205178.22</v>
      </c>
      <c r="BX210">
        <v>-9588210.9000000004</v>
      </c>
      <c r="BY210">
        <v>-778150.71000000008</v>
      </c>
      <c r="BZ210">
        <v>1343635.46</v>
      </c>
      <c r="CA210">
        <v>-2517060.9299999997</v>
      </c>
      <c r="CB210">
        <v>0</v>
      </c>
      <c r="CC210">
        <v>-5403978.5600000005</v>
      </c>
      <c r="CD210">
        <v>0</v>
      </c>
      <c r="CE210">
        <v>0</v>
      </c>
      <c r="CF210">
        <v>0</v>
      </c>
      <c r="CG210">
        <v>0</v>
      </c>
      <c r="CH210">
        <v>0</v>
      </c>
      <c r="CI210">
        <v>1433584023.3800004</v>
      </c>
      <c r="CJ210">
        <v>560666701.22477138</v>
      </c>
      <c r="CK210">
        <v>258904683.65584821</v>
      </c>
      <c r="CL210">
        <v>1686733867.1200001</v>
      </c>
      <c r="CM210">
        <v>0</v>
      </c>
      <c r="CN210">
        <v>0</v>
      </c>
      <c r="CO210">
        <v>0</v>
      </c>
      <c r="CP210">
        <v>0</v>
      </c>
      <c r="CQ210">
        <v>0</v>
      </c>
      <c r="CR210">
        <v>0</v>
      </c>
      <c r="CS210">
        <v>0</v>
      </c>
      <c r="CT210">
        <v>0</v>
      </c>
      <c r="CU210">
        <v>0</v>
      </c>
      <c r="CV210">
        <v>0</v>
      </c>
      <c r="CW210">
        <v>0</v>
      </c>
      <c r="CX210">
        <v>0</v>
      </c>
      <c r="CY210">
        <v>0</v>
      </c>
      <c r="CZ210">
        <v>0</v>
      </c>
      <c r="DA210">
        <v>1428482317.5799999</v>
      </c>
      <c r="DB210">
        <v>0</v>
      </c>
      <c r="DC210">
        <v>0</v>
      </c>
      <c r="DD210">
        <v>0</v>
      </c>
      <c r="DE210">
        <v>0</v>
      </c>
      <c r="DF210">
        <v>0</v>
      </c>
      <c r="DG210">
        <v>0</v>
      </c>
      <c r="DH210">
        <v>0</v>
      </c>
      <c r="DI210">
        <v>0</v>
      </c>
      <c r="DJ210">
        <v>488087153.19999999</v>
      </c>
      <c r="DK210">
        <v>0</v>
      </c>
      <c r="DL210">
        <v>0</v>
      </c>
      <c r="DM210">
        <v>0</v>
      </c>
      <c r="DN210">
        <v>0</v>
      </c>
      <c r="DO210">
        <v>0</v>
      </c>
      <c r="DP210">
        <v>0</v>
      </c>
      <c r="DQ210">
        <v>0</v>
      </c>
      <c r="DR210">
        <v>0</v>
      </c>
      <c r="DS210">
        <v>0</v>
      </c>
      <c r="DT210">
        <v>0</v>
      </c>
      <c r="DU210">
        <v>0</v>
      </c>
      <c r="DV210">
        <v>0</v>
      </c>
      <c r="DW210">
        <v>0</v>
      </c>
      <c r="DX210">
        <v>0</v>
      </c>
      <c r="DY210">
        <v>0</v>
      </c>
      <c r="DZ210">
        <v>0</v>
      </c>
      <c r="EA210">
        <v>0</v>
      </c>
      <c r="EB210">
        <v>0</v>
      </c>
      <c r="EC210">
        <v>0</v>
      </c>
      <c r="ED210">
        <v>0</v>
      </c>
      <c r="EE210">
        <v>0</v>
      </c>
      <c r="EF210">
        <v>0</v>
      </c>
      <c r="EG210" s="1"/>
      <c r="EH210">
        <v>0</v>
      </c>
      <c r="EI210" s="1"/>
      <c r="EJ210">
        <v>2</v>
      </c>
      <c r="EK210" t="s">
        <v>202</v>
      </c>
      <c r="EL210"/>
    </row>
    <row r="211" spans="1:142" x14ac:dyDescent="0.3">
      <c r="A211" s="1"/>
      <c r="B211">
        <v>2021</v>
      </c>
      <c r="C211" s="1"/>
      <c r="E211" s="1" t="s">
        <v>202</v>
      </c>
      <c r="F211" s="1"/>
      <c r="G211" s="1" t="s">
        <v>138</v>
      </c>
      <c r="H211">
        <v>628649</v>
      </c>
      <c r="I211">
        <v>628700</v>
      </c>
      <c r="J211">
        <v>0</v>
      </c>
      <c r="K211">
        <v>0</v>
      </c>
      <c r="L211">
        <v>0</v>
      </c>
      <c r="M211">
        <v>0</v>
      </c>
      <c r="N211">
        <v>0</v>
      </c>
      <c r="O211">
        <v>0</v>
      </c>
      <c r="P211">
        <v>0</v>
      </c>
      <c r="Q211">
        <v>0</v>
      </c>
      <c r="R211">
        <v>0</v>
      </c>
      <c r="S211">
        <v>0</v>
      </c>
      <c r="T211">
        <v>0</v>
      </c>
      <c r="U211">
        <v>0</v>
      </c>
      <c r="V211">
        <v>0</v>
      </c>
      <c r="W211">
        <v>0</v>
      </c>
      <c r="X211">
        <v>0</v>
      </c>
      <c r="Y211">
        <v>0</v>
      </c>
      <c r="Z211">
        <v>0</v>
      </c>
      <c r="AA211">
        <v>0</v>
      </c>
      <c r="AB211">
        <v>0</v>
      </c>
      <c r="AC211">
        <v>0</v>
      </c>
      <c r="AD211">
        <v>0</v>
      </c>
      <c r="AE211">
        <v>0</v>
      </c>
      <c r="AF211">
        <v>0</v>
      </c>
      <c r="AG211">
        <v>0</v>
      </c>
      <c r="AH211">
        <v>0</v>
      </c>
      <c r="AI211">
        <v>0</v>
      </c>
      <c r="AJ211">
        <v>0</v>
      </c>
      <c r="AK211">
        <v>0</v>
      </c>
      <c r="AL211">
        <v>0</v>
      </c>
      <c r="AM211">
        <v>0</v>
      </c>
      <c r="AN211">
        <v>0</v>
      </c>
      <c r="AO211">
        <v>0</v>
      </c>
      <c r="AP211">
        <v>0</v>
      </c>
      <c r="AQ211">
        <v>0</v>
      </c>
      <c r="AR211">
        <v>0</v>
      </c>
      <c r="AS211">
        <v>2387623969.9100003</v>
      </c>
      <c r="AT211">
        <v>-24827057.390000001</v>
      </c>
      <c r="AU211">
        <v>-122000</v>
      </c>
      <c r="AV211">
        <v>408249968.38</v>
      </c>
      <c r="AW211">
        <v>17979357.989999998</v>
      </c>
      <c r="AX211">
        <v>0</v>
      </c>
      <c r="AY211">
        <v>-3003409.51</v>
      </c>
      <c r="AZ211">
        <v>-100105</v>
      </c>
      <c r="BA211">
        <v>-408249968.38</v>
      </c>
      <c r="BB211">
        <v>-2880131988.98</v>
      </c>
      <c r="BC211">
        <v>351667869.87</v>
      </c>
      <c r="BD211">
        <v>0</v>
      </c>
      <c r="BE211">
        <v>0</v>
      </c>
      <c r="BF211">
        <v>0</v>
      </c>
      <c r="BG211">
        <v>-6429359.9399999995</v>
      </c>
      <c r="BH211">
        <v>-1332846.8</v>
      </c>
      <c r="BI211">
        <v>0</v>
      </c>
      <c r="BJ211">
        <v>0</v>
      </c>
      <c r="BK211">
        <v>0</v>
      </c>
      <c r="BL211">
        <v>250812278</v>
      </c>
      <c r="BM211">
        <v>0</v>
      </c>
      <c r="BN211">
        <v>-30077933</v>
      </c>
      <c r="BO211">
        <v>0</v>
      </c>
      <c r="BP211">
        <v>-1595738.3000000003</v>
      </c>
      <c r="BQ211">
        <v>-8278529.0800000001</v>
      </c>
      <c r="BR211">
        <v>62000</v>
      </c>
      <c r="BS211">
        <v>0</v>
      </c>
      <c r="BT211">
        <v>-65319588.910000004</v>
      </c>
      <c r="BU211">
        <v>-1664578.1600000001</v>
      </c>
      <c r="BV211">
        <v>-26127100.82</v>
      </c>
      <c r="BW211">
        <v>-5452409.6299999999</v>
      </c>
      <c r="BX211">
        <v>-1086234.95</v>
      </c>
      <c r="BY211">
        <v>-637018.70000000007</v>
      </c>
      <c r="BZ211">
        <v>2554810.0099999998</v>
      </c>
      <c r="CA211">
        <v>-3198394.75</v>
      </c>
      <c r="CB211">
        <v>-26403327.399999999</v>
      </c>
      <c r="CC211">
        <v>56073958.860000007</v>
      </c>
      <c r="CD211">
        <v>0</v>
      </c>
      <c r="CE211">
        <v>0</v>
      </c>
      <c r="CF211">
        <v>0</v>
      </c>
      <c r="CG211">
        <v>0</v>
      </c>
      <c r="CH211">
        <v>0</v>
      </c>
      <c r="CI211">
        <v>1479866750.2099998</v>
      </c>
      <c r="CJ211">
        <v>575293531.91574121</v>
      </c>
      <c r="CK211">
        <v>258428170.8134025</v>
      </c>
      <c r="CL211">
        <v>1736943308.0900002</v>
      </c>
      <c r="CM211">
        <v>0</v>
      </c>
      <c r="CN211">
        <v>0</v>
      </c>
      <c r="CO211">
        <v>0</v>
      </c>
      <c r="CP211">
        <v>0</v>
      </c>
      <c r="CQ211">
        <v>0</v>
      </c>
      <c r="CR211">
        <v>0</v>
      </c>
      <c r="CS211">
        <v>0</v>
      </c>
      <c r="CT211">
        <v>0</v>
      </c>
      <c r="CU211">
        <v>0</v>
      </c>
      <c r="CV211">
        <v>0</v>
      </c>
      <c r="CW211">
        <v>0</v>
      </c>
      <c r="CX211">
        <v>0</v>
      </c>
      <c r="CY211">
        <v>0</v>
      </c>
      <c r="CZ211">
        <v>0</v>
      </c>
      <c r="DA211">
        <v>1409468941.1399999</v>
      </c>
      <c r="DB211">
        <v>0</v>
      </c>
      <c r="DC211">
        <v>0</v>
      </c>
      <c r="DD211">
        <v>0</v>
      </c>
      <c r="DE211">
        <v>0</v>
      </c>
      <c r="DF211">
        <v>0</v>
      </c>
      <c r="DG211">
        <v>0</v>
      </c>
      <c r="DH211">
        <v>0</v>
      </c>
      <c r="DI211">
        <v>0</v>
      </c>
      <c r="DJ211">
        <v>489420000</v>
      </c>
      <c r="DK211">
        <v>0</v>
      </c>
      <c r="DL211">
        <v>0</v>
      </c>
      <c r="DM211">
        <v>0</v>
      </c>
      <c r="DN211">
        <v>0</v>
      </c>
      <c r="DO211">
        <v>0</v>
      </c>
      <c r="DP211">
        <v>0</v>
      </c>
      <c r="DQ211">
        <v>0</v>
      </c>
      <c r="DR211">
        <v>0</v>
      </c>
      <c r="DS211">
        <v>0</v>
      </c>
      <c r="DT211">
        <v>0</v>
      </c>
      <c r="DU211">
        <v>0</v>
      </c>
      <c r="DV211">
        <v>0</v>
      </c>
      <c r="DW211">
        <v>0</v>
      </c>
      <c r="DX211">
        <v>0</v>
      </c>
      <c r="DY211">
        <v>0</v>
      </c>
      <c r="DZ211">
        <v>0</v>
      </c>
      <c r="EA211">
        <v>0</v>
      </c>
      <c r="EB211">
        <v>0</v>
      </c>
      <c r="EC211">
        <v>0</v>
      </c>
      <c r="ED211">
        <v>0</v>
      </c>
      <c r="EE211">
        <v>0</v>
      </c>
      <c r="EF211">
        <v>0</v>
      </c>
      <c r="EG211" s="1"/>
      <c r="EH211">
        <v>0</v>
      </c>
      <c r="EI211" s="1"/>
      <c r="EJ211">
        <v>2</v>
      </c>
      <c r="EK211" t="s">
        <v>202</v>
      </c>
      <c r="EL211"/>
    </row>
    <row r="212" spans="1:142" x14ac:dyDescent="0.3">
      <c r="A212" s="1"/>
      <c r="B212">
        <v>2022</v>
      </c>
      <c r="C212" s="1"/>
      <c r="E212" s="1" t="s">
        <v>202</v>
      </c>
      <c r="F212" s="1"/>
      <c r="G212" s="1" t="s">
        <v>138</v>
      </c>
      <c r="H212">
        <v>631585</v>
      </c>
      <c r="I212">
        <v>643771</v>
      </c>
      <c r="J212">
        <v>0</v>
      </c>
      <c r="K212">
        <v>0</v>
      </c>
      <c r="L212">
        <v>0</v>
      </c>
      <c r="M212">
        <v>0</v>
      </c>
      <c r="N212">
        <v>0</v>
      </c>
      <c r="O212">
        <v>0</v>
      </c>
      <c r="P212">
        <v>0</v>
      </c>
      <c r="Q212">
        <v>0</v>
      </c>
      <c r="R212">
        <v>0</v>
      </c>
      <c r="S212">
        <v>0</v>
      </c>
      <c r="T212">
        <v>0</v>
      </c>
      <c r="U212">
        <v>0</v>
      </c>
      <c r="V212">
        <v>0</v>
      </c>
      <c r="W212">
        <v>0</v>
      </c>
      <c r="X212">
        <v>0</v>
      </c>
      <c r="Y212">
        <v>0</v>
      </c>
      <c r="Z212">
        <v>0</v>
      </c>
      <c r="AA212">
        <v>0</v>
      </c>
      <c r="AB212">
        <v>0</v>
      </c>
      <c r="AC212">
        <v>0</v>
      </c>
      <c r="AD212">
        <v>0</v>
      </c>
      <c r="AE212">
        <v>0</v>
      </c>
      <c r="AF212">
        <v>0</v>
      </c>
      <c r="AG212">
        <v>0</v>
      </c>
      <c r="AH212">
        <v>0</v>
      </c>
      <c r="AI212">
        <v>0</v>
      </c>
      <c r="AJ212">
        <v>0</v>
      </c>
      <c r="AK212">
        <v>0</v>
      </c>
      <c r="AL212">
        <v>0</v>
      </c>
      <c r="AM212">
        <v>0</v>
      </c>
      <c r="AN212">
        <v>0</v>
      </c>
      <c r="AO212">
        <v>0</v>
      </c>
      <c r="AP212">
        <v>0</v>
      </c>
      <c r="AQ212">
        <v>0</v>
      </c>
      <c r="AR212">
        <v>0</v>
      </c>
      <c r="AS212">
        <v>2427382054.6500001</v>
      </c>
      <c r="AT212">
        <v>-36248556.840000004</v>
      </c>
      <c r="AU212">
        <v>-128000</v>
      </c>
      <c r="AV212">
        <v>396522643.29999995</v>
      </c>
      <c r="AW212">
        <v>20849421.469999999</v>
      </c>
      <c r="AX212">
        <v>0</v>
      </c>
      <c r="AY212">
        <v>-3062429.84</v>
      </c>
      <c r="AZ212">
        <v>-152884</v>
      </c>
      <c r="BA212">
        <v>-396522643.29999995</v>
      </c>
      <c r="BB212">
        <v>-3009263700.1299996</v>
      </c>
      <c r="BC212">
        <v>364594731.77999997</v>
      </c>
      <c r="BD212">
        <v>0</v>
      </c>
      <c r="BE212">
        <v>0</v>
      </c>
      <c r="BF212">
        <v>0</v>
      </c>
      <c r="BG212">
        <v>-4887490.95</v>
      </c>
      <c r="BH212">
        <v>-11730000</v>
      </c>
      <c r="BI212">
        <v>0</v>
      </c>
      <c r="BJ212">
        <v>0</v>
      </c>
      <c r="BK212">
        <v>0</v>
      </c>
      <c r="BL212">
        <v>273049500</v>
      </c>
      <c r="BM212">
        <v>0</v>
      </c>
      <c r="BN212">
        <v>12066162</v>
      </c>
      <c r="BO212">
        <v>0</v>
      </c>
      <c r="BP212">
        <v>-2429876.14</v>
      </c>
      <c r="BQ212">
        <v>1767511.02</v>
      </c>
      <c r="BR212">
        <v>40000</v>
      </c>
      <c r="BS212">
        <v>0</v>
      </c>
      <c r="BT212">
        <v>-66223048.339999996</v>
      </c>
      <c r="BU212">
        <v>-2150589.9300000002</v>
      </c>
      <c r="BV212">
        <v>-24133239.460000001</v>
      </c>
      <c r="BW212">
        <v>-6225150.0699999994</v>
      </c>
      <c r="BX212">
        <v>-4058586.8200000003</v>
      </c>
      <c r="BY212">
        <v>-533330.52</v>
      </c>
      <c r="BZ212">
        <v>3234992.82</v>
      </c>
      <c r="CA212">
        <v>-1710312.84</v>
      </c>
      <c r="CB212">
        <v>-677168.09</v>
      </c>
      <c r="CC212">
        <v>-178268612.45999998</v>
      </c>
      <c r="CD212">
        <v>0</v>
      </c>
      <c r="CE212">
        <v>0</v>
      </c>
      <c r="CF212">
        <v>0</v>
      </c>
      <c r="CG212">
        <v>0</v>
      </c>
      <c r="CH212">
        <v>0</v>
      </c>
      <c r="CI212">
        <v>1459964644.1599998</v>
      </c>
      <c r="CJ212">
        <v>705704612.87526488</v>
      </c>
      <c r="CK212">
        <v>242911111.43190804</v>
      </c>
      <c r="CL212">
        <v>1565386636.7299998</v>
      </c>
      <c r="CM212">
        <v>0</v>
      </c>
      <c r="CN212">
        <v>0</v>
      </c>
      <c r="CO212">
        <v>0</v>
      </c>
      <c r="CP212">
        <v>0</v>
      </c>
      <c r="CQ212">
        <v>0</v>
      </c>
      <c r="CR212">
        <v>0</v>
      </c>
      <c r="CS212">
        <v>0</v>
      </c>
      <c r="CT212">
        <v>0</v>
      </c>
      <c r="CU212">
        <v>0</v>
      </c>
      <c r="CV212">
        <v>0</v>
      </c>
      <c r="CW212">
        <v>0</v>
      </c>
      <c r="CX212">
        <v>0</v>
      </c>
      <c r="CY212">
        <v>0</v>
      </c>
      <c r="CZ212">
        <v>0</v>
      </c>
      <c r="DA212">
        <v>1160570338.28</v>
      </c>
      <c r="DB212">
        <v>0</v>
      </c>
      <c r="DC212">
        <v>0</v>
      </c>
      <c r="DD212">
        <v>0</v>
      </c>
      <c r="DE212">
        <v>0</v>
      </c>
      <c r="DF212">
        <v>0</v>
      </c>
      <c r="DG212">
        <v>0</v>
      </c>
      <c r="DH212">
        <v>0</v>
      </c>
      <c r="DI212">
        <v>0</v>
      </c>
      <c r="DJ212">
        <v>501150000</v>
      </c>
      <c r="DK212">
        <v>0</v>
      </c>
      <c r="DL212">
        <v>0</v>
      </c>
      <c r="DM212">
        <v>0</v>
      </c>
      <c r="DN212">
        <v>0</v>
      </c>
      <c r="DO212">
        <v>0</v>
      </c>
      <c r="DP212">
        <v>0</v>
      </c>
      <c r="DQ212">
        <v>0</v>
      </c>
      <c r="DR212">
        <v>0</v>
      </c>
      <c r="DS212">
        <v>0</v>
      </c>
      <c r="DT212">
        <v>0</v>
      </c>
      <c r="DU212">
        <v>0</v>
      </c>
      <c r="DV212">
        <v>0</v>
      </c>
      <c r="DW212">
        <v>0</v>
      </c>
      <c r="DX212">
        <v>0</v>
      </c>
      <c r="DY212">
        <v>0</v>
      </c>
      <c r="DZ212">
        <v>0</v>
      </c>
      <c r="EA212">
        <v>0</v>
      </c>
      <c r="EB212">
        <v>0</v>
      </c>
      <c r="EC212">
        <v>0</v>
      </c>
      <c r="ED212">
        <v>0</v>
      </c>
      <c r="EE212">
        <v>0</v>
      </c>
      <c r="EF212">
        <v>0</v>
      </c>
      <c r="EG212" s="1"/>
      <c r="EH212">
        <v>0</v>
      </c>
      <c r="EI212" s="1"/>
      <c r="EJ212">
        <v>2</v>
      </c>
      <c r="EK212" t="s">
        <v>202</v>
      </c>
      <c r="EL212"/>
    </row>
    <row r="213" spans="1:142" x14ac:dyDescent="0.3">
      <c r="A213" s="1"/>
      <c r="B213">
        <v>2023</v>
      </c>
      <c r="C213" s="1"/>
      <c r="E213" s="1" t="s">
        <v>202</v>
      </c>
      <c r="F213" s="1"/>
      <c r="G213" s="1" t="s">
        <v>138</v>
      </c>
      <c r="H213">
        <v>643538</v>
      </c>
      <c r="I213">
        <v>656753</v>
      </c>
      <c r="J213">
        <v>0</v>
      </c>
      <c r="K213">
        <v>0</v>
      </c>
      <c r="L213">
        <v>0</v>
      </c>
      <c r="M213">
        <v>0</v>
      </c>
      <c r="N213">
        <v>0</v>
      </c>
      <c r="O213">
        <v>0</v>
      </c>
      <c r="P213">
        <v>0</v>
      </c>
      <c r="Q213">
        <v>0</v>
      </c>
      <c r="R213">
        <v>0</v>
      </c>
      <c r="S213">
        <v>0</v>
      </c>
      <c r="T213">
        <v>0</v>
      </c>
      <c r="U213">
        <v>0</v>
      </c>
      <c r="V213">
        <v>0</v>
      </c>
      <c r="W213">
        <v>0</v>
      </c>
      <c r="X213">
        <v>0</v>
      </c>
      <c r="Y213">
        <v>0</v>
      </c>
      <c r="Z213">
        <v>0</v>
      </c>
      <c r="AA213">
        <v>0</v>
      </c>
      <c r="AB213">
        <v>0</v>
      </c>
      <c r="AC213">
        <v>0</v>
      </c>
      <c r="AD213">
        <v>0</v>
      </c>
      <c r="AE213">
        <v>0</v>
      </c>
      <c r="AF213">
        <v>0</v>
      </c>
      <c r="AG213">
        <v>0</v>
      </c>
      <c r="AH213">
        <v>0</v>
      </c>
      <c r="AI213">
        <v>0</v>
      </c>
      <c r="AJ213">
        <v>0</v>
      </c>
      <c r="AK213">
        <v>0</v>
      </c>
      <c r="AL213">
        <v>0</v>
      </c>
      <c r="AM213">
        <v>0</v>
      </c>
      <c r="AN213">
        <v>0</v>
      </c>
      <c r="AO213">
        <v>0</v>
      </c>
      <c r="AP213">
        <v>0</v>
      </c>
      <c r="AQ213">
        <v>0</v>
      </c>
      <c r="AR213">
        <v>0</v>
      </c>
      <c r="AS213">
        <v>2578773283.6399999</v>
      </c>
      <c r="AT213">
        <v>-34247308.190000005</v>
      </c>
      <c r="AU213">
        <v>-84403862</v>
      </c>
      <c r="AV213">
        <v>433222030.98000002</v>
      </c>
      <c r="AW213">
        <v>25883905.519999996</v>
      </c>
      <c r="AX213">
        <v>0</v>
      </c>
      <c r="AY213">
        <v>-3115942.1599999997</v>
      </c>
      <c r="AZ213">
        <v>-199053</v>
      </c>
      <c r="BA213">
        <v>-433222030.98000002</v>
      </c>
      <c r="BB213">
        <v>-3099891273.8800001</v>
      </c>
      <c r="BC213">
        <v>377152928.90000004</v>
      </c>
      <c r="BD213">
        <v>0</v>
      </c>
      <c r="BE213">
        <v>0</v>
      </c>
      <c r="BF213">
        <v>0</v>
      </c>
      <c r="BG213">
        <v>-5645044.0099999998</v>
      </c>
      <c r="BH213">
        <v>-42280000</v>
      </c>
      <c r="BI213">
        <v>0</v>
      </c>
      <c r="BJ213">
        <v>0</v>
      </c>
      <c r="BK213">
        <v>0</v>
      </c>
      <c r="BL213">
        <v>245857561</v>
      </c>
      <c r="BM213">
        <v>0</v>
      </c>
      <c r="BN213">
        <v>-31688012</v>
      </c>
      <c r="BO213">
        <v>0</v>
      </c>
      <c r="BP213">
        <v>-3898728.93</v>
      </c>
      <c r="BQ213">
        <v>22853491.009999998</v>
      </c>
      <c r="BR213">
        <v>83865932</v>
      </c>
      <c r="BS213">
        <v>0</v>
      </c>
      <c r="BT213">
        <v>-75578726.920000002</v>
      </c>
      <c r="BU213">
        <v>-1928728.93</v>
      </c>
      <c r="BV213">
        <v>-44017713.189999998</v>
      </c>
      <c r="BW213">
        <v>-5500298.3300000001</v>
      </c>
      <c r="BX213">
        <v>-2404756.44</v>
      </c>
      <c r="BY213">
        <v>-425687.31000000006</v>
      </c>
      <c r="BZ213">
        <v>8313853.4500000002</v>
      </c>
      <c r="CA213">
        <v>-792861.84999999986</v>
      </c>
      <c r="CB213">
        <v>37645.57</v>
      </c>
      <c r="CC213">
        <v>88736029.079999998</v>
      </c>
      <c r="CD213">
        <v>0</v>
      </c>
      <c r="CE213">
        <v>0</v>
      </c>
      <c r="CF213">
        <v>0</v>
      </c>
      <c r="CG213">
        <v>0</v>
      </c>
      <c r="CH213">
        <v>0</v>
      </c>
      <c r="CI213">
        <v>1459964644.1599998</v>
      </c>
      <c r="CJ213">
        <v>705704612.87526488</v>
      </c>
      <c r="CK213">
        <v>242911111.43190804</v>
      </c>
      <c r="CL213">
        <v>1638072676.8099997</v>
      </c>
      <c r="CM213">
        <v>0</v>
      </c>
      <c r="CN213">
        <v>0</v>
      </c>
      <c r="CO213">
        <v>0</v>
      </c>
      <c r="CP213">
        <v>0</v>
      </c>
      <c r="CQ213">
        <v>0</v>
      </c>
      <c r="CR213">
        <v>0</v>
      </c>
      <c r="CS213">
        <v>0</v>
      </c>
      <c r="CT213">
        <v>0</v>
      </c>
      <c r="CU213">
        <v>0</v>
      </c>
      <c r="CV213">
        <v>0</v>
      </c>
      <c r="CW213">
        <v>0</v>
      </c>
      <c r="CX213">
        <v>0</v>
      </c>
      <c r="CY213">
        <v>0</v>
      </c>
      <c r="CZ213">
        <v>0</v>
      </c>
      <c r="DA213">
        <v>1156026971.79</v>
      </c>
      <c r="DB213">
        <v>0</v>
      </c>
      <c r="DC213">
        <v>0</v>
      </c>
      <c r="DD213">
        <v>0</v>
      </c>
      <c r="DE213">
        <v>0</v>
      </c>
      <c r="DF213">
        <v>0</v>
      </c>
      <c r="DG213">
        <v>0</v>
      </c>
      <c r="DH213">
        <v>0</v>
      </c>
      <c r="DI213">
        <v>0</v>
      </c>
      <c r="DJ213">
        <v>543430000</v>
      </c>
      <c r="DK213">
        <v>0</v>
      </c>
      <c r="DL213">
        <v>0</v>
      </c>
      <c r="DM213">
        <v>0</v>
      </c>
      <c r="DN213">
        <v>0</v>
      </c>
      <c r="DO213">
        <v>0</v>
      </c>
      <c r="DP213">
        <v>0</v>
      </c>
      <c r="DQ213">
        <v>0</v>
      </c>
      <c r="DR213">
        <v>0</v>
      </c>
      <c r="DS213">
        <v>0</v>
      </c>
      <c r="DT213">
        <v>0</v>
      </c>
      <c r="DU213">
        <v>0</v>
      </c>
      <c r="DV213">
        <v>0</v>
      </c>
      <c r="DW213">
        <v>0</v>
      </c>
      <c r="DX213">
        <v>0</v>
      </c>
      <c r="DY213">
        <v>0</v>
      </c>
      <c r="DZ213">
        <v>0</v>
      </c>
      <c r="EA213">
        <v>0</v>
      </c>
      <c r="EB213">
        <v>0</v>
      </c>
      <c r="EC213">
        <v>0</v>
      </c>
      <c r="ED213">
        <v>0</v>
      </c>
      <c r="EE213">
        <v>0</v>
      </c>
      <c r="EF213">
        <v>0</v>
      </c>
      <c r="EG213" s="1"/>
      <c r="EH213">
        <v>0</v>
      </c>
      <c r="EI213" s="1"/>
      <c r="EJ213">
        <v>2</v>
      </c>
      <c r="EK213" t="s">
        <v>202</v>
      </c>
      <c r="EL213"/>
    </row>
    <row r="214" spans="1:142" x14ac:dyDescent="0.3">
      <c r="A214" s="1"/>
      <c r="B214">
        <v>2020</v>
      </c>
      <c r="C214" s="1"/>
      <c r="E214" s="1" t="s">
        <v>206</v>
      </c>
      <c r="F214" s="1"/>
      <c r="G214" s="1" t="s">
        <v>138</v>
      </c>
      <c r="H214">
        <v>1290595</v>
      </c>
      <c r="I214">
        <v>1360963</v>
      </c>
      <c r="J214">
        <v>0</v>
      </c>
      <c r="K214">
        <v>0</v>
      </c>
      <c r="L214">
        <v>0</v>
      </c>
      <c r="M214">
        <v>0</v>
      </c>
      <c r="N214">
        <v>0</v>
      </c>
      <c r="O214">
        <v>0</v>
      </c>
      <c r="P214">
        <v>0</v>
      </c>
      <c r="Q214">
        <v>0</v>
      </c>
      <c r="R214">
        <v>0</v>
      </c>
      <c r="S214">
        <v>0</v>
      </c>
      <c r="T214">
        <v>0</v>
      </c>
      <c r="U214">
        <v>0</v>
      </c>
      <c r="V214">
        <v>0</v>
      </c>
      <c r="W214">
        <v>0</v>
      </c>
      <c r="X214">
        <v>0</v>
      </c>
      <c r="Y214">
        <v>0</v>
      </c>
      <c r="Z214">
        <v>0</v>
      </c>
      <c r="AA214">
        <v>0</v>
      </c>
      <c r="AB214">
        <v>0</v>
      </c>
      <c r="AC214">
        <v>0</v>
      </c>
      <c r="AD214">
        <v>0</v>
      </c>
      <c r="AE214">
        <v>0</v>
      </c>
      <c r="AF214">
        <v>0</v>
      </c>
      <c r="AG214">
        <v>0</v>
      </c>
      <c r="AH214">
        <v>0</v>
      </c>
      <c r="AI214">
        <v>0</v>
      </c>
      <c r="AJ214">
        <v>0</v>
      </c>
      <c r="AK214">
        <v>0</v>
      </c>
      <c r="AL214">
        <v>0</v>
      </c>
      <c r="AM214">
        <v>0</v>
      </c>
      <c r="AN214">
        <v>0</v>
      </c>
      <c r="AO214">
        <v>0</v>
      </c>
      <c r="AP214">
        <v>0</v>
      </c>
      <c r="AQ214">
        <v>0</v>
      </c>
      <c r="AR214">
        <v>0</v>
      </c>
      <c r="AS214">
        <v>4911516019.8999996</v>
      </c>
      <c r="AT214">
        <v>-15220098.52</v>
      </c>
      <c r="AU214">
        <v>0</v>
      </c>
      <c r="AV214">
        <v>831459711.41999996</v>
      </c>
      <c r="AW214">
        <v>0</v>
      </c>
      <c r="AX214">
        <v>0</v>
      </c>
      <c r="AY214">
        <v>-5301529.22</v>
      </c>
      <c r="AZ214">
        <v>0</v>
      </c>
      <c r="BA214">
        <v>-831459711.41999996</v>
      </c>
      <c r="BB214">
        <v>-5629471162.0699997</v>
      </c>
      <c r="BC214">
        <v>723107431.88</v>
      </c>
      <c r="BD214">
        <v>0</v>
      </c>
      <c r="BE214">
        <v>0</v>
      </c>
      <c r="BF214">
        <v>0</v>
      </c>
      <c r="BG214">
        <v>-3592239.9699999997</v>
      </c>
      <c r="BH214">
        <v>-24702995.649999999</v>
      </c>
      <c r="BI214">
        <v>0</v>
      </c>
      <c r="BJ214">
        <v>0</v>
      </c>
      <c r="BK214">
        <v>0</v>
      </c>
      <c r="BL214">
        <v>433068858</v>
      </c>
      <c r="BM214">
        <v>0</v>
      </c>
      <c r="BN214">
        <v>-93447458</v>
      </c>
      <c r="BO214">
        <v>-23539557.710000001</v>
      </c>
      <c r="BP214">
        <v>-984357.3</v>
      </c>
      <c r="BQ214">
        <v>-4882369.3599999994</v>
      </c>
      <c r="BR214">
        <v>0</v>
      </c>
      <c r="BS214">
        <v>0</v>
      </c>
      <c r="BT214">
        <v>-439351844.58000004</v>
      </c>
      <c r="BU214">
        <v>-1818943.04</v>
      </c>
      <c r="BV214">
        <v>208048892.67000002</v>
      </c>
      <c r="BW214">
        <v>-9647571</v>
      </c>
      <c r="BX214">
        <v>-20380082.079999998</v>
      </c>
      <c r="BY214">
        <v>-9016392.129999999</v>
      </c>
      <c r="BZ214">
        <v>8879794.6600000001</v>
      </c>
      <c r="CA214">
        <v>-4602915.0199999996</v>
      </c>
      <c r="CB214">
        <v>0</v>
      </c>
      <c r="CC214">
        <v>51643268.219999999</v>
      </c>
      <c r="CD214">
        <v>431705.85</v>
      </c>
      <c r="CE214">
        <v>-154665.29</v>
      </c>
      <c r="CF214">
        <v>0</v>
      </c>
      <c r="CG214">
        <v>0</v>
      </c>
      <c r="CH214">
        <v>0</v>
      </c>
      <c r="CI214">
        <v>2103651793.6600008</v>
      </c>
      <c r="CJ214">
        <v>912215773.54261291</v>
      </c>
      <c r="CK214">
        <v>511769871.05952555</v>
      </c>
      <c r="CL214">
        <v>3126656852.5900002</v>
      </c>
      <c r="CM214">
        <v>0</v>
      </c>
      <c r="CN214">
        <v>0</v>
      </c>
      <c r="CO214">
        <v>0</v>
      </c>
      <c r="CP214">
        <v>0</v>
      </c>
      <c r="CQ214">
        <v>0</v>
      </c>
      <c r="CR214">
        <v>0</v>
      </c>
      <c r="CS214">
        <v>0</v>
      </c>
      <c r="CT214">
        <v>0</v>
      </c>
      <c r="CU214">
        <v>0</v>
      </c>
      <c r="CV214">
        <v>0</v>
      </c>
      <c r="CW214">
        <v>0</v>
      </c>
      <c r="CX214">
        <v>0</v>
      </c>
      <c r="CY214">
        <v>0</v>
      </c>
      <c r="CZ214">
        <v>0</v>
      </c>
      <c r="DA214">
        <v>1492086771.0999999</v>
      </c>
      <c r="DB214">
        <v>0</v>
      </c>
      <c r="DC214">
        <v>0</v>
      </c>
      <c r="DD214">
        <v>0</v>
      </c>
      <c r="DE214">
        <v>0</v>
      </c>
      <c r="DF214">
        <v>0</v>
      </c>
      <c r="DG214">
        <v>0</v>
      </c>
      <c r="DH214">
        <v>0</v>
      </c>
      <c r="DI214">
        <v>0</v>
      </c>
      <c r="DJ214">
        <v>735197273.10000002</v>
      </c>
      <c r="DK214">
        <v>0</v>
      </c>
      <c r="DL214">
        <v>0</v>
      </c>
      <c r="DM214">
        <v>0</v>
      </c>
      <c r="DN214">
        <v>0</v>
      </c>
      <c r="DO214">
        <v>0</v>
      </c>
      <c r="DP214">
        <v>0</v>
      </c>
      <c r="DQ214">
        <v>0</v>
      </c>
      <c r="DR214">
        <v>0</v>
      </c>
      <c r="DS214">
        <v>0</v>
      </c>
      <c r="DT214">
        <v>0</v>
      </c>
      <c r="DU214">
        <v>0</v>
      </c>
      <c r="DV214">
        <v>0</v>
      </c>
      <c r="DW214">
        <v>0</v>
      </c>
      <c r="DX214">
        <v>0</v>
      </c>
      <c r="DY214">
        <v>0</v>
      </c>
      <c r="DZ214">
        <v>0</v>
      </c>
      <c r="EA214">
        <v>0</v>
      </c>
      <c r="EB214">
        <v>0</v>
      </c>
      <c r="EC214">
        <v>0</v>
      </c>
      <c r="ED214">
        <v>0</v>
      </c>
      <c r="EE214">
        <v>0</v>
      </c>
      <c r="EF214">
        <v>0</v>
      </c>
      <c r="EG214" s="1"/>
      <c r="EH214">
        <v>2</v>
      </c>
      <c r="EI214" s="1"/>
      <c r="EJ214">
        <v>0</v>
      </c>
      <c r="EK214" t="s">
        <v>546</v>
      </c>
      <c r="EL214"/>
    </row>
    <row r="215" spans="1:142" x14ac:dyDescent="0.3">
      <c r="A215" s="1"/>
      <c r="B215">
        <v>2021</v>
      </c>
      <c r="C215" s="1"/>
      <c r="E215" s="1" t="s">
        <v>206</v>
      </c>
      <c r="F215" s="1"/>
      <c r="G215" s="1" t="s">
        <v>138</v>
      </c>
      <c r="H215">
        <v>1363380</v>
      </c>
      <c r="I215">
        <v>1403613</v>
      </c>
      <c r="J215">
        <v>0</v>
      </c>
      <c r="K215">
        <v>0</v>
      </c>
      <c r="L215">
        <v>0</v>
      </c>
      <c r="M215">
        <v>0</v>
      </c>
      <c r="N215">
        <v>0</v>
      </c>
      <c r="O215">
        <v>0</v>
      </c>
      <c r="P215">
        <v>0</v>
      </c>
      <c r="Q215">
        <v>0</v>
      </c>
      <c r="R215">
        <v>0</v>
      </c>
      <c r="S215">
        <v>0</v>
      </c>
      <c r="T215">
        <v>0</v>
      </c>
      <c r="U215">
        <v>0</v>
      </c>
      <c r="V215">
        <v>0</v>
      </c>
      <c r="W215">
        <v>0</v>
      </c>
      <c r="X215">
        <v>0</v>
      </c>
      <c r="Y215">
        <v>0</v>
      </c>
      <c r="Z215">
        <v>0</v>
      </c>
      <c r="AA215">
        <v>0</v>
      </c>
      <c r="AB215">
        <v>0</v>
      </c>
      <c r="AC215">
        <v>0</v>
      </c>
      <c r="AD215">
        <v>0</v>
      </c>
      <c r="AE215">
        <v>0</v>
      </c>
      <c r="AF215">
        <v>0</v>
      </c>
      <c r="AG215">
        <v>0</v>
      </c>
      <c r="AH215">
        <v>0</v>
      </c>
      <c r="AI215">
        <v>0</v>
      </c>
      <c r="AJ215">
        <v>0</v>
      </c>
      <c r="AK215">
        <v>0</v>
      </c>
      <c r="AL215">
        <v>0</v>
      </c>
      <c r="AM215">
        <v>0</v>
      </c>
      <c r="AN215">
        <v>0</v>
      </c>
      <c r="AO215">
        <v>0</v>
      </c>
      <c r="AP215">
        <v>0</v>
      </c>
      <c r="AQ215">
        <v>0</v>
      </c>
      <c r="AR215">
        <v>0</v>
      </c>
      <c r="AS215">
        <v>5174981768.75</v>
      </c>
      <c r="AT215">
        <v>-16990258.82</v>
      </c>
      <c r="AU215">
        <v>0</v>
      </c>
      <c r="AV215">
        <v>879781719.57999992</v>
      </c>
      <c r="AW215">
        <v>0</v>
      </c>
      <c r="AX215">
        <v>0</v>
      </c>
      <c r="AY215">
        <v>-6094316.6000000006</v>
      </c>
      <c r="AZ215">
        <v>-204211</v>
      </c>
      <c r="BA215">
        <v>-879781719.57999992</v>
      </c>
      <c r="BB215">
        <v>-6077873033.0299997</v>
      </c>
      <c r="BC215">
        <v>787217965.31000006</v>
      </c>
      <c r="BD215">
        <v>0</v>
      </c>
      <c r="BE215">
        <v>0</v>
      </c>
      <c r="BF215">
        <v>0</v>
      </c>
      <c r="BG215">
        <v>-3849060.46</v>
      </c>
      <c r="BH215">
        <v>54416693.150000006</v>
      </c>
      <c r="BI215">
        <v>0</v>
      </c>
      <c r="BJ215">
        <v>0</v>
      </c>
      <c r="BK215">
        <v>0</v>
      </c>
      <c r="BL215">
        <v>306679891</v>
      </c>
      <c r="BM215">
        <v>0</v>
      </c>
      <c r="BN215">
        <v>-35630448</v>
      </c>
      <c r="BO215">
        <v>-27992857.140000001</v>
      </c>
      <c r="BP215">
        <v>-993721.54999999993</v>
      </c>
      <c r="BQ215">
        <v>-39791310.120000005</v>
      </c>
      <c r="BR215">
        <v>0</v>
      </c>
      <c r="BS215">
        <v>0</v>
      </c>
      <c r="BT215">
        <v>-448404552.94999999</v>
      </c>
      <c r="BU215">
        <v>-1316769.43</v>
      </c>
      <c r="BV215">
        <v>198746992.28</v>
      </c>
      <c r="BW215">
        <v>-11059069.029999999</v>
      </c>
      <c r="BX215">
        <v>-16490934.550000001</v>
      </c>
      <c r="BY215">
        <v>-5977125.7300000004</v>
      </c>
      <c r="BZ215">
        <v>9038722.4699999988</v>
      </c>
      <c r="CA215">
        <v>-3566019.02</v>
      </c>
      <c r="CB215">
        <v>-70469000</v>
      </c>
      <c r="CC215">
        <v>108258360.47</v>
      </c>
      <c r="CD215">
        <v>223520.99</v>
      </c>
      <c r="CE215">
        <v>-16361.95</v>
      </c>
      <c r="CF215">
        <v>0</v>
      </c>
      <c r="CG215">
        <v>0</v>
      </c>
      <c r="CH215">
        <v>0</v>
      </c>
      <c r="CI215">
        <v>2199825094.1100001</v>
      </c>
      <c r="CJ215">
        <v>940300575.47008777</v>
      </c>
      <c r="CK215">
        <v>424291141.97236377</v>
      </c>
      <c r="CL215">
        <v>3156162585.98</v>
      </c>
      <c r="CM215">
        <v>0</v>
      </c>
      <c r="CN215">
        <v>0</v>
      </c>
      <c r="CO215">
        <v>0</v>
      </c>
      <c r="CP215">
        <v>0</v>
      </c>
      <c r="CQ215">
        <v>0</v>
      </c>
      <c r="CR215">
        <v>0</v>
      </c>
      <c r="CS215">
        <v>0</v>
      </c>
      <c r="CT215">
        <v>0</v>
      </c>
      <c r="CU215">
        <v>0</v>
      </c>
      <c r="CV215">
        <v>0</v>
      </c>
      <c r="CW215">
        <v>0</v>
      </c>
      <c r="CX215">
        <v>0</v>
      </c>
      <c r="CY215">
        <v>0</v>
      </c>
      <c r="CZ215">
        <v>0</v>
      </c>
      <c r="DA215">
        <v>1364931636.1399999</v>
      </c>
      <c r="DB215">
        <v>0</v>
      </c>
      <c r="DC215">
        <v>0</v>
      </c>
      <c r="DD215">
        <v>0</v>
      </c>
      <c r="DE215">
        <v>0</v>
      </c>
      <c r="DF215">
        <v>0</v>
      </c>
      <c r="DG215">
        <v>0</v>
      </c>
      <c r="DH215">
        <v>0</v>
      </c>
      <c r="DI215">
        <v>0</v>
      </c>
      <c r="DJ215">
        <v>680780579.95000005</v>
      </c>
      <c r="DK215">
        <v>0</v>
      </c>
      <c r="DL215">
        <v>0</v>
      </c>
      <c r="DM215">
        <v>0</v>
      </c>
      <c r="DN215">
        <v>0</v>
      </c>
      <c r="DO215">
        <v>0</v>
      </c>
      <c r="DP215">
        <v>0</v>
      </c>
      <c r="DQ215">
        <v>0</v>
      </c>
      <c r="DR215">
        <v>0</v>
      </c>
      <c r="DS215">
        <v>0</v>
      </c>
      <c r="DT215">
        <v>0</v>
      </c>
      <c r="DU215">
        <v>0</v>
      </c>
      <c r="DV215">
        <v>0</v>
      </c>
      <c r="DW215">
        <v>0</v>
      </c>
      <c r="DX215">
        <v>0</v>
      </c>
      <c r="DY215">
        <v>0</v>
      </c>
      <c r="DZ215">
        <v>0</v>
      </c>
      <c r="EA215">
        <v>0</v>
      </c>
      <c r="EB215">
        <v>0</v>
      </c>
      <c r="EC215">
        <v>0</v>
      </c>
      <c r="ED215">
        <v>0</v>
      </c>
      <c r="EE215">
        <v>0</v>
      </c>
      <c r="EF215">
        <v>0</v>
      </c>
      <c r="EG215" s="1"/>
      <c r="EH215">
        <v>2</v>
      </c>
      <c r="EI215" s="1"/>
      <c r="EJ215">
        <v>0</v>
      </c>
      <c r="EK215" t="s">
        <v>546</v>
      </c>
      <c r="EL215"/>
    </row>
    <row r="216" spans="1:142" x14ac:dyDescent="0.3">
      <c r="A216" s="1"/>
      <c r="B216">
        <v>2022</v>
      </c>
      <c r="C216" s="1"/>
      <c r="E216" s="1" t="s">
        <v>206</v>
      </c>
      <c r="F216" s="1"/>
      <c r="G216" s="1" t="s">
        <v>138</v>
      </c>
      <c r="H216">
        <v>1412755</v>
      </c>
      <c r="I216">
        <v>1303916</v>
      </c>
      <c r="J216">
        <v>0</v>
      </c>
      <c r="K216">
        <v>0</v>
      </c>
      <c r="L216">
        <v>0</v>
      </c>
      <c r="M216">
        <v>0</v>
      </c>
      <c r="N216">
        <v>0</v>
      </c>
      <c r="O216">
        <v>0</v>
      </c>
      <c r="P216">
        <v>0</v>
      </c>
      <c r="Q216">
        <v>0</v>
      </c>
      <c r="R216">
        <v>0</v>
      </c>
      <c r="S216">
        <v>0</v>
      </c>
      <c r="T216">
        <v>0</v>
      </c>
      <c r="U216">
        <v>0</v>
      </c>
      <c r="V216">
        <v>0</v>
      </c>
      <c r="W216">
        <v>0</v>
      </c>
      <c r="X216">
        <v>0</v>
      </c>
      <c r="Y216">
        <v>0</v>
      </c>
      <c r="Z216">
        <v>0</v>
      </c>
      <c r="AA216">
        <v>0</v>
      </c>
      <c r="AB216">
        <v>0</v>
      </c>
      <c r="AC216">
        <v>0</v>
      </c>
      <c r="AD216">
        <v>0</v>
      </c>
      <c r="AE216">
        <v>0</v>
      </c>
      <c r="AF216">
        <v>0</v>
      </c>
      <c r="AG216">
        <v>0</v>
      </c>
      <c r="AH216">
        <v>0</v>
      </c>
      <c r="AI216">
        <v>0</v>
      </c>
      <c r="AJ216">
        <v>0</v>
      </c>
      <c r="AK216">
        <v>0</v>
      </c>
      <c r="AL216">
        <v>0</v>
      </c>
      <c r="AM216">
        <v>0</v>
      </c>
      <c r="AN216">
        <v>0</v>
      </c>
      <c r="AO216">
        <v>0</v>
      </c>
      <c r="AP216">
        <v>0</v>
      </c>
      <c r="AQ216">
        <v>0</v>
      </c>
      <c r="AR216">
        <v>0</v>
      </c>
      <c r="AS216">
        <v>5340364245.3199997</v>
      </c>
      <c r="AT216">
        <v>-11461123.119999999</v>
      </c>
      <c r="AU216">
        <v>0</v>
      </c>
      <c r="AV216">
        <v>877191427.60000002</v>
      </c>
      <c r="AW216">
        <v>0</v>
      </c>
      <c r="AX216">
        <v>0</v>
      </c>
      <c r="AY216">
        <v>-7003069.96</v>
      </c>
      <c r="AZ216">
        <v>-332503</v>
      </c>
      <c r="BA216">
        <v>-877191427.60000002</v>
      </c>
      <c r="BB216">
        <v>-6379831765.6800003</v>
      </c>
      <c r="BC216">
        <v>831904022.14999998</v>
      </c>
      <c r="BD216">
        <v>0</v>
      </c>
      <c r="BE216">
        <v>0</v>
      </c>
      <c r="BF216">
        <v>0</v>
      </c>
      <c r="BG216">
        <v>-3286150.3</v>
      </c>
      <c r="BH216">
        <v>-136053877.40000001</v>
      </c>
      <c r="BI216">
        <v>0</v>
      </c>
      <c r="BJ216">
        <v>0</v>
      </c>
      <c r="BK216">
        <v>0</v>
      </c>
      <c r="BL216">
        <v>188663484</v>
      </c>
      <c r="BM216">
        <v>0</v>
      </c>
      <c r="BN216">
        <v>-6000793</v>
      </c>
      <c r="BO216">
        <v>-30157940.359999999</v>
      </c>
      <c r="BP216">
        <v>-985022.45</v>
      </c>
      <c r="BQ216">
        <v>-21917602.02</v>
      </c>
      <c r="BR216">
        <v>0</v>
      </c>
      <c r="BS216">
        <v>0</v>
      </c>
      <c r="BT216">
        <v>-366608767.01999998</v>
      </c>
      <c r="BU216">
        <v>-2124544.5299999998</v>
      </c>
      <c r="BV216">
        <v>143720226.53999999</v>
      </c>
      <c r="BW216">
        <v>-11117866.9</v>
      </c>
      <c r="BX216">
        <v>-5597072.2800000003</v>
      </c>
      <c r="BY216">
        <v>-7250642.46</v>
      </c>
      <c r="BZ216">
        <v>7345578.4100000001</v>
      </c>
      <c r="CA216">
        <v>-3771034.62</v>
      </c>
      <c r="CB216">
        <v>0</v>
      </c>
      <c r="CC216">
        <v>-290702496.75</v>
      </c>
      <c r="CD216">
        <v>313419.87</v>
      </c>
      <c r="CE216">
        <v>-20748.22</v>
      </c>
      <c r="CF216">
        <v>0</v>
      </c>
      <c r="CG216">
        <v>0</v>
      </c>
      <c r="CH216">
        <v>0</v>
      </c>
      <c r="CI216">
        <v>2085500490.0000002</v>
      </c>
      <c r="CJ216">
        <v>1320511424.3871574</v>
      </c>
      <c r="CK216">
        <v>164333398.25229999</v>
      </c>
      <c r="CL216">
        <v>2778096603.3700004</v>
      </c>
      <c r="CM216">
        <v>0</v>
      </c>
      <c r="CN216">
        <v>0</v>
      </c>
      <c r="CO216">
        <v>0</v>
      </c>
      <c r="CP216">
        <v>0</v>
      </c>
      <c r="CQ216">
        <v>0</v>
      </c>
      <c r="CR216">
        <v>0</v>
      </c>
      <c r="CS216">
        <v>0</v>
      </c>
      <c r="CT216">
        <v>0</v>
      </c>
      <c r="CU216">
        <v>0</v>
      </c>
      <c r="CV216">
        <v>0</v>
      </c>
      <c r="CW216">
        <v>0</v>
      </c>
      <c r="CX216">
        <v>0</v>
      </c>
      <c r="CY216">
        <v>0</v>
      </c>
      <c r="CZ216">
        <v>0</v>
      </c>
      <c r="DA216">
        <v>593269592.05999994</v>
      </c>
      <c r="DB216">
        <v>0</v>
      </c>
      <c r="DC216">
        <v>0</v>
      </c>
      <c r="DD216">
        <v>0</v>
      </c>
      <c r="DE216">
        <v>0</v>
      </c>
      <c r="DF216">
        <v>0</v>
      </c>
      <c r="DG216">
        <v>0</v>
      </c>
      <c r="DH216">
        <v>0</v>
      </c>
      <c r="DI216">
        <v>0</v>
      </c>
      <c r="DJ216">
        <v>816834457.35000002</v>
      </c>
      <c r="DK216">
        <v>0</v>
      </c>
      <c r="DL216">
        <v>0</v>
      </c>
      <c r="DM216">
        <v>0</v>
      </c>
      <c r="DN216">
        <v>0</v>
      </c>
      <c r="DO216">
        <v>0</v>
      </c>
      <c r="DP216">
        <v>0</v>
      </c>
      <c r="DQ216">
        <v>0</v>
      </c>
      <c r="DR216">
        <v>0</v>
      </c>
      <c r="DS216">
        <v>0</v>
      </c>
      <c r="DT216">
        <v>0</v>
      </c>
      <c r="DU216">
        <v>0</v>
      </c>
      <c r="DV216">
        <v>0</v>
      </c>
      <c r="DW216">
        <v>0</v>
      </c>
      <c r="DX216">
        <v>0</v>
      </c>
      <c r="DY216">
        <v>0</v>
      </c>
      <c r="DZ216">
        <v>0</v>
      </c>
      <c r="EA216">
        <v>0</v>
      </c>
      <c r="EB216">
        <v>0</v>
      </c>
      <c r="EC216">
        <v>0</v>
      </c>
      <c r="ED216">
        <v>0</v>
      </c>
      <c r="EE216">
        <v>0</v>
      </c>
      <c r="EF216">
        <v>0</v>
      </c>
      <c r="EG216" s="1"/>
      <c r="EH216">
        <v>2</v>
      </c>
      <c r="EI216" s="1"/>
      <c r="EJ216">
        <v>0</v>
      </c>
      <c r="EK216" t="s">
        <v>546</v>
      </c>
      <c r="EL216"/>
    </row>
    <row r="217" spans="1:142" x14ac:dyDescent="0.3">
      <c r="A217" s="1"/>
      <c r="B217">
        <v>2023</v>
      </c>
      <c r="C217" s="1"/>
      <c r="E217" s="1" t="s">
        <v>206</v>
      </c>
      <c r="F217" s="1"/>
      <c r="G217" s="1" t="s">
        <v>138</v>
      </c>
      <c r="H217">
        <v>1305103</v>
      </c>
      <c r="I217">
        <v>1286077</v>
      </c>
      <c r="J217">
        <v>0</v>
      </c>
      <c r="K217">
        <v>0</v>
      </c>
      <c r="L217">
        <v>0</v>
      </c>
      <c r="M217">
        <v>0</v>
      </c>
      <c r="N217">
        <v>0</v>
      </c>
      <c r="O217">
        <v>0</v>
      </c>
      <c r="P217">
        <v>0</v>
      </c>
      <c r="Q217">
        <v>0</v>
      </c>
      <c r="R217">
        <v>0</v>
      </c>
      <c r="S217">
        <v>0</v>
      </c>
      <c r="T217">
        <v>0</v>
      </c>
      <c r="U217">
        <v>0</v>
      </c>
      <c r="V217">
        <v>0</v>
      </c>
      <c r="W217">
        <v>0</v>
      </c>
      <c r="X217">
        <v>0</v>
      </c>
      <c r="Y217">
        <v>0</v>
      </c>
      <c r="Z217">
        <v>0</v>
      </c>
      <c r="AA217">
        <v>0</v>
      </c>
      <c r="AB217">
        <v>0</v>
      </c>
      <c r="AC217">
        <v>0</v>
      </c>
      <c r="AD217">
        <v>0</v>
      </c>
      <c r="AE217">
        <v>0</v>
      </c>
      <c r="AF217">
        <v>0</v>
      </c>
      <c r="AG217">
        <v>0</v>
      </c>
      <c r="AH217">
        <v>0</v>
      </c>
      <c r="AI217">
        <v>0</v>
      </c>
      <c r="AJ217">
        <v>0</v>
      </c>
      <c r="AK217">
        <v>0</v>
      </c>
      <c r="AL217">
        <v>0</v>
      </c>
      <c r="AM217">
        <v>0</v>
      </c>
      <c r="AN217">
        <v>0</v>
      </c>
      <c r="AO217">
        <v>0</v>
      </c>
      <c r="AP217">
        <v>0</v>
      </c>
      <c r="AQ217">
        <v>0</v>
      </c>
      <c r="AR217">
        <v>0</v>
      </c>
      <c r="AS217">
        <v>5426705080.8000002</v>
      </c>
      <c r="AT217">
        <v>23005847.469999999</v>
      </c>
      <c r="AU217">
        <v>0</v>
      </c>
      <c r="AV217">
        <v>918399433.59000003</v>
      </c>
      <c r="AW217">
        <v>0</v>
      </c>
      <c r="AX217">
        <v>0</v>
      </c>
      <c r="AY217">
        <v>-7372319.6500000004</v>
      </c>
      <c r="AZ217">
        <v>-458847</v>
      </c>
      <c r="BA217">
        <v>-918399433.54999995</v>
      </c>
      <c r="BB217">
        <v>-6486202674.9399996</v>
      </c>
      <c r="BC217">
        <v>809291591</v>
      </c>
      <c r="BD217">
        <v>0</v>
      </c>
      <c r="BE217">
        <v>0</v>
      </c>
      <c r="BF217">
        <v>0</v>
      </c>
      <c r="BG217">
        <v>-1962082.56</v>
      </c>
      <c r="BH217">
        <v>-40090221.850000001</v>
      </c>
      <c r="BI217">
        <v>0</v>
      </c>
      <c r="BJ217">
        <v>0</v>
      </c>
      <c r="BK217">
        <v>0</v>
      </c>
      <c r="BL217">
        <v>108472048</v>
      </c>
      <c r="BM217">
        <v>0</v>
      </c>
      <c r="BN217">
        <v>240069634</v>
      </c>
      <c r="BO217">
        <v>-28962622.32</v>
      </c>
      <c r="BP217">
        <v>-718324.83</v>
      </c>
      <c r="BQ217">
        <v>-21594914.23</v>
      </c>
      <c r="BR217">
        <v>0</v>
      </c>
      <c r="BS217">
        <v>0</v>
      </c>
      <c r="BT217">
        <v>-368353037.75</v>
      </c>
      <c r="BU217">
        <v>-1820242.17</v>
      </c>
      <c r="BV217">
        <v>151323260.62</v>
      </c>
      <c r="BW217">
        <v>-11368038.82</v>
      </c>
      <c r="BX217">
        <v>-1667190.93</v>
      </c>
      <c r="BY217">
        <v>-527191.43999999994</v>
      </c>
      <c r="BZ217">
        <v>9521557.1899999995</v>
      </c>
      <c r="CA217">
        <v>-9198732</v>
      </c>
      <c r="CB217">
        <v>0</v>
      </c>
      <c r="CC217">
        <v>130475753.22</v>
      </c>
      <c r="CD217">
        <v>948754</v>
      </c>
      <c r="CE217">
        <v>-40530.25</v>
      </c>
      <c r="CF217">
        <v>0</v>
      </c>
      <c r="CG217">
        <v>0</v>
      </c>
      <c r="CH217">
        <v>0</v>
      </c>
      <c r="CI217">
        <v>2085500490.0000002</v>
      </c>
      <c r="CJ217">
        <v>1320511424.3871574</v>
      </c>
      <c r="CK217">
        <v>164333398.25229999</v>
      </c>
      <c r="CL217">
        <v>2458828432.0900006</v>
      </c>
      <c r="CM217">
        <v>0</v>
      </c>
      <c r="CN217">
        <v>0</v>
      </c>
      <c r="CO217">
        <v>0</v>
      </c>
      <c r="CP217">
        <v>0</v>
      </c>
      <c r="CQ217">
        <v>0</v>
      </c>
      <c r="CR217">
        <v>0</v>
      </c>
      <c r="CS217">
        <v>0</v>
      </c>
      <c r="CT217">
        <v>0</v>
      </c>
      <c r="CU217">
        <v>0</v>
      </c>
      <c r="CV217">
        <v>0</v>
      </c>
      <c r="CW217">
        <v>0</v>
      </c>
      <c r="CX217">
        <v>0</v>
      </c>
      <c r="CY217">
        <v>0</v>
      </c>
      <c r="CZ217">
        <v>0</v>
      </c>
      <c r="DA217">
        <v>512746147.75999999</v>
      </c>
      <c r="DB217">
        <v>0</v>
      </c>
      <c r="DC217">
        <v>0</v>
      </c>
      <c r="DD217">
        <v>0</v>
      </c>
      <c r="DE217">
        <v>0</v>
      </c>
      <c r="DF217">
        <v>0</v>
      </c>
      <c r="DG217">
        <v>0</v>
      </c>
      <c r="DH217">
        <v>0</v>
      </c>
      <c r="DI217">
        <v>0</v>
      </c>
      <c r="DJ217">
        <v>856924679.20000005</v>
      </c>
      <c r="DK217">
        <v>0</v>
      </c>
      <c r="DL217">
        <v>0</v>
      </c>
      <c r="DM217">
        <v>0</v>
      </c>
      <c r="DN217">
        <v>0</v>
      </c>
      <c r="DO217">
        <v>0</v>
      </c>
      <c r="DP217">
        <v>0</v>
      </c>
      <c r="DQ217">
        <v>0</v>
      </c>
      <c r="DR217">
        <v>0</v>
      </c>
      <c r="DS217">
        <v>0</v>
      </c>
      <c r="DT217">
        <v>0</v>
      </c>
      <c r="DU217">
        <v>0</v>
      </c>
      <c r="DV217">
        <v>0</v>
      </c>
      <c r="DW217">
        <v>0</v>
      </c>
      <c r="DX217">
        <v>0</v>
      </c>
      <c r="DY217">
        <v>0</v>
      </c>
      <c r="DZ217">
        <v>0</v>
      </c>
      <c r="EA217">
        <v>0</v>
      </c>
      <c r="EB217">
        <v>0</v>
      </c>
      <c r="EC217">
        <v>0</v>
      </c>
      <c r="ED217">
        <v>0</v>
      </c>
      <c r="EE217">
        <v>0</v>
      </c>
      <c r="EF217">
        <v>0</v>
      </c>
      <c r="EG217" s="1"/>
      <c r="EH217">
        <v>2</v>
      </c>
      <c r="EI217" s="1"/>
      <c r="EJ217">
        <v>0</v>
      </c>
      <c r="EK217" t="s">
        <v>546</v>
      </c>
      <c r="EL217"/>
    </row>
    <row r="218" spans="1:142" x14ac:dyDescent="0.3">
      <c r="A218" s="1"/>
      <c r="B218">
        <v>2020</v>
      </c>
      <c r="C218" s="1"/>
      <c r="E218" s="1" t="s">
        <v>279</v>
      </c>
      <c r="F218" s="1"/>
      <c r="G218" s="1" t="s">
        <v>138</v>
      </c>
      <c r="H218">
        <v>355530</v>
      </c>
      <c r="I218">
        <v>342259</v>
      </c>
      <c r="J218">
        <v>0</v>
      </c>
      <c r="K218">
        <v>0</v>
      </c>
      <c r="L218">
        <v>0</v>
      </c>
      <c r="M218">
        <v>0</v>
      </c>
      <c r="N218">
        <v>0</v>
      </c>
      <c r="O218">
        <v>0</v>
      </c>
      <c r="P218">
        <v>0</v>
      </c>
      <c r="Q218">
        <v>0</v>
      </c>
      <c r="R218">
        <v>0</v>
      </c>
      <c r="S218">
        <v>0</v>
      </c>
      <c r="T218">
        <v>0</v>
      </c>
      <c r="U218">
        <v>0</v>
      </c>
      <c r="V218">
        <v>0</v>
      </c>
      <c r="W218">
        <v>0</v>
      </c>
      <c r="X218">
        <v>0</v>
      </c>
      <c r="Y218">
        <v>0</v>
      </c>
      <c r="Z218">
        <v>0</v>
      </c>
      <c r="AA218">
        <v>0</v>
      </c>
      <c r="AB218">
        <v>0</v>
      </c>
      <c r="AC218">
        <v>0</v>
      </c>
      <c r="AD218">
        <v>0</v>
      </c>
      <c r="AE218">
        <v>0</v>
      </c>
      <c r="AF218">
        <v>0</v>
      </c>
      <c r="AG218">
        <v>0</v>
      </c>
      <c r="AH218">
        <v>0</v>
      </c>
      <c r="AI218">
        <v>0</v>
      </c>
      <c r="AJ218">
        <v>0</v>
      </c>
      <c r="AK218">
        <v>0</v>
      </c>
      <c r="AL218">
        <v>0</v>
      </c>
      <c r="AM218">
        <v>0</v>
      </c>
      <c r="AN218">
        <v>0</v>
      </c>
      <c r="AO218">
        <v>0</v>
      </c>
      <c r="AP218">
        <v>0</v>
      </c>
      <c r="AQ218">
        <v>0</v>
      </c>
      <c r="AR218">
        <v>0</v>
      </c>
      <c r="AS218">
        <v>1501433420</v>
      </c>
      <c r="AT218">
        <v>-5777896</v>
      </c>
      <c r="AU218">
        <v>0</v>
      </c>
      <c r="AV218">
        <v>178732869</v>
      </c>
      <c r="AW218">
        <v>73064</v>
      </c>
      <c r="AX218">
        <v>0</v>
      </c>
      <c r="AY218">
        <v>-1824883</v>
      </c>
      <c r="AZ218">
        <v>0</v>
      </c>
      <c r="BA218">
        <v>-178732869</v>
      </c>
      <c r="BB218">
        <v>-1697120455</v>
      </c>
      <c r="BC218">
        <v>205472611</v>
      </c>
      <c r="BD218">
        <v>0</v>
      </c>
      <c r="BE218">
        <v>0</v>
      </c>
      <c r="BF218">
        <v>0</v>
      </c>
      <c r="BG218">
        <v>-539658</v>
      </c>
      <c r="BH218">
        <v>17600000</v>
      </c>
      <c r="BI218">
        <v>0</v>
      </c>
      <c r="BJ218">
        <v>0</v>
      </c>
      <c r="BK218">
        <v>0</v>
      </c>
      <c r="BL218">
        <v>173686257</v>
      </c>
      <c r="BM218">
        <v>0</v>
      </c>
      <c r="BN218">
        <v>-29831123</v>
      </c>
      <c r="BO218">
        <v>-1502506</v>
      </c>
      <c r="BP218">
        <v>-1330610</v>
      </c>
      <c r="BQ218">
        <v>5353800</v>
      </c>
      <c r="BR218">
        <v>0</v>
      </c>
      <c r="BS218">
        <v>0</v>
      </c>
      <c r="BT218">
        <v>-38858040</v>
      </c>
      <c r="BU218">
        <v>-747847</v>
      </c>
      <c r="BV218">
        <v>-50245830</v>
      </c>
      <c r="BW218">
        <v>-4190526</v>
      </c>
      <c r="BX218">
        <v>-253898</v>
      </c>
      <c r="BY218">
        <v>-3250399</v>
      </c>
      <c r="BZ218">
        <v>1140852</v>
      </c>
      <c r="CA218">
        <v>-409576</v>
      </c>
      <c r="CB218">
        <v>0</v>
      </c>
      <c r="CC218">
        <v>18061958</v>
      </c>
      <c r="CD218">
        <v>231904</v>
      </c>
      <c r="CE218">
        <v>-517255</v>
      </c>
      <c r="CF218">
        <v>0</v>
      </c>
      <c r="CG218">
        <v>0</v>
      </c>
      <c r="CH218">
        <v>0</v>
      </c>
      <c r="CI218">
        <v>326954318.51999992</v>
      </c>
      <c r="CJ218">
        <v>226392657.38119438</v>
      </c>
      <c r="CK218">
        <v>210792482.59946573</v>
      </c>
      <c r="CL218">
        <v>719451375</v>
      </c>
      <c r="CM218">
        <v>0</v>
      </c>
      <c r="CN218">
        <v>0</v>
      </c>
      <c r="CO218">
        <v>0</v>
      </c>
      <c r="CP218">
        <v>0</v>
      </c>
      <c r="CQ218">
        <v>0</v>
      </c>
      <c r="CR218">
        <v>0</v>
      </c>
      <c r="CS218">
        <v>0</v>
      </c>
      <c r="CT218">
        <v>0</v>
      </c>
      <c r="CU218">
        <v>0</v>
      </c>
      <c r="CV218">
        <v>0</v>
      </c>
      <c r="CW218">
        <v>0</v>
      </c>
      <c r="CX218">
        <v>0</v>
      </c>
      <c r="CY218">
        <v>0</v>
      </c>
      <c r="CZ218">
        <v>0</v>
      </c>
      <c r="DA218">
        <v>397137001</v>
      </c>
      <c r="DB218">
        <v>0</v>
      </c>
      <c r="DC218">
        <v>0</v>
      </c>
      <c r="DD218">
        <v>0</v>
      </c>
      <c r="DE218">
        <v>0</v>
      </c>
      <c r="DF218">
        <v>0</v>
      </c>
      <c r="DG218">
        <v>0</v>
      </c>
      <c r="DH218">
        <v>0</v>
      </c>
      <c r="DI218">
        <v>0</v>
      </c>
      <c r="DJ218">
        <v>363500000</v>
      </c>
      <c r="DK218">
        <v>0</v>
      </c>
      <c r="DL218">
        <v>0</v>
      </c>
      <c r="DM218">
        <v>0</v>
      </c>
      <c r="DN218">
        <v>0</v>
      </c>
      <c r="DO218">
        <v>0</v>
      </c>
      <c r="DP218">
        <v>0</v>
      </c>
      <c r="DQ218">
        <v>0</v>
      </c>
      <c r="DR218">
        <v>0</v>
      </c>
      <c r="DS218">
        <v>0</v>
      </c>
      <c r="DT218">
        <v>0</v>
      </c>
      <c r="DU218">
        <v>0</v>
      </c>
      <c r="DV218">
        <v>0</v>
      </c>
      <c r="DW218">
        <v>0</v>
      </c>
      <c r="DX218">
        <v>0</v>
      </c>
      <c r="DY218">
        <v>0</v>
      </c>
      <c r="DZ218">
        <v>0</v>
      </c>
      <c r="EA218">
        <v>0</v>
      </c>
      <c r="EB218">
        <v>0</v>
      </c>
      <c r="EC218">
        <v>0</v>
      </c>
      <c r="ED218">
        <v>0</v>
      </c>
      <c r="EE218">
        <v>0</v>
      </c>
      <c r="EF218">
        <v>0</v>
      </c>
      <c r="EG218" s="1"/>
      <c r="EH218">
        <v>2</v>
      </c>
      <c r="EI218" s="1"/>
      <c r="EJ218">
        <v>0</v>
      </c>
      <c r="EK218" t="s">
        <v>547</v>
      </c>
      <c r="EL218"/>
    </row>
    <row r="219" spans="1:142" x14ac:dyDescent="0.3">
      <c r="A219" s="1"/>
      <c r="B219">
        <v>2021</v>
      </c>
      <c r="C219" s="1"/>
      <c r="E219" s="1" t="s">
        <v>279</v>
      </c>
      <c r="F219" s="1"/>
      <c r="G219" s="1" t="s">
        <v>138</v>
      </c>
      <c r="H219">
        <v>343088</v>
      </c>
      <c r="I219">
        <v>354462</v>
      </c>
      <c r="J219">
        <v>0</v>
      </c>
      <c r="K219">
        <v>0</v>
      </c>
      <c r="L219">
        <v>0</v>
      </c>
      <c r="M219">
        <v>0</v>
      </c>
      <c r="N219">
        <v>0</v>
      </c>
      <c r="O219">
        <v>0</v>
      </c>
      <c r="P219">
        <v>0</v>
      </c>
      <c r="Q219">
        <v>0</v>
      </c>
      <c r="R219">
        <v>0</v>
      </c>
      <c r="S219">
        <v>0</v>
      </c>
      <c r="T219">
        <v>0</v>
      </c>
      <c r="U219">
        <v>0</v>
      </c>
      <c r="V219">
        <v>0</v>
      </c>
      <c r="W219">
        <v>0</v>
      </c>
      <c r="X219">
        <v>0</v>
      </c>
      <c r="Y219">
        <v>0</v>
      </c>
      <c r="Z219">
        <v>0</v>
      </c>
      <c r="AA219">
        <v>0</v>
      </c>
      <c r="AB219">
        <v>0</v>
      </c>
      <c r="AC219">
        <v>0</v>
      </c>
      <c r="AD219">
        <v>0</v>
      </c>
      <c r="AE219">
        <v>0</v>
      </c>
      <c r="AF219">
        <v>0</v>
      </c>
      <c r="AG219">
        <v>0</v>
      </c>
      <c r="AH219">
        <v>0</v>
      </c>
      <c r="AI219">
        <v>0</v>
      </c>
      <c r="AJ219">
        <v>0</v>
      </c>
      <c r="AK219">
        <v>0</v>
      </c>
      <c r="AL219">
        <v>0</v>
      </c>
      <c r="AM219">
        <v>0</v>
      </c>
      <c r="AN219">
        <v>0</v>
      </c>
      <c r="AO219">
        <v>0</v>
      </c>
      <c r="AP219">
        <v>0</v>
      </c>
      <c r="AQ219">
        <v>0</v>
      </c>
      <c r="AR219">
        <v>0</v>
      </c>
      <c r="AS219">
        <v>1444762250</v>
      </c>
      <c r="AT219">
        <v>-5878729</v>
      </c>
      <c r="AU219">
        <v>0</v>
      </c>
      <c r="AV219">
        <v>172542561</v>
      </c>
      <c r="AW219">
        <v>351607</v>
      </c>
      <c r="AX219">
        <v>0</v>
      </c>
      <c r="AY219">
        <v>-1880467</v>
      </c>
      <c r="AZ219">
        <v>-56913</v>
      </c>
      <c r="BA219">
        <v>-172542561</v>
      </c>
      <c r="BB219">
        <v>-1781485256</v>
      </c>
      <c r="BC219">
        <v>209602134</v>
      </c>
      <c r="BD219">
        <v>0</v>
      </c>
      <c r="BE219">
        <v>0</v>
      </c>
      <c r="BF219">
        <v>0</v>
      </c>
      <c r="BG219">
        <v>-494321</v>
      </c>
      <c r="BH219">
        <v>21200000</v>
      </c>
      <c r="BI219">
        <v>0</v>
      </c>
      <c r="BJ219">
        <v>0</v>
      </c>
      <c r="BK219">
        <v>0</v>
      </c>
      <c r="BL219">
        <v>211353522</v>
      </c>
      <c r="BM219">
        <v>0</v>
      </c>
      <c r="BN219">
        <v>76453240</v>
      </c>
      <c r="BO219">
        <v>-1363413</v>
      </c>
      <c r="BP219">
        <v>-1522124</v>
      </c>
      <c r="BQ219">
        <v>-1298323</v>
      </c>
      <c r="BR219">
        <v>0</v>
      </c>
      <c r="BS219">
        <v>0</v>
      </c>
      <c r="BT219">
        <v>-40120661</v>
      </c>
      <c r="BU219">
        <v>-637327</v>
      </c>
      <c r="BV219">
        <v>-64939734</v>
      </c>
      <c r="BW219">
        <v>-6233857</v>
      </c>
      <c r="BX219">
        <v>-132860</v>
      </c>
      <c r="BY219">
        <v>-1021049</v>
      </c>
      <c r="BZ219">
        <v>1164617</v>
      </c>
      <c r="CA219">
        <v>-648757</v>
      </c>
      <c r="CB219">
        <v>0</v>
      </c>
      <c r="CC219">
        <v>33681606</v>
      </c>
      <c r="CD219">
        <v>223716</v>
      </c>
      <c r="CE219">
        <v>-5949784</v>
      </c>
      <c r="CF219">
        <v>0</v>
      </c>
      <c r="CG219">
        <v>0</v>
      </c>
      <c r="CH219">
        <v>0</v>
      </c>
      <c r="CI219">
        <v>415526952.01999998</v>
      </c>
      <c r="CJ219">
        <v>276650366.86535579</v>
      </c>
      <c r="CK219">
        <v>248969027.13883817</v>
      </c>
      <c r="CL219">
        <v>777623163</v>
      </c>
      <c r="CM219">
        <v>0</v>
      </c>
      <c r="CN219">
        <v>0</v>
      </c>
      <c r="CO219">
        <v>0</v>
      </c>
      <c r="CP219">
        <v>0</v>
      </c>
      <c r="CQ219">
        <v>0</v>
      </c>
      <c r="CR219">
        <v>0</v>
      </c>
      <c r="CS219">
        <v>0</v>
      </c>
      <c r="CT219">
        <v>0</v>
      </c>
      <c r="CU219">
        <v>0</v>
      </c>
      <c r="CV219">
        <v>0</v>
      </c>
      <c r="CW219">
        <v>0</v>
      </c>
      <c r="CX219">
        <v>0</v>
      </c>
      <c r="CY219">
        <v>0</v>
      </c>
      <c r="CZ219">
        <v>0</v>
      </c>
      <c r="DA219">
        <v>482266118</v>
      </c>
      <c r="DB219">
        <v>0</v>
      </c>
      <c r="DC219">
        <v>0</v>
      </c>
      <c r="DD219">
        <v>0</v>
      </c>
      <c r="DE219">
        <v>0</v>
      </c>
      <c r="DF219">
        <v>0</v>
      </c>
      <c r="DG219">
        <v>0</v>
      </c>
      <c r="DH219">
        <v>0</v>
      </c>
      <c r="DI219">
        <v>0</v>
      </c>
      <c r="DJ219">
        <v>342300000</v>
      </c>
      <c r="DK219">
        <v>0</v>
      </c>
      <c r="DL219">
        <v>0</v>
      </c>
      <c r="DM219">
        <v>0</v>
      </c>
      <c r="DN219">
        <v>0</v>
      </c>
      <c r="DO219">
        <v>0</v>
      </c>
      <c r="DP219">
        <v>0</v>
      </c>
      <c r="DQ219">
        <v>0</v>
      </c>
      <c r="DR219">
        <v>0</v>
      </c>
      <c r="DS219">
        <v>0</v>
      </c>
      <c r="DT219">
        <v>0</v>
      </c>
      <c r="DU219">
        <v>0</v>
      </c>
      <c r="DV219">
        <v>0</v>
      </c>
      <c r="DW219">
        <v>0</v>
      </c>
      <c r="DX219">
        <v>0</v>
      </c>
      <c r="DY219">
        <v>0</v>
      </c>
      <c r="DZ219">
        <v>0</v>
      </c>
      <c r="EA219">
        <v>0</v>
      </c>
      <c r="EB219">
        <v>0</v>
      </c>
      <c r="EC219">
        <v>0</v>
      </c>
      <c r="ED219">
        <v>0</v>
      </c>
      <c r="EE219">
        <v>0</v>
      </c>
      <c r="EF219">
        <v>0</v>
      </c>
      <c r="EG219" s="1"/>
      <c r="EH219">
        <v>2</v>
      </c>
      <c r="EI219" s="1"/>
      <c r="EJ219">
        <v>0</v>
      </c>
      <c r="EK219" t="s">
        <v>547</v>
      </c>
      <c r="EL219"/>
    </row>
    <row r="220" spans="1:142" x14ac:dyDescent="0.3">
      <c r="A220" s="1"/>
      <c r="B220">
        <v>2022</v>
      </c>
      <c r="C220" s="1"/>
      <c r="E220" s="1" t="s">
        <v>279</v>
      </c>
      <c r="F220" s="1"/>
      <c r="G220" s="1" t="s">
        <v>138</v>
      </c>
      <c r="H220">
        <v>357888</v>
      </c>
      <c r="I220">
        <v>552435</v>
      </c>
      <c r="J220">
        <v>0</v>
      </c>
      <c r="K220">
        <v>0</v>
      </c>
      <c r="L220">
        <v>0</v>
      </c>
      <c r="M220">
        <v>0</v>
      </c>
      <c r="N220">
        <v>0</v>
      </c>
      <c r="O220">
        <v>0</v>
      </c>
      <c r="P220">
        <v>0</v>
      </c>
      <c r="Q220">
        <v>0</v>
      </c>
      <c r="R220">
        <v>0</v>
      </c>
      <c r="S220">
        <v>0</v>
      </c>
      <c r="T220">
        <v>0</v>
      </c>
      <c r="U220">
        <v>0</v>
      </c>
      <c r="V220">
        <v>0</v>
      </c>
      <c r="W220">
        <v>0</v>
      </c>
      <c r="X220">
        <v>0</v>
      </c>
      <c r="Y220">
        <v>0</v>
      </c>
      <c r="Z220">
        <v>0</v>
      </c>
      <c r="AA220">
        <v>0</v>
      </c>
      <c r="AB220">
        <v>0</v>
      </c>
      <c r="AC220">
        <v>0</v>
      </c>
      <c r="AD220">
        <v>0</v>
      </c>
      <c r="AE220">
        <v>0</v>
      </c>
      <c r="AF220">
        <v>0</v>
      </c>
      <c r="AG220">
        <v>0</v>
      </c>
      <c r="AH220">
        <v>0</v>
      </c>
      <c r="AI220">
        <v>0</v>
      </c>
      <c r="AJ220">
        <v>0</v>
      </c>
      <c r="AK220">
        <v>0</v>
      </c>
      <c r="AL220">
        <v>0</v>
      </c>
      <c r="AM220">
        <v>0</v>
      </c>
      <c r="AN220">
        <v>0</v>
      </c>
      <c r="AO220">
        <v>0</v>
      </c>
      <c r="AP220">
        <v>0</v>
      </c>
      <c r="AQ220">
        <v>0</v>
      </c>
      <c r="AR220">
        <v>0</v>
      </c>
      <c r="AS220">
        <v>1450488816</v>
      </c>
      <c r="AT220">
        <v>-6222282</v>
      </c>
      <c r="AU220">
        <v>0</v>
      </c>
      <c r="AV220">
        <v>167167990</v>
      </c>
      <c r="AW220">
        <v>643521</v>
      </c>
      <c r="AX220">
        <v>0</v>
      </c>
      <c r="AY220">
        <v>-1582675</v>
      </c>
      <c r="AZ220">
        <v>-83912</v>
      </c>
      <c r="BA220">
        <v>-167167990</v>
      </c>
      <c r="BB220">
        <v>-1869902336</v>
      </c>
      <c r="BC220">
        <v>222773933</v>
      </c>
      <c r="BD220">
        <v>0</v>
      </c>
      <c r="BE220">
        <v>0</v>
      </c>
      <c r="BF220">
        <v>0</v>
      </c>
      <c r="BG220">
        <v>-169466</v>
      </c>
      <c r="BH220">
        <v>-55900000</v>
      </c>
      <c r="BI220">
        <v>0</v>
      </c>
      <c r="BJ220">
        <v>0</v>
      </c>
      <c r="BK220">
        <v>0</v>
      </c>
      <c r="BL220">
        <v>270349931</v>
      </c>
      <c r="BM220">
        <v>0</v>
      </c>
      <c r="BN220">
        <v>10965590</v>
      </c>
      <c r="BO220">
        <v>-1293103</v>
      </c>
      <c r="BP220">
        <v>-1757927</v>
      </c>
      <c r="BQ220">
        <v>9530384</v>
      </c>
      <c r="BR220">
        <v>0</v>
      </c>
      <c r="BS220">
        <v>0</v>
      </c>
      <c r="BT220">
        <v>-41703859</v>
      </c>
      <c r="BU220">
        <v>-1561007</v>
      </c>
      <c r="BV220">
        <v>-35068908</v>
      </c>
      <c r="BW220">
        <v>-7177418</v>
      </c>
      <c r="BX220">
        <v>-1058387</v>
      </c>
      <c r="BY220">
        <v>-4588884</v>
      </c>
      <c r="BZ220">
        <v>1565190</v>
      </c>
      <c r="CA220">
        <v>-518108</v>
      </c>
      <c r="CB220">
        <v>0</v>
      </c>
      <c r="CC220">
        <v>-69955053</v>
      </c>
      <c r="CD220">
        <v>19764</v>
      </c>
      <c r="CE220">
        <v>-141521</v>
      </c>
      <c r="CF220">
        <v>0</v>
      </c>
      <c r="CG220">
        <v>0</v>
      </c>
      <c r="CH220">
        <v>0</v>
      </c>
      <c r="CI220">
        <v>503713804.72000009</v>
      </c>
      <c r="CJ220">
        <v>336642152.99635339</v>
      </c>
      <c r="CK220">
        <v>230646451.39184001</v>
      </c>
      <c r="CL220">
        <v>706855367</v>
      </c>
      <c r="CM220">
        <v>0</v>
      </c>
      <c r="CN220">
        <v>0</v>
      </c>
      <c r="CO220">
        <v>0</v>
      </c>
      <c r="CP220">
        <v>0</v>
      </c>
      <c r="CQ220">
        <v>0</v>
      </c>
      <c r="CR220">
        <v>0</v>
      </c>
      <c r="CS220">
        <v>0</v>
      </c>
      <c r="CT220">
        <v>0</v>
      </c>
      <c r="CU220">
        <v>0</v>
      </c>
      <c r="CV220">
        <v>0</v>
      </c>
      <c r="CW220">
        <v>0</v>
      </c>
      <c r="CX220">
        <v>0</v>
      </c>
      <c r="CY220">
        <v>0</v>
      </c>
      <c r="CZ220">
        <v>0</v>
      </c>
      <c r="DA220">
        <v>349918401</v>
      </c>
      <c r="DB220">
        <v>0</v>
      </c>
      <c r="DC220">
        <v>0</v>
      </c>
      <c r="DD220">
        <v>0</v>
      </c>
      <c r="DE220">
        <v>0</v>
      </c>
      <c r="DF220">
        <v>0</v>
      </c>
      <c r="DG220">
        <v>0</v>
      </c>
      <c r="DH220">
        <v>0</v>
      </c>
      <c r="DI220">
        <v>0</v>
      </c>
      <c r="DJ220">
        <v>398200000</v>
      </c>
      <c r="DK220">
        <v>0</v>
      </c>
      <c r="DL220">
        <v>0</v>
      </c>
      <c r="DM220">
        <v>0</v>
      </c>
      <c r="DN220">
        <v>0</v>
      </c>
      <c r="DO220">
        <v>0</v>
      </c>
      <c r="DP220">
        <v>0</v>
      </c>
      <c r="DQ220">
        <v>0</v>
      </c>
      <c r="DR220">
        <v>0</v>
      </c>
      <c r="DS220">
        <v>0</v>
      </c>
      <c r="DT220">
        <v>0</v>
      </c>
      <c r="DU220">
        <v>0</v>
      </c>
      <c r="DV220">
        <v>0</v>
      </c>
      <c r="DW220">
        <v>0</v>
      </c>
      <c r="DX220">
        <v>0</v>
      </c>
      <c r="DY220">
        <v>0</v>
      </c>
      <c r="DZ220">
        <v>0</v>
      </c>
      <c r="EA220">
        <v>0</v>
      </c>
      <c r="EB220">
        <v>0</v>
      </c>
      <c r="EC220">
        <v>0</v>
      </c>
      <c r="ED220">
        <v>0</v>
      </c>
      <c r="EE220">
        <v>0</v>
      </c>
      <c r="EF220">
        <v>0</v>
      </c>
      <c r="EG220" s="1"/>
      <c r="EH220">
        <v>2</v>
      </c>
      <c r="EI220" s="1"/>
      <c r="EJ220">
        <v>0</v>
      </c>
      <c r="EK220" t="s">
        <v>547</v>
      </c>
      <c r="EL220"/>
    </row>
    <row r="221" spans="1:142" x14ac:dyDescent="0.3">
      <c r="A221" s="1"/>
      <c r="B221">
        <v>2023</v>
      </c>
      <c r="C221" s="1"/>
      <c r="E221" s="1" t="s">
        <v>279</v>
      </c>
      <c r="F221" s="1"/>
      <c r="G221" s="1" t="s">
        <v>138</v>
      </c>
      <c r="H221">
        <v>556871</v>
      </c>
      <c r="I221">
        <v>544310</v>
      </c>
      <c r="J221">
        <v>0</v>
      </c>
      <c r="K221">
        <v>0</v>
      </c>
      <c r="L221">
        <v>0</v>
      </c>
      <c r="M221">
        <v>0</v>
      </c>
      <c r="N221">
        <v>0</v>
      </c>
      <c r="O221">
        <v>0</v>
      </c>
      <c r="P221">
        <v>0</v>
      </c>
      <c r="Q221">
        <v>0</v>
      </c>
      <c r="R221">
        <v>0</v>
      </c>
      <c r="S221">
        <v>0</v>
      </c>
      <c r="T221">
        <v>0</v>
      </c>
      <c r="U221">
        <v>0</v>
      </c>
      <c r="V221">
        <v>0</v>
      </c>
      <c r="W221">
        <v>0</v>
      </c>
      <c r="X221">
        <v>0</v>
      </c>
      <c r="Y221">
        <v>0</v>
      </c>
      <c r="Z221">
        <v>0</v>
      </c>
      <c r="AA221">
        <v>0</v>
      </c>
      <c r="AB221">
        <v>0</v>
      </c>
      <c r="AC221">
        <v>0</v>
      </c>
      <c r="AD221">
        <v>0</v>
      </c>
      <c r="AE221">
        <v>0</v>
      </c>
      <c r="AF221">
        <v>0</v>
      </c>
      <c r="AG221">
        <v>0</v>
      </c>
      <c r="AH221">
        <v>0</v>
      </c>
      <c r="AI221">
        <v>0</v>
      </c>
      <c r="AJ221">
        <v>0</v>
      </c>
      <c r="AK221">
        <v>0</v>
      </c>
      <c r="AL221">
        <v>0</v>
      </c>
      <c r="AM221">
        <v>0</v>
      </c>
      <c r="AN221">
        <v>0</v>
      </c>
      <c r="AO221">
        <v>0</v>
      </c>
      <c r="AP221">
        <v>0</v>
      </c>
      <c r="AQ221">
        <v>0</v>
      </c>
      <c r="AR221">
        <v>0</v>
      </c>
      <c r="AS221">
        <v>2150459706</v>
      </c>
      <c r="AT221">
        <v>-10986260</v>
      </c>
      <c r="AU221">
        <v>0</v>
      </c>
      <c r="AV221">
        <v>234563096</v>
      </c>
      <c r="AW221">
        <v>643570</v>
      </c>
      <c r="AX221">
        <v>0</v>
      </c>
      <c r="AY221">
        <v>-1464149</v>
      </c>
      <c r="AZ221">
        <v>-117906</v>
      </c>
      <c r="BA221">
        <v>-234563096</v>
      </c>
      <c r="BB221">
        <v>-2348267160</v>
      </c>
      <c r="BC221">
        <v>327925815</v>
      </c>
      <c r="BD221">
        <v>0</v>
      </c>
      <c r="BE221">
        <v>0</v>
      </c>
      <c r="BF221">
        <v>0</v>
      </c>
      <c r="BG221">
        <v>-332187</v>
      </c>
      <c r="BH221">
        <v>-84900000</v>
      </c>
      <c r="BI221">
        <v>0</v>
      </c>
      <c r="BJ221">
        <v>0</v>
      </c>
      <c r="BK221">
        <v>0</v>
      </c>
      <c r="BL221">
        <v>249851951</v>
      </c>
      <c r="BM221">
        <v>0</v>
      </c>
      <c r="BN221">
        <v>-236771335</v>
      </c>
      <c r="BO221">
        <v>-1226873</v>
      </c>
      <c r="BP221">
        <v>-3063405</v>
      </c>
      <c r="BQ221">
        <v>14863999</v>
      </c>
      <c r="BR221">
        <v>0</v>
      </c>
      <c r="BS221">
        <v>0</v>
      </c>
      <c r="BT221">
        <v>-52020047</v>
      </c>
      <c r="BU221">
        <v>-1237120</v>
      </c>
      <c r="BV221">
        <v>-39178140</v>
      </c>
      <c r="BW221">
        <v>-3152977</v>
      </c>
      <c r="BX221">
        <v>-3103333</v>
      </c>
      <c r="BY221">
        <v>-3515462</v>
      </c>
      <c r="BZ221">
        <v>8613951</v>
      </c>
      <c r="CA221">
        <v>-1100163</v>
      </c>
      <c r="CB221">
        <v>0</v>
      </c>
      <c r="CC221">
        <v>26792340</v>
      </c>
      <c r="CD221">
        <v>26925</v>
      </c>
      <c r="CE221">
        <v>-103726</v>
      </c>
      <c r="CF221">
        <v>0</v>
      </c>
      <c r="CG221">
        <v>0</v>
      </c>
      <c r="CH221">
        <v>0</v>
      </c>
      <c r="CI221">
        <v>503713804.72000009</v>
      </c>
      <c r="CJ221">
        <v>336642152.99635339</v>
      </c>
      <c r="CK221">
        <v>230646451.39184001</v>
      </c>
      <c r="CL221">
        <v>734164884</v>
      </c>
      <c r="CM221">
        <v>0</v>
      </c>
      <c r="CN221">
        <v>0</v>
      </c>
      <c r="CO221">
        <v>0</v>
      </c>
      <c r="CP221">
        <v>0</v>
      </c>
      <c r="CQ221">
        <v>0</v>
      </c>
      <c r="CR221">
        <v>0</v>
      </c>
      <c r="CS221">
        <v>0</v>
      </c>
      <c r="CT221">
        <v>0</v>
      </c>
      <c r="CU221">
        <v>0</v>
      </c>
      <c r="CV221">
        <v>0</v>
      </c>
      <c r="CW221">
        <v>0</v>
      </c>
      <c r="CX221">
        <v>0</v>
      </c>
      <c r="CY221">
        <v>0</v>
      </c>
      <c r="CZ221">
        <v>0</v>
      </c>
      <c r="DA221">
        <v>338556415</v>
      </c>
      <c r="DB221">
        <v>0</v>
      </c>
      <c r="DC221">
        <v>0</v>
      </c>
      <c r="DD221">
        <v>0</v>
      </c>
      <c r="DE221">
        <v>0</v>
      </c>
      <c r="DF221">
        <v>0</v>
      </c>
      <c r="DG221">
        <v>0</v>
      </c>
      <c r="DH221">
        <v>0</v>
      </c>
      <c r="DI221">
        <v>0</v>
      </c>
      <c r="DJ221">
        <v>483100000</v>
      </c>
      <c r="DK221">
        <v>0</v>
      </c>
      <c r="DL221">
        <v>0</v>
      </c>
      <c r="DM221">
        <v>0</v>
      </c>
      <c r="DN221">
        <v>0</v>
      </c>
      <c r="DO221">
        <v>0</v>
      </c>
      <c r="DP221">
        <v>0</v>
      </c>
      <c r="DQ221">
        <v>0</v>
      </c>
      <c r="DR221">
        <v>0</v>
      </c>
      <c r="DS221">
        <v>0</v>
      </c>
      <c r="DT221">
        <v>0</v>
      </c>
      <c r="DU221">
        <v>0</v>
      </c>
      <c r="DV221">
        <v>0</v>
      </c>
      <c r="DW221">
        <v>0</v>
      </c>
      <c r="DX221">
        <v>0</v>
      </c>
      <c r="DY221">
        <v>0</v>
      </c>
      <c r="DZ221">
        <v>0</v>
      </c>
      <c r="EA221">
        <v>0</v>
      </c>
      <c r="EB221">
        <v>0</v>
      </c>
      <c r="EC221">
        <v>0</v>
      </c>
      <c r="ED221">
        <v>0</v>
      </c>
      <c r="EE221">
        <v>0</v>
      </c>
      <c r="EF221">
        <v>0</v>
      </c>
      <c r="EG221" s="1"/>
      <c r="EH221">
        <v>2</v>
      </c>
      <c r="EI221" s="1"/>
      <c r="EJ221">
        <v>0</v>
      </c>
      <c r="EK221" t="s">
        <v>547</v>
      </c>
      <c r="EL221"/>
    </row>
    <row r="222" spans="1:142" x14ac:dyDescent="0.3">
      <c r="A222" s="1"/>
      <c r="B222">
        <v>2020</v>
      </c>
      <c r="C222" s="1"/>
      <c r="E222" s="1" t="s">
        <v>280</v>
      </c>
      <c r="F222" s="1"/>
      <c r="G222" s="1" t="s">
        <v>138</v>
      </c>
      <c r="H222">
        <v>589056</v>
      </c>
      <c r="I222">
        <v>588780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0</v>
      </c>
      <c r="AO222">
        <v>0</v>
      </c>
      <c r="AP222">
        <v>0</v>
      </c>
      <c r="AQ222">
        <v>0</v>
      </c>
      <c r="AR222">
        <v>0</v>
      </c>
      <c r="AS222">
        <v>2227660011.4000001</v>
      </c>
      <c r="AT222">
        <v>-5455639.6800000006</v>
      </c>
      <c r="AU222">
        <v>-40370377</v>
      </c>
      <c r="AV222">
        <v>299014753.56999999</v>
      </c>
      <c r="AW222">
        <v>4208563.1500000004</v>
      </c>
      <c r="AX222">
        <v>0</v>
      </c>
      <c r="AY222">
        <v>-2743324.8000000003</v>
      </c>
      <c r="AZ222">
        <v>0</v>
      </c>
      <c r="BA222">
        <v>-303223316.72000003</v>
      </c>
      <c r="BB222">
        <v>-2477717041.6800003</v>
      </c>
      <c r="BC222">
        <v>344438414.54999995</v>
      </c>
      <c r="BD222">
        <v>0</v>
      </c>
      <c r="BE222">
        <v>0</v>
      </c>
      <c r="BF222">
        <v>0</v>
      </c>
      <c r="BG222">
        <v>-736981.12</v>
      </c>
      <c r="BH222">
        <v>-20158746</v>
      </c>
      <c r="BI222">
        <v>0</v>
      </c>
      <c r="BJ222">
        <v>0</v>
      </c>
      <c r="BK222">
        <v>0</v>
      </c>
      <c r="BL222">
        <v>117371528</v>
      </c>
      <c r="BM222">
        <v>0</v>
      </c>
      <c r="BN222">
        <v>-14530288</v>
      </c>
      <c r="BO222">
        <v>-4309708.1500000004</v>
      </c>
      <c r="BP222">
        <v>-8816010.6400000006</v>
      </c>
      <c r="BQ222">
        <v>-5303494.5999999996</v>
      </c>
      <c r="BR222">
        <v>40685668</v>
      </c>
      <c r="BS222">
        <v>0</v>
      </c>
      <c r="BT222">
        <v>-58697103.330000006</v>
      </c>
      <c r="BU222">
        <v>-47509.93</v>
      </c>
      <c r="BV222">
        <v>-42063286.07</v>
      </c>
      <c r="BW222">
        <v>-6420987.5199999996</v>
      </c>
      <c r="BX222">
        <v>-4918634.9399999995</v>
      </c>
      <c r="BY222">
        <v>-1463536.1400000001</v>
      </c>
      <c r="BZ222">
        <v>2782277.49</v>
      </c>
      <c r="CA222">
        <v>-3920261.45</v>
      </c>
      <c r="CB222">
        <v>0</v>
      </c>
      <c r="CC222">
        <v>-856339.76</v>
      </c>
      <c r="CD222">
        <v>34562.89</v>
      </c>
      <c r="CE222">
        <v>-984.74</v>
      </c>
      <c r="CF222">
        <v>0</v>
      </c>
      <c r="CG222">
        <v>0</v>
      </c>
      <c r="CH222">
        <v>0</v>
      </c>
      <c r="CI222">
        <v>679842545.53500915</v>
      </c>
      <c r="CJ222">
        <v>371374402.8419311</v>
      </c>
      <c r="CK222">
        <v>215204041.83088821</v>
      </c>
      <c r="CL222">
        <v>957640561.47000003</v>
      </c>
      <c r="CM222">
        <v>0</v>
      </c>
      <c r="CN222">
        <v>0</v>
      </c>
      <c r="CO222">
        <v>0</v>
      </c>
      <c r="CP222">
        <v>0</v>
      </c>
      <c r="CQ222">
        <v>0</v>
      </c>
      <c r="CR222">
        <v>0</v>
      </c>
      <c r="CS222">
        <v>0</v>
      </c>
      <c r="CT222">
        <v>0</v>
      </c>
      <c r="CU222">
        <v>0</v>
      </c>
      <c r="CV222">
        <v>0</v>
      </c>
      <c r="CW222">
        <v>0</v>
      </c>
      <c r="CX222">
        <v>0</v>
      </c>
      <c r="CY222">
        <v>0</v>
      </c>
      <c r="CZ222">
        <v>0</v>
      </c>
      <c r="DA222">
        <v>659084579.06000006</v>
      </c>
      <c r="DB222">
        <v>0</v>
      </c>
      <c r="DC222">
        <v>0</v>
      </c>
      <c r="DD222">
        <v>0</v>
      </c>
      <c r="DE222">
        <v>0</v>
      </c>
      <c r="DF222">
        <v>0</v>
      </c>
      <c r="DG222">
        <v>0</v>
      </c>
      <c r="DH222">
        <v>0</v>
      </c>
      <c r="DI222">
        <v>0</v>
      </c>
      <c r="DJ222">
        <v>334415070</v>
      </c>
      <c r="DK222">
        <v>0</v>
      </c>
      <c r="DL222">
        <v>0</v>
      </c>
      <c r="DM222">
        <v>0</v>
      </c>
      <c r="DN222">
        <v>0</v>
      </c>
      <c r="DO222">
        <v>0</v>
      </c>
      <c r="DP222">
        <v>0</v>
      </c>
      <c r="DQ222">
        <v>0</v>
      </c>
      <c r="DR222">
        <v>0</v>
      </c>
      <c r="DS222">
        <v>0</v>
      </c>
      <c r="DT222">
        <v>0</v>
      </c>
      <c r="DU222">
        <v>0</v>
      </c>
      <c r="DV222">
        <v>0</v>
      </c>
      <c r="DW222">
        <v>0</v>
      </c>
      <c r="DX222">
        <v>0</v>
      </c>
      <c r="DY222">
        <v>0</v>
      </c>
      <c r="DZ222">
        <v>0</v>
      </c>
      <c r="EA222">
        <v>0</v>
      </c>
      <c r="EB222">
        <v>0</v>
      </c>
      <c r="EC222">
        <v>0</v>
      </c>
      <c r="ED222">
        <v>0</v>
      </c>
      <c r="EE222">
        <v>0</v>
      </c>
      <c r="EF222">
        <v>0</v>
      </c>
      <c r="EG222" s="1"/>
      <c r="EH222">
        <v>2</v>
      </c>
      <c r="EI222" s="1"/>
      <c r="EJ222">
        <v>0</v>
      </c>
      <c r="EK222" t="s">
        <v>548</v>
      </c>
      <c r="EL222"/>
    </row>
    <row r="223" spans="1:142" x14ac:dyDescent="0.3">
      <c r="A223" s="1"/>
      <c r="B223">
        <v>2021</v>
      </c>
      <c r="C223" s="1"/>
      <c r="E223" s="1" t="s">
        <v>280</v>
      </c>
      <c r="F223" s="1"/>
      <c r="G223" s="1" t="s">
        <v>138</v>
      </c>
      <c r="H223">
        <v>593047</v>
      </c>
      <c r="I223">
        <v>589557</v>
      </c>
      <c r="J223">
        <v>0</v>
      </c>
      <c r="K223">
        <v>0</v>
      </c>
      <c r="L223">
        <v>0</v>
      </c>
      <c r="M223">
        <v>0</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0</v>
      </c>
      <c r="AP223">
        <v>0</v>
      </c>
      <c r="AQ223">
        <v>0</v>
      </c>
      <c r="AR223">
        <v>0</v>
      </c>
      <c r="AS223">
        <v>2274587418.5999999</v>
      </c>
      <c r="AT223">
        <v>-6488241.9100000001</v>
      </c>
      <c r="AU223">
        <v>-34199899</v>
      </c>
      <c r="AV223">
        <v>294886001.66000003</v>
      </c>
      <c r="AW223">
        <v>4329669.95</v>
      </c>
      <c r="AX223">
        <v>0</v>
      </c>
      <c r="AY223">
        <v>-2855433.6</v>
      </c>
      <c r="AZ223">
        <v>-92544</v>
      </c>
      <c r="BA223">
        <v>-299215671.61000001</v>
      </c>
      <c r="BB223">
        <v>-2600746353.48</v>
      </c>
      <c r="BC223">
        <v>359170743.75</v>
      </c>
      <c r="BD223">
        <v>0</v>
      </c>
      <c r="BE223">
        <v>0</v>
      </c>
      <c r="BF223">
        <v>0</v>
      </c>
      <c r="BG223">
        <v>-971509.34</v>
      </c>
      <c r="BH223">
        <v>6503935</v>
      </c>
      <c r="BI223">
        <v>0</v>
      </c>
      <c r="BJ223">
        <v>0</v>
      </c>
      <c r="BK223">
        <v>0</v>
      </c>
      <c r="BL223">
        <v>91692331.00999999</v>
      </c>
      <c r="BM223">
        <v>0</v>
      </c>
      <c r="BN223">
        <v>35571159</v>
      </c>
      <c r="BO223">
        <v>-5735442.8799999999</v>
      </c>
      <c r="BP223">
        <v>-8414139.5999999996</v>
      </c>
      <c r="BQ223">
        <v>-23431888.140000001</v>
      </c>
      <c r="BR223">
        <v>35396174</v>
      </c>
      <c r="BS223">
        <v>0</v>
      </c>
      <c r="BT223">
        <v>-59258378.780000001</v>
      </c>
      <c r="BU223">
        <v>-44383.45</v>
      </c>
      <c r="BV223">
        <v>-48128113.82</v>
      </c>
      <c r="BW223">
        <v>-6040787.5999999996</v>
      </c>
      <c r="BX223">
        <v>-4530767.34</v>
      </c>
      <c r="BY223">
        <v>-4189456.6799999997</v>
      </c>
      <c r="BZ223">
        <v>4010438.38</v>
      </c>
      <c r="CA223">
        <v>-1355227.21</v>
      </c>
      <c r="CB223">
        <v>0</v>
      </c>
      <c r="CC223">
        <v>4971751.16</v>
      </c>
      <c r="CD223">
        <v>34560.03</v>
      </c>
      <c r="CE223">
        <v>-1308.55</v>
      </c>
      <c r="CF223">
        <v>0</v>
      </c>
      <c r="CG223">
        <v>0</v>
      </c>
      <c r="CH223">
        <v>0</v>
      </c>
      <c r="CI223">
        <v>716216928.70180571</v>
      </c>
      <c r="CJ223">
        <v>433230221.68030965</v>
      </c>
      <c r="CK223">
        <v>200385696.11929619</v>
      </c>
      <c r="CL223">
        <v>993597438.5999999</v>
      </c>
      <c r="CM223">
        <v>0</v>
      </c>
      <c r="CN223">
        <v>0</v>
      </c>
      <c r="CO223">
        <v>0</v>
      </c>
      <c r="CP223">
        <v>0</v>
      </c>
      <c r="CQ223">
        <v>0</v>
      </c>
      <c r="CR223">
        <v>0</v>
      </c>
      <c r="CS223">
        <v>0</v>
      </c>
      <c r="CT223">
        <v>0</v>
      </c>
      <c r="CU223">
        <v>0</v>
      </c>
      <c r="CV223">
        <v>0</v>
      </c>
      <c r="CW223">
        <v>0</v>
      </c>
      <c r="CX223">
        <v>0</v>
      </c>
      <c r="CY223">
        <v>0</v>
      </c>
      <c r="CZ223">
        <v>0</v>
      </c>
      <c r="DA223">
        <v>664539214.61000001</v>
      </c>
      <c r="DB223">
        <v>0</v>
      </c>
      <c r="DC223">
        <v>0</v>
      </c>
      <c r="DD223">
        <v>0</v>
      </c>
      <c r="DE223">
        <v>0</v>
      </c>
      <c r="DF223">
        <v>0</v>
      </c>
      <c r="DG223">
        <v>0</v>
      </c>
      <c r="DH223">
        <v>0</v>
      </c>
      <c r="DI223">
        <v>0</v>
      </c>
      <c r="DJ223">
        <v>327911135</v>
      </c>
      <c r="DK223">
        <v>0</v>
      </c>
      <c r="DL223">
        <v>0</v>
      </c>
      <c r="DM223">
        <v>0</v>
      </c>
      <c r="DN223">
        <v>0</v>
      </c>
      <c r="DO223">
        <v>0</v>
      </c>
      <c r="DP223">
        <v>0</v>
      </c>
      <c r="DQ223">
        <v>0</v>
      </c>
      <c r="DR223">
        <v>0</v>
      </c>
      <c r="DS223">
        <v>0</v>
      </c>
      <c r="DT223">
        <v>0</v>
      </c>
      <c r="DU223">
        <v>0</v>
      </c>
      <c r="DV223">
        <v>0</v>
      </c>
      <c r="DW223">
        <v>0</v>
      </c>
      <c r="DX223">
        <v>0</v>
      </c>
      <c r="DY223">
        <v>0</v>
      </c>
      <c r="DZ223">
        <v>0</v>
      </c>
      <c r="EA223">
        <v>0</v>
      </c>
      <c r="EB223">
        <v>0</v>
      </c>
      <c r="EC223">
        <v>0</v>
      </c>
      <c r="ED223">
        <v>0</v>
      </c>
      <c r="EE223">
        <v>0</v>
      </c>
      <c r="EF223">
        <v>0</v>
      </c>
      <c r="EG223" s="1"/>
      <c r="EH223">
        <v>2</v>
      </c>
      <c r="EI223" s="1"/>
      <c r="EJ223">
        <v>0</v>
      </c>
      <c r="EK223" t="s">
        <v>548</v>
      </c>
      <c r="EL223"/>
    </row>
    <row r="224" spans="1:142" x14ac:dyDescent="0.3">
      <c r="A224" s="1"/>
      <c r="B224">
        <v>2022</v>
      </c>
      <c r="C224" s="1"/>
      <c r="E224" s="1" t="s">
        <v>280</v>
      </c>
      <c r="F224" s="1"/>
      <c r="G224" s="1" t="s">
        <v>138</v>
      </c>
      <c r="H224">
        <v>594478</v>
      </c>
      <c r="I224">
        <v>594018</v>
      </c>
      <c r="J224">
        <v>0</v>
      </c>
      <c r="K224">
        <v>0</v>
      </c>
      <c r="L224">
        <v>0</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0</v>
      </c>
      <c r="AP224">
        <v>0</v>
      </c>
      <c r="AQ224">
        <v>0</v>
      </c>
      <c r="AR224">
        <v>0</v>
      </c>
      <c r="AS224">
        <v>2307000549.1500001</v>
      </c>
      <c r="AT224">
        <v>-6898630.6900000004</v>
      </c>
      <c r="AU224">
        <v>0</v>
      </c>
      <c r="AV224">
        <v>285491473.39999998</v>
      </c>
      <c r="AW224">
        <v>4548017.7</v>
      </c>
      <c r="AX224">
        <v>0</v>
      </c>
      <c r="AY224">
        <v>-3011275.2</v>
      </c>
      <c r="AZ224">
        <v>-143279</v>
      </c>
      <c r="BA224">
        <v>-290039491.10000002</v>
      </c>
      <c r="BB224">
        <v>-2703287348.5</v>
      </c>
      <c r="BC224">
        <v>370503858.85000002</v>
      </c>
      <c r="BD224">
        <v>0</v>
      </c>
      <c r="BE224">
        <v>0</v>
      </c>
      <c r="BF224">
        <v>0</v>
      </c>
      <c r="BG224">
        <v>-1135366.68</v>
      </c>
      <c r="BH224">
        <v>-33119177</v>
      </c>
      <c r="BI224">
        <v>0</v>
      </c>
      <c r="BJ224">
        <v>0</v>
      </c>
      <c r="BK224">
        <v>0</v>
      </c>
      <c r="BL224">
        <v>113477337.33</v>
      </c>
      <c r="BM224">
        <v>0</v>
      </c>
      <c r="BN224">
        <v>-4089428.33</v>
      </c>
      <c r="BO224">
        <v>-6945360.8200000003</v>
      </c>
      <c r="BP224">
        <v>-11729128.32</v>
      </c>
      <c r="BQ224">
        <v>15856570.210000001</v>
      </c>
      <c r="BR224">
        <v>0</v>
      </c>
      <c r="BS224">
        <v>0</v>
      </c>
      <c r="BT224">
        <v>-60156754.479999997</v>
      </c>
      <c r="BU224">
        <v>-144660.4</v>
      </c>
      <c r="BV224">
        <v>-52585335.93</v>
      </c>
      <c r="BW224">
        <v>-6573101.4500000002</v>
      </c>
      <c r="BX224">
        <v>-1684081.58</v>
      </c>
      <c r="BY224">
        <v>-5793286.5199999996</v>
      </c>
      <c r="BZ224">
        <v>1502587.91</v>
      </c>
      <c r="CA224">
        <v>-753696.19</v>
      </c>
      <c r="CB224">
        <v>0</v>
      </c>
      <c r="CC224">
        <v>-74358883.019999996</v>
      </c>
      <c r="CD224">
        <v>36625.89</v>
      </c>
      <c r="CE224">
        <v>-980.05</v>
      </c>
      <c r="CF224">
        <v>0</v>
      </c>
      <c r="CG224">
        <v>0</v>
      </c>
      <c r="CH224">
        <v>0</v>
      </c>
      <c r="CI224">
        <v>720343071.13795078</v>
      </c>
      <c r="CJ224">
        <v>449226303.63904148</v>
      </c>
      <c r="CK224">
        <v>111569316.0148</v>
      </c>
      <c r="CL224">
        <v>916247182.26999998</v>
      </c>
      <c r="CM224">
        <v>0</v>
      </c>
      <c r="CN224">
        <v>0</v>
      </c>
      <c r="CO224">
        <v>0</v>
      </c>
      <c r="CP224">
        <v>0</v>
      </c>
      <c r="CQ224">
        <v>0</v>
      </c>
      <c r="CR224">
        <v>0</v>
      </c>
      <c r="CS224">
        <v>0</v>
      </c>
      <c r="CT224">
        <v>0</v>
      </c>
      <c r="CU224">
        <v>0</v>
      </c>
      <c r="CV224">
        <v>0</v>
      </c>
      <c r="CW224">
        <v>0</v>
      </c>
      <c r="CX224">
        <v>0</v>
      </c>
      <c r="CY224">
        <v>0</v>
      </c>
      <c r="CZ224">
        <v>0</v>
      </c>
      <c r="DA224">
        <v>500606969.94</v>
      </c>
      <c r="DB224">
        <v>0</v>
      </c>
      <c r="DC224">
        <v>0</v>
      </c>
      <c r="DD224">
        <v>0</v>
      </c>
      <c r="DE224">
        <v>0</v>
      </c>
      <c r="DF224">
        <v>0</v>
      </c>
      <c r="DG224">
        <v>0</v>
      </c>
      <c r="DH224">
        <v>0</v>
      </c>
      <c r="DI224">
        <v>0</v>
      </c>
      <c r="DJ224">
        <v>361030312</v>
      </c>
      <c r="DK224">
        <v>0</v>
      </c>
      <c r="DL224">
        <v>0</v>
      </c>
      <c r="DM224">
        <v>0</v>
      </c>
      <c r="DN224">
        <v>0</v>
      </c>
      <c r="DO224">
        <v>0</v>
      </c>
      <c r="DP224">
        <v>0</v>
      </c>
      <c r="DQ224">
        <v>0</v>
      </c>
      <c r="DR224">
        <v>0</v>
      </c>
      <c r="DS224">
        <v>0</v>
      </c>
      <c r="DT224">
        <v>0</v>
      </c>
      <c r="DU224">
        <v>0</v>
      </c>
      <c r="DV224">
        <v>0</v>
      </c>
      <c r="DW224">
        <v>0</v>
      </c>
      <c r="DX224">
        <v>0</v>
      </c>
      <c r="DY224">
        <v>0</v>
      </c>
      <c r="DZ224">
        <v>0</v>
      </c>
      <c r="EA224">
        <v>0</v>
      </c>
      <c r="EB224">
        <v>0</v>
      </c>
      <c r="EC224">
        <v>0</v>
      </c>
      <c r="ED224">
        <v>0</v>
      </c>
      <c r="EE224">
        <v>0</v>
      </c>
      <c r="EF224">
        <v>0</v>
      </c>
      <c r="EG224" s="1"/>
      <c r="EH224">
        <v>2</v>
      </c>
      <c r="EI224" s="1"/>
      <c r="EJ224">
        <v>0</v>
      </c>
      <c r="EK224" t="s">
        <v>548</v>
      </c>
      <c r="EL224"/>
    </row>
    <row r="225" spans="1:142" x14ac:dyDescent="0.3">
      <c r="A225" s="1"/>
      <c r="B225">
        <v>2023</v>
      </c>
      <c r="C225" s="1"/>
      <c r="E225" s="1" t="s">
        <v>280</v>
      </c>
      <c r="F225" s="1"/>
      <c r="G225" s="1" t="s">
        <v>138</v>
      </c>
      <c r="H225">
        <v>594894</v>
      </c>
      <c r="I225">
        <v>632436</v>
      </c>
      <c r="J225">
        <v>0</v>
      </c>
      <c r="K225">
        <v>0</v>
      </c>
      <c r="L225">
        <v>0</v>
      </c>
      <c r="M225">
        <v>0</v>
      </c>
      <c r="N225">
        <v>0</v>
      </c>
      <c r="O225">
        <v>0</v>
      </c>
      <c r="P225">
        <v>0</v>
      </c>
      <c r="Q225">
        <v>0</v>
      </c>
      <c r="R225">
        <v>0</v>
      </c>
      <c r="S225">
        <v>0</v>
      </c>
      <c r="T225">
        <v>0</v>
      </c>
      <c r="U225">
        <v>0</v>
      </c>
      <c r="V225">
        <v>0</v>
      </c>
      <c r="W225">
        <v>0</v>
      </c>
      <c r="X225">
        <v>0</v>
      </c>
      <c r="Y225">
        <v>0</v>
      </c>
      <c r="Z225">
        <v>0</v>
      </c>
      <c r="AA225">
        <v>0</v>
      </c>
      <c r="AB225">
        <v>0</v>
      </c>
      <c r="AC225">
        <v>0</v>
      </c>
      <c r="AD225">
        <v>0</v>
      </c>
      <c r="AE225">
        <v>0</v>
      </c>
      <c r="AF225">
        <v>0</v>
      </c>
      <c r="AG225">
        <v>0</v>
      </c>
      <c r="AH225">
        <v>0</v>
      </c>
      <c r="AI225">
        <v>0</v>
      </c>
      <c r="AJ225">
        <v>0</v>
      </c>
      <c r="AK225">
        <v>0</v>
      </c>
      <c r="AL225">
        <v>0</v>
      </c>
      <c r="AM225">
        <v>0</v>
      </c>
      <c r="AN225">
        <v>0</v>
      </c>
      <c r="AO225">
        <v>0</v>
      </c>
      <c r="AP225">
        <v>0</v>
      </c>
      <c r="AQ225">
        <v>0</v>
      </c>
      <c r="AR225">
        <v>0</v>
      </c>
      <c r="AS225">
        <v>2397008948.5999999</v>
      </c>
      <c r="AT225">
        <v>-8257338.2300000004</v>
      </c>
      <c r="AU225">
        <v>0</v>
      </c>
      <c r="AV225">
        <v>316625393.85000002</v>
      </c>
      <c r="AW225">
        <v>4962798.1500000004</v>
      </c>
      <c r="AX225">
        <v>0</v>
      </c>
      <c r="AY225">
        <v>-2915740.8</v>
      </c>
      <c r="AZ225">
        <v>-185446</v>
      </c>
      <c r="BA225">
        <v>-321588192</v>
      </c>
      <c r="BB225">
        <v>-2834864041.1500001</v>
      </c>
      <c r="BC225">
        <v>382987932.25999999</v>
      </c>
      <c r="BD225">
        <v>0</v>
      </c>
      <c r="BE225">
        <v>0</v>
      </c>
      <c r="BF225">
        <v>0</v>
      </c>
      <c r="BG225">
        <v>-1039588.87</v>
      </c>
      <c r="BH225">
        <v>-83799671</v>
      </c>
      <c r="BI225">
        <v>0</v>
      </c>
      <c r="BJ225">
        <v>0</v>
      </c>
      <c r="BK225">
        <v>0</v>
      </c>
      <c r="BL225">
        <v>112921294.05</v>
      </c>
      <c r="BM225">
        <v>0</v>
      </c>
      <c r="BN225">
        <v>4773542</v>
      </c>
      <c r="BO225">
        <v>-6121977.96</v>
      </c>
      <c r="BP225">
        <v>-7803815.04</v>
      </c>
      <c r="BQ225">
        <v>30983133.5</v>
      </c>
      <c r="BR225">
        <v>0</v>
      </c>
      <c r="BS225">
        <v>0</v>
      </c>
      <c r="BT225">
        <v>-64811431.210000001</v>
      </c>
      <c r="BU225">
        <v>-180162.5</v>
      </c>
      <c r="BV225">
        <v>-49638988.600000001</v>
      </c>
      <c r="BW225">
        <v>-5479526.4500000002</v>
      </c>
      <c r="BX225">
        <v>-4289847.58</v>
      </c>
      <c r="BY225">
        <v>-9277960.3699999992</v>
      </c>
      <c r="BZ225">
        <v>2789823.09</v>
      </c>
      <c r="CA225">
        <v>-1309092.3799999999</v>
      </c>
      <c r="CB225">
        <v>0</v>
      </c>
      <c r="CC225">
        <v>34352160.649999999</v>
      </c>
      <c r="CD225">
        <v>37710</v>
      </c>
      <c r="CE225">
        <v>-2883.9</v>
      </c>
      <c r="CF225">
        <v>0</v>
      </c>
      <c r="CG225">
        <v>0</v>
      </c>
      <c r="CH225">
        <v>0</v>
      </c>
      <c r="CI225">
        <v>720343071.13795078</v>
      </c>
      <c r="CJ225">
        <v>449226303.63904148</v>
      </c>
      <c r="CK225">
        <v>111569316.0148</v>
      </c>
      <c r="CL225">
        <v>946092900.96000004</v>
      </c>
      <c r="CM225">
        <v>0</v>
      </c>
      <c r="CN225">
        <v>0</v>
      </c>
      <c r="CO225">
        <v>0</v>
      </c>
      <c r="CP225">
        <v>0</v>
      </c>
      <c r="CQ225">
        <v>0</v>
      </c>
      <c r="CR225">
        <v>0</v>
      </c>
      <c r="CS225">
        <v>0</v>
      </c>
      <c r="CT225">
        <v>0</v>
      </c>
      <c r="CU225">
        <v>0</v>
      </c>
      <c r="CV225">
        <v>0</v>
      </c>
      <c r="CW225">
        <v>0</v>
      </c>
      <c r="CX225">
        <v>0</v>
      </c>
      <c r="CY225">
        <v>0</v>
      </c>
      <c r="CZ225">
        <v>0</v>
      </c>
      <c r="DA225">
        <v>386484002.44999999</v>
      </c>
      <c r="DB225">
        <v>0</v>
      </c>
      <c r="DC225">
        <v>0</v>
      </c>
      <c r="DD225">
        <v>0</v>
      </c>
      <c r="DE225">
        <v>0</v>
      </c>
      <c r="DF225">
        <v>0</v>
      </c>
      <c r="DG225">
        <v>0</v>
      </c>
      <c r="DH225">
        <v>0</v>
      </c>
      <c r="DI225">
        <v>0</v>
      </c>
      <c r="DJ225">
        <v>444829983</v>
      </c>
      <c r="DK225">
        <v>0</v>
      </c>
      <c r="DL225">
        <v>0</v>
      </c>
      <c r="DM225">
        <v>0</v>
      </c>
      <c r="DN225">
        <v>0</v>
      </c>
      <c r="DO225">
        <v>0</v>
      </c>
      <c r="DP225">
        <v>0</v>
      </c>
      <c r="DQ225">
        <v>0</v>
      </c>
      <c r="DR225">
        <v>0</v>
      </c>
      <c r="DS225">
        <v>0</v>
      </c>
      <c r="DT225">
        <v>0</v>
      </c>
      <c r="DU225">
        <v>0</v>
      </c>
      <c r="DV225">
        <v>0</v>
      </c>
      <c r="DW225">
        <v>0</v>
      </c>
      <c r="DX225">
        <v>0</v>
      </c>
      <c r="DY225">
        <v>0</v>
      </c>
      <c r="DZ225">
        <v>0</v>
      </c>
      <c r="EA225">
        <v>0</v>
      </c>
      <c r="EB225">
        <v>0</v>
      </c>
      <c r="EC225">
        <v>0</v>
      </c>
      <c r="ED225">
        <v>0</v>
      </c>
      <c r="EE225">
        <v>0</v>
      </c>
      <c r="EF225">
        <v>0</v>
      </c>
      <c r="EG225" s="1"/>
      <c r="EH225">
        <v>2</v>
      </c>
      <c r="EI225" s="1"/>
      <c r="EJ225">
        <v>0</v>
      </c>
      <c r="EK225" t="s">
        <v>548</v>
      </c>
      <c r="EL225"/>
    </row>
    <row r="226" spans="1:142" x14ac:dyDescent="0.3">
      <c r="A226" s="1"/>
      <c r="B226">
        <v>2020</v>
      </c>
      <c r="C226" s="1"/>
      <c r="E226" s="1" t="s">
        <v>281</v>
      </c>
      <c r="F226" s="1"/>
      <c r="G226" s="1" t="s">
        <v>138</v>
      </c>
      <c r="H226">
        <v>157679</v>
      </c>
      <c r="I226">
        <v>159048</v>
      </c>
      <c r="J226">
        <v>0</v>
      </c>
      <c r="K226">
        <v>0</v>
      </c>
      <c r="L226">
        <v>0</v>
      </c>
      <c r="M226">
        <v>0</v>
      </c>
      <c r="N226">
        <v>0</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552406209.79999995</v>
      </c>
      <c r="AT226">
        <v>-2131725.6799999997</v>
      </c>
      <c r="AU226">
        <v>0</v>
      </c>
      <c r="AV226">
        <v>90779609.349999994</v>
      </c>
      <c r="AW226">
        <v>0</v>
      </c>
      <c r="AX226">
        <v>0</v>
      </c>
      <c r="AY226">
        <v>-756028.45</v>
      </c>
      <c r="AZ226">
        <v>0</v>
      </c>
      <c r="BA226">
        <v>-90779609.349999994</v>
      </c>
      <c r="BB226">
        <v>-547934530.63</v>
      </c>
      <c r="BC226">
        <v>78055219.650000006</v>
      </c>
      <c r="BD226">
        <v>0</v>
      </c>
      <c r="BE226">
        <v>0</v>
      </c>
      <c r="BF226">
        <v>0</v>
      </c>
      <c r="BG226">
        <v>-161489.01</v>
      </c>
      <c r="BH226">
        <v>-1346000</v>
      </c>
      <c r="BI226">
        <v>0</v>
      </c>
      <c r="BJ226">
        <v>0</v>
      </c>
      <c r="BK226">
        <v>0</v>
      </c>
      <c r="BL226">
        <v>-8127135</v>
      </c>
      <c r="BM226">
        <v>0</v>
      </c>
      <c r="BN226">
        <v>4984740</v>
      </c>
      <c r="BO226">
        <v>-5735743.3799999999</v>
      </c>
      <c r="BP226">
        <v>-373203.94999999995</v>
      </c>
      <c r="BQ226">
        <v>-296592.71000000002</v>
      </c>
      <c r="BR226">
        <v>0</v>
      </c>
      <c r="BS226">
        <v>0</v>
      </c>
      <c r="BT226">
        <v>-17133519.140000001</v>
      </c>
      <c r="BU226">
        <v>-69382.63</v>
      </c>
      <c r="BV226">
        <v>-13712338.970000001</v>
      </c>
      <c r="BW226">
        <v>-1120904.23</v>
      </c>
      <c r="BX226">
        <v>-615674.31000000006</v>
      </c>
      <c r="BY226">
        <v>-1164809.8400000001</v>
      </c>
      <c r="BZ226">
        <v>3944850.04</v>
      </c>
      <c r="CA226">
        <v>-471526.72000000003</v>
      </c>
      <c r="CB226">
        <v>0</v>
      </c>
      <c r="CC226">
        <v>10753793.76</v>
      </c>
      <c r="CD226">
        <v>454396.23</v>
      </c>
      <c r="CE226">
        <v>-0.04</v>
      </c>
      <c r="CF226">
        <v>0</v>
      </c>
      <c r="CG226">
        <v>0</v>
      </c>
      <c r="CH226">
        <v>0</v>
      </c>
      <c r="CI226">
        <v>220048650</v>
      </c>
      <c r="CJ226">
        <v>126377423.70943962</v>
      </c>
      <c r="CK226">
        <v>-955599.68199289963</v>
      </c>
      <c r="CL226">
        <v>395213195.40000004</v>
      </c>
      <c r="CM226">
        <v>0</v>
      </c>
      <c r="CN226">
        <v>0</v>
      </c>
      <c r="CO226">
        <v>0</v>
      </c>
      <c r="CP226">
        <v>0</v>
      </c>
      <c r="CQ226">
        <v>0</v>
      </c>
      <c r="CR226">
        <v>0</v>
      </c>
      <c r="CS226">
        <v>0</v>
      </c>
      <c r="CT226">
        <v>0</v>
      </c>
      <c r="CU226">
        <v>0</v>
      </c>
      <c r="CV226">
        <v>0</v>
      </c>
      <c r="CW226">
        <v>0</v>
      </c>
      <c r="CX226">
        <v>0</v>
      </c>
      <c r="CY226">
        <v>0</v>
      </c>
      <c r="CZ226">
        <v>0</v>
      </c>
      <c r="DA226">
        <v>228127079.99000001</v>
      </c>
      <c r="DB226">
        <v>0</v>
      </c>
      <c r="DC226">
        <v>0</v>
      </c>
      <c r="DD226">
        <v>0</v>
      </c>
      <c r="DE226">
        <v>0</v>
      </c>
      <c r="DF226">
        <v>0</v>
      </c>
      <c r="DG226">
        <v>0</v>
      </c>
      <c r="DH226">
        <v>0</v>
      </c>
      <c r="DI226">
        <v>0</v>
      </c>
      <c r="DJ226">
        <v>88274000</v>
      </c>
      <c r="DK226">
        <v>0</v>
      </c>
      <c r="DL226">
        <v>0</v>
      </c>
      <c r="DM226">
        <v>0</v>
      </c>
      <c r="DN226">
        <v>0</v>
      </c>
      <c r="DO226">
        <v>0</v>
      </c>
      <c r="DP226">
        <v>0</v>
      </c>
      <c r="DQ226">
        <v>0</v>
      </c>
      <c r="DR226">
        <v>0</v>
      </c>
      <c r="DS226">
        <v>0</v>
      </c>
      <c r="DT226">
        <v>0</v>
      </c>
      <c r="DU226">
        <v>0</v>
      </c>
      <c r="DV226">
        <v>0</v>
      </c>
      <c r="DW226">
        <v>0</v>
      </c>
      <c r="DX226">
        <v>0</v>
      </c>
      <c r="DY226">
        <v>0</v>
      </c>
      <c r="DZ226">
        <v>0</v>
      </c>
      <c r="EA226">
        <v>0</v>
      </c>
      <c r="EB226">
        <v>0</v>
      </c>
      <c r="EC226">
        <v>0</v>
      </c>
      <c r="ED226">
        <v>0</v>
      </c>
      <c r="EE226">
        <v>0</v>
      </c>
      <c r="EF226">
        <v>0</v>
      </c>
      <c r="EG226" s="1"/>
      <c r="EH226">
        <v>2</v>
      </c>
      <c r="EI226" s="1"/>
      <c r="EJ226">
        <v>0</v>
      </c>
      <c r="EK226" t="s">
        <v>549</v>
      </c>
      <c r="EL226"/>
    </row>
    <row r="227" spans="1:142" x14ac:dyDescent="0.3">
      <c r="A227" s="1"/>
      <c r="B227">
        <v>2021</v>
      </c>
      <c r="C227" s="1"/>
      <c r="E227" s="1" t="s">
        <v>281</v>
      </c>
      <c r="F227" s="1"/>
      <c r="G227" s="1" t="s">
        <v>138</v>
      </c>
      <c r="H227">
        <v>158335</v>
      </c>
      <c r="I227">
        <v>168417</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552631194.10000002</v>
      </c>
      <c r="AT227">
        <v>-1378478.91</v>
      </c>
      <c r="AU227">
        <v>0</v>
      </c>
      <c r="AV227">
        <v>90122509.280000001</v>
      </c>
      <c r="AW227">
        <v>0</v>
      </c>
      <c r="AX227">
        <v>0</v>
      </c>
      <c r="AY227">
        <v>-759942.81</v>
      </c>
      <c r="AZ227">
        <v>-25274</v>
      </c>
      <c r="BA227">
        <v>-90122509.280000001</v>
      </c>
      <c r="BB227">
        <v>-589947549.64999998</v>
      </c>
      <c r="BC227">
        <v>81007961.5</v>
      </c>
      <c r="BD227">
        <v>0</v>
      </c>
      <c r="BE227">
        <v>0</v>
      </c>
      <c r="BF227">
        <v>0</v>
      </c>
      <c r="BG227">
        <v>-270402.61</v>
      </c>
      <c r="BH227">
        <v>-12488000</v>
      </c>
      <c r="BI227">
        <v>0</v>
      </c>
      <c r="BJ227">
        <v>0</v>
      </c>
      <c r="BK227">
        <v>0</v>
      </c>
      <c r="BL227">
        <v>-3463129</v>
      </c>
      <c r="BM227">
        <v>0</v>
      </c>
      <c r="BN227">
        <v>1006368</v>
      </c>
      <c r="BO227">
        <v>-5949009.4700000007</v>
      </c>
      <c r="BP227">
        <v>-347158.95</v>
      </c>
      <c r="BQ227">
        <v>-435986.85000000003</v>
      </c>
      <c r="BR227">
        <v>0</v>
      </c>
      <c r="BS227">
        <v>0</v>
      </c>
      <c r="BT227">
        <v>-20095874.460000001</v>
      </c>
      <c r="BU227">
        <v>-46990.38</v>
      </c>
      <c r="BV227">
        <v>-9694052.379999999</v>
      </c>
      <c r="BW227">
        <v>-1036437.44</v>
      </c>
      <c r="BX227">
        <v>-843064.98</v>
      </c>
      <c r="BY227">
        <v>-717913.98</v>
      </c>
      <c r="BZ227">
        <v>3867571.37</v>
      </c>
      <c r="CA227">
        <v>-524432.31000000006</v>
      </c>
      <c r="CB227">
        <v>0</v>
      </c>
      <c r="CC227">
        <v>23553208.969999999</v>
      </c>
      <c r="CD227">
        <v>1014209.14</v>
      </c>
      <c r="CE227">
        <v>-99.97</v>
      </c>
      <c r="CF227">
        <v>0</v>
      </c>
      <c r="CG227">
        <v>0</v>
      </c>
      <c r="CH227">
        <v>0</v>
      </c>
      <c r="CI227">
        <v>270765689</v>
      </c>
      <c r="CJ227">
        <v>130262383.9988848</v>
      </c>
      <c r="CK227">
        <v>1164652.0177195966</v>
      </c>
      <c r="CL227">
        <v>428431240.84999996</v>
      </c>
      <c r="CM227">
        <v>0</v>
      </c>
      <c r="CN227">
        <v>0</v>
      </c>
      <c r="CO227">
        <v>0</v>
      </c>
      <c r="CP227">
        <v>0</v>
      </c>
      <c r="CQ227">
        <v>0</v>
      </c>
      <c r="CR227">
        <v>0</v>
      </c>
      <c r="CS227">
        <v>0</v>
      </c>
      <c r="CT227">
        <v>0</v>
      </c>
      <c r="CU227">
        <v>0</v>
      </c>
      <c r="CV227">
        <v>0</v>
      </c>
      <c r="CW227">
        <v>0</v>
      </c>
      <c r="CX227">
        <v>0</v>
      </c>
      <c r="CY227">
        <v>0</v>
      </c>
      <c r="CZ227">
        <v>0</v>
      </c>
      <c r="DA227">
        <v>243183795.16</v>
      </c>
      <c r="DB227">
        <v>0</v>
      </c>
      <c r="DC227">
        <v>0</v>
      </c>
      <c r="DD227">
        <v>0</v>
      </c>
      <c r="DE227">
        <v>0</v>
      </c>
      <c r="DF227">
        <v>0</v>
      </c>
      <c r="DG227">
        <v>0</v>
      </c>
      <c r="DH227">
        <v>0</v>
      </c>
      <c r="DI227">
        <v>0</v>
      </c>
      <c r="DJ227">
        <v>100762000</v>
      </c>
      <c r="DK227">
        <v>0</v>
      </c>
      <c r="DL227">
        <v>0</v>
      </c>
      <c r="DM227">
        <v>0</v>
      </c>
      <c r="DN227">
        <v>0</v>
      </c>
      <c r="DO227">
        <v>0</v>
      </c>
      <c r="DP227">
        <v>0</v>
      </c>
      <c r="DQ227">
        <v>0</v>
      </c>
      <c r="DR227">
        <v>0</v>
      </c>
      <c r="DS227">
        <v>0</v>
      </c>
      <c r="DT227">
        <v>0</v>
      </c>
      <c r="DU227">
        <v>0</v>
      </c>
      <c r="DV227">
        <v>0</v>
      </c>
      <c r="DW227">
        <v>0</v>
      </c>
      <c r="DX227">
        <v>0</v>
      </c>
      <c r="DY227">
        <v>0</v>
      </c>
      <c r="DZ227">
        <v>0</v>
      </c>
      <c r="EA227">
        <v>0</v>
      </c>
      <c r="EB227">
        <v>0</v>
      </c>
      <c r="EC227">
        <v>0</v>
      </c>
      <c r="ED227">
        <v>0</v>
      </c>
      <c r="EE227">
        <v>0</v>
      </c>
      <c r="EF227">
        <v>0</v>
      </c>
      <c r="EG227" s="1"/>
      <c r="EH227">
        <v>2</v>
      </c>
      <c r="EI227" s="1"/>
      <c r="EJ227">
        <v>0</v>
      </c>
      <c r="EK227" t="s">
        <v>549</v>
      </c>
      <c r="EL227"/>
    </row>
    <row r="228" spans="1:142" x14ac:dyDescent="0.3">
      <c r="A228" s="1"/>
      <c r="B228">
        <v>2022</v>
      </c>
      <c r="C228" s="1"/>
      <c r="E228" s="1" t="s">
        <v>281</v>
      </c>
      <c r="F228" s="1"/>
      <c r="G228" s="1" t="s">
        <v>138</v>
      </c>
      <c r="H228">
        <v>170906</v>
      </c>
      <c r="I228">
        <v>174413</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562336257.10000002</v>
      </c>
      <c r="AT228">
        <v>-2211324.42</v>
      </c>
      <c r="AU228">
        <v>0</v>
      </c>
      <c r="AV228">
        <v>87593321.5</v>
      </c>
      <c r="AW228">
        <v>0</v>
      </c>
      <c r="AX228">
        <v>0</v>
      </c>
      <c r="AY228">
        <v>-816723.39</v>
      </c>
      <c r="AZ228">
        <v>-38775</v>
      </c>
      <c r="BA228">
        <v>-87593321.5</v>
      </c>
      <c r="BB228">
        <v>-634366826.87</v>
      </c>
      <c r="BC228">
        <v>89119188.049999997</v>
      </c>
      <c r="BD228">
        <v>0</v>
      </c>
      <c r="BE228">
        <v>0</v>
      </c>
      <c r="BF228">
        <v>0</v>
      </c>
      <c r="BG228">
        <v>-274536.86</v>
      </c>
      <c r="BH228">
        <v>1286000</v>
      </c>
      <c r="BI228">
        <v>0</v>
      </c>
      <c r="BJ228">
        <v>0</v>
      </c>
      <c r="BK228">
        <v>0</v>
      </c>
      <c r="BL228">
        <v>-2125279</v>
      </c>
      <c r="BM228">
        <v>0</v>
      </c>
      <c r="BN228">
        <v>-7777472</v>
      </c>
      <c r="BO228">
        <v>-6368879.9500000002</v>
      </c>
      <c r="BP228">
        <v>-494885.35</v>
      </c>
      <c r="BQ228">
        <v>-3136624.96</v>
      </c>
      <c r="BR228">
        <v>0</v>
      </c>
      <c r="BS228">
        <v>0</v>
      </c>
      <c r="BT228">
        <v>-22481255.18</v>
      </c>
      <c r="BU228">
        <v>-509155.28</v>
      </c>
      <c r="BV228">
        <v>-16109383.939999999</v>
      </c>
      <c r="BW228">
        <v>-1933308.9</v>
      </c>
      <c r="BX228">
        <v>-1079648.96</v>
      </c>
      <c r="BY228">
        <v>-863204.79</v>
      </c>
      <c r="BZ228">
        <v>4030352.97</v>
      </c>
      <c r="CA228">
        <v>-451721.78</v>
      </c>
      <c r="CB228">
        <v>0</v>
      </c>
      <c r="CC228">
        <v>-41979943.899999999</v>
      </c>
      <c r="CD228">
        <v>259504.27</v>
      </c>
      <c r="CE228">
        <v>0</v>
      </c>
      <c r="CF228">
        <v>0</v>
      </c>
      <c r="CG228">
        <v>0</v>
      </c>
      <c r="CH228">
        <v>0</v>
      </c>
      <c r="CI228">
        <v>288983951.00000006</v>
      </c>
      <c r="CJ228">
        <v>159791007.03168213</v>
      </c>
      <c r="CK228">
        <v>-18507448.896780007</v>
      </c>
      <c r="CL228">
        <v>381921555.44999999</v>
      </c>
      <c r="CM228">
        <v>0</v>
      </c>
      <c r="CN228">
        <v>0</v>
      </c>
      <c r="CO228">
        <v>0</v>
      </c>
      <c r="CP228">
        <v>0</v>
      </c>
      <c r="CQ228">
        <v>0</v>
      </c>
      <c r="CR228">
        <v>0</v>
      </c>
      <c r="CS228">
        <v>0</v>
      </c>
      <c r="CT228">
        <v>0</v>
      </c>
      <c r="CU228">
        <v>0</v>
      </c>
      <c r="CV228">
        <v>0</v>
      </c>
      <c r="CW228">
        <v>0</v>
      </c>
      <c r="CX228">
        <v>0</v>
      </c>
      <c r="CY228">
        <v>0</v>
      </c>
      <c r="CZ228">
        <v>0</v>
      </c>
      <c r="DA228">
        <v>157296146.88</v>
      </c>
      <c r="DB228">
        <v>0</v>
      </c>
      <c r="DC228">
        <v>0</v>
      </c>
      <c r="DD228">
        <v>0</v>
      </c>
      <c r="DE228">
        <v>0</v>
      </c>
      <c r="DF228">
        <v>0</v>
      </c>
      <c r="DG228">
        <v>0</v>
      </c>
      <c r="DH228">
        <v>0</v>
      </c>
      <c r="DI228">
        <v>0</v>
      </c>
      <c r="DJ228">
        <v>99476000</v>
      </c>
      <c r="DK228">
        <v>0</v>
      </c>
      <c r="DL228">
        <v>0</v>
      </c>
      <c r="DM228">
        <v>0</v>
      </c>
      <c r="DN228">
        <v>0</v>
      </c>
      <c r="DO228">
        <v>0</v>
      </c>
      <c r="DP228">
        <v>0</v>
      </c>
      <c r="DQ228">
        <v>0</v>
      </c>
      <c r="DR228">
        <v>0</v>
      </c>
      <c r="DS228">
        <v>0</v>
      </c>
      <c r="DT228">
        <v>0</v>
      </c>
      <c r="DU228">
        <v>0</v>
      </c>
      <c r="DV228">
        <v>0</v>
      </c>
      <c r="DW228">
        <v>0</v>
      </c>
      <c r="DX228">
        <v>0</v>
      </c>
      <c r="DY228">
        <v>0</v>
      </c>
      <c r="DZ228">
        <v>0</v>
      </c>
      <c r="EA228">
        <v>0</v>
      </c>
      <c r="EB228">
        <v>0</v>
      </c>
      <c r="EC228">
        <v>0</v>
      </c>
      <c r="ED228">
        <v>0</v>
      </c>
      <c r="EE228">
        <v>0</v>
      </c>
      <c r="EF228">
        <v>0</v>
      </c>
      <c r="EG228" s="1"/>
      <c r="EH228">
        <v>2</v>
      </c>
      <c r="EI228" s="1"/>
      <c r="EJ228">
        <v>0</v>
      </c>
      <c r="EK228" t="s">
        <v>549</v>
      </c>
      <c r="EL228"/>
    </row>
    <row r="229" spans="1:142" x14ac:dyDescent="0.3">
      <c r="A229" s="1"/>
      <c r="B229">
        <v>2023</v>
      </c>
      <c r="C229" s="1"/>
      <c r="E229" s="1" t="s">
        <v>281</v>
      </c>
      <c r="F229" s="1"/>
      <c r="G229" s="1" t="s">
        <v>138</v>
      </c>
      <c r="H229">
        <v>174602</v>
      </c>
      <c r="I229">
        <v>175978</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0</v>
      </c>
      <c r="AL229">
        <v>0</v>
      </c>
      <c r="AM229">
        <v>0</v>
      </c>
      <c r="AN229">
        <v>0</v>
      </c>
      <c r="AO229">
        <v>0</v>
      </c>
      <c r="AP229">
        <v>0</v>
      </c>
      <c r="AQ229">
        <v>0</v>
      </c>
      <c r="AR229">
        <v>0</v>
      </c>
      <c r="AS229">
        <v>612003758.60000002</v>
      </c>
      <c r="AT229">
        <v>-1599884.3</v>
      </c>
      <c r="AU229">
        <v>0</v>
      </c>
      <c r="AV229">
        <v>99516281.599999994</v>
      </c>
      <c r="AW229">
        <v>0</v>
      </c>
      <c r="AX229">
        <v>0</v>
      </c>
      <c r="AY229">
        <v>-700846.16</v>
      </c>
      <c r="AZ229">
        <v>-57338</v>
      </c>
      <c r="BA229">
        <v>-99516281.599999994</v>
      </c>
      <c r="BB229">
        <v>-670224858.5</v>
      </c>
      <c r="BC229">
        <v>93706576.950000003</v>
      </c>
      <c r="BD229">
        <v>0</v>
      </c>
      <c r="BE229">
        <v>0</v>
      </c>
      <c r="BF229">
        <v>0</v>
      </c>
      <c r="BG229">
        <v>-870153.2</v>
      </c>
      <c r="BH229">
        <v>-21109000</v>
      </c>
      <c r="BI229">
        <v>0</v>
      </c>
      <c r="BJ229">
        <v>0</v>
      </c>
      <c r="BK229">
        <v>0</v>
      </c>
      <c r="BL229">
        <v>-16970348</v>
      </c>
      <c r="BM229">
        <v>0</v>
      </c>
      <c r="BN229">
        <v>-7596656</v>
      </c>
      <c r="BO229">
        <v>-6593409.2000000002</v>
      </c>
      <c r="BP229">
        <v>-440748.85</v>
      </c>
      <c r="BQ229">
        <v>-1103852.06</v>
      </c>
      <c r="BR229">
        <v>0</v>
      </c>
      <c r="BS229">
        <v>0</v>
      </c>
      <c r="BT229">
        <v>-23558505.100000001</v>
      </c>
      <c r="BU229">
        <v>-439396.6</v>
      </c>
      <c r="BV229">
        <v>-9631280.6500000004</v>
      </c>
      <c r="BW229">
        <v>-1972773.14</v>
      </c>
      <c r="BX229">
        <v>-1352259.71</v>
      </c>
      <c r="BY229">
        <v>-978696.33</v>
      </c>
      <c r="BZ229">
        <v>3394504.17</v>
      </c>
      <c r="CA229">
        <v>-441870.52</v>
      </c>
      <c r="CB229">
        <v>0</v>
      </c>
      <c r="CC229">
        <v>12202305.939999999</v>
      </c>
      <c r="CD229">
        <v>310599.25</v>
      </c>
      <c r="CE229">
        <v>0</v>
      </c>
      <c r="CF229">
        <v>0</v>
      </c>
      <c r="CG229">
        <v>0</v>
      </c>
      <c r="CH229">
        <v>0</v>
      </c>
      <c r="CI229">
        <v>288983951.00000006</v>
      </c>
      <c r="CJ229">
        <v>159791007.03168213</v>
      </c>
      <c r="CK229">
        <v>-18507448.896780007</v>
      </c>
      <c r="CL229">
        <v>322073134.39999998</v>
      </c>
      <c r="CM229">
        <v>0</v>
      </c>
      <c r="CN229">
        <v>0</v>
      </c>
      <c r="CO229">
        <v>0</v>
      </c>
      <c r="CP229">
        <v>0</v>
      </c>
      <c r="CQ229">
        <v>0</v>
      </c>
      <c r="CR229">
        <v>0</v>
      </c>
      <c r="CS229">
        <v>0</v>
      </c>
      <c r="CT229">
        <v>0</v>
      </c>
      <c r="CU229">
        <v>0</v>
      </c>
      <c r="CV229">
        <v>0</v>
      </c>
      <c r="CW229">
        <v>0</v>
      </c>
      <c r="CX229">
        <v>0</v>
      </c>
      <c r="CY229">
        <v>0</v>
      </c>
      <c r="CZ229">
        <v>0</v>
      </c>
      <c r="DA229">
        <v>113272015.29000001</v>
      </c>
      <c r="DB229">
        <v>0</v>
      </c>
      <c r="DC229">
        <v>0</v>
      </c>
      <c r="DD229">
        <v>0</v>
      </c>
      <c r="DE229">
        <v>0</v>
      </c>
      <c r="DF229">
        <v>0</v>
      </c>
      <c r="DG229">
        <v>0</v>
      </c>
      <c r="DH229">
        <v>0</v>
      </c>
      <c r="DI229">
        <v>0</v>
      </c>
      <c r="DJ229">
        <v>120585000</v>
      </c>
      <c r="DK229">
        <v>0</v>
      </c>
      <c r="DL229">
        <v>0</v>
      </c>
      <c r="DM229">
        <v>0</v>
      </c>
      <c r="DN229">
        <v>0</v>
      </c>
      <c r="DO229">
        <v>0</v>
      </c>
      <c r="DP229">
        <v>0</v>
      </c>
      <c r="DQ229">
        <v>0</v>
      </c>
      <c r="DR229">
        <v>0</v>
      </c>
      <c r="DS229">
        <v>0</v>
      </c>
      <c r="DT229">
        <v>0</v>
      </c>
      <c r="DU229">
        <v>0</v>
      </c>
      <c r="DV229">
        <v>0</v>
      </c>
      <c r="DW229">
        <v>0</v>
      </c>
      <c r="DX229">
        <v>0</v>
      </c>
      <c r="DY229">
        <v>0</v>
      </c>
      <c r="DZ229">
        <v>0</v>
      </c>
      <c r="EA229">
        <v>0</v>
      </c>
      <c r="EB229">
        <v>0</v>
      </c>
      <c r="EC229">
        <v>0</v>
      </c>
      <c r="ED229">
        <v>0</v>
      </c>
      <c r="EE229">
        <v>0</v>
      </c>
      <c r="EF229">
        <v>0</v>
      </c>
      <c r="EG229" s="1"/>
      <c r="EH229">
        <v>2</v>
      </c>
      <c r="EI229" s="1"/>
      <c r="EJ229">
        <v>0</v>
      </c>
      <c r="EK229" t="s">
        <v>549</v>
      </c>
      <c r="EL229"/>
    </row>
    <row r="230" spans="1:142" x14ac:dyDescent="0.3">
      <c r="A230" s="1"/>
      <c r="B230">
        <v>2020</v>
      </c>
      <c r="C230" s="1"/>
      <c r="E230" s="1" t="s">
        <v>283</v>
      </c>
      <c r="F230" s="1"/>
      <c r="G230" s="1" t="s">
        <v>138</v>
      </c>
      <c r="H230">
        <v>4533</v>
      </c>
      <c r="I230">
        <v>4299</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v>0</v>
      </c>
      <c r="AI230">
        <v>0</v>
      </c>
      <c r="AJ230">
        <v>0</v>
      </c>
      <c r="AK230">
        <v>0</v>
      </c>
      <c r="AL230">
        <v>0</v>
      </c>
      <c r="AM230">
        <v>0</v>
      </c>
      <c r="AN230">
        <v>0</v>
      </c>
      <c r="AO230">
        <v>0</v>
      </c>
      <c r="AP230">
        <v>0</v>
      </c>
      <c r="AQ230">
        <v>0</v>
      </c>
      <c r="AR230">
        <v>0</v>
      </c>
      <c r="AS230">
        <v>14513706.9</v>
      </c>
      <c r="AT230">
        <v>-1326.55</v>
      </c>
      <c r="AU230">
        <v>-182759.8</v>
      </c>
      <c r="AV230">
        <v>1264804.1000000001</v>
      </c>
      <c r="AW230">
        <v>0</v>
      </c>
      <c r="AX230">
        <v>0</v>
      </c>
      <c r="AY230">
        <v>-24700.799999999999</v>
      </c>
      <c r="AZ230">
        <v>0</v>
      </c>
      <c r="BA230">
        <v>-1264804.1000000001</v>
      </c>
      <c r="BB230">
        <v>-13242889.449999999</v>
      </c>
      <c r="BC230">
        <v>2117184.1</v>
      </c>
      <c r="BD230">
        <v>0</v>
      </c>
      <c r="BE230">
        <v>0</v>
      </c>
      <c r="BF230">
        <v>0</v>
      </c>
      <c r="BG230">
        <v>-483.5</v>
      </c>
      <c r="BH230">
        <v>-318486</v>
      </c>
      <c r="BI230">
        <v>0</v>
      </c>
      <c r="BJ230">
        <v>0</v>
      </c>
      <c r="BK230">
        <v>0</v>
      </c>
      <c r="BL230">
        <v>-2743861</v>
      </c>
      <c r="BM230">
        <v>0</v>
      </c>
      <c r="BN230">
        <v>589962</v>
      </c>
      <c r="BO230">
        <v>0</v>
      </c>
      <c r="BP230">
        <v>-55908.2</v>
      </c>
      <c r="BQ230">
        <v>-52939.7</v>
      </c>
      <c r="BR230">
        <v>326859.8</v>
      </c>
      <c r="BS230">
        <v>0</v>
      </c>
      <c r="BT230">
        <v>-475036</v>
      </c>
      <c r="BU230">
        <v>0</v>
      </c>
      <c r="BV230">
        <v>-144759</v>
      </c>
      <c r="BW230">
        <v>-456</v>
      </c>
      <c r="BX230">
        <v>0</v>
      </c>
      <c r="BY230">
        <v>0</v>
      </c>
      <c r="BZ230">
        <v>2565.48</v>
      </c>
      <c r="CA230">
        <v>-13685.6</v>
      </c>
      <c r="CB230">
        <v>0</v>
      </c>
      <c r="CC230">
        <v>399427.6</v>
      </c>
      <c r="CD230">
        <v>220877.7</v>
      </c>
      <c r="CE230">
        <v>-20776.900000000001</v>
      </c>
      <c r="CF230">
        <v>0</v>
      </c>
      <c r="CG230">
        <v>0</v>
      </c>
      <c r="CH230">
        <v>0</v>
      </c>
      <c r="CI230">
        <v>11267045.959999999</v>
      </c>
      <c r="CJ230">
        <v>2264677.6335223364</v>
      </c>
      <c r="CK230">
        <v>-1925242.9649694001</v>
      </c>
      <c r="CL230">
        <v>15690688.52</v>
      </c>
      <c r="CM230">
        <v>0</v>
      </c>
      <c r="CN230">
        <v>0</v>
      </c>
      <c r="CO230">
        <v>0</v>
      </c>
      <c r="CP230">
        <v>0</v>
      </c>
      <c r="CQ230">
        <v>0</v>
      </c>
      <c r="CR230">
        <v>0</v>
      </c>
      <c r="CS230">
        <v>0</v>
      </c>
      <c r="CT230">
        <v>0</v>
      </c>
      <c r="CU230">
        <v>0</v>
      </c>
      <c r="CV230">
        <v>0</v>
      </c>
      <c r="CW230">
        <v>0</v>
      </c>
      <c r="CX230">
        <v>0</v>
      </c>
      <c r="CY230">
        <v>0</v>
      </c>
      <c r="CZ230">
        <v>0</v>
      </c>
      <c r="DA230">
        <v>11364979.98</v>
      </c>
      <c r="DB230">
        <v>0</v>
      </c>
      <c r="DC230">
        <v>0</v>
      </c>
      <c r="DD230">
        <v>0</v>
      </c>
      <c r="DE230">
        <v>0</v>
      </c>
      <c r="DF230">
        <v>0</v>
      </c>
      <c r="DG230">
        <v>0</v>
      </c>
      <c r="DH230">
        <v>0</v>
      </c>
      <c r="DI230">
        <v>0</v>
      </c>
      <c r="DJ230">
        <v>2973486</v>
      </c>
      <c r="DK230">
        <v>0</v>
      </c>
      <c r="DL230">
        <v>0</v>
      </c>
      <c r="DM230">
        <v>0</v>
      </c>
      <c r="DN230">
        <v>0</v>
      </c>
      <c r="DO230">
        <v>0</v>
      </c>
      <c r="DP230">
        <v>0</v>
      </c>
      <c r="DQ230">
        <v>0</v>
      </c>
      <c r="DR230">
        <v>0</v>
      </c>
      <c r="DS230">
        <v>0</v>
      </c>
      <c r="DT230">
        <v>0</v>
      </c>
      <c r="DU230">
        <v>0</v>
      </c>
      <c r="DV230">
        <v>0</v>
      </c>
      <c r="DW230">
        <v>0</v>
      </c>
      <c r="DX230">
        <v>0</v>
      </c>
      <c r="DY230">
        <v>0</v>
      </c>
      <c r="DZ230">
        <v>0</v>
      </c>
      <c r="EA230">
        <v>0</v>
      </c>
      <c r="EB230">
        <v>0</v>
      </c>
      <c r="EC230">
        <v>0</v>
      </c>
      <c r="ED230">
        <v>0</v>
      </c>
      <c r="EE230">
        <v>0</v>
      </c>
      <c r="EF230">
        <v>0</v>
      </c>
      <c r="EG230" s="1"/>
      <c r="EH230">
        <v>2</v>
      </c>
      <c r="EI230" s="1"/>
      <c r="EJ230">
        <v>0</v>
      </c>
      <c r="EK230" t="s">
        <v>550</v>
      </c>
      <c r="EL230"/>
    </row>
    <row r="231" spans="1:142" x14ac:dyDescent="0.3">
      <c r="A231" s="1"/>
      <c r="B231">
        <v>2021</v>
      </c>
      <c r="C231" s="1"/>
      <c r="E231" s="1" t="s">
        <v>283</v>
      </c>
      <c r="F231" s="1"/>
      <c r="G231" s="1" t="s">
        <v>138</v>
      </c>
      <c r="H231">
        <v>4293</v>
      </c>
      <c r="I231">
        <v>4170</v>
      </c>
      <c r="J231">
        <v>0</v>
      </c>
      <c r="K231">
        <v>0</v>
      </c>
      <c r="L231">
        <v>0</v>
      </c>
      <c r="M231">
        <v>0</v>
      </c>
      <c r="N231">
        <v>0</v>
      </c>
      <c r="O231">
        <v>0</v>
      </c>
      <c r="P231">
        <v>0</v>
      </c>
      <c r="Q231">
        <v>0</v>
      </c>
      <c r="R231">
        <v>0</v>
      </c>
      <c r="S231">
        <v>0</v>
      </c>
      <c r="T231">
        <v>0</v>
      </c>
      <c r="U231">
        <v>0</v>
      </c>
      <c r="V231">
        <v>0</v>
      </c>
      <c r="W231">
        <v>0</v>
      </c>
      <c r="X231">
        <v>0</v>
      </c>
      <c r="Y231">
        <v>0</v>
      </c>
      <c r="Z231">
        <v>0</v>
      </c>
      <c r="AA231">
        <v>0</v>
      </c>
      <c r="AB231">
        <v>0</v>
      </c>
      <c r="AC231">
        <v>0</v>
      </c>
      <c r="AD231">
        <v>0</v>
      </c>
      <c r="AE231">
        <v>0</v>
      </c>
      <c r="AF231">
        <v>0</v>
      </c>
      <c r="AG231">
        <v>0</v>
      </c>
      <c r="AH231">
        <v>0</v>
      </c>
      <c r="AI231">
        <v>0</v>
      </c>
      <c r="AJ231">
        <v>0</v>
      </c>
      <c r="AK231">
        <v>0</v>
      </c>
      <c r="AL231">
        <v>0</v>
      </c>
      <c r="AM231">
        <v>0</v>
      </c>
      <c r="AN231">
        <v>0</v>
      </c>
      <c r="AO231">
        <v>0</v>
      </c>
      <c r="AP231">
        <v>0</v>
      </c>
      <c r="AQ231">
        <v>0</v>
      </c>
      <c r="AR231">
        <v>0</v>
      </c>
      <c r="AS231">
        <v>14062879.5</v>
      </c>
      <c r="AT231">
        <v>-4383.3999999999996</v>
      </c>
      <c r="AU231">
        <v>-187247.97</v>
      </c>
      <c r="AV231">
        <v>1155726.7</v>
      </c>
      <c r="AW231">
        <v>0</v>
      </c>
      <c r="AX231">
        <v>0</v>
      </c>
      <c r="AY231">
        <v>-24763.200000000001</v>
      </c>
      <c r="AZ231">
        <v>-723</v>
      </c>
      <c r="BA231">
        <v>-1155726.7</v>
      </c>
      <c r="BB231">
        <v>-13261785.050000001</v>
      </c>
      <c r="BC231">
        <v>2108346.6</v>
      </c>
      <c r="BD231">
        <v>0</v>
      </c>
      <c r="BE231">
        <v>0</v>
      </c>
      <c r="BF231">
        <v>0</v>
      </c>
      <c r="BG231">
        <v>-223.85</v>
      </c>
      <c r="BH231">
        <v>99738</v>
      </c>
      <c r="BI231">
        <v>0</v>
      </c>
      <c r="BJ231">
        <v>0</v>
      </c>
      <c r="BK231">
        <v>0</v>
      </c>
      <c r="BL231">
        <v>-1504231</v>
      </c>
      <c r="BM231">
        <v>0</v>
      </c>
      <c r="BN231">
        <v>678988</v>
      </c>
      <c r="BO231">
        <v>0</v>
      </c>
      <c r="BP231">
        <v>-57170.45</v>
      </c>
      <c r="BQ231">
        <v>-229200.93</v>
      </c>
      <c r="BR231">
        <v>60160.800000000003</v>
      </c>
      <c r="BS231">
        <v>0</v>
      </c>
      <c r="BT231">
        <v>-478865</v>
      </c>
      <c r="BU231">
        <v>0</v>
      </c>
      <c r="BV231">
        <v>-183756</v>
      </c>
      <c r="BW231">
        <v>0</v>
      </c>
      <c r="BX231">
        <v>0</v>
      </c>
      <c r="BY231">
        <v>0</v>
      </c>
      <c r="BZ231">
        <v>2750.4</v>
      </c>
      <c r="CA231">
        <v>-9425.6</v>
      </c>
      <c r="CB231">
        <v>0</v>
      </c>
      <c r="CC231">
        <v>257468.1</v>
      </c>
      <c r="CD231">
        <v>55655.5</v>
      </c>
      <c r="CE231">
        <v>-5843.1</v>
      </c>
      <c r="CF231">
        <v>0</v>
      </c>
      <c r="CG231">
        <v>0</v>
      </c>
      <c r="CH231">
        <v>0</v>
      </c>
      <c r="CI231">
        <v>12298713.900000002</v>
      </c>
      <c r="CJ231">
        <v>1622917.4040250131</v>
      </c>
      <c r="CK231">
        <v>-1244014.5802215999</v>
      </c>
      <c r="CL231">
        <v>15952672.859999999</v>
      </c>
      <c r="CM231">
        <v>0</v>
      </c>
      <c r="CN231">
        <v>0</v>
      </c>
      <c r="CO231">
        <v>0</v>
      </c>
      <c r="CP231">
        <v>0</v>
      </c>
      <c r="CQ231">
        <v>0</v>
      </c>
      <c r="CR231">
        <v>0</v>
      </c>
      <c r="CS231">
        <v>0</v>
      </c>
      <c r="CT231">
        <v>0</v>
      </c>
      <c r="CU231">
        <v>0</v>
      </c>
      <c r="CV231">
        <v>0</v>
      </c>
      <c r="CW231">
        <v>0</v>
      </c>
      <c r="CX231">
        <v>0</v>
      </c>
      <c r="CY231">
        <v>0</v>
      </c>
      <c r="CZ231">
        <v>0</v>
      </c>
      <c r="DA231">
        <v>12743348.33</v>
      </c>
      <c r="DB231">
        <v>0</v>
      </c>
      <c r="DC231">
        <v>0</v>
      </c>
      <c r="DD231">
        <v>0</v>
      </c>
      <c r="DE231">
        <v>0</v>
      </c>
      <c r="DF231">
        <v>0</v>
      </c>
      <c r="DG231">
        <v>0</v>
      </c>
      <c r="DH231">
        <v>0</v>
      </c>
      <c r="DI231">
        <v>0</v>
      </c>
      <c r="DJ231">
        <v>2873748</v>
      </c>
      <c r="DK231">
        <v>0</v>
      </c>
      <c r="DL231">
        <v>0</v>
      </c>
      <c r="DM231">
        <v>0</v>
      </c>
      <c r="DN231">
        <v>0</v>
      </c>
      <c r="DO231">
        <v>0</v>
      </c>
      <c r="DP231">
        <v>0</v>
      </c>
      <c r="DQ231">
        <v>0</v>
      </c>
      <c r="DR231">
        <v>0</v>
      </c>
      <c r="DS231">
        <v>0</v>
      </c>
      <c r="DT231">
        <v>0</v>
      </c>
      <c r="DU231">
        <v>0</v>
      </c>
      <c r="DV231">
        <v>0</v>
      </c>
      <c r="DW231">
        <v>0</v>
      </c>
      <c r="DX231">
        <v>0</v>
      </c>
      <c r="DY231">
        <v>0</v>
      </c>
      <c r="DZ231">
        <v>0</v>
      </c>
      <c r="EA231">
        <v>0</v>
      </c>
      <c r="EB231">
        <v>0</v>
      </c>
      <c r="EC231">
        <v>0</v>
      </c>
      <c r="ED231">
        <v>0</v>
      </c>
      <c r="EE231">
        <v>0</v>
      </c>
      <c r="EF231">
        <v>0</v>
      </c>
      <c r="EG231" s="1"/>
      <c r="EH231">
        <v>2</v>
      </c>
      <c r="EI231" s="1"/>
      <c r="EJ231">
        <v>0</v>
      </c>
      <c r="EK231" t="s">
        <v>550</v>
      </c>
      <c r="EL231"/>
    </row>
    <row r="232" spans="1:142" x14ac:dyDescent="0.3">
      <c r="A232" s="1"/>
      <c r="B232">
        <v>2022</v>
      </c>
      <c r="C232" s="1"/>
      <c r="E232" s="1" t="s">
        <v>283</v>
      </c>
      <c r="F232" s="1"/>
      <c r="G232" s="1" t="s">
        <v>138</v>
      </c>
      <c r="H232">
        <v>4149</v>
      </c>
      <c r="I232">
        <v>4280</v>
      </c>
      <c r="J232">
        <v>0</v>
      </c>
      <c r="K232">
        <v>0</v>
      </c>
      <c r="L232">
        <v>0</v>
      </c>
      <c r="M232">
        <v>0</v>
      </c>
      <c r="N232">
        <v>0</v>
      </c>
      <c r="O232">
        <v>0</v>
      </c>
      <c r="P232">
        <v>0</v>
      </c>
      <c r="Q232">
        <v>0</v>
      </c>
      <c r="R232">
        <v>0</v>
      </c>
      <c r="S232">
        <v>0</v>
      </c>
      <c r="T232">
        <v>0</v>
      </c>
      <c r="U232">
        <v>0</v>
      </c>
      <c r="V232">
        <v>0</v>
      </c>
      <c r="W232">
        <v>0</v>
      </c>
      <c r="X232">
        <v>0</v>
      </c>
      <c r="Y232">
        <v>0</v>
      </c>
      <c r="Z232">
        <v>0</v>
      </c>
      <c r="AA232">
        <v>0</v>
      </c>
      <c r="AB232">
        <v>0</v>
      </c>
      <c r="AC232">
        <v>0</v>
      </c>
      <c r="AD232">
        <v>0</v>
      </c>
      <c r="AE232">
        <v>0</v>
      </c>
      <c r="AF232">
        <v>0</v>
      </c>
      <c r="AG232">
        <v>0</v>
      </c>
      <c r="AH232">
        <v>0</v>
      </c>
      <c r="AI232">
        <v>0</v>
      </c>
      <c r="AJ232">
        <v>0</v>
      </c>
      <c r="AK232">
        <v>0</v>
      </c>
      <c r="AL232">
        <v>0</v>
      </c>
      <c r="AM232">
        <v>0</v>
      </c>
      <c r="AN232">
        <v>0</v>
      </c>
      <c r="AO232">
        <v>0</v>
      </c>
      <c r="AP232">
        <v>0</v>
      </c>
      <c r="AQ232">
        <v>0</v>
      </c>
      <c r="AR232">
        <v>0</v>
      </c>
      <c r="AS232">
        <v>13427151.1</v>
      </c>
      <c r="AT232">
        <v>-1058.2</v>
      </c>
      <c r="AU232">
        <v>-119123.22</v>
      </c>
      <c r="AV232">
        <v>1046184.55</v>
      </c>
      <c r="AW232">
        <v>0</v>
      </c>
      <c r="AX232">
        <v>0</v>
      </c>
      <c r="AY232">
        <v>-18816</v>
      </c>
      <c r="AZ232">
        <v>-1049</v>
      </c>
      <c r="BA232">
        <v>-1046184.55</v>
      </c>
      <c r="BB232">
        <v>-12278953.050000001</v>
      </c>
      <c r="BC232">
        <v>2005170.6</v>
      </c>
      <c r="BD232">
        <v>0</v>
      </c>
      <c r="BE232">
        <v>0</v>
      </c>
      <c r="BF232">
        <v>0</v>
      </c>
      <c r="BG232">
        <v>-159.51</v>
      </c>
      <c r="BH232">
        <v>320564</v>
      </c>
      <c r="BI232">
        <v>0</v>
      </c>
      <c r="BJ232">
        <v>0</v>
      </c>
      <c r="BK232">
        <v>0</v>
      </c>
      <c r="BL232">
        <v>-1100638</v>
      </c>
      <c r="BM232">
        <v>0</v>
      </c>
      <c r="BN232">
        <v>-64328</v>
      </c>
      <c r="BO232">
        <v>0</v>
      </c>
      <c r="BP232">
        <v>-56109.9</v>
      </c>
      <c r="BQ232">
        <v>-121539.95</v>
      </c>
      <c r="BR232">
        <v>7554.65</v>
      </c>
      <c r="BS232">
        <v>0</v>
      </c>
      <c r="BT232">
        <v>-568088</v>
      </c>
      <c r="BU232">
        <v>0</v>
      </c>
      <c r="BV232">
        <v>-343733</v>
      </c>
      <c r="BW232">
        <v>-10299.9</v>
      </c>
      <c r="BX232">
        <v>0</v>
      </c>
      <c r="BY232">
        <v>0</v>
      </c>
      <c r="BZ232">
        <v>3428.1</v>
      </c>
      <c r="CA232">
        <v>-12103.3</v>
      </c>
      <c r="CB232">
        <v>0</v>
      </c>
      <c r="CC232">
        <v>-1175462</v>
      </c>
      <c r="CD232">
        <v>135207.79999999999</v>
      </c>
      <c r="CE232">
        <v>-5520.7</v>
      </c>
      <c r="CF232">
        <v>0</v>
      </c>
      <c r="CG232">
        <v>0</v>
      </c>
      <c r="CH232">
        <v>0</v>
      </c>
      <c r="CI232">
        <v>13677624.729999997</v>
      </c>
      <c r="CJ232">
        <v>3888979.4592939639</v>
      </c>
      <c r="CK232">
        <v>-846826.26060000004</v>
      </c>
      <c r="CL232">
        <v>14319326.75</v>
      </c>
      <c r="CM232">
        <v>0</v>
      </c>
      <c r="CN232">
        <v>0</v>
      </c>
      <c r="CO232">
        <v>0</v>
      </c>
      <c r="CP232">
        <v>0</v>
      </c>
      <c r="CQ232">
        <v>0</v>
      </c>
      <c r="CR232">
        <v>0</v>
      </c>
      <c r="CS232">
        <v>0</v>
      </c>
      <c r="CT232">
        <v>0</v>
      </c>
      <c r="CU232">
        <v>0</v>
      </c>
      <c r="CV232">
        <v>0</v>
      </c>
      <c r="CW232">
        <v>0</v>
      </c>
      <c r="CX232">
        <v>0</v>
      </c>
      <c r="CY232">
        <v>0</v>
      </c>
      <c r="CZ232">
        <v>0</v>
      </c>
      <c r="DA232">
        <v>12765442.75</v>
      </c>
      <c r="DB232">
        <v>0</v>
      </c>
      <c r="DC232">
        <v>0</v>
      </c>
      <c r="DD232">
        <v>0</v>
      </c>
      <c r="DE232">
        <v>0</v>
      </c>
      <c r="DF232">
        <v>0</v>
      </c>
      <c r="DG232">
        <v>0</v>
      </c>
      <c r="DH232">
        <v>0</v>
      </c>
      <c r="DI232">
        <v>0</v>
      </c>
      <c r="DJ232">
        <v>2553184</v>
      </c>
      <c r="DK232">
        <v>0</v>
      </c>
      <c r="DL232">
        <v>0</v>
      </c>
      <c r="DM232">
        <v>0</v>
      </c>
      <c r="DN232">
        <v>0</v>
      </c>
      <c r="DO232">
        <v>0</v>
      </c>
      <c r="DP232">
        <v>0</v>
      </c>
      <c r="DQ232">
        <v>0</v>
      </c>
      <c r="DR232">
        <v>0</v>
      </c>
      <c r="DS232">
        <v>0</v>
      </c>
      <c r="DT232">
        <v>0</v>
      </c>
      <c r="DU232">
        <v>0</v>
      </c>
      <c r="DV232">
        <v>0</v>
      </c>
      <c r="DW232">
        <v>0</v>
      </c>
      <c r="DX232">
        <v>0</v>
      </c>
      <c r="DY232">
        <v>0</v>
      </c>
      <c r="DZ232">
        <v>0</v>
      </c>
      <c r="EA232">
        <v>0</v>
      </c>
      <c r="EB232">
        <v>0</v>
      </c>
      <c r="EC232">
        <v>0</v>
      </c>
      <c r="ED232">
        <v>0</v>
      </c>
      <c r="EE232">
        <v>0</v>
      </c>
      <c r="EF232">
        <v>0</v>
      </c>
      <c r="EG232" s="1"/>
      <c r="EH232">
        <v>2</v>
      </c>
      <c r="EI232" s="1"/>
      <c r="EJ232">
        <v>0</v>
      </c>
      <c r="EK232" t="s">
        <v>550</v>
      </c>
      <c r="EL232"/>
    </row>
    <row r="233" spans="1:142" x14ac:dyDescent="0.3">
      <c r="A233" s="1"/>
      <c r="B233">
        <v>2023</v>
      </c>
      <c r="C233" s="1"/>
      <c r="E233" s="1" t="s">
        <v>283</v>
      </c>
      <c r="F233" s="1"/>
      <c r="G233" s="1" t="s">
        <v>138</v>
      </c>
      <c r="H233">
        <v>4271</v>
      </c>
      <c r="I233">
        <v>4905</v>
      </c>
      <c r="J233">
        <v>0</v>
      </c>
      <c r="K233">
        <v>0</v>
      </c>
      <c r="L233">
        <v>0</v>
      </c>
      <c r="M233">
        <v>0</v>
      </c>
      <c r="N233">
        <v>0</v>
      </c>
      <c r="O233">
        <v>0</v>
      </c>
      <c r="P233">
        <v>0</v>
      </c>
      <c r="Q233">
        <v>0</v>
      </c>
      <c r="R233">
        <v>0</v>
      </c>
      <c r="S233">
        <v>0</v>
      </c>
      <c r="T233">
        <v>0</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c r="AQ233">
        <v>0</v>
      </c>
      <c r="AR233">
        <v>0</v>
      </c>
      <c r="AS233">
        <v>13530243.35</v>
      </c>
      <c r="AT233">
        <v>-1417.39</v>
      </c>
      <c r="AU233">
        <v>-120593.12</v>
      </c>
      <c r="AV233">
        <v>1171452.1000000001</v>
      </c>
      <c r="AW233">
        <v>0</v>
      </c>
      <c r="AX233">
        <v>0</v>
      </c>
      <c r="AY233">
        <v>-16459.2</v>
      </c>
      <c r="AZ233">
        <v>-1267</v>
      </c>
      <c r="BA233">
        <v>-1171452.1000000001</v>
      </c>
      <c r="BB233">
        <v>-12983911.4</v>
      </c>
      <c r="BC233">
        <v>2087046.75</v>
      </c>
      <c r="BD233">
        <v>0</v>
      </c>
      <c r="BE233">
        <v>0</v>
      </c>
      <c r="BF233">
        <v>0</v>
      </c>
      <c r="BG233">
        <v>-544.12</v>
      </c>
      <c r="BH233">
        <v>115574</v>
      </c>
      <c r="BI233">
        <v>0</v>
      </c>
      <c r="BJ233">
        <v>0</v>
      </c>
      <c r="BK233">
        <v>0</v>
      </c>
      <c r="BL233">
        <v>-506212</v>
      </c>
      <c r="BM233">
        <v>0</v>
      </c>
      <c r="BN233">
        <v>-440614</v>
      </c>
      <c r="BO233">
        <v>0</v>
      </c>
      <c r="BP233">
        <v>-64037.45</v>
      </c>
      <c r="BQ233">
        <v>-82294.5</v>
      </c>
      <c r="BR233">
        <v>10119.200000000001</v>
      </c>
      <c r="BS233">
        <v>0</v>
      </c>
      <c r="BT233">
        <v>-590780</v>
      </c>
      <c r="BU233">
        <v>0</v>
      </c>
      <c r="BV233">
        <v>-207294</v>
      </c>
      <c r="BW233">
        <v>-3661.8</v>
      </c>
      <c r="BX233">
        <v>0</v>
      </c>
      <c r="BY233">
        <v>-5944</v>
      </c>
      <c r="BZ233">
        <v>4985.3999999999996</v>
      </c>
      <c r="CA233">
        <v>-10518.9</v>
      </c>
      <c r="CB233">
        <v>0</v>
      </c>
      <c r="CC233">
        <v>447556.2</v>
      </c>
      <c r="CD233">
        <v>93402.1</v>
      </c>
      <c r="CE233">
        <v>-2769</v>
      </c>
      <c r="CF233">
        <v>0</v>
      </c>
      <c r="CG233">
        <v>0</v>
      </c>
      <c r="CH233">
        <v>0</v>
      </c>
      <c r="CI233">
        <v>13677624.729999997</v>
      </c>
      <c r="CJ233">
        <v>3888979.4592939639</v>
      </c>
      <c r="CK233">
        <v>-846826.26060000004</v>
      </c>
      <c r="CL233">
        <v>14755642.049999999</v>
      </c>
      <c r="CM233">
        <v>0</v>
      </c>
      <c r="CN233">
        <v>0</v>
      </c>
      <c r="CO233">
        <v>0</v>
      </c>
      <c r="CP233">
        <v>0</v>
      </c>
      <c r="CQ233">
        <v>0</v>
      </c>
      <c r="CR233">
        <v>0</v>
      </c>
      <c r="CS233">
        <v>0</v>
      </c>
      <c r="CT233">
        <v>0</v>
      </c>
      <c r="CU233">
        <v>0</v>
      </c>
      <c r="CV233">
        <v>0</v>
      </c>
      <c r="CW233">
        <v>0</v>
      </c>
      <c r="CX233">
        <v>0</v>
      </c>
      <c r="CY233">
        <v>0</v>
      </c>
      <c r="CZ233">
        <v>0</v>
      </c>
      <c r="DA233">
        <v>14016052.27</v>
      </c>
      <c r="DB233">
        <v>0</v>
      </c>
      <c r="DC233">
        <v>0</v>
      </c>
      <c r="DD233">
        <v>0</v>
      </c>
      <c r="DE233">
        <v>0</v>
      </c>
      <c r="DF233">
        <v>0</v>
      </c>
      <c r="DG233">
        <v>0</v>
      </c>
      <c r="DH233">
        <v>0</v>
      </c>
      <c r="DI233">
        <v>0</v>
      </c>
      <c r="DJ233">
        <v>2437610</v>
      </c>
      <c r="DK233">
        <v>0</v>
      </c>
      <c r="DL233">
        <v>0</v>
      </c>
      <c r="DM233">
        <v>0</v>
      </c>
      <c r="DN233">
        <v>0</v>
      </c>
      <c r="DO233">
        <v>0</v>
      </c>
      <c r="DP233">
        <v>0</v>
      </c>
      <c r="DQ233">
        <v>0</v>
      </c>
      <c r="DR233">
        <v>0</v>
      </c>
      <c r="DS233">
        <v>0</v>
      </c>
      <c r="DT233">
        <v>0</v>
      </c>
      <c r="DU233">
        <v>0</v>
      </c>
      <c r="DV233">
        <v>0</v>
      </c>
      <c r="DW233">
        <v>0</v>
      </c>
      <c r="DX233">
        <v>0</v>
      </c>
      <c r="DY233">
        <v>0</v>
      </c>
      <c r="DZ233">
        <v>0</v>
      </c>
      <c r="EA233">
        <v>0</v>
      </c>
      <c r="EB233">
        <v>0</v>
      </c>
      <c r="EC233">
        <v>0</v>
      </c>
      <c r="ED233">
        <v>0</v>
      </c>
      <c r="EE233">
        <v>0</v>
      </c>
      <c r="EF233">
        <v>0</v>
      </c>
      <c r="EG233" s="1"/>
      <c r="EH233">
        <v>2</v>
      </c>
      <c r="EI233" s="1"/>
      <c r="EJ233">
        <v>0</v>
      </c>
      <c r="EK233" t="s">
        <v>550</v>
      </c>
      <c r="EL233"/>
    </row>
    <row r="234" spans="1:142" x14ac:dyDescent="0.3">
      <c r="A234" s="1"/>
      <c r="B234">
        <v>2020</v>
      </c>
      <c r="C234" s="1"/>
      <c r="E234" s="1" t="s">
        <v>285</v>
      </c>
      <c r="F234" s="1"/>
      <c r="G234" s="1" t="s">
        <v>138</v>
      </c>
      <c r="H234">
        <v>38773</v>
      </c>
      <c r="I234">
        <v>36960</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131207350.74000001</v>
      </c>
      <c r="AT234">
        <v>-258825.82</v>
      </c>
      <c r="AU234">
        <v>-401789.87</v>
      </c>
      <c r="AV234">
        <v>14374723.4</v>
      </c>
      <c r="AW234">
        <v>57160.4</v>
      </c>
      <c r="AX234">
        <v>0</v>
      </c>
      <c r="AY234">
        <v>-7540.8</v>
      </c>
      <c r="AZ234">
        <v>0</v>
      </c>
      <c r="BA234">
        <v>-14429764.550000001</v>
      </c>
      <c r="BB234">
        <v>-133585097.69999999</v>
      </c>
      <c r="BC234">
        <v>18814034.5</v>
      </c>
      <c r="BD234">
        <v>0</v>
      </c>
      <c r="BE234">
        <v>0</v>
      </c>
      <c r="BF234">
        <v>0</v>
      </c>
      <c r="BG234">
        <v>-22845.059999999998</v>
      </c>
      <c r="BH234">
        <v>635731.01</v>
      </c>
      <c r="BI234">
        <v>0</v>
      </c>
      <c r="BJ234">
        <v>0</v>
      </c>
      <c r="BK234">
        <v>0</v>
      </c>
      <c r="BL234">
        <v>-4031594</v>
      </c>
      <c r="BM234">
        <v>0</v>
      </c>
      <c r="BN234">
        <v>-298834.33999999997</v>
      </c>
      <c r="BO234">
        <v>0</v>
      </c>
      <c r="BP234">
        <v>-242252.19</v>
      </c>
      <c r="BQ234">
        <v>-685134.15</v>
      </c>
      <c r="BR234">
        <v>231605.5</v>
      </c>
      <c r="BS234">
        <v>0</v>
      </c>
      <c r="BT234">
        <v>-2421063.6500000004</v>
      </c>
      <c r="BU234">
        <v>-13713.34</v>
      </c>
      <c r="BV234">
        <v>-1945965.56</v>
      </c>
      <c r="BW234">
        <v>-75016.45</v>
      </c>
      <c r="BX234">
        <v>-129759.56</v>
      </c>
      <c r="BY234">
        <v>-69115.53</v>
      </c>
      <c r="BZ234">
        <v>40117.58</v>
      </c>
      <c r="CA234">
        <v>-91554.07</v>
      </c>
      <c r="CB234">
        <v>0</v>
      </c>
      <c r="CC234">
        <v>2149399.48</v>
      </c>
      <c r="CD234">
        <v>0</v>
      </c>
      <c r="CE234">
        <v>-2571</v>
      </c>
      <c r="CF234">
        <v>0</v>
      </c>
      <c r="CG234">
        <v>0</v>
      </c>
      <c r="CH234">
        <v>0</v>
      </c>
      <c r="CI234">
        <v>57325857.870000012</v>
      </c>
      <c r="CJ234">
        <v>27544278.038680863</v>
      </c>
      <c r="CK234">
        <v>-1893373.8179723001</v>
      </c>
      <c r="CL234">
        <v>99987111.429999992</v>
      </c>
      <c r="CM234">
        <v>0</v>
      </c>
      <c r="CN234">
        <v>0</v>
      </c>
      <c r="CO234">
        <v>0</v>
      </c>
      <c r="CP234">
        <v>0</v>
      </c>
      <c r="CQ234">
        <v>0</v>
      </c>
      <c r="CR234">
        <v>0</v>
      </c>
      <c r="CS234">
        <v>0</v>
      </c>
      <c r="CT234">
        <v>0</v>
      </c>
      <c r="CU234">
        <v>0</v>
      </c>
      <c r="CV234">
        <v>0</v>
      </c>
      <c r="CW234">
        <v>0</v>
      </c>
      <c r="CX234">
        <v>0</v>
      </c>
      <c r="CY234">
        <v>0</v>
      </c>
      <c r="CZ234">
        <v>0</v>
      </c>
      <c r="DA234">
        <v>58370538.100000001</v>
      </c>
      <c r="DB234">
        <v>0</v>
      </c>
      <c r="DC234">
        <v>0</v>
      </c>
      <c r="DD234">
        <v>0</v>
      </c>
      <c r="DE234">
        <v>0</v>
      </c>
      <c r="DF234">
        <v>0</v>
      </c>
      <c r="DG234">
        <v>0</v>
      </c>
      <c r="DH234">
        <v>0</v>
      </c>
      <c r="DI234">
        <v>0</v>
      </c>
      <c r="DJ234">
        <v>32288989.109999999</v>
      </c>
      <c r="DK234">
        <v>0</v>
      </c>
      <c r="DL234">
        <v>0</v>
      </c>
      <c r="DM234">
        <v>0</v>
      </c>
      <c r="DN234">
        <v>0</v>
      </c>
      <c r="DO234">
        <v>0</v>
      </c>
      <c r="DP234">
        <v>0</v>
      </c>
      <c r="DQ234">
        <v>0</v>
      </c>
      <c r="DR234">
        <v>0</v>
      </c>
      <c r="DS234">
        <v>0</v>
      </c>
      <c r="DT234">
        <v>0</v>
      </c>
      <c r="DU234">
        <v>0</v>
      </c>
      <c r="DV234">
        <v>0</v>
      </c>
      <c r="DW234">
        <v>0</v>
      </c>
      <c r="DX234">
        <v>0</v>
      </c>
      <c r="DY234">
        <v>0</v>
      </c>
      <c r="DZ234">
        <v>0</v>
      </c>
      <c r="EA234">
        <v>0</v>
      </c>
      <c r="EB234">
        <v>0</v>
      </c>
      <c r="EC234">
        <v>0</v>
      </c>
      <c r="ED234">
        <v>0</v>
      </c>
      <c r="EE234">
        <v>0</v>
      </c>
      <c r="EF234">
        <v>0</v>
      </c>
      <c r="EG234" s="1"/>
      <c r="EH234">
        <v>2</v>
      </c>
      <c r="EI234" s="1"/>
      <c r="EJ234">
        <v>0</v>
      </c>
      <c r="EK234" t="s">
        <v>551</v>
      </c>
      <c r="EL234"/>
    </row>
    <row r="235" spans="1:142" x14ac:dyDescent="0.3">
      <c r="A235" s="1"/>
      <c r="B235">
        <v>2021</v>
      </c>
      <c r="C235" s="1"/>
      <c r="E235" s="1" t="s">
        <v>285</v>
      </c>
      <c r="F235" s="1"/>
      <c r="G235" s="1" t="s">
        <v>138</v>
      </c>
      <c r="H235">
        <v>36915</v>
      </c>
      <c r="I235">
        <v>37556</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128665781.66</v>
      </c>
      <c r="AT235">
        <v>-408883.93</v>
      </c>
      <c r="AU235">
        <v>-401764.83</v>
      </c>
      <c r="AV235">
        <v>13933525.800000001</v>
      </c>
      <c r="AW235">
        <v>0</v>
      </c>
      <c r="AX235">
        <v>0</v>
      </c>
      <c r="AY235">
        <v>0</v>
      </c>
      <c r="AZ235">
        <v>-6073</v>
      </c>
      <c r="BA235">
        <v>-13932926.4</v>
      </c>
      <c r="BB235">
        <v>-138101144.65000001</v>
      </c>
      <c r="BC235">
        <v>19366735.149999999</v>
      </c>
      <c r="BD235">
        <v>0</v>
      </c>
      <c r="BE235">
        <v>0</v>
      </c>
      <c r="BF235">
        <v>0</v>
      </c>
      <c r="BG235">
        <v>-44100.56</v>
      </c>
      <c r="BH235">
        <v>-1440582.47</v>
      </c>
      <c r="BI235">
        <v>0</v>
      </c>
      <c r="BJ235">
        <v>0</v>
      </c>
      <c r="BK235">
        <v>0</v>
      </c>
      <c r="BL235">
        <v>-216461</v>
      </c>
      <c r="BM235">
        <v>0</v>
      </c>
      <c r="BN235">
        <v>1324266.82</v>
      </c>
      <c r="BO235">
        <v>0</v>
      </c>
      <c r="BP235">
        <v>-282296.26</v>
      </c>
      <c r="BQ235">
        <v>-2010654.61</v>
      </c>
      <c r="BR235">
        <v>127157.8</v>
      </c>
      <c r="BS235">
        <v>0</v>
      </c>
      <c r="BT235">
        <v>-2457063.13</v>
      </c>
      <c r="BU235">
        <v>-14334.1</v>
      </c>
      <c r="BV235">
        <v>-1545515.18</v>
      </c>
      <c r="BW235">
        <v>-101481.95</v>
      </c>
      <c r="BX235">
        <v>-169281.13</v>
      </c>
      <c r="BY235">
        <v>-66476.31</v>
      </c>
      <c r="BZ235">
        <v>0</v>
      </c>
      <c r="CA235">
        <v>-98149.18</v>
      </c>
      <c r="CB235">
        <v>0</v>
      </c>
      <c r="CC235">
        <v>5499558.8200000003</v>
      </c>
      <c r="CD235">
        <v>0</v>
      </c>
      <c r="CE235">
        <v>0</v>
      </c>
      <c r="CF235">
        <v>0</v>
      </c>
      <c r="CG235">
        <v>0</v>
      </c>
      <c r="CH235">
        <v>0</v>
      </c>
      <c r="CI235">
        <v>66384048.89231123</v>
      </c>
      <c r="CJ235">
        <v>29686057.877830002</v>
      </c>
      <c r="CK235">
        <v>-3057964.7712678998</v>
      </c>
      <c r="CL235">
        <v>111317477.29999998</v>
      </c>
      <c r="CM235">
        <v>0</v>
      </c>
      <c r="CN235">
        <v>0</v>
      </c>
      <c r="CO235">
        <v>0</v>
      </c>
      <c r="CP235">
        <v>0</v>
      </c>
      <c r="CQ235">
        <v>0</v>
      </c>
      <c r="CR235">
        <v>0</v>
      </c>
      <c r="CS235">
        <v>0</v>
      </c>
      <c r="CT235">
        <v>0</v>
      </c>
      <c r="CU235">
        <v>0</v>
      </c>
      <c r="CV235">
        <v>0</v>
      </c>
      <c r="CW235">
        <v>0</v>
      </c>
      <c r="CX235">
        <v>0</v>
      </c>
      <c r="CY235">
        <v>0</v>
      </c>
      <c r="CZ235">
        <v>0</v>
      </c>
      <c r="DA235">
        <v>65990375.460000001</v>
      </c>
      <c r="DB235">
        <v>0</v>
      </c>
      <c r="DC235">
        <v>0</v>
      </c>
      <c r="DD235">
        <v>0</v>
      </c>
      <c r="DE235">
        <v>0</v>
      </c>
      <c r="DF235">
        <v>0</v>
      </c>
      <c r="DG235">
        <v>0</v>
      </c>
      <c r="DH235">
        <v>0</v>
      </c>
      <c r="DI235">
        <v>0</v>
      </c>
      <c r="DJ235">
        <v>33729571.579999998</v>
      </c>
      <c r="DK235">
        <v>0</v>
      </c>
      <c r="DL235">
        <v>0</v>
      </c>
      <c r="DM235">
        <v>0</v>
      </c>
      <c r="DN235">
        <v>0</v>
      </c>
      <c r="DO235">
        <v>0</v>
      </c>
      <c r="DP235">
        <v>0</v>
      </c>
      <c r="DQ235">
        <v>0</v>
      </c>
      <c r="DR235">
        <v>0</v>
      </c>
      <c r="DS235">
        <v>0</v>
      </c>
      <c r="DT235">
        <v>0</v>
      </c>
      <c r="DU235">
        <v>0</v>
      </c>
      <c r="DV235">
        <v>0</v>
      </c>
      <c r="DW235">
        <v>0</v>
      </c>
      <c r="DX235">
        <v>0</v>
      </c>
      <c r="DY235">
        <v>0</v>
      </c>
      <c r="DZ235">
        <v>0</v>
      </c>
      <c r="EA235">
        <v>0</v>
      </c>
      <c r="EB235">
        <v>0</v>
      </c>
      <c r="EC235">
        <v>0</v>
      </c>
      <c r="ED235">
        <v>0</v>
      </c>
      <c r="EE235">
        <v>0</v>
      </c>
      <c r="EF235">
        <v>0</v>
      </c>
      <c r="EG235" s="1"/>
      <c r="EH235">
        <v>2</v>
      </c>
      <c r="EI235" s="1"/>
      <c r="EJ235">
        <v>0</v>
      </c>
      <c r="EK235" t="s">
        <v>551</v>
      </c>
      <c r="EL235"/>
    </row>
    <row r="236" spans="1:142" x14ac:dyDescent="0.3">
      <c r="A236" s="1"/>
      <c r="B236">
        <v>2022</v>
      </c>
      <c r="C236" s="1"/>
      <c r="E236" s="1" t="s">
        <v>285</v>
      </c>
      <c r="F236" s="1"/>
      <c r="G236" s="1" t="s">
        <v>138</v>
      </c>
      <c r="H236">
        <v>37301</v>
      </c>
      <c r="I236">
        <v>37752</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0</v>
      </c>
      <c r="AP236">
        <v>0</v>
      </c>
      <c r="AQ236">
        <v>0</v>
      </c>
      <c r="AR236">
        <v>0</v>
      </c>
      <c r="AS236">
        <v>127039650.66</v>
      </c>
      <c r="AT236">
        <v>-349424.25</v>
      </c>
      <c r="AU236">
        <v>-381173.5</v>
      </c>
      <c r="AV236">
        <v>13110185.1</v>
      </c>
      <c r="AW236">
        <v>0</v>
      </c>
      <c r="AX236">
        <v>0</v>
      </c>
      <c r="AY236">
        <v>0</v>
      </c>
      <c r="AZ236">
        <v>-9080</v>
      </c>
      <c r="BA236">
        <v>-13110185.1</v>
      </c>
      <c r="BB236">
        <v>-135909956.90000001</v>
      </c>
      <c r="BC236">
        <v>19504538.350000001</v>
      </c>
      <c r="BD236">
        <v>0</v>
      </c>
      <c r="BE236">
        <v>0</v>
      </c>
      <c r="BF236">
        <v>0</v>
      </c>
      <c r="BG236">
        <v>-46568.13</v>
      </c>
      <c r="BH236">
        <v>233977.7</v>
      </c>
      <c r="BI236">
        <v>0</v>
      </c>
      <c r="BJ236">
        <v>0</v>
      </c>
      <c r="BK236">
        <v>0</v>
      </c>
      <c r="BL236">
        <v>-2160179</v>
      </c>
      <c r="BM236">
        <v>0</v>
      </c>
      <c r="BN236">
        <v>1851663.78</v>
      </c>
      <c r="BO236">
        <v>0</v>
      </c>
      <c r="BP236">
        <v>-290918.95</v>
      </c>
      <c r="BQ236">
        <v>-1210001.2</v>
      </c>
      <c r="BR236">
        <v>230119.6</v>
      </c>
      <c r="BS236">
        <v>0</v>
      </c>
      <c r="BT236">
        <v>-2427857.2200000002</v>
      </c>
      <c r="BU236">
        <v>-14163.72</v>
      </c>
      <c r="BV236">
        <v>-1554346.82</v>
      </c>
      <c r="BW236">
        <v>-145952.19</v>
      </c>
      <c r="BX236">
        <v>-281410.92</v>
      </c>
      <c r="BY236">
        <v>-82233.539999999994</v>
      </c>
      <c r="BZ236">
        <v>0</v>
      </c>
      <c r="CA236">
        <v>-82834.009999999995</v>
      </c>
      <c r="CB236">
        <v>0</v>
      </c>
      <c r="CC236">
        <v>-12001924.76</v>
      </c>
      <c r="CD236">
        <v>0</v>
      </c>
      <c r="CE236">
        <v>0</v>
      </c>
      <c r="CF236">
        <v>0</v>
      </c>
      <c r="CG236">
        <v>0</v>
      </c>
      <c r="CH236">
        <v>0</v>
      </c>
      <c r="CI236">
        <v>76001024.315455347</v>
      </c>
      <c r="CJ236">
        <v>38416722.682465546</v>
      </c>
      <c r="CK236">
        <v>-2250325.7587000001</v>
      </c>
      <c r="CL236">
        <v>100149233.94</v>
      </c>
      <c r="CM236">
        <v>0</v>
      </c>
      <c r="CN236">
        <v>0</v>
      </c>
      <c r="CO236">
        <v>0</v>
      </c>
      <c r="CP236">
        <v>0</v>
      </c>
      <c r="CQ236">
        <v>0</v>
      </c>
      <c r="CR236">
        <v>0</v>
      </c>
      <c r="CS236">
        <v>0</v>
      </c>
      <c r="CT236">
        <v>0</v>
      </c>
      <c r="CU236">
        <v>0</v>
      </c>
      <c r="CV236">
        <v>0</v>
      </c>
      <c r="CW236">
        <v>0</v>
      </c>
      <c r="CX236">
        <v>0</v>
      </c>
      <c r="CY236">
        <v>0</v>
      </c>
      <c r="CZ236">
        <v>0</v>
      </c>
      <c r="DA236">
        <v>57902300.740000002</v>
      </c>
      <c r="DB236">
        <v>0</v>
      </c>
      <c r="DC236">
        <v>0</v>
      </c>
      <c r="DD236">
        <v>0</v>
      </c>
      <c r="DE236">
        <v>0</v>
      </c>
      <c r="DF236">
        <v>0</v>
      </c>
      <c r="DG236">
        <v>0</v>
      </c>
      <c r="DH236">
        <v>0</v>
      </c>
      <c r="DI236">
        <v>0</v>
      </c>
      <c r="DJ236">
        <v>33495593.879999999</v>
      </c>
      <c r="DK236">
        <v>0</v>
      </c>
      <c r="DL236">
        <v>0</v>
      </c>
      <c r="DM236">
        <v>0</v>
      </c>
      <c r="DN236">
        <v>0</v>
      </c>
      <c r="DO236">
        <v>0</v>
      </c>
      <c r="DP236">
        <v>0</v>
      </c>
      <c r="DQ236">
        <v>0</v>
      </c>
      <c r="DR236">
        <v>0</v>
      </c>
      <c r="DS236">
        <v>0</v>
      </c>
      <c r="DT236">
        <v>0</v>
      </c>
      <c r="DU236">
        <v>0</v>
      </c>
      <c r="DV236">
        <v>0</v>
      </c>
      <c r="DW236">
        <v>0</v>
      </c>
      <c r="DX236">
        <v>0</v>
      </c>
      <c r="DY236">
        <v>0</v>
      </c>
      <c r="DZ236">
        <v>0</v>
      </c>
      <c r="EA236">
        <v>0</v>
      </c>
      <c r="EB236">
        <v>0</v>
      </c>
      <c r="EC236">
        <v>0</v>
      </c>
      <c r="ED236">
        <v>0</v>
      </c>
      <c r="EE236">
        <v>0</v>
      </c>
      <c r="EF236">
        <v>0</v>
      </c>
      <c r="EG236" s="1"/>
      <c r="EH236">
        <v>2</v>
      </c>
      <c r="EI236" s="1"/>
      <c r="EJ236">
        <v>0</v>
      </c>
      <c r="EK236" t="s">
        <v>551</v>
      </c>
      <c r="EL236"/>
    </row>
    <row r="237" spans="1:142" x14ac:dyDescent="0.3">
      <c r="A237" s="1"/>
      <c r="B237">
        <v>2023</v>
      </c>
      <c r="C237" s="1"/>
      <c r="E237" s="1" t="s">
        <v>285</v>
      </c>
      <c r="F237" s="1"/>
      <c r="G237" s="1" t="s">
        <v>138</v>
      </c>
      <c r="H237">
        <v>37733</v>
      </c>
      <c r="I237">
        <v>41440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131283618.79000001</v>
      </c>
      <c r="AT237">
        <v>-363218.41</v>
      </c>
      <c r="AU237">
        <v>-393978</v>
      </c>
      <c r="AV237">
        <v>14361218.300000001</v>
      </c>
      <c r="AW237">
        <v>0</v>
      </c>
      <c r="AX237">
        <v>0</v>
      </c>
      <c r="AY237">
        <v>0</v>
      </c>
      <c r="AZ237">
        <v>-12018</v>
      </c>
      <c r="BA237">
        <v>-14361218.300000001</v>
      </c>
      <c r="BB237">
        <v>-148573289.34999999</v>
      </c>
      <c r="BC237">
        <v>20776544.649999999</v>
      </c>
      <c r="BD237">
        <v>0</v>
      </c>
      <c r="BE237">
        <v>0</v>
      </c>
      <c r="BF237">
        <v>0</v>
      </c>
      <c r="BG237">
        <v>-41876.14</v>
      </c>
      <c r="BH237">
        <v>-2374579.56</v>
      </c>
      <c r="BI237">
        <v>0</v>
      </c>
      <c r="BJ237">
        <v>0</v>
      </c>
      <c r="BK237">
        <v>0</v>
      </c>
      <c r="BL237">
        <v>-2714907</v>
      </c>
      <c r="BM237">
        <v>0</v>
      </c>
      <c r="BN237">
        <v>417877.49</v>
      </c>
      <c r="BO237">
        <v>0</v>
      </c>
      <c r="BP237">
        <v>-305004.40999999997</v>
      </c>
      <c r="BQ237">
        <v>-818584.53</v>
      </c>
      <c r="BR237">
        <v>82598.7</v>
      </c>
      <c r="BS237">
        <v>0</v>
      </c>
      <c r="BT237">
        <v>-2891971.53</v>
      </c>
      <c r="BU237">
        <v>-15515.65</v>
      </c>
      <c r="BV237">
        <v>-1689719.18</v>
      </c>
      <c r="BW237">
        <v>-145501.23000000001</v>
      </c>
      <c r="BX237">
        <v>-299610.21999999997</v>
      </c>
      <c r="BY237">
        <v>-81902.19</v>
      </c>
      <c r="BZ237">
        <v>52064.59</v>
      </c>
      <c r="CA237">
        <v>-62140.09</v>
      </c>
      <c r="CB237">
        <v>0</v>
      </c>
      <c r="CC237">
        <v>5128473.79</v>
      </c>
      <c r="CD237">
        <v>0</v>
      </c>
      <c r="CE237">
        <v>0</v>
      </c>
      <c r="CF237">
        <v>0</v>
      </c>
      <c r="CG237">
        <v>0</v>
      </c>
      <c r="CH237">
        <v>0</v>
      </c>
      <c r="CI237">
        <v>76001024.315455347</v>
      </c>
      <c r="CJ237">
        <v>38416722.682465546</v>
      </c>
      <c r="CK237">
        <v>-2250325.7587000001</v>
      </c>
      <c r="CL237">
        <v>108969771.62</v>
      </c>
      <c r="CM237">
        <v>0</v>
      </c>
      <c r="CN237">
        <v>0</v>
      </c>
      <c r="CO237">
        <v>0</v>
      </c>
      <c r="CP237">
        <v>0</v>
      </c>
      <c r="CQ237">
        <v>0</v>
      </c>
      <c r="CR237">
        <v>0</v>
      </c>
      <c r="CS237">
        <v>0</v>
      </c>
      <c r="CT237">
        <v>0</v>
      </c>
      <c r="CU237">
        <v>0</v>
      </c>
      <c r="CV237">
        <v>0</v>
      </c>
      <c r="CW237">
        <v>0</v>
      </c>
      <c r="CX237">
        <v>0</v>
      </c>
      <c r="CY237">
        <v>0</v>
      </c>
      <c r="CZ237">
        <v>0</v>
      </c>
      <c r="DA237">
        <v>54859664.299999997</v>
      </c>
      <c r="DB237">
        <v>0</v>
      </c>
      <c r="DC237">
        <v>0</v>
      </c>
      <c r="DD237">
        <v>0</v>
      </c>
      <c r="DE237">
        <v>0</v>
      </c>
      <c r="DF237">
        <v>0</v>
      </c>
      <c r="DG237">
        <v>0</v>
      </c>
      <c r="DH237">
        <v>0</v>
      </c>
      <c r="DI237">
        <v>0</v>
      </c>
      <c r="DJ237">
        <v>35870173.439999998</v>
      </c>
      <c r="DK237">
        <v>0</v>
      </c>
      <c r="DL237">
        <v>0</v>
      </c>
      <c r="DM237">
        <v>0</v>
      </c>
      <c r="DN237">
        <v>0</v>
      </c>
      <c r="DO237">
        <v>0</v>
      </c>
      <c r="DP237">
        <v>0</v>
      </c>
      <c r="DQ237">
        <v>0</v>
      </c>
      <c r="DR237">
        <v>0</v>
      </c>
      <c r="DS237">
        <v>0</v>
      </c>
      <c r="DT237">
        <v>0</v>
      </c>
      <c r="DU237">
        <v>0</v>
      </c>
      <c r="DV237">
        <v>0</v>
      </c>
      <c r="DW237">
        <v>0</v>
      </c>
      <c r="DX237">
        <v>0</v>
      </c>
      <c r="DY237">
        <v>0</v>
      </c>
      <c r="DZ237">
        <v>0</v>
      </c>
      <c r="EA237">
        <v>0</v>
      </c>
      <c r="EB237">
        <v>0</v>
      </c>
      <c r="EC237">
        <v>0</v>
      </c>
      <c r="ED237">
        <v>0</v>
      </c>
      <c r="EE237">
        <v>0</v>
      </c>
      <c r="EF237">
        <v>0</v>
      </c>
      <c r="EG237" s="1"/>
      <c r="EH237">
        <v>2</v>
      </c>
      <c r="EI237" s="1"/>
      <c r="EJ237">
        <v>0</v>
      </c>
      <c r="EK237" t="s">
        <v>551</v>
      </c>
      <c r="EL237"/>
    </row>
    <row r="238" spans="1:142" x14ac:dyDescent="0.3">
      <c r="A238" s="1"/>
      <c r="B238">
        <v>2020</v>
      </c>
      <c r="C238" s="1"/>
      <c r="E238" s="1" t="s">
        <v>287</v>
      </c>
      <c r="F238" s="1"/>
      <c r="G238" s="1" t="s">
        <v>138</v>
      </c>
      <c r="H238">
        <v>1388897</v>
      </c>
      <c r="I238">
        <v>1445818</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5115400567</v>
      </c>
      <c r="AT238">
        <v>-15122922.32</v>
      </c>
      <c r="AU238">
        <v>0</v>
      </c>
      <c r="AV238">
        <v>827703804.44999993</v>
      </c>
      <c r="AW238">
        <v>132335.26</v>
      </c>
      <c r="AX238">
        <v>0</v>
      </c>
      <c r="AY238">
        <v>-6677779.1999999993</v>
      </c>
      <c r="AZ238">
        <v>0</v>
      </c>
      <c r="BA238">
        <v>-827810073.5</v>
      </c>
      <c r="BB238">
        <v>-5577800217.04</v>
      </c>
      <c r="BC238">
        <v>756054937.29000008</v>
      </c>
      <c r="BD238">
        <v>0</v>
      </c>
      <c r="BE238">
        <v>0</v>
      </c>
      <c r="BF238">
        <v>0</v>
      </c>
      <c r="BG238">
        <v>-562075.21</v>
      </c>
      <c r="BH238">
        <v>150099000</v>
      </c>
      <c r="BI238">
        <v>0</v>
      </c>
      <c r="BJ238">
        <v>0</v>
      </c>
      <c r="BK238">
        <v>0</v>
      </c>
      <c r="BL238">
        <v>17830067</v>
      </c>
      <c r="BM238">
        <v>0</v>
      </c>
      <c r="BN238">
        <v>47831332</v>
      </c>
      <c r="BO238">
        <v>-18286825.5</v>
      </c>
      <c r="BP238">
        <v>-19304077.039999999</v>
      </c>
      <c r="BQ238">
        <v>47658345.289999999</v>
      </c>
      <c r="BR238">
        <v>-490816.96</v>
      </c>
      <c r="BS238">
        <v>0</v>
      </c>
      <c r="BT238">
        <v>-309058018.93000001</v>
      </c>
      <c r="BU238">
        <v>-1029666.25</v>
      </c>
      <c r="BV238">
        <v>124277831.73999998</v>
      </c>
      <c r="BW238">
        <v>-787519.07000000007</v>
      </c>
      <c r="BX238">
        <v>-3776765.8</v>
      </c>
      <c r="BY238">
        <v>-10598996.35</v>
      </c>
      <c r="BZ238">
        <v>2144502.02</v>
      </c>
      <c r="CA238">
        <v>-1046028.6300000001</v>
      </c>
      <c r="CB238">
        <v>0</v>
      </c>
      <c r="CC238">
        <v>52794170.969999999</v>
      </c>
      <c r="CD238">
        <v>0</v>
      </c>
      <c r="CE238">
        <v>0</v>
      </c>
      <c r="CF238">
        <v>0</v>
      </c>
      <c r="CG238">
        <v>0</v>
      </c>
      <c r="CH238">
        <v>0</v>
      </c>
      <c r="CI238">
        <v>1422574674.6399245</v>
      </c>
      <c r="CJ238">
        <v>765211443.53469515</v>
      </c>
      <c r="CK238">
        <v>225612456.30675733</v>
      </c>
      <c r="CL238">
        <v>1969627927.3799996</v>
      </c>
      <c r="CM238">
        <v>0</v>
      </c>
      <c r="CN238">
        <v>0</v>
      </c>
      <c r="CO238">
        <v>0</v>
      </c>
      <c r="CP238">
        <v>0</v>
      </c>
      <c r="CQ238">
        <v>0</v>
      </c>
      <c r="CR238">
        <v>0</v>
      </c>
      <c r="CS238">
        <v>0</v>
      </c>
      <c r="CT238">
        <v>0</v>
      </c>
      <c r="CU238">
        <v>0</v>
      </c>
      <c r="CV238">
        <v>0</v>
      </c>
      <c r="CW238">
        <v>0</v>
      </c>
      <c r="CX238">
        <v>0</v>
      </c>
      <c r="CY238">
        <v>0</v>
      </c>
      <c r="CZ238">
        <v>0</v>
      </c>
      <c r="DA238">
        <v>1748073448.3</v>
      </c>
      <c r="DB238">
        <v>0</v>
      </c>
      <c r="DC238">
        <v>0</v>
      </c>
      <c r="DD238">
        <v>0</v>
      </c>
      <c r="DE238">
        <v>0</v>
      </c>
      <c r="DF238">
        <v>0</v>
      </c>
      <c r="DG238">
        <v>0</v>
      </c>
      <c r="DH238">
        <v>0</v>
      </c>
      <c r="DI238">
        <v>0</v>
      </c>
      <c r="DJ238">
        <v>876300000</v>
      </c>
      <c r="DK238">
        <v>0</v>
      </c>
      <c r="DL238">
        <v>0</v>
      </c>
      <c r="DM238">
        <v>0</v>
      </c>
      <c r="DN238">
        <v>0</v>
      </c>
      <c r="DO238">
        <v>0</v>
      </c>
      <c r="DP238">
        <v>0</v>
      </c>
      <c r="DQ238">
        <v>0</v>
      </c>
      <c r="DR238">
        <v>0</v>
      </c>
      <c r="DS238">
        <v>0</v>
      </c>
      <c r="DT238">
        <v>0</v>
      </c>
      <c r="DU238">
        <v>0</v>
      </c>
      <c r="DV238">
        <v>0</v>
      </c>
      <c r="DW238">
        <v>0</v>
      </c>
      <c r="DX238">
        <v>0</v>
      </c>
      <c r="DY238">
        <v>0</v>
      </c>
      <c r="DZ238">
        <v>0</v>
      </c>
      <c r="EA238">
        <v>0</v>
      </c>
      <c r="EB238">
        <v>0</v>
      </c>
      <c r="EC238">
        <v>0</v>
      </c>
      <c r="ED238">
        <v>0</v>
      </c>
      <c r="EE238">
        <v>0</v>
      </c>
      <c r="EF238">
        <v>0</v>
      </c>
      <c r="EG238" s="1"/>
      <c r="EH238">
        <v>2</v>
      </c>
      <c r="EI238" s="1"/>
      <c r="EJ238">
        <v>0</v>
      </c>
      <c r="EK238" t="s">
        <v>552</v>
      </c>
      <c r="EL238"/>
    </row>
    <row r="239" spans="1:142" x14ac:dyDescent="0.3">
      <c r="A239" s="1"/>
      <c r="B239">
        <v>2021</v>
      </c>
      <c r="C239" s="1"/>
      <c r="E239" s="1" t="s">
        <v>287</v>
      </c>
      <c r="F239" s="1"/>
      <c r="G239" s="1" t="s">
        <v>138</v>
      </c>
      <c r="H239">
        <v>1457932</v>
      </c>
      <c r="I239">
        <v>1510341</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5251328876.6000004</v>
      </c>
      <c r="AT239">
        <v>-16488438.92</v>
      </c>
      <c r="AU239">
        <v>0</v>
      </c>
      <c r="AV239">
        <v>867275554.85000002</v>
      </c>
      <c r="AW239">
        <v>51810</v>
      </c>
      <c r="AX239">
        <v>0</v>
      </c>
      <c r="AY239">
        <v>-7011006.4000000004</v>
      </c>
      <c r="AZ239">
        <v>-219441</v>
      </c>
      <c r="BA239">
        <v>-867327364.85000002</v>
      </c>
      <c r="BB239">
        <v>-5813812511.7000008</v>
      </c>
      <c r="BC239">
        <v>803358100.22000003</v>
      </c>
      <c r="BD239">
        <v>0</v>
      </c>
      <c r="BE239">
        <v>0</v>
      </c>
      <c r="BF239">
        <v>0</v>
      </c>
      <c r="BG239">
        <v>-1620239.52</v>
      </c>
      <c r="BH239">
        <v>-42300000</v>
      </c>
      <c r="BI239">
        <v>0</v>
      </c>
      <c r="BJ239">
        <v>0</v>
      </c>
      <c r="BK239">
        <v>0</v>
      </c>
      <c r="BL239">
        <v>120919101</v>
      </c>
      <c r="BM239">
        <v>0</v>
      </c>
      <c r="BN239">
        <v>-77784430</v>
      </c>
      <c r="BO239">
        <v>-21815761.25</v>
      </c>
      <c r="BP239">
        <v>-21802973.73</v>
      </c>
      <c r="BQ239">
        <v>-5411037.4800000004</v>
      </c>
      <c r="BR239">
        <v>-116713.05</v>
      </c>
      <c r="BS239">
        <v>0</v>
      </c>
      <c r="BT239">
        <v>-312950656.38999999</v>
      </c>
      <c r="BU239">
        <v>-2315228</v>
      </c>
      <c r="BV239">
        <v>102024780.91</v>
      </c>
      <c r="BW239">
        <v>-915049.1100000001</v>
      </c>
      <c r="BX239">
        <v>-3088521.3499999996</v>
      </c>
      <c r="BY239">
        <v>-9121177.2699999996</v>
      </c>
      <c r="BZ239">
        <v>657944.42000000004</v>
      </c>
      <c r="CA239">
        <v>-1109488.6000000001</v>
      </c>
      <c r="CB239">
        <v>-90438082.599999994</v>
      </c>
      <c r="CC239">
        <v>73552626.920000002</v>
      </c>
      <c r="CD239">
        <v>0</v>
      </c>
      <c r="CE239">
        <v>-68522.25</v>
      </c>
      <c r="CF239">
        <v>0</v>
      </c>
      <c r="CG239">
        <v>0</v>
      </c>
      <c r="CH239">
        <v>0</v>
      </c>
      <c r="CI239">
        <v>1774660194.2068417</v>
      </c>
      <c r="CJ239">
        <v>866766443.23497152</v>
      </c>
      <c r="CK239">
        <v>154876715.54645544</v>
      </c>
      <c r="CL239">
        <v>2210714863.1099997</v>
      </c>
      <c r="CM239">
        <v>0</v>
      </c>
      <c r="CN239">
        <v>0</v>
      </c>
      <c r="CO239">
        <v>0</v>
      </c>
      <c r="CP239">
        <v>0</v>
      </c>
      <c r="CQ239">
        <v>0</v>
      </c>
      <c r="CR239">
        <v>0</v>
      </c>
      <c r="CS239">
        <v>0</v>
      </c>
      <c r="CT239">
        <v>0</v>
      </c>
      <c r="CU239">
        <v>0</v>
      </c>
      <c r="CV239">
        <v>0</v>
      </c>
      <c r="CW239">
        <v>0</v>
      </c>
      <c r="CX239">
        <v>0</v>
      </c>
      <c r="CY239">
        <v>0</v>
      </c>
      <c r="CZ239">
        <v>0</v>
      </c>
      <c r="DA239">
        <v>1671525599.7500002</v>
      </c>
      <c r="DB239">
        <v>0</v>
      </c>
      <c r="DC239">
        <v>0</v>
      </c>
      <c r="DD239">
        <v>0</v>
      </c>
      <c r="DE239">
        <v>0</v>
      </c>
      <c r="DF239">
        <v>0</v>
      </c>
      <c r="DG239">
        <v>0</v>
      </c>
      <c r="DH239">
        <v>0</v>
      </c>
      <c r="DI239">
        <v>0</v>
      </c>
      <c r="DJ239">
        <v>918600000</v>
      </c>
      <c r="DK239">
        <v>0</v>
      </c>
      <c r="DL239">
        <v>0</v>
      </c>
      <c r="DM239">
        <v>0</v>
      </c>
      <c r="DN239">
        <v>0</v>
      </c>
      <c r="DO239">
        <v>0</v>
      </c>
      <c r="DP239">
        <v>0</v>
      </c>
      <c r="DQ239">
        <v>0</v>
      </c>
      <c r="DR239">
        <v>0</v>
      </c>
      <c r="DS239">
        <v>0</v>
      </c>
      <c r="DT239">
        <v>0</v>
      </c>
      <c r="DU239">
        <v>0</v>
      </c>
      <c r="DV239">
        <v>0</v>
      </c>
      <c r="DW239">
        <v>0</v>
      </c>
      <c r="DX239">
        <v>0</v>
      </c>
      <c r="DY239">
        <v>0</v>
      </c>
      <c r="DZ239">
        <v>0</v>
      </c>
      <c r="EA239">
        <v>0</v>
      </c>
      <c r="EB239">
        <v>0</v>
      </c>
      <c r="EC239">
        <v>0</v>
      </c>
      <c r="ED239">
        <v>0</v>
      </c>
      <c r="EE239">
        <v>0</v>
      </c>
      <c r="EF239">
        <v>0</v>
      </c>
      <c r="EG239" s="1"/>
      <c r="EH239">
        <v>2</v>
      </c>
      <c r="EI239" s="1"/>
      <c r="EJ239">
        <v>0</v>
      </c>
      <c r="EK239" t="s">
        <v>552</v>
      </c>
      <c r="EL239"/>
    </row>
    <row r="240" spans="1:142" x14ac:dyDescent="0.3">
      <c r="A240" s="1"/>
      <c r="B240">
        <v>2022</v>
      </c>
      <c r="C240" s="1"/>
      <c r="E240" s="1" t="s">
        <v>287</v>
      </c>
      <c r="F240" s="1"/>
      <c r="G240" s="1" t="s">
        <v>138</v>
      </c>
      <c r="H240">
        <v>1535711</v>
      </c>
      <c r="I240">
        <v>1499064</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0</v>
      </c>
      <c r="AS240">
        <v>5430387370.1999998</v>
      </c>
      <c r="AT240">
        <v>-15316797.17</v>
      </c>
      <c r="AU240">
        <v>0</v>
      </c>
      <c r="AV240">
        <v>878903301.54999995</v>
      </c>
      <c r="AW240">
        <v>42220</v>
      </c>
      <c r="AX240">
        <v>0</v>
      </c>
      <c r="AY240">
        <v>-7385472</v>
      </c>
      <c r="AZ240">
        <v>-353235</v>
      </c>
      <c r="BA240">
        <v>-878945521.54999995</v>
      </c>
      <c r="BB240">
        <v>-6321605479.25</v>
      </c>
      <c r="BC240">
        <v>878541008.60000002</v>
      </c>
      <c r="BD240">
        <v>0</v>
      </c>
      <c r="BE240">
        <v>0</v>
      </c>
      <c r="BF240">
        <v>0</v>
      </c>
      <c r="BG240">
        <v>-148086.85999999999</v>
      </c>
      <c r="BH240">
        <v>-152700000</v>
      </c>
      <c r="BI240">
        <v>0</v>
      </c>
      <c r="BJ240">
        <v>0</v>
      </c>
      <c r="BK240">
        <v>0</v>
      </c>
      <c r="BL240">
        <v>69158136</v>
      </c>
      <c r="BM240">
        <v>0</v>
      </c>
      <c r="BN240">
        <v>-52569579</v>
      </c>
      <c r="BO240">
        <v>-24688633.710000001</v>
      </c>
      <c r="BP240">
        <v>-6923856.4800000004</v>
      </c>
      <c r="BQ240">
        <v>33809217.859999999</v>
      </c>
      <c r="BR240">
        <v>0</v>
      </c>
      <c r="BS240">
        <v>0</v>
      </c>
      <c r="BT240">
        <v>-318943219.68000001</v>
      </c>
      <c r="BU240">
        <v>-2025628.1</v>
      </c>
      <c r="BV240">
        <v>94269268.429999992</v>
      </c>
      <c r="BW240">
        <v>-865387.16</v>
      </c>
      <c r="BX240">
        <v>-2661446.4699999997</v>
      </c>
      <c r="BY240">
        <v>-9277164.1600000001</v>
      </c>
      <c r="BZ240">
        <v>552875.50999999989</v>
      </c>
      <c r="CA240">
        <v>-588059.39</v>
      </c>
      <c r="CB240">
        <v>-920495.07</v>
      </c>
      <c r="CC240">
        <v>-225738861.77999997</v>
      </c>
      <c r="CD240">
        <v>127182.45</v>
      </c>
      <c r="CE240">
        <v>0</v>
      </c>
      <c r="CF240">
        <v>0</v>
      </c>
      <c r="CG240">
        <v>0</v>
      </c>
      <c r="CH240">
        <v>0</v>
      </c>
      <c r="CI240">
        <v>1684991512.9999995</v>
      </c>
      <c r="CJ240">
        <v>959428652.9726274</v>
      </c>
      <c r="CK240">
        <v>369583878.8326</v>
      </c>
      <c r="CL240">
        <v>2107613699.1200001</v>
      </c>
      <c r="CM240">
        <v>0</v>
      </c>
      <c r="CN240">
        <v>0</v>
      </c>
      <c r="CO240">
        <v>0</v>
      </c>
      <c r="CP240">
        <v>0</v>
      </c>
      <c r="CQ240">
        <v>0</v>
      </c>
      <c r="CR240">
        <v>0</v>
      </c>
      <c r="CS240">
        <v>0</v>
      </c>
      <c r="CT240">
        <v>0</v>
      </c>
      <c r="CU240">
        <v>0</v>
      </c>
      <c r="CV240">
        <v>0</v>
      </c>
      <c r="CW240">
        <v>0</v>
      </c>
      <c r="CX240">
        <v>0</v>
      </c>
      <c r="CY240">
        <v>0</v>
      </c>
      <c r="CZ240">
        <v>0</v>
      </c>
      <c r="DA240">
        <v>1023260530.76</v>
      </c>
      <c r="DB240">
        <v>0</v>
      </c>
      <c r="DC240">
        <v>0</v>
      </c>
      <c r="DD240">
        <v>0</v>
      </c>
      <c r="DE240">
        <v>0</v>
      </c>
      <c r="DF240">
        <v>0</v>
      </c>
      <c r="DG240">
        <v>0</v>
      </c>
      <c r="DH240">
        <v>0</v>
      </c>
      <c r="DI240">
        <v>0</v>
      </c>
      <c r="DJ240">
        <v>1071300000</v>
      </c>
      <c r="DK240">
        <v>0</v>
      </c>
      <c r="DL240">
        <v>0</v>
      </c>
      <c r="DM240">
        <v>0</v>
      </c>
      <c r="DN240">
        <v>0</v>
      </c>
      <c r="DO240">
        <v>0</v>
      </c>
      <c r="DP240">
        <v>0</v>
      </c>
      <c r="DQ240">
        <v>0</v>
      </c>
      <c r="DR240">
        <v>0</v>
      </c>
      <c r="DS240">
        <v>0</v>
      </c>
      <c r="DT240">
        <v>0</v>
      </c>
      <c r="DU240">
        <v>0</v>
      </c>
      <c r="DV240">
        <v>0</v>
      </c>
      <c r="DW240">
        <v>0</v>
      </c>
      <c r="DX240">
        <v>0</v>
      </c>
      <c r="DY240">
        <v>0</v>
      </c>
      <c r="DZ240">
        <v>0</v>
      </c>
      <c r="EA240">
        <v>0</v>
      </c>
      <c r="EB240">
        <v>0</v>
      </c>
      <c r="EC240">
        <v>0</v>
      </c>
      <c r="ED240">
        <v>0</v>
      </c>
      <c r="EE240">
        <v>0</v>
      </c>
      <c r="EF240">
        <v>0</v>
      </c>
      <c r="EG240" s="1"/>
      <c r="EH240">
        <v>2</v>
      </c>
      <c r="EI240" s="1"/>
      <c r="EJ240">
        <v>0</v>
      </c>
      <c r="EK240" t="s">
        <v>552</v>
      </c>
      <c r="EL240"/>
    </row>
    <row r="241" spans="1:142" x14ac:dyDescent="0.3">
      <c r="A241" s="1"/>
      <c r="B241">
        <v>2023</v>
      </c>
      <c r="C241" s="1"/>
      <c r="E241" s="1" t="s">
        <v>287</v>
      </c>
      <c r="F241" s="1"/>
      <c r="G241" s="1" t="s">
        <v>138</v>
      </c>
      <c r="H241">
        <v>1501294</v>
      </c>
      <c r="I241">
        <v>1526671</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5658348949.8000002</v>
      </c>
      <c r="AT241">
        <v>-19300968.960000001</v>
      </c>
      <c r="AU241">
        <v>0</v>
      </c>
      <c r="AV241">
        <v>963994643.35000002</v>
      </c>
      <c r="AW241">
        <v>37280</v>
      </c>
      <c r="AX241">
        <v>0</v>
      </c>
      <c r="AY241">
        <v>-7235699.2000000002</v>
      </c>
      <c r="AZ241">
        <v>-500865</v>
      </c>
      <c r="BA241">
        <v>-964031923.35000002</v>
      </c>
      <c r="BB241">
        <v>-6383854404.1499996</v>
      </c>
      <c r="BC241">
        <v>869028017.54999995</v>
      </c>
      <c r="BD241">
        <v>0</v>
      </c>
      <c r="BE241">
        <v>0</v>
      </c>
      <c r="BF241">
        <v>0</v>
      </c>
      <c r="BG241">
        <v>-713323.31</v>
      </c>
      <c r="BH241">
        <v>-359000000</v>
      </c>
      <c r="BI241">
        <v>0</v>
      </c>
      <c r="BJ241">
        <v>0</v>
      </c>
      <c r="BK241">
        <v>0</v>
      </c>
      <c r="BL241">
        <v>-60186379</v>
      </c>
      <c r="BM241">
        <v>0</v>
      </c>
      <c r="BN241">
        <v>142776574</v>
      </c>
      <c r="BO241">
        <v>-25311045.449999999</v>
      </c>
      <c r="BP241">
        <v>-5331973.5599999996</v>
      </c>
      <c r="BQ241">
        <v>56206572.009999998</v>
      </c>
      <c r="BR241">
        <v>0</v>
      </c>
      <c r="BS241">
        <v>0</v>
      </c>
      <c r="BT241">
        <v>-344710224.63</v>
      </c>
      <c r="BU241">
        <v>-5456597.6900000004</v>
      </c>
      <c r="BV241">
        <v>133506001.27</v>
      </c>
      <c r="BW241">
        <v>-10177553.689999999</v>
      </c>
      <c r="BX241">
        <v>-760489.95</v>
      </c>
      <c r="BY241">
        <v>-4173833.93</v>
      </c>
      <c r="BZ241">
        <v>4175662.37</v>
      </c>
      <c r="CA241">
        <v>-2639823.02</v>
      </c>
      <c r="CB241">
        <v>0</v>
      </c>
      <c r="CC241">
        <v>88772029.659999996</v>
      </c>
      <c r="CD241">
        <v>656596.25</v>
      </c>
      <c r="CE241">
        <v>0</v>
      </c>
      <c r="CF241">
        <v>0</v>
      </c>
      <c r="CG241">
        <v>0</v>
      </c>
      <c r="CH241">
        <v>0</v>
      </c>
      <c r="CI241">
        <v>1684991512.9999995</v>
      </c>
      <c r="CJ241">
        <v>959428652.9726274</v>
      </c>
      <c r="CK241">
        <v>369583878.8326</v>
      </c>
      <c r="CL241">
        <v>2130638181.7400002</v>
      </c>
      <c r="CM241">
        <v>0</v>
      </c>
      <c r="CN241">
        <v>0</v>
      </c>
      <c r="CO241">
        <v>0</v>
      </c>
      <c r="CP241">
        <v>0</v>
      </c>
      <c r="CQ241">
        <v>0</v>
      </c>
      <c r="CR241">
        <v>0</v>
      </c>
      <c r="CS241">
        <v>0</v>
      </c>
      <c r="CT241">
        <v>0</v>
      </c>
      <c r="CU241">
        <v>0</v>
      </c>
      <c r="CV241">
        <v>0</v>
      </c>
      <c r="CW241">
        <v>0</v>
      </c>
      <c r="CX241">
        <v>0</v>
      </c>
      <c r="CY241">
        <v>0</v>
      </c>
      <c r="CZ241">
        <v>0</v>
      </c>
      <c r="DA241">
        <v>747477570.82000005</v>
      </c>
      <c r="DB241">
        <v>0</v>
      </c>
      <c r="DC241">
        <v>0</v>
      </c>
      <c r="DD241">
        <v>0</v>
      </c>
      <c r="DE241">
        <v>0</v>
      </c>
      <c r="DF241">
        <v>0</v>
      </c>
      <c r="DG241">
        <v>0</v>
      </c>
      <c r="DH241">
        <v>0</v>
      </c>
      <c r="DI241">
        <v>0</v>
      </c>
      <c r="DJ241">
        <v>1430300000</v>
      </c>
      <c r="DK241">
        <v>0</v>
      </c>
      <c r="DL241">
        <v>0</v>
      </c>
      <c r="DM241">
        <v>0</v>
      </c>
      <c r="DN241">
        <v>0</v>
      </c>
      <c r="DO241">
        <v>0</v>
      </c>
      <c r="DP241">
        <v>0</v>
      </c>
      <c r="DQ241">
        <v>0</v>
      </c>
      <c r="DR241">
        <v>0</v>
      </c>
      <c r="DS241">
        <v>0</v>
      </c>
      <c r="DT241">
        <v>0</v>
      </c>
      <c r="DU241">
        <v>0</v>
      </c>
      <c r="DV241">
        <v>0</v>
      </c>
      <c r="DW241">
        <v>0</v>
      </c>
      <c r="DX241">
        <v>0</v>
      </c>
      <c r="DY241">
        <v>0</v>
      </c>
      <c r="DZ241">
        <v>0</v>
      </c>
      <c r="EA241">
        <v>0</v>
      </c>
      <c r="EB241">
        <v>0</v>
      </c>
      <c r="EC241">
        <v>0</v>
      </c>
      <c r="ED241">
        <v>0</v>
      </c>
      <c r="EE241">
        <v>0</v>
      </c>
      <c r="EF241">
        <v>0</v>
      </c>
      <c r="EG241" s="1"/>
      <c r="EH241">
        <v>2</v>
      </c>
      <c r="EI241" s="1"/>
      <c r="EJ241">
        <v>0</v>
      </c>
      <c r="EK241" t="s">
        <v>552</v>
      </c>
      <c r="EL241"/>
    </row>
    <row r="242" spans="1:142" x14ac:dyDescent="0.3">
      <c r="A242" s="1"/>
      <c r="B242">
        <v>2020</v>
      </c>
      <c r="C242" s="1"/>
      <c r="E242" s="1" t="s">
        <v>290</v>
      </c>
      <c r="F242" s="1"/>
      <c r="G242" s="1" t="s">
        <v>138</v>
      </c>
      <c r="H242">
        <v>812471</v>
      </c>
      <c r="I242">
        <v>820080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3034622908.6799998</v>
      </c>
      <c r="AT242">
        <v>-7495494.5800000001</v>
      </c>
      <c r="AU242">
        <v>0</v>
      </c>
      <c r="AV242">
        <v>354794910.99000001</v>
      </c>
      <c r="AW242">
        <v>0</v>
      </c>
      <c r="AX242">
        <v>0</v>
      </c>
      <c r="AY242">
        <v>-4134909.6</v>
      </c>
      <c r="AZ242">
        <v>0</v>
      </c>
      <c r="BA242">
        <v>-354794910.99000001</v>
      </c>
      <c r="BB242">
        <v>-3073400057.2799997</v>
      </c>
      <c r="BC242">
        <v>463404930.29999995</v>
      </c>
      <c r="BD242">
        <v>0</v>
      </c>
      <c r="BE242">
        <v>0</v>
      </c>
      <c r="BF242">
        <v>0</v>
      </c>
      <c r="BG242">
        <v>-798621.79999999993</v>
      </c>
      <c r="BH242">
        <v>7401357</v>
      </c>
      <c r="BI242">
        <v>0</v>
      </c>
      <c r="BJ242">
        <v>0</v>
      </c>
      <c r="BK242">
        <v>0</v>
      </c>
      <c r="BL242">
        <v>-209030987</v>
      </c>
      <c r="BM242">
        <v>0</v>
      </c>
      <c r="BN242">
        <v>21744478.82</v>
      </c>
      <c r="BO242">
        <v>-18912309.920000002</v>
      </c>
      <c r="BP242">
        <v>-5340360.8999999994</v>
      </c>
      <c r="BQ242">
        <v>1283988.07</v>
      </c>
      <c r="BR242">
        <v>0</v>
      </c>
      <c r="BS242">
        <v>0</v>
      </c>
      <c r="BT242">
        <v>-71676525.150000006</v>
      </c>
      <c r="BU242">
        <v>-434609.89</v>
      </c>
      <c r="BV242">
        <v>-49352491.649999999</v>
      </c>
      <c r="BW242">
        <v>-7309320.5099999998</v>
      </c>
      <c r="BX242">
        <v>-810997.15999999992</v>
      </c>
      <c r="BY242">
        <v>-2362065.1999999997</v>
      </c>
      <c r="BZ242">
        <v>387811.12</v>
      </c>
      <c r="CA242">
        <v>-735389.28</v>
      </c>
      <c r="CB242">
        <v>0</v>
      </c>
      <c r="CC242">
        <v>51407109.920000002</v>
      </c>
      <c r="CD242">
        <v>193860.29</v>
      </c>
      <c r="CE242">
        <v>-3058185.6999999997</v>
      </c>
      <c r="CF242">
        <v>0</v>
      </c>
      <c r="CG242">
        <v>0</v>
      </c>
      <c r="CH242">
        <v>0</v>
      </c>
      <c r="CI242">
        <v>708888896.20000005</v>
      </c>
      <c r="CJ242">
        <v>408965187.74684477</v>
      </c>
      <c r="CK242">
        <v>-194114521.07015082</v>
      </c>
      <c r="CL242">
        <v>1421268925.0599999</v>
      </c>
      <c r="CM242">
        <v>0</v>
      </c>
      <c r="CN242">
        <v>0</v>
      </c>
      <c r="CO242">
        <v>0</v>
      </c>
      <c r="CP242">
        <v>0</v>
      </c>
      <c r="CQ242">
        <v>0</v>
      </c>
      <c r="CR242">
        <v>0</v>
      </c>
      <c r="CS242">
        <v>0</v>
      </c>
      <c r="CT242">
        <v>0</v>
      </c>
      <c r="CU242">
        <v>0</v>
      </c>
      <c r="CV242">
        <v>0</v>
      </c>
      <c r="CW242">
        <v>0</v>
      </c>
      <c r="CX242">
        <v>0</v>
      </c>
      <c r="CY242">
        <v>0</v>
      </c>
      <c r="CZ242">
        <v>0</v>
      </c>
      <c r="DA242">
        <v>788137067.95000005</v>
      </c>
      <c r="DB242">
        <v>0</v>
      </c>
      <c r="DC242">
        <v>0</v>
      </c>
      <c r="DD242">
        <v>0</v>
      </c>
      <c r="DE242">
        <v>0</v>
      </c>
      <c r="DF242">
        <v>0</v>
      </c>
      <c r="DG242">
        <v>0</v>
      </c>
      <c r="DH242">
        <v>0</v>
      </c>
      <c r="DI242">
        <v>0</v>
      </c>
      <c r="DJ242">
        <v>424399981</v>
      </c>
      <c r="DK242">
        <v>0</v>
      </c>
      <c r="DL242">
        <v>0</v>
      </c>
      <c r="DM242">
        <v>0</v>
      </c>
      <c r="DN242">
        <v>0</v>
      </c>
      <c r="DO242">
        <v>0</v>
      </c>
      <c r="DP242">
        <v>0</v>
      </c>
      <c r="DQ242">
        <v>0</v>
      </c>
      <c r="DR242">
        <v>0</v>
      </c>
      <c r="DS242">
        <v>0</v>
      </c>
      <c r="DT242">
        <v>0</v>
      </c>
      <c r="DU242">
        <v>0</v>
      </c>
      <c r="DV242">
        <v>0</v>
      </c>
      <c r="DW242">
        <v>0</v>
      </c>
      <c r="DX242">
        <v>0</v>
      </c>
      <c r="DY242">
        <v>0</v>
      </c>
      <c r="DZ242">
        <v>0</v>
      </c>
      <c r="EA242">
        <v>0</v>
      </c>
      <c r="EB242">
        <v>0</v>
      </c>
      <c r="EC242">
        <v>0</v>
      </c>
      <c r="ED242">
        <v>0</v>
      </c>
      <c r="EE242">
        <v>0</v>
      </c>
      <c r="EF242">
        <v>0</v>
      </c>
      <c r="EG242" s="1"/>
      <c r="EH242">
        <v>2</v>
      </c>
      <c r="EI242" s="1"/>
      <c r="EJ242">
        <v>0</v>
      </c>
      <c r="EK242" t="s">
        <v>553</v>
      </c>
      <c r="EL242"/>
    </row>
    <row r="243" spans="1:142" x14ac:dyDescent="0.3">
      <c r="A243" s="1"/>
      <c r="B243">
        <v>2021</v>
      </c>
      <c r="C243" s="1"/>
      <c r="E243" s="1" t="s">
        <v>290</v>
      </c>
      <c r="F243" s="1"/>
      <c r="G243" s="1" t="s">
        <v>138</v>
      </c>
      <c r="H243">
        <v>830067</v>
      </c>
      <c r="I243">
        <v>833371</v>
      </c>
      <c r="J243">
        <v>0</v>
      </c>
      <c r="K243">
        <v>0</v>
      </c>
      <c r="L243">
        <v>0</v>
      </c>
      <c r="M243">
        <v>0</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0</v>
      </c>
      <c r="AH243">
        <v>0</v>
      </c>
      <c r="AI243">
        <v>0</v>
      </c>
      <c r="AJ243">
        <v>0</v>
      </c>
      <c r="AK243">
        <v>0</v>
      </c>
      <c r="AL243">
        <v>0</v>
      </c>
      <c r="AM243">
        <v>0</v>
      </c>
      <c r="AN243">
        <v>0</v>
      </c>
      <c r="AO243">
        <v>0</v>
      </c>
      <c r="AP243">
        <v>0</v>
      </c>
      <c r="AQ243">
        <v>0</v>
      </c>
      <c r="AR243">
        <v>0</v>
      </c>
      <c r="AS243">
        <v>3089512742.0100002</v>
      </c>
      <c r="AT243">
        <v>-5212745.18</v>
      </c>
      <c r="AU243">
        <v>0</v>
      </c>
      <c r="AV243">
        <v>348928263.84000003</v>
      </c>
      <c r="AW243">
        <v>0</v>
      </c>
      <c r="AX243">
        <v>0</v>
      </c>
      <c r="AY243">
        <v>-3617611.3</v>
      </c>
      <c r="AZ243">
        <v>-128345</v>
      </c>
      <c r="BA243">
        <v>-348928263.84000003</v>
      </c>
      <c r="BB243">
        <v>-3260269662.2599998</v>
      </c>
      <c r="BC243">
        <v>492051128.10000002</v>
      </c>
      <c r="BD243">
        <v>0</v>
      </c>
      <c r="BE243">
        <v>0</v>
      </c>
      <c r="BF243">
        <v>0</v>
      </c>
      <c r="BG243">
        <v>-794022.87</v>
      </c>
      <c r="BH243">
        <v>39983189</v>
      </c>
      <c r="BI243">
        <v>0</v>
      </c>
      <c r="BJ243">
        <v>0</v>
      </c>
      <c r="BK243">
        <v>0</v>
      </c>
      <c r="BL243">
        <v>-193425324</v>
      </c>
      <c r="BM243">
        <v>0</v>
      </c>
      <c r="BN243">
        <v>-3435640.1799999997</v>
      </c>
      <c r="BO243">
        <v>-23851661.5</v>
      </c>
      <c r="BP243">
        <v>-5759329.9500000002</v>
      </c>
      <c r="BQ243">
        <v>-22988350.329999998</v>
      </c>
      <c r="BR243">
        <v>0</v>
      </c>
      <c r="BS243">
        <v>0</v>
      </c>
      <c r="BT243">
        <v>-77941742.549999997</v>
      </c>
      <c r="BU243">
        <v>-834561.52</v>
      </c>
      <c r="BV243">
        <v>-59367727.640000001</v>
      </c>
      <c r="BW243">
        <v>-8247020.9000000004</v>
      </c>
      <c r="BX243">
        <v>-393259.97</v>
      </c>
      <c r="BY243">
        <v>-2193623.7000000002</v>
      </c>
      <c r="BZ243">
        <v>342847.83</v>
      </c>
      <c r="CA243">
        <v>-1015573.59</v>
      </c>
      <c r="CB243">
        <v>0</v>
      </c>
      <c r="CC243">
        <v>27743450.93</v>
      </c>
      <c r="CD243">
        <v>214443.81</v>
      </c>
      <c r="CE243">
        <v>-6579.6200000000008</v>
      </c>
      <c r="CF243">
        <v>0</v>
      </c>
      <c r="CG243">
        <v>0</v>
      </c>
      <c r="CH243">
        <v>0</v>
      </c>
      <c r="CI243">
        <v>851077845.15999961</v>
      </c>
      <c r="CJ243">
        <v>451417879.17171848</v>
      </c>
      <c r="CK243">
        <v>-197270052.3063536</v>
      </c>
      <c r="CL243">
        <v>1463518595.3</v>
      </c>
      <c r="CM243">
        <v>0</v>
      </c>
      <c r="CN243">
        <v>0</v>
      </c>
      <c r="CO243">
        <v>0</v>
      </c>
      <c r="CP243">
        <v>0</v>
      </c>
      <c r="CQ243">
        <v>0</v>
      </c>
      <c r="CR243">
        <v>0</v>
      </c>
      <c r="CS243">
        <v>0</v>
      </c>
      <c r="CT243">
        <v>0</v>
      </c>
      <c r="CU243">
        <v>0</v>
      </c>
      <c r="CV243">
        <v>0</v>
      </c>
      <c r="CW243">
        <v>0</v>
      </c>
      <c r="CX243">
        <v>0</v>
      </c>
      <c r="CY243">
        <v>0</v>
      </c>
      <c r="CZ243">
        <v>0</v>
      </c>
      <c r="DA243">
        <v>768502087.56000006</v>
      </c>
      <c r="DB243">
        <v>0</v>
      </c>
      <c r="DC243">
        <v>0</v>
      </c>
      <c r="DD243">
        <v>0</v>
      </c>
      <c r="DE243">
        <v>0</v>
      </c>
      <c r="DF243">
        <v>0</v>
      </c>
      <c r="DG243">
        <v>0</v>
      </c>
      <c r="DH243">
        <v>0</v>
      </c>
      <c r="DI243">
        <v>0</v>
      </c>
      <c r="DJ243">
        <v>384416791.99000001</v>
      </c>
      <c r="DK243">
        <v>0</v>
      </c>
      <c r="DL243">
        <v>0</v>
      </c>
      <c r="DM243">
        <v>0</v>
      </c>
      <c r="DN243">
        <v>0</v>
      </c>
      <c r="DO243">
        <v>0</v>
      </c>
      <c r="DP243">
        <v>0</v>
      </c>
      <c r="DQ243">
        <v>0</v>
      </c>
      <c r="DR243">
        <v>0</v>
      </c>
      <c r="DS243">
        <v>0</v>
      </c>
      <c r="DT243">
        <v>0</v>
      </c>
      <c r="DU243">
        <v>0</v>
      </c>
      <c r="DV243">
        <v>0</v>
      </c>
      <c r="DW243">
        <v>0</v>
      </c>
      <c r="DX243">
        <v>0</v>
      </c>
      <c r="DY243">
        <v>0</v>
      </c>
      <c r="DZ243">
        <v>0</v>
      </c>
      <c r="EA243">
        <v>0</v>
      </c>
      <c r="EB243">
        <v>0</v>
      </c>
      <c r="EC243">
        <v>0</v>
      </c>
      <c r="ED243">
        <v>0</v>
      </c>
      <c r="EE243">
        <v>0</v>
      </c>
      <c r="EF243">
        <v>0</v>
      </c>
      <c r="EG243" s="1"/>
      <c r="EH243">
        <v>2</v>
      </c>
      <c r="EI243" s="1"/>
      <c r="EJ243">
        <v>0</v>
      </c>
      <c r="EK243" t="s">
        <v>553</v>
      </c>
      <c r="EL243"/>
    </row>
    <row r="244" spans="1:142" x14ac:dyDescent="0.3">
      <c r="A244" s="1"/>
      <c r="B244">
        <v>2022</v>
      </c>
      <c r="C244" s="1"/>
      <c r="E244" s="1" t="s">
        <v>290</v>
      </c>
      <c r="F244" s="1"/>
      <c r="G244" s="1" t="s">
        <v>138</v>
      </c>
      <c r="H244">
        <v>838659</v>
      </c>
      <c r="I244">
        <v>862007</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c r="AS244">
        <v>3139812352.6800003</v>
      </c>
      <c r="AT244">
        <v>-7899265.8599999994</v>
      </c>
      <c r="AU244">
        <v>0</v>
      </c>
      <c r="AV244">
        <v>345007813.40000004</v>
      </c>
      <c r="AW244">
        <v>0</v>
      </c>
      <c r="AX244">
        <v>0</v>
      </c>
      <c r="AY244">
        <v>-4050447</v>
      </c>
      <c r="AZ244">
        <v>-201864</v>
      </c>
      <c r="BA244">
        <v>-345007813.40000004</v>
      </c>
      <c r="BB244">
        <v>-3413556354.6400003</v>
      </c>
      <c r="BC244">
        <v>509787322</v>
      </c>
      <c r="BD244">
        <v>0</v>
      </c>
      <c r="BE244">
        <v>0</v>
      </c>
      <c r="BF244">
        <v>0</v>
      </c>
      <c r="BG244">
        <v>-746910.76</v>
      </c>
      <c r="BH244">
        <v>-68570782.849999994</v>
      </c>
      <c r="BI244">
        <v>0</v>
      </c>
      <c r="BJ244">
        <v>0</v>
      </c>
      <c r="BK244">
        <v>0</v>
      </c>
      <c r="BL244">
        <v>-202830922</v>
      </c>
      <c r="BM244">
        <v>0</v>
      </c>
      <c r="BN244">
        <v>89864599.170000002</v>
      </c>
      <c r="BO244">
        <v>-20618263.559999999</v>
      </c>
      <c r="BP244">
        <v>-6825522.8999999994</v>
      </c>
      <c r="BQ244">
        <v>-8735072.4500000011</v>
      </c>
      <c r="BR244">
        <v>0</v>
      </c>
      <c r="BS244">
        <v>0</v>
      </c>
      <c r="BT244">
        <v>-81874324.799999997</v>
      </c>
      <c r="BU244">
        <v>-862109.87999999989</v>
      </c>
      <c r="BV244">
        <v>-67276219.739999995</v>
      </c>
      <c r="BW244">
        <v>-9185251.8699999992</v>
      </c>
      <c r="BX244">
        <v>-806714.84</v>
      </c>
      <c r="BY244">
        <v>-2632950.65</v>
      </c>
      <c r="BZ244">
        <v>853466.62</v>
      </c>
      <c r="CA244">
        <v>-788028.52</v>
      </c>
      <c r="CB244">
        <v>0</v>
      </c>
      <c r="CC244">
        <v>-125400234.89999999</v>
      </c>
      <c r="CD244">
        <v>348779.49</v>
      </c>
      <c r="CE244">
        <v>-7708.53</v>
      </c>
      <c r="CF244">
        <v>0</v>
      </c>
      <c r="CG244">
        <v>0</v>
      </c>
      <c r="CH244">
        <v>0</v>
      </c>
      <c r="CI244">
        <v>832964446.59999955</v>
      </c>
      <c r="CJ244">
        <v>615462580.00463557</v>
      </c>
      <c r="CK244">
        <v>-176749021.38682202</v>
      </c>
      <c r="CL244">
        <v>1190776443.9000001</v>
      </c>
      <c r="CM244">
        <v>0</v>
      </c>
      <c r="CN244">
        <v>0</v>
      </c>
      <c r="CO244">
        <v>0</v>
      </c>
      <c r="CP244">
        <v>0</v>
      </c>
      <c r="CQ244">
        <v>0</v>
      </c>
      <c r="CR244">
        <v>0</v>
      </c>
      <c r="CS244">
        <v>0</v>
      </c>
      <c r="CT244">
        <v>0</v>
      </c>
      <c r="CU244">
        <v>0</v>
      </c>
      <c r="CV244">
        <v>0</v>
      </c>
      <c r="CW244">
        <v>0</v>
      </c>
      <c r="CX244">
        <v>0</v>
      </c>
      <c r="CY244">
        <v>0</v>
      </c>
      <c r="CZ244">
        <v>0</v>
      </c>
      <c r="DA244">
        <v>486299656.96999997</v>
      </c>
      <c r="DB244">
        <v>0</v>
      </c>
      <c r="DC244">
        <v>0</v>
      </c>
      <c r="DD244">
        <v>0</v>
      </c>
      <c r="DE244">
        <v>0</v>
      </c>
      <c r="DF244">
        <v>0</v>
      </c>
      <c r="DG244">
        <v>0</v>
      </c>
      <c r="DH244">
        <v>0</v>
      </c>
      <c r="DI244">
        <v>0</v>
      </c>
      <c r="DJ244">
        <v>452987574.85000002</v>
      </c>
      <c r="DK244">
        <v>0</v>
      </c>
      <c r="DL244">
        <v>0</v>
      </c>
      <c r="DM244">
        <v>0</v>
      </c>
      <c r="DN244">
        <v>0</v>
      </c>
      <c r="DO244">
        <v>0</v>
      </c>
      <c r="DP244">
        <v>0</v>
      </c>
      <c r="DQ244">
        <v>0</v>
      </c>
      <c r="DR244">
        <v>0</v>
      </c>
      <c r="DS244">
        <v>0</v>
      </c>
      <c r="DT244">
        <v>0</v>
      </c>
      <c r="DU244">
        <v>0</v>
      </c>
      <c r="DV244">
        <v>0</v>
      </c>
      <c r="DW244">
        <v>0</v>
      </c>
      <c r="DX244">
        <v>0</v>
      </c>
      <c r="DY244">
        <v>0</v>
      </c>
      <c r="DZ244">
        <v>0</v>
      </c>
      <c r="EA244">
        <v>0</v>
      </c>
      <c r="EB244">
        <v>0</v>
      </c>
      <c r="EC244">
        <v>0</v>
      </c>
      <c r="ED244">
        <v>0</v>
      </c>
      <c r="EE244">
        <v>0</v>
      </c>
      <c r="EF244">
        <v>0</v>
      </c>
      <c r="EG244" s="1"/>
      <c r="EH244">
        <v>2</v>
      </c>
      <c r="EI244" s="1"/>
      <c r="EJ244">
        <v>0</v>
      </c>
      <c r="EK244" t="s">
        <v>553</v>
      </c>
      <c r="EL244"/>
    </row>
    <row r="245" spans="1:142" x14ac:dyDescent="0.3">
      <c r="A245" s="1"/>
      <c r="B245">
        <v>2023</v>
      </c>
      <c r="C245" s="1"/>
      <c r="E245" s="1" t="s">
        <v>290</v>
      </c>
      <c r="F245" s="1"/>
      <c r="G245" s="1" t="s">
        <v>138</v>
      </c>
      <c r="H245">
        <v>869768</v>
      </c>
      <c r="I245">
        <v>815946</v>
      </c>
      <c r="J245">
        <v>0</v>
      </c>
      <c r="K245">
        <v>0</v>
      </c>
      <c r="L245">
        <v>0</v>
      </c>
      <c r="M245">
        <v>0</v>
      </c>
      <c r="N245">
        <v>0</v>
      </c>
      <c r="O245">
        <v>0</v>
      </c>
      <c r="P245">
        <v>0</v>
      </c>
      <c r="Q245">
        <v>0</v>
      </c>
      <c r="R245">
        <v>0</v>
      </c>
      <c r="S245">
        <v>0</v>
      </c>
      <c r="T245">
        <v>0</v>
      </c>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3478295835.4200001</v>
      </c>
      <c r="AT245">
        <v>-7459421.25</v>
      </c>
      <c r="AU245">
        <v>0</v>
      </c>
      <c r="AV245">
        <v>412738078.15000004</v>
      </c>
      <c r="AW245">
        <v>0</v>
      </c>
      <c r="AX245">
        <v>0</v>
      </c>
      <c r="AY245">
        <v>-4122235.8</v>
      </c>
      <c r="AZ245">
        <v>-265324</v>
      </c>
      <c r="BA245">
        <v>-412738078.15000004</v>
      </c>
      <c r="BB245">
        <v>-3669442795.0100002</v>
      </c>
      <c r="BC245">
        <v>542904202.64999998</v>
      </c>
      <c r="BD245">
        <v>0</v>
      </c>
      <c r="BE245">
        <v>0</v>
      </c>
      <c r="BF245">
        <v>0</v>
      </c>
      <c r="BG245">
        <v>-1575622.61</v>
      </c>
      <c r="BH245">
        <v>-27910405</v>
      </c>
      <c r="BI245">
        <v>0</v>
      </c>
      <c r="BJ245">
        <v>0</v>
      </c>
      <c r="BK245">
        <v>0</v>
      </c>
      <c r="BL245">
        <v>-179256565</v>
      </c>
      <c r="BM245">
        <v>0</v>
      </c>
      <c r="BN245">
        <v>-108906743.93000001</v>
      </c>
      <c r="BO245">
        <v>-21753574.120000001</v>
      </c>
      <c r="BP245">
        <v>-14108198.25</v>
      </c>
      <c r="BQ245">
        <v>-2736974.24</v>
      </c>
      <c r="BR245">
        <v>0</v>
      </c>
      <c r="BS245">
        <v>0</v>
      </c>
      <c r="BT245">
        <v>-86860896.799999997</v>
      </c>
      <c r="BU245">
        <v>-977763.35</v>
      </c>
      <c r="BV245">
        <v>-72180351.859999999</v>
      </c>
      <c r="BW245">
        <v>-8860041.8100000005</v>
      </c>
      <c r="BX245">
        <v>-1266115.1499999999</v>
      </c>
      <c r="BY245">
        <v>-2713461.45</v>
      </c>
      <c r="BZ245">
        <v>1718292.8599999999</v>
      </c>
      <c r="CA245">
        <v>-477813.37</v>
      </c>
      <c r="CB245">
        <v>0</v>
      </c>
      <c r="CC245">
        <v>35735596.950000003</v>
      </c>
      <c r="CD245">
        <v>174210.75</v>
      </c>
      <c r="CE245">
        <v>0</v>
      </c>
      <c r="CF245">
        <v>0</v>
      </c>
      <c r="CG245">
        <v>0</v>
      </c>
      <c r="CH245">
        <v>0</v>
      </c>
      <c r="CI245">
        <v>832964446.59999955</v>
      </c>
      <c r="CJ245">
        <v>615462580.00463557</v>
      </c>
      <c r="CK245">
        <v>-176749021.38682202</v>
      </c>
      <c r="CL245">
        <v>1238084132.29</v>
      </c>
      <c r="CM245">
        <v>0</v>
      </c>
      <c r="CN245">
        <v>0</v>
      </c>
      <c r="CO245">
        <v>0</v>
      </c>
      <c r="CP245">
        <v>0</v>
      </c>
      <c r="CQ245">
        <v>0</v>
      </c>
      <c r="CR245">
        <v>0</v>
      </c>
      <c r="CS245">
        <v>0</v>
      </c>
      <c r="CT245">
        <v>0</v>
      </c>
      <c r="CU245">
        <v>0</v>
      </c>
      <c r="CV245">
        <v>0</v>
      </c>
      <c r="CW245">
        <v>0</v>
      </c>
      <c r="CX245">
        <v>0</v>
      </c>
      <c r="CY245">
        <v>0</v>
      </c>
      <c r="CZ245">
        <v>0</v>
      </c>
      <c r="DA245">
        <v>334153492.07999998</v>
      </c>
      <c r="DB245">
        <v>0</v>
      </c>
      <c r="DC245">
        <v>0</v>
      </c>
      <c r="DD245">
        <v>0</v>
      </c>
      <c r="DE245">
        <v>0</v>
      </c>
      <c r="DF245">
        <v>0</v>
      </c>
      <c r="DG245">
        <v>0</v>
      </c>
      <c r="DH245">
        <v>0</v>
      </c>
      <c r="DI245">
        <v>0</v>
      </c>
      <c r="DJ245">
        <v>480897979.85000002</v>
      </c>
      <c r="DK245">
        <v>0</v>
      </c>
      <c r="DL245">
        <v>0</v>
      </c>
      <c r="DM245">
        <v>0</v>
      </c>
      <c r="DN245">
        <v>0</v>
      </c>
      <c r="DO245">
        <v>0</v>
      </c>
      <c r="DP245">
        <v>0</v>
      </c>
      <c r="DQ245">
        <v>0</v>
      </c>
      <c r="DR245">
        <v>0</v>
      </c>
      <c r="DS245">
        <v>0</v>
      </c>
      <c r="DT245">
        <v>0</v>
      </c>
      <c r="DU245">
        <v>0</v>
      </c>
      <c r="DV245">
        <v>0</v>
      </c>
      <c r="DW245">
        <v>0</v>
      </c>
      <c r="DX245">
        <v>0</v>
      </c>
      <c r="DY245">
        <v>0</v>
      </c>
      <c r="DZ245">
        <v>0</v>
      </c>
      <c r="EA245">
        <v>0</v>
      </c>
      <c r="EB245">
        <v>0</v>
      </c>
      <c r="EC245">
        <v>0</v>
      </c>
      <c r="ED245">
        <v>0</v>
      </c>
      <c r="EE245">
        <v>0</v>
      </c>
      <c r="EF245">
        <v>0</v>
      </c>
      <c r="EG245" s="1"/>
      <c r="EH245">
        <v>2</v>
      </c>
      <c r="EI245" s="1"/>
      <c r="EJ245">
        <v>0</v>
      </c>
      <c r="EK245" t="s">
        <v>553</v>
      </c>
      <c r="EL245"/>
    </row>
    <row r="246" spans="1:142" x14ac:dyDescent="0.3">
      <c r="A246" s="1"/>
      <c r="B246">
        <v>2020</v>
      </c>
      <c r="C246" s="1"/>
      <c r="E246" s="1" t="s">
        <v>288</v>
      </c>
      <c r="F246" s="1"/>
      <c r="G246" s="1" t="s">
        <v>138</v>
      </c>
      <c r="H246">
        <v>5007</v>
      </c>
      <c r="I246">
        <v>4914</v>
      </c>
      <c r="J246">
        <v>0</v>
      </c>
      <c r="K246">
        <v>0</v>
      </c>
      <c r="L246">
        <v>0</v>
      </c>
      <c r="M246">
        <v>0</v>
      </c>
      <c r="N246">
        <v>0</v>
      </c>
      <c r="O246">
        <v>0</v>
      </c>
      <c r="P246">
        <v>0</v>
      </c>
      <c r="Q246">
        <v>0</v>
      </c>
      <c r="R246">
        <v>0</v>
      </c>
      <c r="S246">
        <v>0</v>
      </c>
      <c r="T246">
        <v>0</v>
      </c>
      <c r="U246">
        <v>0</v>
      </c>
      <c r="V246">
        <v>0</v>
      </c>
      <c r="W246">
        <v>0</v>
      </c>
      <c r="X246">
        <v>0</v>
      </c>
      <c r="Y246">
        <v>0</v>
      </c>
      <c r="Z246">
        <v>0</v>
      </c>
      <c r="AA246">
        <v>0</v>
      </c>
      <c r="AB246">
        <v>0</v>
      </c>
      <c r="AC246">
        <v>0</v>
      </c>
      <c r="AD246">
        <v>0</v>
      </c>
      <c r="AE246">
        <v>0</v>
      </c>
      <c r="AF246">
        <v>0</v>
      </c>
      <c r="AG246">
        <v>0</v>
      </c>
      <c r="AH246">
        <v>0</v>
      </c>
      <c r="AI246">
        <v>0</v>
      </c>
      <c r="AJ246">
        <v>0</v>
      </c>
      <c r="AK246">
        <v>0</v>
      </c>
      <c r="AL246">
        <v>0</v>
      </c>
      <c r="AM246">
        <v>0</v>
      </c>
      <c r="AN246">
        <v>0</v>
      </c>
      <c r="AO246">
        <v>0</v>
      </c>
      <c r="AP246">
        <v>0</v>
      </c>
      <c r="AQ246">
        <v>0</v>
      </c>
      <c r="AR246">
        <v>0</v>
      </c>
      <c r="AS246">
        <v>17629541.25</v>
      </c>
      <c r="AT246">
        <v>-128004.27</v>
      </c>
      <c r="AU246">
        <v>-175589.1</v>
      </c>
      <c r="AV246">
        <v>3368596.9</v>
      </c>
      <c r="AW246">
        <v>0</v>
      </c>
      <c r="AX246">
        <v>0</v>
      </c>
      <c r="AY246">
        <v>-24079.439999999999</v>
      </c>
      <c r="AZ246">
        <v>0</v>
      </c>
      <c r="BA246">
        <v>-3368596.9</v>
      </c>
      <c r="BB246">
        <v>-22180663.75</v>
      </c>
      <c r="BC246">
        <v>2634288.9</v>
      </c>
      <c r="BD246">
        <v>0</v>
      </c>
      <c r="BE246">
        <v>0</v>
      </c>
      <c r="BF246">
        <v>0</v>
      </c>
      <c r="BG246">
        <v>-7656.22</v>
      </c>
      <c r="BH246">
        <v>140145</v>
      </c>
      <c r="BI246">
        <v>-671350</v>
      </c>
      <c r="BJ246">
        <v>0</v>
      </c>
      <c r="BK246">
        <v>0</v>
      </c>
      <c r="BL246">
        <v>4284423</v>
      </c>
      <c r="BM246">
        <v>0</v>
      </c>
      <c r="BN246">
        <v>47885</v>
      </c>
      <c r="BO246">
        <v>0</v>
      </c>
      <c r="BP246">
        <v>0</v>
      </c>
      <c r="BQ246">
        <v>63731.09</v>
      </c>
      <c r="BR246">
        <v>485453.85</v>
      </c>
      <c r="BS246">
        <v>0</v>
      </c>
      <c r="BT246">
        <v>-559728.69999999995</v>
      </c>
      <c r="BU246">
        <v>0</v>
      </c>
      <c r="BV246">
        <v>-677364.49</v>
      </c>
      <c r="BW246">
        <v>-74039.149999999994</v>
      </c>
      <c r="BX246">
        <v>0</v>
      </c>
      <c r="BY246">
        <v>-39163.5</v>
      </c>
      <c r="BZ246">
        <v>145400.91</v>
      </c>
      <c r="CA246">
        <v>-273.92</v>
      </c>
      <c r="CB246">
        <v>0</v>
      </c>
      <c r="CC246">
        <v>378577.1</v>
      </c>
      <c r="CD246">
        <v>0</v>
      </c>
      <c r="CE246">
        <v>0</v>
      </c>
      <c r="CF246">
        <v>0</v>
      </c>
      <c r="CG246">
        <v>0</v>
      </c>
      <c r="CH246">
        <v>0</v>
      </c>
      <c r="CI246">
        <v>32885638.02</v>
      </c>
      <c r="CJ246">
        <v>7748784.9270064924</v>
      </c>
      <c r="CK246">
        <v>4572205.3236940997</v>
      </c>
      <c r="CL246">
        <v>36952110.989999995</v>
      </c>
      <c r="CM246">
        <v>0</v>
      </c>
      <c r="CN246">
        <v>0</v>
      </c>
      <c r="CO246">
        <v>0</v>
      </c>
      <c r="CP246">
        <v>0</v>
      </c>
      <c r="CQ246">
        <v>0</v>
      </c>
      <c r="CR246">
        <v>0</v>
      </c>
      <c r="CS246">
        <v>0</v>
      </c>
      <c r="CT246">
        <v>0</v>
      </c>
      <c r="CU246">
        <v>0</v>
      </c>
      <c r="CV246">
        <v>0</v>
      </c>
      <c r="CW246">
        <v>0</v>
      </c>
      <c r="CX246">
        <v>0</v>
      </c>
      <c r="CY246">
        <v>0</v>
      </c>
      <c r="CZ246">
        <v>0</v>
      </c>
      <c r="DA246">
        <v>33614728.299999997</v>
      </c>
      <c r="DB246">
        <v>0</v>
      </c>
      <c r="DC246">
        <v>0</v>
      </c>
      <c r="DD246">
        <v>0</v>
      </c>
      <c r="DE246">
        <v>0</v>
      </c>
      <c r="DF246">
        <v>0</v>
      </c>
      <c r="DG246">
        <v>0</v>
      </c>
      <c r="DH246">
        <v>0</v>
      </c>
      <c r="DI246">
        <v>0</v>
      </c>
      <c r="DJ246">
        <v>3896855</v>
      </c>
      <c r="DK246">
        <v>0</v>
      </c>
      <c r="DL246">
        <v>0</v>
      </c>
      <c r="DM246">
        <v>0</v>
      </c>
      <c r="DN246">
        <v>0</v>
      </c>
      <c r="DO246">
        <v>0</v>
      </c>
      <c r="DP246">
        <v>0</v>
      </c>
      <c r="DQ246">
        <v>0</v>
      </c>
      <c r="DR246">
        <v>0</v>
      </c>
      <c r="DS246">
        <v>0</v>
      </c>
      <c r="DT246">
        <v>0</v>
      </c>
      <c r="DU246">
        <v>0</v>
      </c>
      <c r="DV246">
        <v>0</v>
      </c>
      <c r="DW246">
        <v>0</v>
      </c>
      <c r="DX246">
        <v>0</v>
      </c>
      <c r="DY246">
        <v>0</v>
      </c>
      <c r="DZ246">
        <v>0</v>
      </c>
      <c r="EA246">
        <v>0</v>
      </c>
      <c r="EB246">
        <v>0</v>
      </c>
      <c r="EC246">
        <v>0</v>
      </c>
      <c r="ED246">
        <v>0</v>
      </c>
      <c r="EE246">
        <v>0</v>
      </c>
      <c r="EF246">
        <v>0</v>
      </c>
      <c r="EG246" s="1"/>
      <c r="EH246">
        <v>2</v>
      </c>
      <c r="EI246" s="1"/>
      <c r="EJ246">
        <v>0</v>
      </c>
      <c r="EK246" t="s">
        <v>554</v>
      </c>
      <c r="EL246"/>
    </row>
    <row r="247" spans="1:142" x14ac:dyDescent="0.3">
      <c r="A247" s="1"/>
      <c r="B247">
        <v>2021</v>
      </c>
      <c r="C247" s="1"/>
      <c r="E247" s="1" t="s">
        <v>288</v>
      </c>
      <c r="F247" s="1"/>
      <c r="G247" s="1" t="s">
        <v>138</v>
      </c>
      <c r="H247">
        <v>4883</v>
      </c>
      <c r="I247">
        <v>4847</v>
      </c>
      <c r="J247">
        <v>0</v>
      </c>
      <c r="K247">
        <v>0</v>
      </c>
      <c r="L247">
        <v>0</v>
      </c>
      <c r="M247">
        <v>0</v>
      </c>
      <c r="N247">
        <v>0</v>
      </c>
      <c r="O247">
        <v>0</v>
      </c>
      <c r="P247">
        <v>0</v>
      </c>
      <c r="Q247">
        <v>0</v>
      </c>
      <c r="R247">
        <v>0</v>
      </c>
      <c r="S247">
        <v>0</v>
      </c>
      <c r="T247">
        <v>0</v>
      </c>
      <c r="U247">
        <v>0</v>
      </c>
      <c r="V247">
        <v>0</v>
      </c>
      <c r="W247">
        <v>0</v>
      </c>
      <c r="X247">
        <v>0</v>
      </c>
      <c r="Y247">
        <v>0</v>
      </c>
      <c r="Z247">
        <v>0</v>
      </c>
      <c r="AA247">
        <v>0</v>
      </c>
      <c r="AB247">
        <v>0</v>
      </c>
      <c r="AC247">
        <v>0</v>
      </c>
      <c r="AD247">
        <v>0</v>
      </c>
      <c r="AE247">
        <v>0</v>
      </c>
      <c r="AF247">
        <v>0</v>
      </c>
      <c r="AG247">
        <v>0</v>
      </c>
      <c r="AH247">
        <v>0</v>
      </c>
      <c r="AI247">
        <v>0</v>
      </c>
      <c r="AJ247">
        <v>0</v>
      </c>
      <c r="AK247">
        <v>0</v>
      </c>
      <c r="AL247">
        <v>0</v>
      </c>
      <c r="AM247">
        <v>0</v>
      </c>
      <c r="AN247">
        <v>0</v>
      </c>
      <c r="AO247">
        <v>0</v>
      </c>
      <c r="AP247">
        <v>0</v>
      </c>
      <c r="AQ247">
        <v>0</v>
      </c>
      <c r="AR247">
        <v>0</v>
      </c>
      <c r="AS247">
        <v>17775643.050000001</v>
      </c>
      <c r="AT247">
        <v>-153212.90000000002</v>
      </c>
      <c r="AU247">
        <v>-192244.5</v>
      </c>
      <c r="AV247">
        <v>3296422.85</v>
      </c>
      <c r="AW247">
        <v>0</v>
      </c>
      <c r="AX247">
        <v>0</v>
      </c>
      <c r="AY247">
        <v>-55700.520000000004</v>
      </c>
      <c r="AZ247">
        <v>-868</v>
      </c>
      <c r="BA247">
        <v>-3296422.85</v>
      </c>
      <c r="BB247">
        <v>-21482046</v>
      </c>
      <c r="BC247">
        <v>2620569.35</v>
      </c>
      <c r="BD247">
        <v>0</v>
      </c>
      <c r="BE247">
        <v>0</v>
      </c>
      <c r="BF247">
        <v>0</v>
      </c>
      <c r="BG247">
        <v>-6864.55</v>
      </c>
      <c r="BH247">
        <v>-191026</v>
      </c>
      <c r="BI247">
        <v>-566410</v>
      </c>
      <c r="BJ247">
        <v>0</v>
      </c>
      <c r="BK247">
        <v>0</v>
      </c>
      <c r="BL247">
        <v>4613905</v>
      </c>
      <c r="BM247">
        <v>0</v>
      </c>
      <c r="BN247">
        <v>-467106</v>
      </c>
      <c r="BO247">
        <v>0</v>
      </c>
      <c r="BP247">
        <v>0</v>
      </c>
      <c r="BQ247">
        <v>-166635.57999999999</v>
      </c>
      <c r="BR247">
        <v>237716</v>
      </c>
      <c r="BS247">
        <v>0</v>
      </c>
      <c r="BT247">
        <v>-584140.80000000005</v>
      </c>
      <c r="BU247">
        <v>0</v>
      </c>
      <c r="BV247">
        <v>-750167.32000000007</v>
      </c>
      <c r="BW247">
        <v>-134740.72</v>
      </c>
      <c r="BX247">
        <v>0</v>
      </c>
      <c r="BY247">
        <v>-42346.45</v>
      </c>
      <c r="BZ247">
        <v>132679.47</v>
      </c>
      <c r="CA247">
        <v>-2621.55</v>
      </c>
      <c r="CB247">
        <v>0</v>
      </c>
      <c r="CC247">
        <v>1436177.3499999999</v>
      </c>
      <c r="CD247">
        <v>0</v>
      </c>
      <c r="CE247">
        <v>0</v>
      </c>
      <c r="CF247">
        <v>0</v>
      </c>
      <c r="CG247">
        <v>0</v>
      </c>
      <c r="CH247">
        <v>0</v>
      </c>
      <c r="CI247">
        <v>34277862.009999998</v>
      </c>
      <c r="CJ247">
        <v>9794418.00410996</v>
      </c>
      <c r="CK247">
        <v>4753381.4611744005</v>
      </c>
      <c r="CL247">
        <v>39716732.260000005</v>
      </c>
      <c r="CM247">
        <v>0</v>
      </c>
      <c r="CN247">
        <v>0</v>
      </c>
      <c r="CO247">
        <v>0</v>
      </c>
      <c r="CP247">
        <v>0</v>
      </c>
      <c r="CQ247">
        <v>0</v>
      </c>
      <c r="CR247">
        <v>0</v>
      </c>
      <c r="CS247">
        <v>0</v>
      </c>
      <c r="CT247">
        <v>0</v>
      </c>
      <c r="CU247">
        <v>0</v>
      </c>
      <c r="CV247">
        <v>0</v>
      </c>
      <c r="CW247">
        <v>0</v>
      </c>
      <c r="CX247">
        <v>0</v>
      </c>
      <c r="CY247">
        <v>0</v>
      </c>
      <c r="CZ247">
        <v>0</v>
      </c>
      <c r="DA247">
        <v>35635288.480000004</v>
      </c>
      <c r="DB247">
        <v>0</v>
      </c>
      <c r="DC247">
        <v>0</v>
      </c>
      <c r="DD247">
        <v>0</v>
      </c>
      <c r="DE247">
        <v>0</v>
      </c>
      <c r="DF247">
        <v>0</v>
      </c>
      <c r="DG247">
        <v>0</v>
      </c>
      <c r="DH247">
        <v>0</v>
      </c>
      <c r="DI247">
        <v>0</v>
      </c>
      <c r="DJ247">
        <v>4087881</v>
      </c>
      <c r="DK247">
        <v>0</v>
      </c>
      <c r="DL247">
        <v>0</v>
      </c>
      <c r="DM247">
        <v>0</v>
      </c>
      <c r="DN247">
        <v>0</v>
      </c>
      <c r="DO247">
        <v>0</v>
      </c>
      <c r="DP247">
        <v>0</v>
      </c>
      <c r="DQ247">
        <v>0</v>
      </c>
      <c r="DR247">
        <v>0</v>
      </c>
      <c r="DS247">
        <v>0</v>
      </c>
      <c r="DT247">
        <v>0</v>
      </c>
      <c r="DU247">
        <v>0</v>
      </c>
      <c r="DV247">
        <v>0</v>
      </c>
      <c r="DW247">
        <v>0</v>
      </c>
      <c r="DX247">
        <v>0</v>
      </c>
      <c r="DY247">
        <v>0</v>
      </c>
      <c r="DZ247">
        <v>0</v>
      </c>
      <c r="EA247">
        <v>0</v>
      </c>
      <c r="EB247">
        <v>0</v>
      </c>
      <c r="EC247">
        <v>0</v>
      </c>
      <c r="ED247">
        <v>0</v>
      </c>
      <c r="EE247">
        <v>0</v>
      </c>
      <c r="EF247">
        <v>0</v>
      </c>
      <c r="EG247" s="1"/>
      <c r="EH247">
        <v>2</v>
      </c>
      <c r="EI247" s="1"/>
      <c r="EJ247">
        <v>0</v>
      </c>
      <c r="EK247" t="s">
        <v>554</v>
      </c>
      <c r="EL247"/>
    </row>
    <row r="248" spans="1:142" x14ac:dyDescent="0.3">
      <c r="A248" s="1"/>
      <c r="B248">
        <v>2022</v>
      </c>
      <c r="C248" s="1"/>
      <c r="E248" s="1" t="s">
        <v>288</v>
      </c>
      <c r="F248" s="1"/>
      <c r="G248" s="1" t="s">
        <v>138</v>
      </c>
      <c r="H248">
        <v>4879</v>
      </c>
      <c r="I248">
        <v>5852</v>
      </c>
      <c r="J248">
        <v>0</v>
      </c>
      <c r="K248">
        <v>0</v>
      </c>
      <c r="L248">
        <v>0</v>
      </c>
      <c r="M248">
        <v>0</v>
      </c>
      <c r="N248">
        <v>0</v>
      </c>
      <c r="O248">
        <v>0</v>
      </c>
      <c r="P248">
        <v>0</v>
      </c>
      <c r="Q248">
        <v>0</v>
      </c>
      <c r="R248">
        <v>0</v>
      </c>
      <c r="S248">
        <v>0</v>
      </c>
      <c r="T248">
        <v>0</v>
      </c>
      <c r="U248">
        <v>0</v>
      </c>
      <c r="V248">
        <v>0</v>
      </c>
      <c r="W248">
        <v>0</v>
      </c>
      <c r="X248">
        <v>0</v>
      </c>
      <c r="Y248">
        <v>0</v>
      </c>
      <c r="Z248">
        <v>0</v>
      </c>
      <c r="AA248">
        <v>0</v>
      </c>
      <c r="AB248">
        <v>0</v>
      </c>
      <c r="AC248">
        <v>0</v>
      </c>
      <c r="AD248">
        <v>0</v>
      </c>
      <c r="AE248">
        <v>0</v>
      </c>
      <c r="AF248">
        <v>0</v>
      </c>
      <c r="AG248">
        <v>0</v>
      </c>
      <c r="AH248">
        <v>0</v>
      </c>
      <c r="AI248">
        <v>0</v>
      </c>
      <c r="AJ248">
        <v>0</v>
      </c>
      <c r="AK248">
        <v>0</v>
      </c>
      <c r="AL248">
        <v>0</v>
      </c>
      <c r="AM248">
        <v>0</v>
      </c>
      <c r="AN248">
        <v>0</v>
      </c>
      <c r="AO248">
        <v>0</v>
      </c>
      <c r="AP248">
        <v>0</v>
      </c>
      <c r="AQ248">
        <v>0</v>
      </c>
      <c r="AR248">
        <v>0</v>
      </c>
      <c r="AS248">
        <v>17313507.25</v>
      </c>
      <c r="AT248">
        <v>-156719.9</v>
      </c>
      <c r="AU248">
        <v>-261637.7</v>
      </c>
      <c r="AV248">
        <v>3117934</v>
      </c>
      <c r="AW248">
        <v>0</v>
      </c>
      <c r="AX248">
        <v>0</v>
      </c>
      <c r="AY248">
        <v>-40151.340000000004</v>
      </c>
      <c r="AZ248">
        <v>-1199</v>
      </c>
      <c r="BA248">
        <v>-3117934</v>
      </c>
      <c r="BB248">
        <v>-20906783.899999999</v>
      </c>
      <c r="BC248">
        <v>2774097.15</v>
      </c>
      <c r="BD248">
        <v>0</v>
      </c>
      <c r="BE248">
        <v>0</v>
      </c>
      <c r="BF248">
        <v>0</v>
      </c>
      <c r="BG248">
        <v>-4107.6899999999996</v>
      </c>
      <c r="BH248">
        <v>718098</v>
      </c>
      <c r="BI248">
        <v>-28170</v>
      </c>
      <c r="BJ248">
        <v>0</v>
      </c>
      <c r="BK248">
        <v>0</v>
      </c>
      <c r="BL248">
        <v>4881306</v>
      </c>
      <c r="BM248">
        <v>0</v>
      </c>
      <c r="BN248">
        <v>-247779</v>
      </c>
      <c r="BO248">
        <v>0</v>
      </c>
      <c r="BP248">
        <v>0</v>
      </c>
      <c r="BQ248">
        <v>-130986.98999999999</v>
      </c>
      <c r="BR248">
        <v>178752.2</v>
      </c>
      <c r="BS248">
        <v>0</v>
      </c>
      <c r="BT248">
        <v>-602511.35</v>
      </c>
      <c r="BU248">
        <v>0</v>
      </c>
      <c r="BV248">
        <v>-796202.01</v>
      </c>
      <c r="BW248">
        <v>-74545.27</v>
      </c>
      <c r="BX248">
        <v>0</v>
      </c>
      <c r="BY248">
        <v>-35340.050000000003</v>
      </c>
      <c r="BZ248">
        <v>44153.97</v>
      </c>
      <c r="CA248">
        <v>-3518.03</v>
      </c>
      <c r="CB248">
        <v>0</v>
      </c>
      <c r="CC248">
        <v>-3860641.75</v>
      </c>
      <c r="CD248">
        <v>0</v>
      </c>
      <c r="CE248">
        <v>0</v>
      </c>
      <c r="CF248">
        <v>0</v>
      </c>
      <c r="CG248">
        <v>0</v>
      </c>
      <c r="CH248">
        <v>0</v>
      </c>
      <c r="CI248">
        <v>36247189.720000006</v>
      </c>
      <c r="CJ248">
        <v>12339685.200093325</v>
      </c>
      <c r="CK248">
        <v>3928521.1223090007</v>
      </c>
      <c r="CL248">
        <v>36523491.650000006</v>
      </c>
      <c r="CM248">
        <v>0</v>
      </c>
      <c r="CN248">
        <v>0</v>
      </c>
      <c r="CO248">
        <v>0</v>
      </c>
      <c r="CP248">
        <v>0</v>
      </c>
      <c r="CQ248">
        <v>0</v>
      </c>
      <c r="CR248">
        <v>0</v>
      </c>
      <c r="CS248">
        <v>0</v>
      </c>
      <c r="CT248">
        <v>0</v>
      </c>
      <c r="CU248">
        <v>0</v>
      </c>
      <c r="CV248">
        <v>0</v>
      </c>
      <c r="CW248">
        <v>0</v>
      </c>
      <c r="CX248">
        <v>0</v>
      </c>
      <c r="CY248">
        <v>0</v>
      </c>
      <c r="CZ248">
        <v>0</v>
      </c>
      <c r="DA248">
        <v>34394909.219999999</v>
      </c>
      <c r="DB248">
        <v>0</v>
      </c>
      <c r="DC248">
        <v>0</v>
      </c>
      <c r="DD248">
        <v>0</v>
      </c>
      <c r="DE248">
        <v>0</v>
      </c>
      <c r="DF248">
        <v>0</v>
      </c>
      <c r="DG248">
        <v>0</v>
      </c>
      <c r="DH248">
        <v>0</v>
      </c>
      <c r="DI248">
        <v>0</v>
      </c>
      <c r="DJ248">
        <v>3369783</v>
      </c>
      <c r="DK248">
        <v>0</v>
      </c>
      <c r="DL248">
        <v>0</v>
      </c>
      <c r="DM248">
        <v>0</v>
      </c>
      <c r="DN248">
        <v>0</v>
      </c>
      <c r="DO248">
        <v>0</v>
      </c>
      <c r="DP248">
        <v>0</v>
      </c>
      <c r="DQ248">
        <v>0</v>
      </c>
      <c r="DR248">
        <v>0</v>
      </c>
      <c r="DS248">
        <v>0</v>
      </c>
      <c r="DT248">
        <v>0</v>
      </c>
      <c r="DU248">
        <v>0</v>
      </c>
      <c r="DV248">
        <v>0</v>
      </c>
      <c r="DW248">
        <v>0</v>
      </c>
      <c r="DX248">
        <v>0</v>
      </c>
      <c r="DY248">
        <v>0</v>
      </c>
      <c r="DZ248">
        <v>0</v>
      </c>
      <c r="EA248">
        <v>0</v>
      </c>
      <c r="EB248">
        <v>0</v>
      </c>
      <c r="EC248">
        <v>0</v>
      </c>
      <c r="ED248">
        <v>0</v>
      </c>
      <c r="EE248">
        <v>0</v>
      </c>
      <c r="EF248">
        <v>0</v>
      </c>
      <c r="EG248" s="1"/>
      <c r="EH248">
        <v>2</v>
      </c>
      <c r="EI248" s="1"/>
      <c r="EJ248">
        <v>0</v>
      </c>
      <c r="EK248" t="s">
        <v>554</v>
      </c>
      <c r="EL248"/>
    </row>
    <row r="249" spans="1:142" x14ac:dyDescent="0.3">
      <c r="A249" s="1"/>
      <c r="B249">
        <v>2023</v>
      </c>
      <c r="C249" s="1"/>
      <c r="E249" s="1" t="s">
        <v>288</v>
      </c>
      <c r="F249" s="1"/>
      <c r="G249" s="1" t="s">
        <v>138</v>
      </c>
      <c r="H249">
        <v>5865</v>
      </c>
      <c r="I249">
        <v>8430</v>
      </c>
      <c r="J249">
        <v>0</v>
      </c>
      <c r="K249">
        <v>0</v>
      </c>
      <c r="L249">
        <v>0</v>
      </c>
      <c r="M249">
        <v>0</v>
      </c>
      <c r="N249">
        <v>0</v>
      </c>
      <c r="O249">
        <v>0</v>
      </c>
      <c r="P249">
        <v>0</v>
      </c>
      <c r="Q249">
        <v>0</v>
      </c>
      <c r="R249">
        <v>0</v>
      </c>
      <c r="S249">
        <v>0</v>
      </c>
      <c r="T249">
        <v>0</v>
      </c>
      <c r="U249">
        <v>0</v>
      </c>
      <c r="V249">
        <v>0</v>
      </c>
      <c r="W249">
        <v>0</v>
      </c>
      <c r="X249">
        <v>0</v>
      </c>
      <c r="Y249">
        <v>0</v>
      </c>
      <c r="Z249">
        <v>0</v>
      </c>
      <c r="AA249">
        <v>0</v>
      </c>
      <c r="AB249">
        <v>0</v>
      </c>
      <c r="AC249">
        <v>0</v>
      </c>
      <c r="AD249">
        <v>0</v>
      </c>
      <c r="AE249">
        <v>0</v>
      </c>
      <c r="AF249">
        <v>0</v>
      </c>
      <c r="AG249">
        <v>0</v>
      </c>
      <c r="AH249">
        <v>0</v>
      </c>
      <c r="AI249">
        <v>0</v>
      </c>
      <c r="AJ249">
        <v>0</v>
      </c>
      <c r="AK249">
        <v>0</v>
      </c>
      <c r="AL249">
        <v>0</v>
      </c>
      <c r="AM249">
        <v>0</v>
      </c>
      <c r="AN249">
        <v>0</v>
      </c>
      <c r="AO249">
        <v>0</v>
      </c>
      <c r="AP249">
        <v>0</v>
      </c>
      <c r="AQ249">
        <v>0</v>
      </c>
      <c r="AR249">
        <v>0</v>
      </c>
      <c r="AS249">
        <v>20098605.299999997</v>
      </c>
      <c r="AT249">
        <v>-164963.75999999998</v>
      </c>
      <c r="AU249">
        <v>-326983.60000000003</v>
      </c>
      <c r="AV249">
        <v>3421274.35</v>
      </c>
      <c r="AW249">
        <v>0</v>
      </c>
      <c r="AX249">
        <v>0</v>
      </c>
      <c r="AY249">
        <v>-25757.09</v>
      </c>
      <c r="AZ249">
        <v>-1505</v>
      </c>
      <c r="BA249">
        <v>-3421274.35</v>
      </c>
      <c r="BB249">
        <v>-23561933.449999999</v>
      </c>
      <c r="BC249">
        <v>3344215.4499999997</v>
      </c>
      <c r="BD249">
        <v>0</v>
      </c>
      <c r="BE249">
        <v>0</v>
      </c>
      <c r="BF249">
        <v>0</v>
      </c>
      <c r="BG249">
        <v>-7788.87</v>
      </c>
      <c r="BH249">
        <v>-573949</v>
      </c>
      <c r="BI249">
        <v>0</v>
      </c>
      <c r="BJ249">
        <v>0</v>
      </c>
      <c r="BK249">
        <v>0</v>
      </c>
      <c r="BL249">
        <v>4035659</v>
      </c>
      <c r="BM249">
        <v>0</v>
      </c>
      <c r="BN249">
        <v>-1547178</v>
      </c>
      <c r="BO249">
        <v>0</v>
      </c>
      <c r="BP249">
        <v>0</v>
      </c>
      <c r="BQ249">
        <v>-82430.69</v>
      </c>
      <c r="BR249">
        <v>162938.85</v>
      </c>
      <c r="BS249">
        <v>0</v>
      </c>
      <c r="BT249">
        <v>-703326.65</v>
      </c>
      <c r="BU249">
        <v>0</v>
      </c>
      <c r="BV249">
        <v>-1034126.5499999999</v>
      </c>
      <c r="BW249">
        <v>-92808.97</v>
      </c>
      <c r="BX249">
        <v>0</v>
      </c>
      <c r="BY249">
        <v>-21969.45</v>
      </c>
      <c r="BZ249">
        <v>132086.87</v>
      </c>
      <c r="CA249">
        <v>0</v>
      </c>
      <c r="CB249">
        <v>0</v>
      </c>
      <c r="CC249">
        <v>1519023.12</v>
      </c>
      <c r="CD249">
        <v>0</v>
      </c>
      <c r="CE249">
        <v>0</v>
      </c>
      <c r="CF249">
        <v>0</v>
      </c>
      <c r="CG249">
        <v>0</v>
      </c>
      <c r="CH249">
        <v>0</v>
      </c>
      <c r="CI249">
        <v>36247189.720000006</v>
      </c>
      <c r="CJ249">
        <v>12339685.200093325</v>
      </c>
      <c r="CK249">
        <v>3928521.1223090007</v>
      </c>
      <c r="CL249">
        <v>37773364.709999993</v>
      </c>
      <c r="CM249">
        <v>0</v>
      </c>
      <c r="CN249">
        <v>0</v>
      </c>
      <c r="CO249">
        <v>0</v>
      </c>
      <c r="CP249">
        <v>0</v>
      </c>
      <c r="CQ249">
        <v>0</v>
      </c>
      <c r="CR249">
        <v>0</v>
      </c>
      <c r="CS249">
        <v>0</v>
      </c>
      <c r="CT249">
        <v>0</v>
      </c>
      <c r="CU249">
        <v>0</v>
      </c>
      <c r="CV249">
        <v>0</v>
      </c>
      <c r="CW249">
        <v>0</v>
      </c>
      <c r="CX249">
        <v>0</v>
      </c>
      <c r="CY249">
        <v>0</v>
      </c>
      <c r="CZ249">
        <v>0</v>
      </c>
      <c r="DA249">
        <v>35542716.530000001</v>
      </c>
      <c r="DB249">
        <v>0</v>
      </c>
      <c r="DC249">
        <v>0</v>
      </c>
      <c r="DD249">
        <v>0</v>
      </c>
      <c r="DE249">
        <v>0</v>
      </c>
      <c r="DF249">
        <v>0</v>
      </c>
      <c r="DG249">
        <v>0</v>
      </c>
      <c r="DH249">
        <v>0</v>
      </c>
      <c r="DI249">
        <v>0</v>
      </c>
      <c r="DJ249">
        <v>3943732</v>
      </c>
      <c r="DK249">
        <v>0</v>
      </c>
      <c r="DL249">
        <v>0</v>
      </c>
      <c r="DM249">
        <v>0</v>
      </c>
      <c r="DN249">
        <v>0</v>
      </c>
      <c r="DO249">
        <v>0</v>
      </c>
      <c r="DP249">
        <v>0</v>
      </c>
      <c r="DQ249">
        <v>0</v>
      </c>
      <c r="DR249">
        <v>0</v>
      </c>
      <c r="DS249">
        <v>0</v>
      </c>
      <c r="DT249">
        <v>0</v>
      </c>
      <c r="DU249">
        <v>0</v>
      </c>
      <c r="DV249">
        <v>0</v>
      </c>
      <c r="DW249">
        <v>0</v>
      </c>
      <c r="DX249">
        <v>0</v>
      </c>
      <c r="DY249">
        <v>0</v>
      </c>
      <c r="DZ249">
        <v>0</v>
      </c>
      <c r="EA249">
        <v>0</v>
      </c>
      <c r="EB249">
        <v>0</v>
      </c>
      <c r="EC249">
        <v>0</v>
      </c>
      <c r="ED249">
        <v>0</v>
      </c>
      <c r="EE249">
        <v>0</v>
      </c>
      <c r="EF249">
        <v>0</v>
      </c>
      <c r="EG249" s="1"/>
      <c r="EH249">
        <v>2</v>
      </c>
      <c r="EI249" s="1"/>
      <c r="EJ249">
        <v>0</v>
      </c>
      <c r="EK249" t="s">
        <v>554</v>
      </c>
      <c r="EL249"/>
    </row>
    <row r="250" spans="1:142" x14ac:dyDescent="0.3">
      <c r="A250" s="1"/>
      <c r="B250">
        <v>2020</v>
      </c>
      <c r="C250" s="1"/>
      <c r="E250" s="1" t="s">
        <v>282</v>
      </c>
      <c r="F250" s="1"/>
      <c r="G250" s="1" t="s">
        <v>138</v>
      </c>
      <c r="H250">
        <v>184015</v>
      </c>
      <c r="I250">
        <v>175618</v>
      </c>
      <c r="J250">
        <v>0</v>
      </c>
      <c r="K250">
        <v>0</v>
      </c>
      <c r="L250">
        <v>0</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0</v>
      </c>
      <c r="AQ250">
        <v>0</v>
      </c>
      <c r="AR250">
        <v>0</v>
      </c>
      <c r="AS250">
        <v>750079806.87</v>
      </c>
      <c r="AT250">
        <v>322188.37</v>
      </c>
      <c r="AU250">
        <v>0</v>
      </c>
      <c r="AV250">
        <v>128805614.49000001</v>
      </c>
      <c r="AW250">
        <v>0</v>
      </c>
      <c r="AX250">
        <v>0</v>
      </c>
      <c r="AY250">
        <v>883263.51</v>
      </c>
      <c r="AZ250">
        <v>0</v>
      </c>
      <c r="BA250">
        <v>-128805614.49000001</v>
      </c>
      <c r="BB250">
        <v>-805946598.05000007</v>
      </c>
      <c r="BC250">
        <v>100801553.75</v>
      </c>
      <c r="BD250">
        <v>0</v>
      </c>
      <c r="BE250">
        <v>0</v>
      </c>
      <c r="BF250">
        <v>0</v>
      </c>
      <c r="BG250">
        <v>-2279083.54</v>
      </c>
      <c r="BH250">
        <v>5930236</v>
      </c>
      <c r="BI250">
        <v>-6619068.3499999996</v>
      </c>
      <c r="BJ250">
        <v>0</v>
      </c>
      <c r="BK250">
        <v>0</v>
      </c>
      <c r="BL250">
        <v>10575622.08</v>
      </c>
      <c r="BM250">
        <v>0</v>
      </c>
      <c r="BN250">
        <v>-8268964.6299999999</v>
      </c>
      <c r="BO250">
        <v>0</v>
      </c>
      <c r="BP250">
        <v>0</v>
      </c>
      <c r="BQ250">
        <v>-967475.06</v>
      </c>
      <c r="BR250">
        <v>0</v>
      </c>
      <c r="BS250">
        <v>0</v>
      </c>
      <c r="BT250">
        <v>0</v>
      </c>
      <c r="BU250">
        <v>0</v>
      </c>
      <c r="BV250">
        <v>-40704918.479999997</v>
      </c>
      <c r="BW250">
        <v>-1724076.8900000001</v>
      </c>
      <c r="BX250">
        <v>-798100</v>
      </c>
      <c r="BY250">
        <v>0</v>
      </c>
      <c r="BZ250">
        <v>36290.5</v>
      </c>
      <c r="CA250">
        <v>-409767.89999999997</v>
      </c>
      <c r="CB250">
        <v>0</v>
      </c>
      <c r="CC250">
        <v>8671330.4900000002</v>
      </c>
      <c r="CD250">
        <v>572.04999999999995</v>
      </c>
      <c r="CE250">
        <v>0</v>
      </c>
      <c r="CF250">
        <v>0</v>
      </c>
      <c r="CG250">
        <v>0</v>
      </c>
      <c r="CH250">
        <v>0</v>
      </c>
      <c r="CI250">
        <v>378747353.50999987</v>
      </c>
      <c r="CJ250">
        <v>144308570.67295864</v>
      </c>
      <c r="CK250">
        <v>13118747.693471901</v>
      </c>
      <c r="CL250">
        <v>555099709.25999999</v>
      </c>
      <c r="CM250">
        <v>0</v>
      </c>
      <c r="CN250">
        <v>0</v>
      </c>
      <c r="CO250">
        <v>0</v>
      </c>
      <c r="CP250">
        <v>0</v>
      </c>
      <c r="CQ250">
        <v>0</v>
      </c>
      <c r="CR250">
        <v>0</v>
      </c>
      <c r="CS250">
        <v>0</v>
      </c>
      <c r="CT250">
        <v>0</v>
      </c>
      <c r="CU250">
        <v>0</v>
      </c>
      <c r="CV250">
        <v>0</v>
      </c>
      <c r="CW250">
        <v>0</v>
      </c>
      <c r="CX250">
        <v>0</v>
      </c>
      <c r="CY250">
        <v>0</v>
      </c>
      <c r="CZ250">
        <v>0</v>
      </c>
      <c r="DA250">
        <v>239131942.79000002</v>
      </c>
      <c r="DB250">
        <v>0</v>
      </c>
      <c r="DC250">
        <v>0</v>
      </c>
      <c r="DD250">
        <v>0</v>
      </c>
      <c r="DE250">
        <v>0</v>
      </c>
      <c r="DF250">
        <v>0</v>
      </c>
      <c r="DG250">
        <v>0</v>
      </c>
      <c r="DH250">
        <v>0</v>
      </c>
      <c r="DI250">
        <v>0</v>
      </c>
      <c r="DJ250">
        <v>145859430</v>
      </c>
      <c r="DK250">
        <v>0</v>
      </c>
      <c r="DL250">
        <v>0</v>
      </c>
      <c r="DM250">
        <v>0</v>
      </c>
      <c r="DN250">
        <v>0</v>
      </c>
      <c r="DO250">
        <v>0</v>
      </c>
      <c r="DP250">
        <v>0</v>
      </c>
      <c r="DQ250">
        <v>0</v>
      </c>
      <c r="DR250">
        <v>0</v>
      </c>
      <c r="DS250">
        <v>0</v>
      </c>
      <c r="DT250">
        <v>0</v>
      </c>
      <c r="DU250">
        <v>0</v>
      </c>
      <c r="DV250">
        <v>0</v>
      </c>
      <c r="DW250">
        <v>0</v>
      </c>
      <c r="DX250">
        <v>0</v>
      </c>
      <c r="DY250">
        <v>0</v>
      </c>
      <c r="DZ250">
        <v>0</v>
      </c>
      <c r="EA250">
        <v>0</v>
      </c>
      <c r="EB250">
        <v>0</v>
      </c>
      <c r="EC250">
        <v>0</v>
      </c>
      <c r="ED250">
        <v>0</v>
      </c>
      <c r="EE250">
        <v>0</v>
      </c>
      <c r="EF250">
        <v>0</v>
      </c>
      <c r="EG250" s="1"/>
      <c r="EH250">
        <v>2</v>
      </c>
      <c r="EI250" s="1"/>
      <c r="EJ250">
        <v>0</v>
      </c>
      <c r="EK250" t="s">
        <v>555</v>
      </c>
      <c r="EL250"/>
    </row>
    <row r="251" spans="1:142" x14ac:dyDescent="0.3">
      <c r="A251" s="1"/>
      <c r="B251">
        <v>2021</v>
      </c>
      <c r="C251" s="1"/>
      <c r="E251" s="1" t="s">
        <v>282</v>
      </c>
      <c r="F251" s="1"/>
      <c r="G251" s="1" t="s">
        <v>138</v>
      </c>
      <c r="H251">
        <v>178824</v>
      </c>
      <c r="I251">
        <v>177812</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742661397.82000005</v>
      </c>
      <c r="AT251">
        <v>1238723.48</v>
      </c>
      <c r="AU251">
        <v>0</v>
      </c>
      <c r="AV251">
        <v>126160671.02</v>
      </c>
      <c r="AW251">
        <v>0</v>
      </c>
      <c r="AX251">
        <v>0</v>
      </c>
      <c r="AY251">
        <v>855999.8</v>
      </c>
      <c r="AZ251">
        <v>-29188</v>
      </c>
      <c r="BA251">
        <v>-126160671.02</v>
      </c>
      <c r="BB251">
        <v>-842099831.80999982</v>
      </c>
      <c r="BC251">
        <v>104040042.34999999</v>
      </c>
      <c r="BD251">
        <v>0</v>
      </c>
      <c r="BE251">
        <v>0</v>
      </c>
      <c r="BF251">
        <v>0</v>
      </c>
      <c r="BG251">
        <v>-2259501.2000000002</v>
      </c>
      <c r="BH251">
        <v>207454</v>
      </c>
      <c r="BI251">
        <v>-2290312.2599999998</v>
      </c>
      <c r="BJ251">
        <v>0</v>
      </c>
      <c r="BK251">
        <v>0</v>
      </c>
      <c r="BL251">
        <v>11792534.100000001</v>
      </c>
      <c r="BM251">
        <v>0</v>
      </c>
      <c r="BN251">
        <v>13376413.83</v>
      </c>
      <c r="BO251">
        <v>0</v>
      </c>
      <c r="BP251">
        <v>0</v>
      </c>
      <c r="BQ251">
        <v>-7253004.7299999995</v>
      </c>
      <c r="BR251">
        <v>0</v>
      </c>
      <c r="BS251">
        <v>0</v>
      </c>
      <c r="BT251">
        <v>0</v>
      </c>
      <c r="BU251">
        <v>0</v>
      </c>
      <c r="BV251">
        <v>-39574164.019999996</v>
      </c>
      <c r="BW251">
        <v>-2796681.99</v>
      </c>
      <c r="BX251">
        <v>-739500</v>
      </c>
      <c r="BY251">
        <v>0</v>
      </c>
      <c r="BZ251">
        <v>11522.29</v>
      </c>
      <c r="CA251">
        <v>-424468.43000000005</v>
      </c>
      <c r="CB251">
        <v>0</v>
      </c>
      <c r="CC251">
        <v>28951676.490000002</v>
      </c>
      <c r="CD251">
        <v>115.53</v>
      </c>
      <c r="CE251">
        <v>-1008.82</v>
      </c>
      <c r="CF251">
        <v>0</v>
      </c>
      <c r="CG251">
        <v>0</v>
      </c>
      <c r="CH251">
        <v>0</v>
      </c>
      <c r="CI251">
        <v>405915960.78999996</v>
      </c>
      <c r="CJ251">
        <v>157578401.02303514</v>
      </c>
      <c r="CK251">
        <v>24429269.2435284</v>
      </c>
      <c r="CL251">
        <v>569262314.75</v>
      </c>
      <c r="CM251">
        <v>0</v>
      </c>
      <c r="CN251">
        <v>0</v>
      </c>
      <c r="CO251">
        <v>0</v>
      </c>
      <c r="CP251">
        <v>0</v>
      </c>
      <c r="CQ251">
        <v>0</v>
      </c>
      <c r="CR251">
        <v>0</v>
      </c>
      <c r="CS251">
        <v>0</v>
      </c>
      <c r="CT251">
        <v>0</v>
      </c>
      <c r="CU251">
        <v>0</v>
      </c>
      <c r="CV251">
        <v>0</v>
      </c>
      <c r="CW251">
        <v>0</v>
      </c>
      <c r="CX251">
        <v>0</v>
      </c>
      <c r="CY251">
        <v>0</v>
      </c>
      <c r="CZ251">
        <v>0</v>
      </c>
      <c r="DA251">
        <v>244800161.22</v>
      </c>
      <c r="DB251">
        <v>0</v>
      </c>
      <c r="DC251">
        <v>0</v>
      </c>
      <c r="DD251">
        <v>0</v>
      </c>
      <c r="DE251">
        <v>0</v>
      </c>
      <c r="DF251">
        <v>0</v>
      </c>
      <c r="DG251">
        <v>0</v>
      </c>
      <c r="DH251">
        <v>0</v>
      </c>
      <c r="DI251">
        <v>0</v>
      </c>
      <c r="DJ251">
        <v>145651976</v>
      </c>
      <c r="DK251">
        <v>0</v>
      </c>
      <c r="DL251">
        <v>0</v>
      </c>
      <c r="DM251">
        <v>0</v>
      </c>
      <c r="DN251">
        <v>0</v>
      </c>
      <c r="DO251">
        <v>0</v>
      </c>
      <c r="DP251">
        <v>0</v>
      </c>
      <c r="DQ251">
        <v>0</v>
      </c>
      <c r="DR251">
        <v>0</v>
      </c>
      <c r="DS251">
        <v>0</v>
      </c>
      <c r="DT251">
        <v>0</v>
      </c>
      <c r="DU251">
        <v>0</v>
      </c>
      <c r="DV251">
        <v>0</v>
      </c>
      <c r="DW251">
        <v>0</v>
      </c>
      <c r="DX251">
        <v>0</v>
      </c>
      <c r="DY251">
        <v>0</v>
      </c>
      <c r="DZ251">
        <v>0</v>
      </c>
      <c r="EA251">
        <v>0</v>
      </c>
      <c r="EB251">
        <v>0</v>
      </c>
      <c r="EC251">
        <v>0</v>
      </c>
      <c r="ED251">
        <v>0</v>
      </c>
      <c r="EE251">
        <v>0</v>
      </c>
      <c r="EF251">
        <v>0</v>
      </c>
      <c r="EG251" s="1"/>
      <c r="EH251">
        <v>2</v>
      </c>
      <c r="EI251" s="1"/>
      <c r="EJ251">
        <v>0</v>
      </c>
      <c r="EK251" t="s">
        <v>555</v>
      </c>
      <c r="EL251"/>
    </row>
    <row r="252" spans="1:142" x14ac:dyDescent="0.3">
      <c r="A252" s="1"/>
      <c r="B252">
        <v>2022</v>
      </c>
      <c r="C252" s="1"/>
      <c r="E252" s="1" t="s">
        <v>282</v>
      </c>
      <c r="F252" s="1"/>
      <c r="G252" s="1" t="s">
        <v>138</v>
      </c>
      <c r="H252">
        <v>178425</v>
      </c>
      <c r="I252">
        <v>204544</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724214876.64999998</v>
      </c>
      <c r="AT252">
        <v>-1655843.34</v>
      </c>
      <c r="AU252">
        <v>0</v>
      </c>
      <c r="AV252">
        <v>121694292.11</v>
      </c>
      <c r="AW252">
        <v>0</v>
      </c>
      <c r="AX252">
        <v>0</v>
      </c>
      <c r="AY252">
        <v>-856439.41999999993</v>
      </c>
      <c r="AZ252">
        <v>-43480</v>
      </c>
      <c r="BA252">
        <v>-121694292.11</v>
      </c>
      <c r="BB252">
        <v>-853149580.24000013</v>
      </c>
      <c r="BC252">
        <v>105536904.8</v>
      </c>
      <c r="BD252">
        <v>0</v>
      </c>
      <c r="BE252">
        <v>0</v>
      </c>
      <c r="BF252">
        <v>0</v>
      </c>
      <c r="BG252">
        <v>-2279539.9899999998</v>
      </c>
      <c r="BH252">
        <v>13834304.01</v>
      </c>
      <c r="BI252">
        <v>2080</v>
      </c>
      <c r="BJ252">
        <v>0</v>
      </c>
      <c r="BK252">
        <v>0</v>
      </c>
      <c r="BL252">
        <v>22333546</v>
      </c>
      <c r="BM252">
        <v>0</v>
      </c>
      <c r="BN252">
        <v>20920808</v>
      </c>
      <c r="BO252">
        <v>0</v>
      </c>
      <c r="BP252">
        <v>0</v>
      </c>
      <c r="BQ252">
        <v>-4645591.87</v>
      </c>
      <c r="BR252">
        <v>0</v>
      </c>
      <c r="BS252">
        <v>0</v>
      </c>
      <c r="BT252">
        <v>0</v>
      </c>
      <c r="BU252">
        <v>0</v>
      </c>
      <c r="BV252">
        <v>-42412888.720000006</v>
      </c>
      <c r="BW252">
        <v>-2741662.0300000003</v>
      </c>
      <c r="BX252">
        <v>-2932020</v>
      </c>
      <c r="BY252">
        <v>0</v>
      </c>
      <c r="BZ252">
        <v>20281.13</v>
      </c>
      <c r="CA252">
        <v>-250174.47</v>
      </c>
      <c r="CB252">
        <v>-9844504</v>
      </c>
      <c r="CC252">
        <v>-47140295.899999999</v>
      </c>
      <c r="CD252">
        <v>551.86</v>
      </c>
      <c r="CE252">
        <v>0</v>
      </c>
      <c r="CF252">
        <v>0</v>
      </c>
      <c r="CG252">
        <v>0</v>
      </c>
      <c r="CH252">
        <v>0</v>
      </c>
      <c r="CI252">
        <v>409731351.01999998</v>
      </c>
      <c r="CJ252">
        <v>195011616.91614312</v>
      </c>
      <c r="CK252">
        <v>24835262.324577007</v>
      </c>
      <c r="CL252">
        <v>460413345.64999998</v>
      </c>
      <c r="CM252">
        <v>0</v>
      </c>
      <c r="CN252">
        <v>0</v>
      </c>
      <c r="CO252">
        <v>0</v>
      </c>
      <c r="CP252">
        <v>0</v>
      </c>
      <c r="CQ252">
        <v>0</v>
      </c>
      <c r="CR252">
        <v>0</v>
      </c>
      <c r="CS252">
        <v>0</v>
      </c>
      <c r="CT252">
        <v>0</v>
      </c>
      <c r="CU252">
        <v>0</v>
      </c>
      <c r="CV252">
        <v>0</v>
      </c>
      <c r="CW252">
        <v>0</v>
      </c>
      <c r="CX252">
        <v>0</v>
      </c>
      <c r="CY252">
        <v>0</v>
      </c>
      <c r="CZ252">
        <v>0</v>
      </c>
      <c r="DA252">
        <v>163711492.49000001</v>
      </c>
      <c r="DB252">
        <v>0</v>
      </c>
      <c r="DC252">
        <v>0</v>
      </c>
      <c r="DD252">
        <v>0</v>
      </c>
      <c r="DE252">
        <v>0</v>
      </c>
      <c r="DF252">
        <v>0</v>
      </c>
      <c r="DG252">
        <v>0</v>
      </c>
      <c r="DH252">
        <v>0</v>
      </c>
      <c r="DI252">
        <v>0</v>
      </c>
      <c r="DJ252">
        <v>131817671.98999999</v>
      </c>
      <c r="DK252">
        <v>0</v>
      </c>
      <c r="DL252">
        <v>0</v>
      </c>
      <c r="DM252">
        <v>0</v>
      </c>
      <c r="DN252">
        <v>0</v>
      </c>
      <c r="DO252">
        <v>0</v>
      </c>
      <c r="DP252">
        <v>0</v>
      </c>
      <c r="DQ252">
        <v>0</v>
      </c>
      <c r="DR252">
        <v>0</v>
      </c>
      <c r="DS252">
        <v>0</v>
      </c>
      <c r="DT252">
        <v>0</v>
      </c>
      <c r="DU252">
        <v>0</v>
      </c>
      <c r="DV252">
        <v>0</v>
      </c>
      <c r="DW252">
        <v>0</v>
      </c>
      <c r="DX252">
        <v>0</v>
      </c>
      <c r="DY252">
        <v>0</v>
      </c>
      <c r="DZ252">
        <v>0</v>
      </c>
      <c r="EA252">
        <v>0</v>
      </c>
      <c r="EB252">
        <v>0</v>
      </c>
      <c r="EC252">
        <v>0</v>
      </c>
      <c r="ED252">
        <v>0</v>
      </c>
      <c r="EE252">
        <v>0</v>
      </c>
      <c r="EF252">
        <v>0</v>
      </c>
      <c r="EG252" s="1"/>
      <c r="EH252">
        <v>2</v>
      </c>
      <c r="EI252" s="1"/>
      <c r="EJ252">
        <v>0</v>
      </c>
      <c r="EK252" t="s">
        <v>555</v>
      </c>
      <c r="EL252"/>
    </row>
    <row r="253" spans="1:142" x14ac:dyDescent="0.3">
      <c r="A253" s="1"/>
      <c r="B253">
        <v>2023</v>
      </c>
      <c r="C253" s="1"/>
      <c r="E253" s="1" t="s">
        <v>282</v>
      </c>
      <c r="F253" s="1"/>
      <c r="G253" s="1" t="s">
        <v>138</v>
      </c>
      <c r="H253">
        <v>206375</v>
      </c>
      <c r="I253">
        <v>211134</v>
      </c>
      <c r="J253">
        <v>0</v>
      </c>
      <c r="K253">
        <v>0</v>
      </c>
      <c r="L253">
        <v>0</v>
      </c>
      <c r="M253">
        <v>0</v>
      </c>
      <c r="N253">
        <v>0</v>
      </c>
      <c r="O253">
        <v>0</v>
      </c>
      <c r="P253">
        <v>0</v>
      </c>
      <c r="Q253">
        <v>0</v>
      </c>
      <c r="R253">
        <v>0</v>
      </c>
      <c r="S253">
        <v>0</v>
      </c>
      <c r="T253">
        <v>0</v>
      </c>
      <c r="U253">
        <v>0</v>
      </c>
      <c r="V253">
        <v>0</v>
      </c>
      <c r="W253">
        <v>0</v>
      </c>
      <c r="X253">
        <v>0</v>
      </c>
      <c r="Y253">
        <v>0</v>
      </c>
      <c r="Z253">
        <v>0</v>
      </c>
      <c r="AA253">
        <v>0</v>
      </c>
      <c r="AB253">
        <v>0</v>
      </c>
      <c r="AC253">
        <v>0</v>
      </c>
      <c r="AD253">
        <v>0</v>
      </c>
      <c r="AE253">
        <v>0</v>
      </c>
      <c r="AF253">
        <v>0</v>
      </c>
      <c r="AG253">
        <v>0</v>
      </c>
      <c r="AH253">
        <v>0</v>
      </c>
      <c r="AI253">
        <v>0</v>
      </c>
      <c r="AJ253">
        <v>0</v>
      </c>
      <c r="AK253">
        <v>0</v>
      </c>
      <c r="AL253">
        <v>0</v>
      </c>
      <c r="AM253">
        <v>0</v>
      </c>
      <c r="AN253">
        <v>0</v>
      </c>
      <c r="AO253">
        <v>0</v>
      </c>
      <c r="AP253">
        <v>0</v>
      </c>
      <c r="AQ253">
        <v>0</v>
      </c>
      <c r="AR253">
        <v>0</v>
      </c>
      <c r="AS253">
        <v>839179848.59000003</v>
      </c>
      <c r="AT253">
        <v>3004.3099999999904</v>
      </c>
      <c r="AU253">
        <v>0</v>
      </c>
      <c r="AV253">
        <v>144045451.16000003</v>
      </c>
      <c r="AW253">
        <v>0</v>
      </c>
      <c r="AX253">
        <v>0</v>
      </c>
      <c r="AY253">
        <v>-990550.89</v>
      </c>
      <c r="AZ253">
        <v>-55777</v>
      </c>
      <c r="BA253">
        <v>-144045451.16000003</v>
      </c>
      <c r="BB253">
        <v>-924474373.21000004</v>
      </c>
      <c r="BC253">
        <v>119904425.25</v>
      </c>
      <c r="BD253">
        <v>0</v>
      </c>
      <c r="BE253">
        <v>0</v>
      </c>
      <c r="BF253">
        <v>0</v>
      </c>
      <c r="BG253">
        <v>-2634671.4500000002</v>
      </c>
      <c r="BH253">
        <v>-12242743.49</v>
      </c>
      <c r="BI253">
        <v>90</v>
      </c>
      <c r="BJ253">
        <v>0</v>
      </c>
      <c r="BK253">
        <v>0</v>
      </c>
      <c r="BL253">
        <v>30490523</v>
      </c>
      <c r="BM253">
        <v>0</v>
      </c>
      <c r="BN253">
        <v>-56143024.870000005</v>
      </c>
      <c r="BO253">
        <v>0</v>
      </c>
      <c r="BP253">
        <v>0</v>
      </c>
      <c r="BQ253">
        <v>-2396100.08</v>
      </c>
      <c r="BR253">
        <v>0</v>
      </c>
      <c r="BS253">
        <v>0</v>
      </c>
      <c r="BT253">
        <v>0</v>
      </c>
      <c r="BU253">
        <v>0</v>
      </c>
      <c r="BV253">
        <v>-48923943.549999997</v>
      </c>
      <c r="BW253">
        <v>-1202171.82</v>
      </c>
      <c r="BX253">
        <v>-961557.22</v>
      </c>
      <c r="BY253">
        <v>0</v>
      </c>
      <c r="BZ253">
        <v>354012.23</v>
      </c>
      <c r="CA253">
        <v>-4610.24</v>
      </c>
      <c r="CB253">
        <v>97227.89</v>
      </c>
      <c r="CC253">
        <v>14816152.939999999</v>
      </c>
      <c r="CD253">
        <v>626.6</v>
      </c>
      <c r="CE253">
        <v>0</v>
      </c>
      <c r="CF253">
        <v>0</v>
      </c>
      <c r="CG253">
        <v>0</v>
      </c>
      <c r="CH253">
        <v>0</v>
      </c>
      <c r="CI253">
        <v>409731351.01999998</v>
      </c>
      <c r="CJ253">
        <v>195011616.91614312</v>
      </c>
      <c r="CK253">
        <v>24835262.324577007</v>
      </c>
      <c r="CL253">
        <v>448701318.57999998</v>
      </c>
      <c r="CM253">
        <v>0</v>
      </c>
      <c r="CN253">
        <v>0</v>
      </c>
      <c r="CO253">
        <v>0</v>
      </c>
      <c r="CP253">
        <v>0</v>
      </c>
      <c r="CQ253">
        <v>0</v>
      </c>
      <c r="CR253">
        <v>0</v>
      </c>
      <c r="CS253">
        <v>0</v>
      </c>
      <c r="CT253">
        <v>0</v>
      </c>
      <c r="CU253">
        <v>0</v>
      </c>
      <c r="CV253">
        <v>0</v>
      </c>
      <c r="CW253">
        <v>0</v>
      </c>
      <c r="CX253">
        <v>0</v>
      </c>
      <c r="CY253">
        <v>0</v>
      </c>
      <c r="CZ253">
        <v>0</v>
      </c>
      <c r="DA253">
        <v>118527879.78</v>
      </c>
      <c r="DB253">
        <v>0</v>
      </c>
      <c r="DC253">
        <v>0</v>
      </c>
      <c r="DD253">
        <v>0</v>
      </c>
      <c r="DE253">
        <v>0</v>
      </c>
      <c r="DF253">
        <v>0</v>
      </c>
      <c r="DG253">
        <v>0</v>
      </c>
      <c r="DH253">
        <v>0</v>
      </c>
      <c r="DI253">
        <v>0</v>
      </c>
      <c r="DJ253">
        <v>144060415.47999999</v>
      </c>
      <c r="DK253">
        <v>0</v>
      </c>
      <c r="DL253">
        <v>0</v>
      </c>
      <c r="DM253">
        <v>0</v>
      </c>
      <c r="DN253">
        <v>0</v>
      </c>
      <c r="DO253">
        <v>0</v>
      </c>
      <c r="DP253">
        <v>0</v>
      </c>
      <c r="DQ253">
        <v>0</v>
      </c>
      <c r="DR253">
        <v>0</v>
      </c>
      <c r="DS253">
        <v>0</v>
      </c>
      <c r="DT253">
        <v>0</v>
      </c>
      <c r="DU253">
        <v>0</v>
      </c>
      <c r="DV253">
        <v>0</v>
      </c>
      <c r="DW253">
        <v>0</v>
      </c>
      <c r="DX253">
        <v>0</v>
      </c>
      <c r="DY253">
        <v>0</v>
      </c>
      <c r="DZ253">
        <v>0</v>
      </c>
      <c r="EA253">
        <v>0</v>
      </c>
      <c r="EB253">
        <v>0</v>
      </c>
      <c r="EC253">
        <v>0</v>
      </c>
      <c r="ED253">
        <v>0</v>
      </c>
      <c r="EE253">
        <v>0</v>
      </c>
      <c r="EF253">
        <v>0</v>
      </c>
      <c r="EG253" s="1"/>
      <c r="EH253">
        <v>2</v>
      </c>
      <c r="EI253" s="1"/>
      <c r="EJ253">
        <v>0</v>
      </c>
      <c r="EK253" t="s">
        <v>555</v>
      </c>
      <c r="EL253"/>
    </row>
    <row r="254" spans="1:142" x14ac:dyDescent="0.3">
      <c r="A254" s="1"/>
      <c r="B254">
        <v>2020</v>
      </c>
      <c r="C254" s="1"/>
      <c r="E254" s="1" t="s">
        <v>294</v>
      </c>
      <c r="F254" s="1"/>
      <c r="G254" s="1" t="s">
        <v>138</v>
      </c>
      <c r="H254">
        <v>10704</v>
      </c>
      <c r="I254">
        <v>10526</v>
      </c>
      <c r="J254">
        <v>0</v>
      </c>
      <c r="K254">
        <v>0</v>
      </c>
      <c r="L254">
        <v>0</v>
      </c>
      <c r="M254">
        <v>0</v>
      </c>
      <c r="N254">
        <v>0</v>
      </c>
      <c r="O254">
        <v>0</v>
      </c>
      <c r="P254">
        <v>0</v>
      </c>
      <c r="Q254">
        <v>0</v>
      </c>
      <c r="R254">
        <v>0</v>
      </c>
      <c r="S254">
        <v>0</v>
      </c>
      <c r="T254">
        <v>0</v>
      </c>
      <c r="U254">
        <v>0</v>
      </c>
      <c r="V254">
        <v>0</v>
      </c>
      <c r="W254">
        <v>0</v>
      </c>
      <c r="X254">
        <v>0</v>
      </c>
      <c r="Y254">
        <v>0</v>
      </c>
      <c r="Z254">
        <v>0</v>
      </c>
      <c r="AA254">
        <v>0</v>
      </c>
      <c r="AB254">
        <v>0</v>
      </c>
      <c r="AC254">
        <v>0</v>
      </c>
      <c r="AD254">
        <v>0</v>
      </c>
      <c r="AE254">
        <v>0</v>
      </c>
      <c r="AF254">
        <v>0</v>
      </c>
      <c r="AG254">
        <v>0</v>
      </c>
      <c r="AH254">
        <v>0</v>
      </c>
      <c r="AI254">
        <v>0</v>
      </c>
      <c r="AJ254">
        <v>0</v>
      </c>
      <c r="AK254">
        <v>0</v>
      </c>
      <c r="AL254">
        <v>0</v>
      </c>
      <c r="AM254">
        <v>0</v>
      </c>
      <c r="AN254">
        <v>0</v>
      </c>
      <c r="AO254">
        <v>0</v>
      </c>
      <c r="AP254">
        <v>0</v>
      </c>
      <c r="AQ254">
        <v>0</v>
      </c>
      <c r="AR254">
        <v>0</v>
      </c>
      <c r="AS254">
        <v>35944204.399999999</v>
      </c>
      <c r="AT254">
        <v>-70796</v>
      </c>
      <c r="AU254">
        <v>-637749</v>
      </c>
      <c r="AV254">
        <v>3255519</v>
      </c>
      <c r="AW254">
        <v>0</v>
      </c>
      <c r="AX254">
        <v>0</v>
      </c>
      <c r="AY254">
        <v>-45091</v>
      </c>
      <c r="AZ254">
        <v>0</v>
      </c>
      <c r="BA254">
        <v>-3255519</v>
      </c>
      <c r="BB254">
        <v>-38718351.700000003</v>
      </c>
      <c r="BC254">
        <v>5696416.2999999998</v>
      </c>
      <c r="BD254">
        <v>0</v>
      </c>
      <c r="BE254">
        <v>0</v>
      </c>
      <c r="BF254">
        <v>0</v>
      </c>
      <c r="BG254">
        <v>-13</v>
      </c>
      <c r="BH254">
        <v>30000</v>
      </c>
      <c r="BI254">
        <v>0</v>
      </c>
      <c r="BJ254">
        <v>0</v>
      </c>
      <c r="BK254">
        <v>0</v>
      </c>
      <c r="BL254">
        <v>1072380</v>
      </c>
      <c r="BM254">
        <v>0</v>
      </c>
      <c r="BN254">
        <v>-198000</v>
      </c>
      <c r="BO254">
        <v>-70034</v>
      </c>
      <c r="BP254">
        <v>0</v>
      </c>
      <c r="BQ254">
        <v>-359532</v>
      </c>
      <c r="BR254">
        <v>655956</v>
      </c>
      <c r="BS254">
        <v>0</v>
      </c>
      <c r="BT254">
        <v>-1292922</v>
      </c>
      <c r="BU254">
        <v>0</v>
      </c>
      <c r="BV254">
        <v>-962837</v>
      </c>
      <c r="BW254">
        <v>-122426</v>
      </c>
      <c r="BX254">
        <v>-32253</v>
      </c>
      <c r="BY254">
        <v>-46610</v>
      </c>
      <c r="BZ254">
        <v>59618</v>
      </c>
      <c r="CA254">
        <v>-29871</v>
      </c>
      <c r="CB254">
        <v>0</v>
      </c>
      <c r="CC254">
        <v>-17273</v>
      </c>
      <c r="CD254">
        <v>21600</v>
      </c>
      <c r="CE254">
        <v>0</v>
      </c>
      <c r="CF254">
        <v>0</v>
      </c>
      <c r="CG254">
        <v>0</v>
      </c>
      <c r="CH254">
        <v>0</v>
      </c>
      <c r="CI254">
        <v>16109123.180000009</v>
      </c>
      <c r="CJ254">
        <v>9156548.7878508903</v>
      </c>
      <c r="CK254">
        <v>367964.54554289987</v>
      </c>
      <c r="CL254">
        <v>21246390</v>
      </c>
      <c r="CM254">
        <v>0</v>
      </c>
      <c r="CN254">
        <v>0</v>
      </c>
      <c r="CO254">
        <v>0</v>
      </c>
      <c r="CP254">
        <v>0</v>
      </c>
      <c r="CQ254">
        <v>0</v>
      </c>
      <c r="CR254">
        <v>0</v>
      </c>
      <c r="CS254">
        <v>0</v>
      </c>
      <c r="CT254">
        <v>0</v>
      </c>
      <c r="CU254">
        <v>0</v>
      </c>
      <c r="CV254">
        <v>0</v>
      </c>
      <c r="CW254">
        <v>0</v>
      </c>
      <c r="CX254">
        <v>0</v>
      </c>
      <c r="CY254">
        <v>0</v>
      </c>
      <c r="CZ254">
        <v>0</v>
      </c>
      <c r="DA254">
        <v>16182189</v>
      </c>
      <c r="DB254">
        <v>0</v>
      </c>
      <c r="DC254">
        <v>0</v>
      </c>
      <c r="DD254">
        <v>0</v>
      </c>
      <c r="DE254">
        <v>0</v>
      </c>
      <c r="DF254">
        <v>0</v>
      </c>
      <c r="DG254">
        <v>0</v>
      </c>
      <c r="DH254">
        <v>0</v>
      </c>
      <c r="DI254">
        <v>0</v>
      </c>
      <c r="DJ254">
        <v>5160000</v>
      </c>
      <c r="DK254">
        <v>0</v>
      </c>
      <c r="DL254">
        <v>0</v>
      </c>
      <c r="DM254">
        <v>0</v>
      </c>
      <c r="DN254">
        <v>0</v>
      </c>
      <c r="DO254">
        <v>0</v>
      </c>
      <c r="DP254">
        <v>0</v>
      </c>
      <c r="DQ254">
        <v>0</v>
      </c>
      <c r="DR254">
        <v>0</v>
      </c>
      <c r="DS254">
        <v>0</v>
      </c>
      <c r="DT254">
        <v>0</v>
      </c>
      <c r="DU254">
        <v>0</v>
      </c>
      <c r="DV254">
        <v>0</v>
      </c>
      <c r="DW254">
        <v>0</v>
      </c>
      <c r="DX254">
        <v>0</v>
      </c>
      <c r="DY254">
        <v>0</v>
      </c>
      <c r="DZ254">
        <v>0</v>
      </c>
      <c r="EA254">
        <v>0</v>
      </c>
      <c r="EB254">
        <v>0</v>
      </c>
      <c r="EC254">
        <v>0</v>
      </c>
      <c r="ED254">
        <v>0</v>
      </c>
      <c r="EE254">
        <v>0</v>
      </c>
      <c r="EF254">
        <v>0</v>
      </c>
      <c r="EG254" s="1"/>
      <c r="EH254">
        <v>2</v>
      </c>
      <c r="EI254" s="1"/>
      <c r="EJ254">
        <v>0</v>
      </c>
      <c r="EK254" t="s">
        <v>556</v>
      </c>
      <c r="EL254"/>
    </row>
    <row r="255" spans="1:142" x14ac:dyDescent="0.3">
      <c r="A255" s="1"/>
      <c r="B255">
        <v>2021</v>
      </c>
      <c r="C255" s="1"/>
      <c r="E255" s="1" t="s">
        <v>294</v>
      </c>
      <c r="F255" s="1"/>
      <c r="G255" s="1" t="s">
        <v>138</v>
      </c>
      <c r="H255">
        <v>10499</v>
      </c>
      <c r="I255">
        <v>10508</v>
      </c>
      <c r="J255">
        <v>0</v>
      </c>
      <c r="K255">
        <v>0</v>
      </c>
      <c r="L255">
        <v>0</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0</v>
      </c>
      <c r="AG255">
        <v>0</v>
      </c>
      <c r="AH255">
        <v>0</v>
      </c>
      <c r="AI255">
        <v>0</v>
      </c>
      <c r="AJ255">
        <v>0</v>
      </c>
      <c r="AK255">
        <v>0</v>
      </c>
      <c r="AL255">
        <v>0</v>
      </c>
      <c r="AM255">
        <v>0</v>
      </c>
      <c r="AN255">
        <v>0</v>
      </c>
      <c r="AO255">
        <v>0</v>
      </c>
      <c r="AP255">
        <v>0</v>
      </c>
      <c r="AQ255">
        <v>0</v>
      </c>
      <c r="AR255">
        <v>0</v>
      </c>
      <c r="AS255">
        <v>36631361</v>
      </c>
      <c r="AT255">
        <v>-100115</v>
      </c>
      <c r="AU255">
        <v>-629000</v>
      </c>
      <c r="AV255">
        <v>3103889</v>
      </c>
      <c r="AW255">
        <v>0</v>
      </c>
      <c r="AX255">
        <v>0</v>
      </c>
      <c r="AY255">
        <v>-49743</v>
      </c>
      <c r="AZ255">
        <v>-1694</v>
      </c>
      <c r="BA255">
        <v>-3103889</v>
      </c>
      <c r="BB255">
        <v>-40139977</v>
      </c>
      <c r="BC255">
        <v>5843840</v>
      </c>
      <c r="BD255">
        <v>0</v>
      </c>
      <c r="BE255">
        <v>0</v>
      </c>
      <c r="BF255">
        <v>0</v>
      </c>
      <c r="BG255">
        <v>-6096</v>
      </c>
      <c r="BH255">
        <v>-485000</v>
      </c>
      <c r="BI255">
        <v>0</v>
      </c>
      <c r="BJ255">
        <v>0</v>
      </c>
      <c r="BK255">
        <v>0</v>
      </c>
      <c r="BL255">
        <v>13056</v>
      </c>
      <c r="BM255">
        <v>0</v>
      </c>
      <c r="BN255">
        <v>109000</v>
      </c>
      <c r="BO255">
        <v>-48070</v>
      </c>
      <c r="BP255">
        <v>0</v>
      </c>
      <c r="BQ255">
        <v>-566605.92000000004</v>
      </c>
      <c r="BR255">
        <v>587180</v>
      </c>
      <c r="BS255">
        <v>0</v>
      </c>
      <c r="BT255">
        <v>-1250352</v>
      </c>
      <c r="BU255">
        <v>0</v>
      </c>
      <c r="BV255">
        <v>-936299</v>
      </c>
      <c r="BW255">
        <v>-115059</v>
      </c>
      <c r="BX255">
        <v>-19107</v>
      </c>
      <c r="BY255">
        <v>-43398</v>
      </c>
      <c r="BZ255">
        <v>71705</v>
      </c>
      <c r="CA255">
        <v>-27486</v>
      </c>
      <c r="CB255">
        <v>0</v>
      </c>
      <c r="CC255">
        <v>780828</v>
      </c>
      <c r="CD255">
        <v>0</v>
      </c>
      <c r="CE255">
        <v>0</v>
      </c>
      <c r="CF255">
        <v>0</v>
      </c>
      <c r="CG255">
        <v>0</v>
      </c>
      <c r="CH255">
        <v>0</v>
      </c>
      <c r="CI255">
        <v>16974621.75</v>
      </c>
      <c r="CJ255">
        <v>7847275.1390802823</v>
      </c>
      <c r="CK255">
        <v>656247.74109419994</v>
      </c>
      <c r="CL255">
        <v>22124613</v>
      </c>
      <c r="CM255">
        <v>0</v>
      </c>
      <c r="CN255">
        <v>0</v>
      </c>
      <c r="CO255">
        <v>0</v>
      </c>
      <c r="CP255">
        <v>0</v>
      </c>
      <c r="CQ255">
        <v>0</v>
      </c>
      <c r="CR255">
        <v>0</v>
      </c>
      <c r="CS255">
        <v>0</v>
      </c>
      <c r="CT255">
        <v>0</v>
      </c>
      <c r="CU255">
        <v>0</v>
      </c>
      <c r="CV255">
        <v>0</v>
      </c>
      <c r="CW255">
        <v>0</v>
      </c>
      <c r="CX255">
        <v>0</v>
      </c>
      <c r="CY255">
        <v>0</v>
      </c>
      <c r="CZ255">
        <v>0</v>
      </c>
      <c r="DA255">
        <v>15801157</v>
      </c>
      <c r="DB255">
        <v>0</v>
      </c>
      <c r="DC255">
        <v>0</v>
      </c>
      <c r="DD255">
        <v>0</v>
      </c>
      <c r="DE255">
        <v>0</v>
      </c>
      <c r="DF255">
        <v>0</v>
      </c>
      <c r="DG255">
        <v>0</v>
      </c>
      <c r="DH255">
        <v>0</v>
      </c>
      <c r="DI255">
        <v>0</v>
      </c>
      <c r="DJ255">
        <v>5645000</v>
      </c>
      <c r="DK255">
        <v>0</v>
      </c>
      <c r="DL255">
        <v>0</v>
      </c>
      <c r="DM255">
        <v>0</v>
      </c>
      <c r="DN255">
        <v>0</v>
      </c>
      <c r="DO255">
        <v>0</v>
      </c>
      <c r="DP255">
        <v>0</v>
      </c>
      <c r="DQ255">
        <v>0</v>
      </c>
      <c r="DR255">
        <v>0</v>
      </c>
      <c r="DS255">
        <v>0</v>
      </c>
      <c r="DT255">
        <v>0</v>
      </c>
      <c r="DU255">
        <v>0</v>
      </c>
      <c r="DV255">
        <v>0</v>
      </c>
      <c r="DW255">
        <v>0</v>
      </c>
      <c r="DX255">
        <v>0</v>
      </c>
      <c r="DY255">
        <v>0</v>
      </c>
      <c r="DZ255">
        <v>0</v>
      </c>
      <c r="EA255">
        <v>0</v>
      </c>
      <c r="EB255">
        <v>0</v>
      </c>
      <c r="EC255">
        <v>0</v>
      </c>
      <c r="ED255">
        <v>0</v>
      </c>
      <c r="EE255">
        <v>0</v>
      </c>
      <c r="EF255">
        <v>0</v>
      </c>
      <c r="EG255" s="1"/>
      <c r="EH255">
        <v>2</v>
      </c>
      <c r="EI255" s="1"/>
      <c r="EJ255">
        <v>0</v>
      </c>
      <c r="EK255" t="s">
        <v>556</v>
      </c>
      <c r="EL255"/>
    </row>
    <row r="256" spans="1:142" x14ac:dyDescent="0.3">
      <c r="A256" s="1"/>
      <c r="B256">
        <v>2022</v>
      </c>
      <c r="C256" s="1"/>
      <c r="E256" s="1" t="s">
        <v>294</v>
      </c>
      <c r="F256" s="1"/>
      <c r="G256" s="1" t="s">
        <v>138</v>
      </c>
      <c r="H256">
        <v>10523</v>
      </c>
      <c r="I256">
        <v>11654</v>
      </c>
      <c r="J256">
        <v>0</v>
      </c>
      <c r="K256">
        <v>0</v>
      </c>
      <c r="L256">
        <v>0</v>
      </c>
      <c r="M256">
        <v>0</v>
      </c>
      <c r="N256">
        <v>0</v>
      </c>
      <c r="O256">
        <v>0</v>
      </c>
      <c r="P256">
        <v>0</v>
      </c>
      <c r="Q256">
        <v>0</v>
      </c>
      <c r="R256">
        <v>0</v>
      </c>
      <c r="S256">
        <v>0</v>
      </c>
      <c r="T256">
        <v>0</v>
      </c>
      <c r="U256">
        <v>0</v>
      </c>
      <c r="V256">
        <v>0</v>
      </c>
      <c r="W256">
        <v>0</v>
      </c>
      <c r="X256">
        <v>0</v>
      </c>
      <c r="Y256">
        <v>0</v>
      </c>
      <c r="Z256">
        <v>0</v>
      </c>
      <c r="AA256">
        <v>0</v>
      </c>
      <c r="AB256">
        <v>0</v>
      </c>
      <c r="AC256">
        <v>0</v>
      </c>
      <c r="AD256">
        <v>0</v>
      </c>
      <c r="AE256">
        <v>0</v>
      </c>
      <c r="AF256">
        <v>0</v>
      </c>
      <c r="AG256">
        <v>0</v>
      </c>
      <c r="AH256">
        <v>0</v>
      </c>
      <c r="AI256">
        <v>0</v>
      </c>
      <c r="AJ256">
        <v>0</v>
      </c>
      <c r="AK256">
        <v>0</v>
      </c>
      <c r="AL256">
        <v>0</v>
      </c>
      <c r="AM256">
        <v>0</v>
      </c>
      <c r="AN256">
        <v>0</v>
      </c>
      <c r="AO256">
        <v>0</v>
      </c>
      <c r="AP256">
        <v>0</v>
      </c>
      <c r="AQ256">
        <v>0</v>
      </c>
      <c r="AR256">
        <v>0</v>
      </c>
      <c r="AS256">
        <v>36300092</v>
      </c>
      <c r="AT256">
        <v>-165249</v>
      </c>
      <c r="AU256">
        <v>-822838</v>
      </c>
      <c r="AV256">
        <v>3224476</v>
      </c>
      <c r="AW256">
        <v>0</v>
      </c>
      <c r="AX256">
        <v>0</v>
      </c>
      <c r="AY256">
        <v>-54528</v>
      </c>
      <c r="AZ256">
        <v>-2572</v>
      </c>
      <c r="BA256">
        <v>-3224475</v>
      </c>
      <c r="BB256">
        <v>-41268979</v>
      </c>
      <c r="BC256">
        <v>5978648</v>
      </c>
      <c r="BD256">
        <v>0</v>
      </c>
      <c r="BE256">
        <v>0</v>
      </c>
      <c r="BF256">
        <v>0</v>
      </c>
      <c r="BG256">
        <v>-15267</v>
      </c>
      <c r="BH256">
        <v>573000</v>
      </c>
      <c r="BI256">
        <v>0</v>
      </c>
      <c r="BJ256">
        <v>0</v>
      </c>
      <c r="BK256">
        <v>0</v>
      </c>
      <c r="BL256">
        <v>515322</v>
      </c>
      <c r="BM256">
        <v>0</v>
      </c>
      <c r="BN256">
        <v>469282</v>
      </c>
      <c r="BO256">
        <v>-40725</v>
      </c>
      <c r="BP256">
        <v>0</v>
      </c>
      <c r="BQ256">
        <v>-495652</v>
      </c>
      <c r="BR256">
        <v>334136</v>
      </c>
      <c r="BS256">
        <v>0</v>
      </c>
      <c r="BT256">
        <v>-1236135</v>
      </c>
      <c r="BU256">
        <v>0</v>
      </c>
      <c r="BV256">
        <v>-1063709</v>
      </c>
      <c r="BW256">
        <v>-144483</v>
      </c>
      <c r="BX256">
        <v>-41106</v>
      </c>
      <c r="BY256">
        <v>-44101</v>
      </c>
      <c r="BZ256">
        <v>13871</v>
      </c>
      <c r="CA256">
        <v>-23587</v>
      </c>
      <c r="CB256">
        <v>0</v>
      </c>
      <c r="CC256">
        <v>-2512159</v>
      </c>
      <c r="CD256">
        <v>36711</v>
      </c>
      <c r="CE256">
        <v>0</v>
      </c>
      <c r="CF256">
        <v>0</v>
      </c>
      <c r="CG256">
        <v>0</v>
      </c>
      <c r="CH256">
        <v>0</v>
      </c>
      <c r="CI256">
        <v>16582566.860000005</v>
      </c>
      <c r="CJ256">
        <v>8361925.6408901112</v>
      </c>
      <c r="CK256">
        <v>518760.48048000014</v>
      </c>
      <c r="CL256">
        <v>19471550</v>
      </c>
      <c r="CM256">
        <v>0</v>
      </c>
      <c r="CN256">
        <v>0</v>
      </c>
      <c r="CO256">
        <v>0</v>
      </c>
      <c r="CP256">
        <v>0</v>
      </c>
      <c r="CQ256">
        <v>0</v>
      </c>
      <c r="CR256">
        <v>0</v>
      </c>
      <c r="CS256">
        <v>0</v>
      </c>
      <c r="CT256">
        <v>0</v>
      </c>
      <c r="CU256">
        <v>0</v>
      </c>
      <c r="CV256">
        <v>0</v>
      </c>
      <c r="CW256">
        <v>0</v>
      </c>
      <c r="CX256">
        <v>0</v>
      </c>
      <c r="CY256">
        <v>0</v>
      </c>
      <c r="CZ256">
        <v>0</v>
      </c>
      <c r="DA256">
        <v>12091130</v>
      </c>
      <c r="DB256">
        <v>0</v>
      </c>
      <c r="DC256">
        <v>0</v>
      </c>
      <c r="DD256">
        <v>0</v>
      </c>
      <c r="DE256">
        <v>0</v>
      </c>
      <c r="DF256">
        <v>0</v>
      </c>
      <c r="DG256">
        <v>0</v>
      </c>
      <c r="DH256">
        <v>0</v>
      </c>
      <c r="DI256">
        <v>0</v>
      </c>
      <c r="DJ256">
        <v>5072000</v>
      </c>
      <c r="DK256">
        <v>0</v>
      </c>
      <c r="DL256">
        <v>0</v>
      </c>
      <c r="DM256">
        <v>0</v>
      </c>
      <c r="DN256">
        <v>0</v>
      </c>
      <c r="DO256">
        <v>0</v>
      </c>
      <c r="DP256">
        <v>0</v>
      </c>
      <c r="DQ256">
        <v>0</v>
      </c>
      <c r="DR256">
        <v>0</v>
      </c>
      <c r="DS256">
        <v>0</v>
      </c>
      <c r="DT256">
        <v>0</v>
      </c>
      <c r="DU256">
        <v>0</v>
      </c>
      <c r="DV256">
        <v>0</v>
      </c>
      <c r="DW256">
        <v>0</v>
      </c>
      <c r="DX256">
        <v>0</v>
      </c>
      <c r="DY256">
        <v>0</v>
      </c>
      <c r="DZ256">
        <v>0</v>
      </c>
      <c r="EA256">
        <v>0</v>
      </c>
      <c r="EB256">
        <v>0</v>
      </c>
      <c r="EC256">
        <v>0</v>
      </c>
      <c r="ED256">
        <v>0</v>
      </c>
      <c r="EE256">
        <v>0</v>
      </c>
      <c r="EF256">
        <v>0</v>
      </c>
      <c r="EG256" s="1"/>
      <c r="EH256">
        <v>2</v>
      </c>
      <c r="EI256" s="1"/>
      <c r="EJ256">
        <v>0</v>
      </c>
      <c r="EK256" t="s">
        <v>556</v>
      </c>
      <c r="EL256"/>
    </row>
    <row r="257" spans="1:142" x14ac:dyDescent="0.3">
      <c r="A257" s="1"/>
      <c r="B257">
        <v>2023</v>
      </c>
      <c r="C257" s="1"/>
      <c r="E257" s="1" t="s">
        <v>294</v>
      </c>
      <c r="F257" s="1"/>
      <c r="G257" s="1" t="s">
        <v>138</v>
      </c>
      <c r="H257">
        <v>11747</v>
      </c>
      <c r="I257">
        <v>12163</v>
      </c>
      <c r="J257">
        <v>0</v>
      </c>
      <c r="K257">
        <v>0</v>
      </c>
      <c r="L257">
        <v>0</v>
      </c>
      <c r="M257">
        <v>0</v>
      </c>
      <c r="N257">
        <v>0</v>
      </c>
      <c r="O257">
        <v>0</v>
      </c>
      <c r="P257">
        <v>0</v>
      </c>
      <c r="Q257">
        <v>0</v>
      </c>
      <c r="R257">
        <v>0</v>
      </c>
      <c r="S257">
        <v>0</v>
      </c>
      <c r="T257">
        <v>0</v>
      </c>
      <c r="U257">
        <v>0</v>
      </c>
      <c r="V257">
        <v>0</v>
      </c>
      <c r="W257">
        <v>0</v>
      </c>
      <c r="X257">
        <v>0</v>
      </c>
      <c r="Y257">
        <v>0</v>
      </c>
      <c r="Z257">
        <v>0</v>
      </c>
      <c r="AA257">
        <v>0</v>
      </c>
      <c r="AB257">
        <v>0</v>
      </c>
      <c r="AC257">
        <v>0</v>
      </c>
      <c r="AD257">
        <v>0</v>
      </c>
      <c r="AE257">
        <v>0</v>
      </c>
      <c r="AF257">
        <v>0</v>
      </c>
      <c r="AG257">
        <v>0</v>
      </c>
      <c r="AH257">
        <v>0</v>
      </c>
      <c r="AI257">
        <v>0</v>
      </c>
      <c r="AJ257">
        <v>0</v>
      </c>
      <c r="AK257">
        <v>0</v>
      </c>
      <c r="AL257">
        <v>0</v>
      </c>
      <c r="AM257">
        <v>0</v>
      </c>
      <c r="AN257">
        <v>0</v>
      </c>
      <c r="AO257">
        <v>0</v>
      </c>
      <c r="AP257">
        <v>0</v>
      </c>
      <c r="AQ257">
        <v>0</v>
      </c>
      <c r="AR257">
        <v>0</v>
      </c>
      <c r="AS257">
        <v>41203626</v>
      </c>
      <c r="AT257">
        <v>-120811</v>
      </c>
      <c r="AU257">
        <v>-1012972</v>
      </c>
      <c r="AV257">
        <v>4078570</v>
      </c>
      <c r="AW257">
        <v>0</v>
      </c>
      <c r="AX257">
        <v>0</v>
      </c>
      <c r="AY257">
        <v>-55449</v>
      </c>
      <c r="AZ257">
        <v>-3303</v>
      </c>
      <c r="BA257">
        <v>-4078570</v>
      </c>
      <c r="BB257">
        <v>-45733480</v>
      </c>
      <c r="BC257">
        <v>6817272</v>
      </c>
      <c r="BD257">
        <v>0</v>
      </c>
      <c r="BE257">
        <v>0</v>
      </c>
      <c r="BF257">
        <v>0</v>
      </c>
      <c r="BG257">
        <v>-2089</v>
      </c>
      <c r="BH257">
        <v>-648000</v>
      </c>
      <c r="BI257">
        <v>0</v>
      </c>
      <c r="BJ257">
        <v>0</v>
      </c>
      <c r="BK257">
        <v>0</v>
      </c>
      <c r="BL257">
        <v>672551</v>
      </c>
      <c r="BM257">
        <v>0</v>
      </c>
      <c r="BN257">
        <v>-834043</v>
      </c>
      <c r="BO257">
        <v>-80304</v>
      </c>
      <c r="BP257">
        <v>0</v>
      </c>
      <c r="BQ257">
        <v>-489930</v>
      </c>
      <c r="BR257">
        <v>802077</v>
      </c>
      <c r="BS257">
        <v>0</v>
      </c>
      <c r="BT257">
        <v>-1300433</v>
      </c>
      <c r="BU257">
        <v>0</v>
      </c>
      <c r="BV257">
        <v>-1103093</v>
      </c>
      <c r="BW257">
        <v>-159753</v>
      </c>
      <c r="BX257">
        <v>-86278</v>
      </c>
      <c r="BY257">
        <v>-46069</v>
      </c>
      <c r="BZ257">
        <v>87315</v>
      </c>
      <c r="CA257">
        <v>-33247</v>
      </c>
      <c r="CB257">
        <v>0</v>
      </c>
      <c r="CC257">
        <v>930078</v>
      </c>
      <c r="CD257">
        <v>120192</v>
      </c>
      <c r="CE257">
        <v>-20790</v>
      </c>
      <c r="CF257">
        <v>0</v>
      </c>
      <c r="CG257">
        <v>0</v>
      </c>
      <c r="CH257">
        <v>0</v>
      </c>
      <c r="CI257">
        <v>16582566.860000005</v>
      </c>
      <c r="CJ257">
        <v>8361925.6408901112</v>
      </c>
      <c r="CK257">
        <v>518760.48048000014</v>
      </c>
      <c r="CL257">
        <v>20339917</v>
      </c>
      <c r="CM257">
        <v>0</v>
      </c>
      <c r="CN257">
        <v>0</v>
      </c>
      <c r="CO257">
        <v>0</v>
      </c>
      <c r="CP257">
        <v>0</v>
      </c>
      <c r="CQ257">
        <v>0</v>
      </c>
      <c r="CR257">
        <v>0</v>
      </c>
      <c r="CS257">
        <v>0</v>
      </c>
      <c r="CT257">
        <v>0</v>
      </c>
      <c r="CU257">
        <v>0</v>
      </c>
      <c r="CV257">
        <v>0</v>
      </c>
      <c r="CW257">
        <v>0</v>
      </c>
      <c r="CX257">
        <v>0</v>
      </c>
      <c r="CY257">
        <v>0</v>
      </c>
      <c r="CZ257">
        <v>0</v>
      </c>
      <c r="DA257">
        <v>10994197</v>
      </c>
      <c r="DB257">
        <v>0</v>
      </c>
      <c r="DC257">
        <v>0</v>
      </c>
      <c r="DD257">
        <v>0</v>
      </c>
      <c r="DE257">
        <v>0</v>
      </c>
      <c r="DF257">
        <v>0</v>
      </c>
      <c r="DG257">
        <v>0</v>
      </c>
      <c r="DH257">
        <v>0</v>
      </c>
      <c r="DI257">
        <v>0</v>
      </c>
      <c r="DJ257">
        <v>5720000</v>
      </c>
      <c r="DK257">
        <v>0</v>
      </c>
      <c r="DL257">
        <v>0</v>
      </c>
      <c r="DM257">
        <v>0</v>
      </c>
      <c r="DN257">
        <v>0</v>
      </c>
      <c r="DO257">
        <v>0</v>
      </c>
      <c r="DP257">
        <v>0</v>
      </c>
      <c r="DQ257">
        <v>0</v>
      </c>
      <c r="DR257">
        <v>0</v>
      </c>
      <c r="DS257">
        <v>0</v>
      </c>
      <c r="DT257">
        <v>0</v>
      </c>
      <c r="DU257">
        <v>0</v>
      </c>
      <c r="DV257">
        <v>0</v>
      </c>
      <c r="DW257">
        <v>0</v>
      </c>
      <c r="DX257">
        <v>0</v>
      </c>
      <c r="DY257">
        <v>0</v>
      </c>
      <c r="DZ257">
        <v>0</v>
      </c>
      <c r="EA257">
        <v>0</v>
      </c>
      <c r="EB257">
        <v>0</v>
      </c>
      <c r="EC257">
        <v>0</v>
      </c>
      <c r="ED257">
        <v>0</v>
      </c>
      <c r="EE257">
        <v>0</v>
      </c>
      <c r="EF257">
        <v>0</v>
      </c>
      <c r="EG257" s="1"/>
      <c r="EH257">
        <v>2</v>
      </c>
      <c r="EI257" s="1"/>
      <c r="EJ257">
        <v>0</v>
      </c>
      <c r="EK257" t="s">
        <v>556</v>
      </c>
      <c r="EL257"/>
    </row>
  </sheetData>
  <pageMargins left="0.7" right="0.7" top="0.78740157499999996" bottom="0.78740157499999996"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737155-25CD-4FA9-B3D4-987B28C30272}">
  <dimension ref="A1:N280"/>
  <sheetViews>
    <sheetView topLeftCell="E260" workbookViewId="0">
      <selection activeCell="H276" sqref="H276"/>
    </sheetView>
  </sheetViews>
  <sheetFormatPr baseColWidth="10" defaultRowHeight="14" x14ac:dyDescent="0.3"/>
  <cols>
    <col min="1" max="1" width="19.08203125" bestFit="1" customWidth="1"/>
    <col min="2" max="2" width="6.58203125" bestFit="1" customWidth="1"/>
    <col min="3" max="3" width="20.4140625" bestFit="1" customWidth="1"/>
    <col min="4" max="4" width="14.08203125" bestFit="1" customWidth="1"/>
    <col min="5" max="5" width="19.58203125" bestFit="1" customWidth="1"/>
    <col min="6" max="6" width="11.6640625" bestFit="1" customWidth="1"/>
    <col min="7" max="7" width="19.58203125" bestFit="1" customWidth="1"/>
    <col min="8" max="8" width="11.6640625" bestFit="1" customWidth="1"/>
    <col min="9" max="9" width="9.9140625" bestFit="1" customWidth="1"/>
    <col min="10" max="10" width="12.9140625" bestFit="1" customWidth="1"/>
    <col min="11" max="11" width="19.75" bestFit="1" customWidth="1"/>
    <col min="12" max="12" width="12.83203125" bestFit="1" customWidth="1"/>
    <col min="13" max="13" width="21.4140625" bestFit="1" customWidth="1"/>
    <col min="14" max="14" width="66.58203125" bestFit="1" customWidth="1"/>
  </cols>
  <sheetData>
    <row r="1" spans="1:14" x14ac:dyDescent="0.3">
      <c r="A1" t="s">
        <v>4</v>
      </c>
      <c r="B1" t="s">
        <v>1</v>
      </c>
      <c r="C1" t="s">
        <v>2</v>
      </c>
      <c r="D1" t="s">
        <v>3</v>
      </c>
      <c r="E1" t="s">
        <v>458</v>
      </c>
      <c r="F1" t="s">
        <v>457</v>
      </c>
      <c r="G1" t="s">
        <v>456</v>
      </c>
      <c r="H1" t="s">
        <v>455</v>
      </c>
      <c r="I1" t="s">
        <v>6</v>
      </c>
      <c r="J1" t="s">
        <v>210</v>
      </c>
      <c r="K1" t="s">
        <v>209</v>
      </c>
      <c r="L1" t="s">
        <v>208</v>
      </c>
      <c r="M1" t="s">
        <v>207</v>
      </c>
      <c r="N1" t="s">
        <v>448</v>
      </c>
    </row>
    <row r="2" spans="1:14" x14ac:dyDescent="0.3">
      <c r="A2" t="s">
        <v>140</v>
      </c>
      <c r="B2">
        <v>2023</v>
      </c>
      <c r="C2" t="s">
        <v>135</v>
      </c>
      <c r="D2" t="s">
        <v>215</v>
      </c>
      <c r="E2">
        <v>421152.54000000004</v>
      </c>
      <c r="F2">
        <v>117997.82</v>
      </c>
      <c r="G2">
        <v>1239782.3400000001</v>
      </c>
      <c r="H2">
        <v>366068</v>
      </c>
      <c r="J2" t="s">
        <v>287</v>
      </c>
      <c r="K2">
        <v>1</v>
      </c>
      <c r="M2">
        <v>0</v>
      </c>
      <c r="N2" t="s">
        <v>387</v>
      </c>
    </row>
    <row r="3" spans="1:14" x14ac:dyDescent="0.3">
      <c r="A3" t="s">
        <v>164</v>
      </c>
      <c r="B3">
        <v>2023</v>
      </c>
      <c r="C3" t="s">
        <v>135</v>
      </c>
      <c r="D3" t="s">
        <v>239</v>
      </c>
      <c r="E3">
        <v>254888.12</v>
      </c>
      <c r="F3">
        <v>75754.8</v>
      </c>
      <c r="G3">
        <v>457666.12</v>
      </c>
      <c r="H3">
        <v>181773.26</v>
      </c>
      <c r="K3">
        <v>0</v>
      </c>
      <c r="M3">
        <v>0</v>
      </c>
      <c r="N3" t="s">
        <v>388</v>
      </c>
    </row>
    <row r="4" spans="1:14" x14ac:dyDescent="0.3">
      <c r="A4" t="s">
        <v>171</v>
      </c>
      <c r="B4">
        <v>2023</v>
      </c>
      <c r="C4" t="s">
        <v>135</v>
      </c>
      <c r="D4" t="s">
        <v>246</v>
      </c>
      <c r="E4">
        <v>44359</v>
      </c>
      <c r="F4">
        <v>9509</v>
      </c>
      <c r="G4">
        <v>184470</v>
      </c>
      <c r="H4">
        <v>38216</v>
      </c>
      <c r="J4" t="s">
        <v>282</v>
      </c>
      <c r="K4">
        <v>1</v>
      </c>
      <c r="M4">
        <v>0</v>
      </c>
      <c r="N4" t="s">
        <v>389</v>
      </c>
    </row>
    <row r="5" spans="1:14" x14ac:dyDescent="0.3">
      <c r="A5" t="s">
        <v>157</v>
      </c>
      <c r="B5">
        <v>2023</v>
      </c>
      <c r="C5" t="s">
        <v>135</v>
      </c>
      <c r="D5" t="s">
        <v>232</v>
      </c>
      <c r="E5">
        <v>102218</v>
      </c>
      <c r="F5">
        <v>22085</v>
      </c>
      <c r="G5">
        <v>93852</v>
      </c>
      <c r="H5">
        <v>19440</v>
      </c>
      <c r="K5">
        <v>0</v>
      </c>
      <c r="L5" t="s">
        <v>199</v>
      </c>
      <c r="M5">
        <v>1</v>
      </c>
      <c r="N5" t="s">
        <v>390</v>
      </c>
    </row>
    <row r="6" spans="1:14" x14ac:dyDescent="0.3">
      <c r="A6" t="s">
        <v>179</v>
      </c>
      <c r="B6">
        <v>2023</v>
      </c>
      <c r="C6" t="s">
        <v>135</v>
      </c>
      <c r="D6" t="s">
        <v>254</v>
      </c>
      <c r="E6">
        <v>41400</v>
      </c>
      <c r="F6">
        <v>18000</v>
      </c>
      <c r="G6">
        <v>306278</v>
      </c>
      <c r="H6">
        <v>177018.3</v>
      </c>
      <c r="J6" t="s">
        <v>288</v>
      </c>
      <c r="K6">
        <v>1</v>
      </c>
      <c r="M6">
        <v>0</v>
      </c>
      <c r="N6" t="s">
        <v>391</v>
      </c>
    </row>
    <row r="7" spans="1:14" x14ac:dyDescent="0.3">
      <c r="A7" t="s">
        <v>160</v>
      </c>
      <c r="B7">
        <v>2023</v>
      </c>
      <c r="C7" t="s">
        <v>135</v>
      </c>
      <c r="D7" t="s">
        <v>235</v>
      </c>
      <c r="E7">
        <v>57420</v>
      </c>
      <c r="F7">
        <v>11600</v>
      </c>
      <c r="G7">
        <v>179383</v>
      </c>
      <c r="H7">
        <v>37243</v>
      </c>
      <c r="J7" t="s">
        <v>290</v>
      </c>
      <c r="K7">
        <v>1</v>
      </c>
      <c r="M7">
        <v>0</v>
      </c>
      <c r="N7" t="s">
        <v>392</v>
      </c>
    </row>
    <row r="8" spans="1:14" x14ac:dyDescent="0.3">
      <c r="A8" t="s">
        <v>167</v>
      </c>
      <c r="B8">
        <v>2023</v>
      </c>
      <c r="C8" t="s">
        <v>135</v>
      </c>
      <c r="D8" t="s">
        <v>242</v>
      </c>
      <c r="E8">
        <v>17520</v>
      </c>
      <c r="F8">
        <v>4290</v>
      </c>
      <c r="G8">
        <v>203904</v>
      </c>
      <c r="H8">
        <v>113320</v>
      </c>
      <c r="K8">
        <v>0</v>
      </c>
      <c r="M8">
        <v>0</v>
      </c>
      <c r="N8" t="s">
        <v>393</v>
      </c>
    </row>
    <row r="9" spans="1:14" x14ac:dyDescent="0.3">
      <c r="A9" t="s">
        <v>178</v>
      </c>
      <c r="B9">
        <v>2023</v>
      </c>
      <c r="C9" t="s">
        <v>135</v>
      </c>
      <c r="D9" t="s">
        <v>253</v>
      </c>
      <c r="E9">
        <v>68359.587</v>
      </c>
      <c r="F9">
        <v>12735.092000000001</v>
      </c>
      <c r="G9">
        <v>120662</v>
      </c>
      <c r="H9">
        <v>120662</v>
      </c>
      <c r="K9">
        <v>0</v>
      </c>
      <c r="M9">
        <v>0</v>
      </c>
      <c r="N9" t="s">
        <v>394</v>
      </c>
    </row>
    <row r="10" spans="1:14" x14ac:dyDescent="0.3">
      <c r="A10" t="s">
        <v>142</v>
      </c>
      <c r="B10">
        <v>2023</v>
      </c>
      <c r="C10" t="s">
        <v>135</v>
      </c>
      <c r="D10" t="s">
        <v>217</v>
      </c>
      <c r="E10">
        <v>214746</v>
      </c>
      <c r="F10">
        <v>67805</v>
      </c>
      <c r="G10">
        <v>1630532</v>
      </c>
      <c r="H10">
        <v>309843</v>
      </c>
      <c r="K10">
        <v>0</v>
      </c>
      <c r="M10">
        <v>0</v>
      </c>
      <c r="N10" t="s">
        <v>395</v>
      </c>
    </row>
    <row r="11" spans="1:14" x14ac:dyDescent="0.3">
      <c r="A11" t="s">
        <v>150</v>
      </c>
      <c r="B11">
        <v>2023</v>
      </c>
      <c r="C11" t="s">
        <v>135</v>
      </c>
      <c r="D11" t="s">
        <v>225</v>
      </c>
      <c r="E11">
        <v>98634.549999999988</v>
      </c>
      <c r="F11">
        <v>41071.799999999996</v>
      </c>
      <c r="G11">
        <v>770155.99079999991</v>
      </c>
      <c r="H11">
        <v>211219.1991</v>
      </c>
      <c r="K11">
        <v>0</v>
      </c>
      <c r="M11">
        <v>0</v>
      </c>
      <c r="N11" t="s">
        <v>396</v>
      </c>
    </row>
    <row r="12" spans="1:14" x14ac:dyDescent="0.3">
      <c r="A12" t="s">
        <v>151</v>
      </c>
      <c r="B12">
        <v>2023</v>
      </c>
      <c r="C12" t="s">
        <v>135</v>
      </c>
      <c r="D12" t="s">
        <v>226</v>
      </c>
      <c r="E12">
        <v>102218</v>
      </c>
      <c r="F12">
        <v>22085</v>
      </c>
      <c r="G12">
        <v>142207</v>
      </c>
      <c r="H12">
        <v>29449</v>
      </c>
      <c r="K12">
        <v>0</v>
      </c>
      <c r="L12" t="s">
        <v>199</v>
      </c>
      <c r="M12">
        <v>1</v>
      </c>
      <c r="N12" t="s">
        <v>397</v>
      </c>
    </row>
    <row r="13" spans="1:14" x14ac:dyDescent="0.3">
      <c r="A13" t="s">
        <v>166</v>
      </c>
      <c r="B13">
        <v>2023</v>
      </c>
      <c r="C13" t="s">
        <v>135</v>
      </c>
      <c r="D13" t="s">
        <v>241</v>
      </c>
      <c r="E13">
        <v>42919.743000000002</v>
      </c>
      <c r="F13">
        <v>17803.43</v>
      </c>
      <c r="G13">
        <v>337206.1851</v>
      </c>
      <c r="H13">
        <v>124616.917</v>
      </c>
      <c r="K13">
        <v>0</v>
      </c>
      <c r="M13">
        <v>0</v>
      </c>
      <c r="N13" t="s">
        <v>398</v>
      </c>
    </row>
    <row r="14" spans="1:14" x14ac:dyDescent="0.3">
      <c r="A14" t="s">
        <v>146</v>
      </c>
      <c r="B14">
        <v>2023</v>
      </c>
      <c r="C14" t="s">
        <v>135</v>
      </c>
      <c r="D14" t="s">
        <v>221</v>
      </c>
      <c r="E14">
        <v>383000</v>
      </c>
      <c r="F14">
        <v>95000</v>
      </c>
      <c r="G14">
        <v>1451000</v>
      </c>
      <c r="H14">
        <v>346000</v>
      </c>
      <c r="J14" t="s">
        <v>279</v>
      </c>
      <c r="K14">
        <v>1</v>
      </c>
      <c r="M14">
        <v>0</v>
      </c>
      <c r="N14" t="s">
        <v>399</v>
      </c>
    </row>
    <row r="15" spans="1:14" x14ac:dyDescent="0.3">
      <c r="A15" t="s">
        <v>154</v>
      </c>
      <c r="B15">
        <v>2023</v>
      </c>
      <c r="C15" t="s">
        <v>135</v>
      </c>
      <c r="D15" t="s">
        <v>229</v>
      </c>
      <c r="E15">
        <v>151426.30500000002</v>
      </c>
      <c r="F15">
        <v>50760</v>
      </c>
      <c r="G15">
        <v>809810.68500000006</v>
      </c>
      <c r="H15">
        <v>145516.85999999999</v>
      </c>
      <c r="J15" t="s">
        <v>281</v>
      </c>
      <c r="K15">
        <v>1</v>
      </c>
      <c r="M15">
        <v>0</v>
      </c>
      <c r="N15" t="s">
        <v>400</v>
      </c>
    </row>
    <row r="16" spans="1:14" x14ac:dyDescent="0.3">
      <c r="A16" t="s">
        <v>155</v>
      </c>
      <c r="B16">
        <v>2023</v>
      </c>
      <c r="C16" t="s">
        <v>135</v>
      </c>
      <c r="D16" t="s">
        <v>230</v>
      </c>
      <c r="E16">
        <v>183287</v>
      </c>
      <c r="F16">
        <v>39291</v>
      </c>
      <c r="G16">
        <v>793877</v>
      </c>
      <c r="H16">
        <v>164464</v>
      </c>
      <c r="J16" t="s">
        <v>282</v>
      </c>
      <c r="K16">
        <v>1</v>
      </c>
      <c r="M16">
        <v>0</v>
      </c>
      <c r="N16" t="s">
        <v>401</v>
      </c>
    </row>
    <row r="17" spans="1:14" x14ac:dyDescent="0.3">
      <c r="A17" t="s">
        <v>169</v>
      </c>
      <c r="B17">
        <v>2023</v>
      </c>
      <c r="C17" t="s">
        <v>135</v>
      </c>
      <c r="D17" t="s">
        <v>244</v>
      </c>
      <c r="E17">
        <v>38421</v>
      </c>
      <c r="F17">
        <v>8236</v>
      </c>
      <c r="G17">
        <v>158423</v>
      </c>
      <c r="H17">
        <v>32820</v>
      </c>
      <c r="J17" t="s">
        <v>282</v>
      </c>
      <c r="K17">
        <v>1</v>
      </c>
      <c r="M17">
        <v>0</v>
      </c>
      <c r="N17" t="s">
        <v>403</v>
      </c>
    </row>
    <row r="18" spans="1:14" x14ac:dyDescent="0.3">
      <c r="A18" t="s">
        <v>153</v>
      </c>
      <c r="B18">
        <v>2023</v>
      </c>
      <c r="C18" t="s">
        <v>135</v>
      </c>
      <c r="D18" t="s">
        <v>228</v>
      </c>
      <c r="E18">
        <v>102218</v>
      </c>
      <c r="F18">
        <v>22085</v>
      </c>
      <c r="G18">
        <v>162915</v>
      </c>
      <c r="H18">
        <v>33744</v>
      </c>
      <c r="K18">
        <v>0</v>
      </c>
      <c r="L18" t="s">
        <v>199</v>
      </c>
      <c r="M18">
        <v>1</v>
      </c>
      <c r="N18" t="s">
        <v>404</v>
      </c>
    </row>
    <row r="19" spans="1:14" x14ac:dyDescent="0.3">
      <c r="A19" t="s">
        <v>175</v>
      </c>
      <c r="B19">
        <v>2023</v>
      </c>
      <c r="C19" t="s">
        <v>135</v>
      </c>
      <c r="D19" t="s">
        <v>250</v>
      </c>
      <c r="E19">
        <v>68000</v>
      </c>
      <c r="F19">
        <v>19725</v>
      </c>
      <c r="G19">
        <v>336882</v>
      </c>
      <c r="H19">
        <v>181765.8</v>
      </c>
      <c r="K19">
        <v>0</v>
      </c>
      <c r="M19">
        <v>0</v>
      </c>
      <c r="N19" t="s">
        <v>405</v>
      </c>
    </row>
    <row r="20" spans="1:14" x14ac:dyDescent="0.3">
      <c r="A20" t="s">
        <v>185</v>
      </c>
      <c r="B20">
        <v>2023</v>
      </c>
      <c r="C20" t="s">
        <v>135</v>
      </c>
      <c r="D20" t="s">
        <v>260</v>
      </c>
      <c r="E20">
        <v>2350</v>
      </c>
      <c r="F20">
        <v>1200</v>
      </c>
      <c r="G20">
        <v>110370</v>
      </c>
      <c r="H20">
        <v>110370</v>
      </c>
      <c r="K20">
        <v>0</v>
      </c>
      <c r="M20">
        <v>0</v>
      </c>
      <c r="N20" t="s">
        <v>406</v>
      </c>
    </row>
    <row r="21" spans="1:14" x14ac:dyDescent="0.3">
      <c r="A21" t="s">
        <v>177</v>
      </c>
      <c r="B21">
        <v>2023</v>
      </c>
      <c r="C21" t="s">
        <v>135</v>
      </c>
      <c r="D21" t="s">
        <v>252</v>
      </c>
      <c r="E21">
        <v>98892</v>
      </c>
      <c r="F21">
        <v>23035</v>
      </c>
      <c r="G21">
        <v>518065</v>
      </c>
      <c r="H21">
        <v>206666</v>
      </c>
      <c r="K21">
        <v>0</v>
      </c>
      <c r="M21">
        <v>0</v>
      </c>
      <c r="N21" t="s">
        <v>407</v>
      </c>
    </row>
    <row r="22" spans="1:14" x14ac:dyDescent="0.3">
      <c r="A22" t="s">
        <v>159</v>
      </c>
      <c r="B22">
        <v>2023</v>
      </c>
      <c r="C22" t="s">
        <v>135</v>
      </c>
      <c r="D22" t="s">
        <v>234</v>
      </c>
      <c r="E22">
        <v>75369</v>
      </c>
      <c r="F22">
        <v>25641</v>
      </c>
      <c r="G22">
        <v>871141</v>
      </c>
      <c r="H22">
        <v>201363</v>
      </c>
      <c r="K22">
        <v>0</v>
      </c>
      <c r="M22">
        <v>0</v>
      </c>
      <c r="N22" t="s">
        <v>408</v>
      </c>
    </row>
    <row r="23" spans="1:14" x14ac:dyDescent="0.3">
      <c r="A23" t="s">
        <v>182</v>
      </c>
      <c r="B23">
        <v>2023</v>
      </c>
      <c r="C23" t="s">
        <v>135</v>
      </c>
      <c r="D23" t="s">
        <v>257</v>
      </c>
      <c r="E23">
        <v>10500</v>
      </c>
      <c r="F23">
        <v>5400</v>
      </c>
      <c r="G23">
        <v>118483.4</v>
      </c>
      <c r="H23">
        <v>118483.4</v>
      </c>
      <c r="K23">
        <v>0</v>
      </c>
      <c r="M23">
        <v>0</v>
      </c>
      <c r="N23" t="s">
        <v>409</v>
      </c>
    </row>
    <row r="24" spans="1:14" x14ac:dyDescent="0.3">
      <c r="A24" t="s">
        <v>168</v>
      </c>
      <c r="B24">
        <v>2023</v>
      </c>
      <c r="C24" t="s">
        <v>135</v>
      </c>
      <c r="D24" t="s">
        <v>243</v>
      </c>
      <c r="E24">
        <v>120000</v>
      </c>
      <c r="F24">
        <v>30000</v>
      </c>
      <c r="G24">
        <v>253000</v>
      </c>
      <c r="H24">
        <v>115000</v>
      </c>
      <c r="K24">
        <v>0</v>
      </c>
      <c r="M24">
        <v>0</v>
      </c>
      <c r="N24" t="s">
        <v>410</v>
      </c>
    </row>
    <row r="25" spans="1:14" x14ac:dyDescent="0.3">
      <c r="A25" t="s">
        <v>165</v>
      </c>
      <c r="B25">
        <v>2023</v>
      </c>
      <c r="C25" t="s">
        <v>135</v>
      </c>
      <c r="D25" t="s">
        <v>240</v>
      </c>
      <c r="E25">
        <v>38446</v>
      </c>
      <c r="F25">
        <v>8106.152</v>
      </c>
      <c r="G25">
        <v>397480</v>
      </c>
      <c r="H25">
        <v>123347.36660000001</v>
      </c>
      <c r="J25" t="s">
        <v>285</v>
      </c>
      <c r="K25">
        <v>1</v>
      </c>
      <c r="M25">
        <v>0</v>
      </c>
      <c r="N25" t="s">
        <v>447</v>
      </c>
    </row>
    <row r="26" spans="1:14" x14ac:dyDescent="0.3">
      <c r="A26" t="s">
        <v>183</v>
      </c>
      <c r="B26">
        <v>2023</v>
      </c>
      <c r="C26" t="s">
        <v>135</v>
      </c>
      <c r="D26" t="s">
        <v>258</v>
      </c>
      <c r="E26">
        <v>3649.2</v>
      </c>
      <c r="F26">
        <v>2432.7999999999997</v>
      </c>
      <c r="G26">
        <v>165947.37</v>
      </c>
      <c r="H26">
        <v>89896.825599999996</v>
      </c>
      <c r="K26">
        <v>0</v>
      </c>
      <c r="M26">
        <v>0</v>
      </c>
      <c r="N26" t="s">
        <v>411</v>
      </c>
    </row>
    <row r="27" spans="1:14" x14ac:dyDescent="0.3">
      <c r="A27" t="s">
        <v>181</v>
      </c>
      <c r="B27">
        <v>2023</v>
      </c>
      <c r="C27" t="s">
        <v>135</v>
      </c>
      <c r="D27" t="s">
        <v>256</v>
      </c>
      <c r="E27">
        <v>6000</v>
      </c>
      <c r="F27">
        <v>2000</v>
      </c>
      <c r="G27">
        <v>259028.05</v>
      </c>
      <c r="H27">
        <v>111572</v>
      </c>
      <c r="J27" t="s">
        <v>283</v>
      </c>
      <c r="K27">
        <v>1</v>
      </c>
      <c r="M27">
        <v>0</v>
      </c>
      <c r="N27" t="s">
        <v>414</v>
      </c>
    </row>
    <row r="28" spans="1:14" x14ac:dyDescent="0.3">
      <c r="A28" t="s">
        <v>180</v>
      </c>
      <c r="B28">
        <v>2023</v>
      </c>
      <c r="C28" t="s">
        <v>135</v>
      </c>
      <c r="D28" t="s">
        <v>255</v>
      </c>
      <c r="E28">
        <v>50910</v>
      </c>
      <c r="F28">
        <v>23950</v>
      </c>
      <c r="G28">
        <v>4282</v>
      </c>
      <c r="H28">
        <v>887</v>
      </c>
      <c r="K28">
        <v>0</v>
      </c>
      <c r="M28">
        <v>0</v>
      </c>
      <c r="N28" t="s">
        <v>416</v>
      </c>
    </row>
    <row r="29" spans="1:14" x14ac:dyDescent="0.3">
      <c r="A29" t="s">
        <v>187</v>
      </c>
      <c r="B29">
        <v>2023</v>
      </c>
      <c r="C29" t="s">
        <v>135</v>
      </c>
      <c r="D29" t="s">
        <v>262</v>
      </c>
      <c r="E29">
        <v>20000</v>
      </c>
      <c r="F29">
        <v>10000</v>
      </c>
      <c r="G29">
        <v>45000</v>
      </c>
      <c r="H29">
        <v>45000</v>
      </c>
      <c r="J29" t="s">
        <v>288</v>
      </c>
      <c r="K29">
        <v>1</v>
      </c>
      <c r="M29">
        <v>0</v>
      </c>
      <c r="N29" t="s">
        <v>417</v>
      </c>
    </row>
    <row r="30" spans="1:14" x14ac:dyDescent="0.3">
      <c r="A30" t="s">
        <v>172</v>
      </c>
      <c r="B30">
        <v>2023</v>
      </c>
      <c r="C30" t="s">
        <v>135</v>
      </c>
      <c r="D30" t="s">
        <v>247</v>
      </c>
      <c r="E30">
        <v>49817.35</v>
      </c>
      <c r="F30">
        <v>10766.7</v>
      </c>
      <c r="G30">
        <v>415714.25</v>
      </c>
      <c r="H30">
        <v>177736</v>
      </c>
      <c r="K30">
        <v>0</v>
      </c>
      <c r="M30">
        <v>0</v>
      </c>
      <c r="N30" t="s">
        <v>419</v>
      </c>
    </row>
    <row r="31" spans="1:14" x14ac:dyDescent="0.3">
      <c r="A31" t="s">
        <v>184</v>
      </c>
      <c r="B31">
        <v>2023</v>
      </c>
      <c r="C31" t="s">
        <v>135</v>
      </c>
      <c r="D31" t="s">
        <v>259</v>
      </c>
      <c r="E31">
        <v>44340</v>
      </c>
      <c r="F31">
        <v>24000</v>
      </c>
      <c r="G31">
        <v>171780</v>
      </c>
      <c r="H31">
        <v>171780</v>
      </c>
      <c r="K31">
        <v>0</v>
      </c>
      <c r="M31">
        <v>0</v>
      </c>
      <c r="N31" t="s">
        <v>420</v>
      </c>
    </row>
    <row r="32" spans="1:14" x14ac:dyDescent="0.3">
      <c r="A32" t="s">
        <v>186</v>
      </c>
      <c r="B32">
        <v>2023</v>
      </c>
      <c r="C32" t="s">
        <v>135</v>
      </c>
      <c r="D32" t="s">
        <v>261</v>
      </c>
      <c r="E32">
        <v>10500</v>
      </c>
      <c r="F32">
        <v>2600</v>
      </c>
      <c r="G32">
        <v>30000</v>
      </c>
      <c r="H32">
        <v>30000</v>
      </c>
      <c r="J32" t="s">
        <v>294</v>
      </c>
      <c r="K32">
        <v>1</v>
      </c>
      <c r="M32">
        <v>0</v>
      </c>
      <c r="N32" t="s">
        <v>422</v>
      </c>
    </row>
    <row r="33" spans="1:14" x14ac:dyDescent="0.3">
      <c r="A33" t="s">
        <v>141</v>
      </c>
      <c r="B33">
        <v>2023</v>
      </c>
      <c r="C33" t="s">
        <v>135</v>
      </c>
      <c r="D33" t="s">
        <v>216</v>
      </c>
      <c r="E33">
        <v>319770</v>
      </c>
      <c r="F33">
        <v>64600</v>
      </c>
      <c r="G33">
        <v>965548</v>
      </c>
      <c r="H33">
        <v>207402</v>
      </c>
      <c r="J33" t="s">
        <v>290</v>
      </c>
      <c r="K33">
        <v>1</v>
      </c>
      <c r="M33">
        <v>0</v>
      </c>
      <c r="N33" t="s">
        <v>424</v>
      </c>
    </row>
    <row r="34" spans="1:14" x14ac:dyDescent="0.3">
      <c r="A34" t="s">
        <v>170</v>
      </c>
      <c r="B34">
        <v>2023</v>
      </c>
      <c r="C34" t="s">
        <v>135</v>
      </c>
      <c r="D34" t="s">
        <v>245</v>
      </c>
      <c r="E34">
        <v>5300</v>
      </c>
      <c r="F34">
        <v>1500</v>
      </c>
      <c r="G34">
        <v>24400</v>
      </c>
      <c r="H34">
        <v>6600</v>
      </c>
      <c r="K34">
        <v>0</v>
      </c>
      <c r="L34" t="s">
        <v>202</v>
      </c>
      <c r="M34">
        <v>1</v>
      </c>
      <c r="N34" t="s">
        <v>425</v>
      </c>
    </row>
    <row r="35" spans="1:14" x14ac:dyDescent="0.3">
      <c r="A35" t="s">
        <v>173</v>
      </c>
      <c r="B35">
        <v>2023</v>
      </c>
      <c r="C35" t="s">
        <v>135</v>
      </c>
      <c r="D35" t="s">
        <v>248</v>
      </c>
      <c r="E35">
        <v>55799.4</v>
      </c>
      <c r="F35">
        <v>20321.399999999998</v>
      </c>
      <c r="G35">
        <v>349218</v>
      </c>
      <c r="H35">
        <v>127410</v>
      </c>
      <c r="J35" t="s">
        <v>294</v>
      </c>
      <c r="K35">
        <v>1</v>
      </c>
      <c r="M35">
        <v>0</v>
      </c>
      <c r="N35" t="s">
        <v>426</v>
      </c>
    </row>
    <row r="36" spans="1:14" x14ac:dyDescent="0.3">
      <c r="A36" t="s">
        <v>148</v>
      </c>
      <c r="B36">
        <v>2023</v>
      </c>
      <c r="C36" t="s">
        <v>135</v>
      </c>
      <c r="D36" t="s">
        <v>223</v>
      </c>
      <c r="E36">
        <v>102218</v>
      </c>
      <c r="F36">
        <v>22085</v>
      </c>
      <c r="G36">
        <v>306660</v>
      </c>
      <c r="H36">
        <v>63497</v>
      </c>
      <c r="K36">
        <v>0</v>
      </c>
      <c r="L36" t="s">
        <v>199</v>
      </c>
      <c r="M36">
        <v>1</v>
      </c>
      <c r="N36" t="s">
        <v>427</v>
      </c>
    </row>
    <row r="37" spans="1:14" x14ac:dyDescent="0.3">
      <c r="A37" t="s">
        <v>176</v>
      </c>
      <c r="B37">
        <v>2023</v>
      </c>
      <c r="C37" t="s">
        <v>135</v>
      </c>
      <c r="D37" t="s">
        <v>251</v>
      </c>
      <c r="E37">
        <v>8838</v>
      </c>
      <c r="F37">
        <v>4600</v>
      </c>
      <c r="G37">
        <v>8009</v>
      </c>
      <c r="H37">
        <v>1659</v>
      </c>
      <c r="K37">
        <v>0</v>
      </c>
      <c r="L37" t="s">
        <v>199</v>
      </c>
      <c r="M37">
        <v>1</v>
      </c>
      <c r="N37" t="s">
        <v>428</v>
      </c>
    </row>
    <row r="38" spans="1:14" x14ac:dyDescent="0.3">
      <c r="A38" t="s">
        <v>143</v>
      </c>
      <c r="B38">
        <v>2023</v>
      </c>
      <c r="C38" t="s">
        <v>135</v>
      </c>
      <c r="D38" t="s">
        <v>218</v>
      </c>
      <c r="E38">
        <v>170000</v>
      </c>
      <c r="F38">
        <v>56000</v>
      </c>
      <c r="G38">
        <v>1830000</v>
      </c>
      <c r="H38">
        <v>500000</v>
      </c>
      <c r="J38" t="s">
        <v>280</v>
      </c>
      <c r="K38">
        <v>1</v>
      </c>
      <c r="M38">
        <v>0</v>
      </c>
      <c r="N38" t="s">
        <v>429</v>
      </c>
    </row>
    <row r="39" spans="1:14" x14ac:dyDescent="0.3">
      <c r="A39" t="s">
        <v>149</v>
      </c>
      <c r="B39">
        <v>2023</v>
      </c>
      <c r="C39" t="s">
        <v>135</v>
      </c>
      <c r="D39" t="s">
        <v>224</v>
      </c>
      <c r="E39">
        <v>102218</v>
      </c>
      <c r="F39">
        <v>22085</v>
      </c>
      <c r="G39">
        <v>192408</v>
      </c>
      <c r="H39">
        <v>39837</v>
      </c>
      <c r="K39">
        <v>0</v>
      </c>
      <c r="L39" t="s">
        <v>199</v>
      </c>
      <c r="M39">
        <v>1</v>
      </c>
      <c r="N39" t="s">
        <v>431</v>
      </c>
    </row>
    <row r="40" spans="1:14" x14ac:dyDescent="0.3">
      <c r="A40" t="s">
        <v>136</v>
      </c>
      <c r="B40">
        <v>2023</v>
      </c>
      <c r="C40" t="s">
        <v>135</v>
      </c>
      <c r="D40" t="s">
        <v>213</v>
      </c>
      <c r="E40">
        <v>235774</v>
      </c>
      <c r="F40">
        <v>52503</v>
      </c>
      <c r="G40">
        <v>1797005</v>
      </c>
      <c r="H40">
        <v>359883</v>
      </c>
      <c r="K40">
        <v>0</v>
      </c>
      <c r="M40">
        <v>0</v>
      </c>
      <c r="N40" t="s">
        <v>432</v>
      </c>
    </row>
    <row r="41" spans="1:14" x14ac:dyDescent="0.3">
      <c r="A41" t="s">
        <v>144</v>
      </c>
      <c r="B41">
        <v>2023</v>
      </c>
      <c r="C41" t="s">
        <v>135</v>
      </c>
      <c r="D41" t="s">
        <v>219</v>
      </c>
      <c r="E41">
        <v>187100</v>
      </c>
      <c r="F41">
        <v>51700</v>
      </c>
      <c r="G41">
        <v>818300</v>
      </c>
      <c r="H41">
        <v>219900</v>
      </c>
      <c r="K41">
        <v>0</v>
      </c>
      <c r="L41" t="s">
        <v>202</v>
      </c>
      <c r="M41">
        <v>1</v>
      </c>
      <c r="N41" t="s">
        <v>433</v>
      </c>
    </row>
    <row r="42" spans="1:14" x14ac:dyDescent="0.3">
      <c r="A42" t="s">
        <v>156</v>
      </c>
      <c r="B42">
        <v>2023</v>
      </c>
      <c r="C42" t="s">
        <v>135</v>
      </c>
      <c r="D42" t="s">
        <v>231</v>
      </c>
      <c r="E42">
        <v>77600</v>
      </c>
      <c r="F42">
        <v>34225</v>
      </c>
      <c r="G42">
        <v>1143936</v>
      </c>
      <c r="H42">
        <v>265220</v>
      </c>
      <c r="K42">
        <v>0</v>
      </c>
      <c r="M42">
        <v>0</v>
      </c>
      <c r="N42" t="s">
        <v>434</v>
      </c>
    </row>
    <row r="43" spans="1:14" x14ac:dyDescent="0.3">
      <c r="A43" t="s">
        <v>139</v>
      </c>
      <c r="B43">
        <v>2023</v>
      </c>
      <c r="C43" t="s">
        <v>135</v>
      </c>
      <c r="D43" t="s">
        <v>214</v>
      </c>
      <c r="E43">
        <v>545499.321</v>
      </c>
      <c r="F43">
        <v>144938.29800000001</v>
      </c>
      <c r="G43">
        <v>1611693.9539999999</v>
      </c>
      <c r="H43">
        <v>371174.36700000003</v>
      </c>
      <c r="J43" t="s">
        <v>278</v>
      </c>
      <c r="K43">
        <v>1</v>
      </c>
      <c r="M43">
        <v>0</v>
      </c>
      <c r="N43" t="s">
        <v>435</v>
      </c>
    </row>
    <row r="44" spans="1:14" x14ac:dyDescent="0.3">
      <c r="A44" t="s">
        <v>161</v>
      </c>
      <c r="B44">
        <v>2023</v>
      </c>
      <c r="C44" t="s">
        <v>135</v>
      </c>
      <c r="D44" t="s">
        <v>236</v>
      </c>
      <c r="E44">
        <v>26600</v>
      </c>
      <c r="F44">
        <v>7300</v>
      </c>
      <c r="G44">
        <v>116200</v>
      </c>
      <c r="H44">
        <v>31200</v>
      </c>
      <c r="K44">
        <v>0</v>
      </c>
      <c r="L44" t="s">
        <v>202</v>
      </c>
      <c r="M44">
        <v>1</v>
      </c>
      <c r="N44" t="s">
        <v>438</v>
      </c>
    </row>
    <row r="45" spans="1:14" x14ac:dyDescent="0.3">
      <c r="A45" t="s">
        <v>162</v>
      </c>
      <c r="B45">
        <v>2023</v>
      </c>
      <c r="C45" t="s">
        <v>135</v>
      </c>
      <c r="D45" t="s">
        <v>237</v>
      </c>
      <c r="E45">
        <v>22100</v>
      </c>
      <c r="F45">
        <v>6100</v>
      </c>
      <c r="G45">
        <v>96600</v>
      </c>
      <c r="H45">
        <v>25900</v>
      </c>
      <c r="K45">
        <v>0</v>
      </c>
      <c r="L45" t="s">
        <v>202</v>
      </c>
      <c r="M45">
        <v>1</v>
      </c>
      <c r="N45" t="s">
        <v>440</v>
      </c>
    </row>
    <row r="46" spans="1:14" x14ac:dyDescent="0.3">
      <c r="A46" t="s">
        <v>139</v>
      </c>
      <c r="B46">
        <v>2022</v>
      </c>
      <c r="C46" t="s">
        <v>135</v>
      </c>
      <c r="D46" t="s">
        <v>214</v>
      </c>
      <c r="E46">
        <v>573745.84</v>
      </c>
      <c r="F46">
        <v>145544.85999999999</v>
      </c>
      <c r="G46">
        <v>1512877.4</v>
      </c>
      <c r="H46">
        <v>376941.76</v>
      </c>
      <c r="J46" t="s">
        <v>278</v>
      </c>
      <c r="K46">
        <v>1</v>
      </c>
      <c r="M46">
        <v>0</v>
      </c>
      <c r="N46" t="s">
        <v>435</v>
      </c>
    </row>
    <row r="47" spans="1:14" x14ac:dyDescent="0.3">
      <c r="A47" t="s">
        <v>136</v>
      </c>
      <c r="B47">
        <v>2022</v>
      </c>
      <c r="C47" t="s">
        <v>135</v>
      </c>
      <c r="D47" t="s">
        <v>213</v>
      </c>
      <c r="E47">
        <v>241770</v>
      </c>
      <c r="F47">
        <v>54777</v>
      </c>
      <c r="G47">
        <v>1567644</v>
      </c>
      <c r="H47">
        <v>370101</v>
      </c>
      <c r="K47">
        <v>0</v>
      </c>
      <c r="M47">
        <v>0</v>
      </c>
      <c r="N47" t="s">
        <v>432</v>
      </c>
    </row>
    <row r="48" spans="1:14" x14ac:dyDescent="0.3">
      <c r="A48" t="s">
        <v>140</v>
      </c>
      <c r="B48">
        <v>2022</v>
      </c>
      <c r="C48" t="s">
        <v>135</v>
      </c>
      <c r="D48" t="s">
        <v>215</v>
      </c>
      <c r="E48">
        <v>271903.5</v>
      </c>
      <c r="F48">
        <v>70389</v>
      </c>
      <c r="G48">
        <v>769321.77299999993</v>
      </c>
      <c r="H48">
        <v>215363.90699999998</v>
      </c>
      <c r="J48" t="s">
        <v>287</v>
      </c>
      <c r="K48">
        <v>1</v>
      </c>
      <c r="M48">
        <v>0</v>
      </c>
      <c r="N48" t="s">
        <v>387</v>
      </c>
    </row>
    <row r="49" spans="1:14" x14ac:dyDescent="0.3">
      <c r="A49" t="s">
        <v>141</v>
      </c>
      <c r="B49">
        <v>2022</v>
      </c>
      <c r="C49" t="s">
        <v>135</v>
      </c>
      <c r="D49" t="s">
        <v>216</v>
      </c>
      <c r="E49">
        <v>322752</v>
      </c>
      <c r="F49">
        <v>65000</v>
      </c>
      <c r="G49">
        <v>1039672</v>
      </c>
      <c r="H49">
        <v>203450</v>
      </c>
      <c r="J49" t="s">
        <v>290</v>
      </c>
      <c r="K49">
        <v>1</v>
      </c>
      <c r="M49">
        <v>0</v>
      </c>
      <c r="N49" t="s">
        <v>424</v>
      </c>
    </row>
    <row r="50" spans="1:14" x14ac:dyDescent="0.3">
      <c r="A50" t="s">
        <v>143</v>
      </c>
      <c r="B50">
        <v>2022</v>
      </c>
      <c r="C50" t="s">
        <v>135</v>
      </c>
      <c r="D50" t="s">
        <v>218</v>
      </c>
      <c r="E50">
        <v>160000</v>
      </c>
      <c r="F50">
        <v>56000</v>
      </c>
      <c r="G50">
        <v>1820000</v>
      </c>
      <c r="H50">
        <v>500000</v>
      </c>
      <c r="J50" t="s">
        <v>280</v>
      </c>
      <c r="K50">
        <v>1</v>
      </c>
      <c r="M50">
        <v>0</v>
      </c>
      <c r="N50" t="s">
        <v>429</v>
      </c>
    </row>
    <row r="51" spans="1:14" x14ac:dyDescent="0.3">
      <c r="A51" t="s">
        <v>147</v>
      </c>
      <c r="B51">
        <v>2022</v>
      </c>
      <c r="C51" t="s">
        <v>135</v>
      </c>
      <c r="D51" t="s">
        <v>222</v>
      </c>
      <c r="E51">
        <v>162959.00000000003</v>
      </c>
      <c r="F51">
        <v>42186.000000000007</v>
      </c>
      <c r="G51">
        <v>461075.00200000004</v>
      </c>
      <c r="H51">
        <v>129073.31800000001</v>
      </c>
      <c r="J51" t="s">
        <v>287</v>
      </c>
      <c r="K51">
        <v>1</v>
      </c>
      <c r="M51">
        <v>0</v>
      </c>
      <c r="N51" t="s">
        <v>439</v>
      </c>
    </row>
    <row r="52" spans="1:14" x14ac:dyDescent="0.3">
      <c r="A52" t="s">
        <v>142</v>
      </c>
      <c r="B52">
        <v>2022</v>
      </c>
      <c r="C52" t="s">
        <v>135</v>
      </c>
      <c r="D52" t="s">
        <v>217</v>
      </c>
      <c r="E52">
        <v>220722</v>
      </c>
      <c r="F52">
        <v>69960</v>
      </c>
      <c r="G52">
        <v>1626441</v>
      </c>
      <c r="H52">
        <v>292256</v>
      </c>
      <c r="K52">
        <v>0</v>
      </c>
      <c r="M52">
        <v>0</v>
      </c>
      <c r="N52" t="s">
        <v>395</v>
      </c>
    </row>
    <row r="53" spans="1:14" x14ac:dyDescent="0.3">
      <c r="A53" t="s">
        <v>144</v>
      </c>
      <c r="B53">
        <v>2022</v>
      </c>
      <c r="C53" t="s">
        <v>135</v>
      </c>
      <c r="D53" t="s">
        <v>219</v>
      </c>
      <c r="E53">
        <v>199000</v>
      </c>
      <c r="F53">
        <v>51000</v>
      </c>
      <c r="G53">
        <v>779400</v>
      </c>
      <c r="H53">
        <v>191700</v>
      </c>
      <c r="K53">
        <v>0</v>
      </c>
      <c r="L53" t="s">
        <v>202</v>
      </c>
      <c r="M53">
        <v>1</v>
      </c>
      <c r="N53" t="s">
        <v>433</v>
      </c>
    </row>
    <row r="54" spans="1:14" x14ac:dyDescent="0.3">
      <c r="A54" t="s">
        <v>146</v>
      </c>
      <c r="B54">
        <v>2022</v>
      </c>
      <c r="C54" t="s">
        <v>135</v>
      </c>
      <c r="D54" t="s">
        <v>221</v>
      </c>
      <c r="E54">
        <v>351000</v>
      </c>
      <c r="F54">
        <v>95000</v>
      </c>
      <c r="G54">
        <v>1341000</v>
      </c>
      <c r="H54">
        <v>314000</v>
      </c>
      <c r="J54" t="s">
        <v>279</v>
      </c>
      <c r="K54">
        <v>1</v>
      </c>
      <c r="M54">
        <v>0</v>
      </c>
      <c r="N54" t="s">
        <v>399</v>
      </c>
    </row>
    <row r="55" spans="1:14" x14ac:dyDescent="0.3">
      <c r="A55" t="s">
        <v>148</v>
      </c>
      <c r="B55">
        <v>2022</v>
      </c>
      <c r="C55" t="s">
        <v>135</v>
      </c>
      <c r="D55" t="s">
        <v>223</v>
      </c>
      <c r="E55">
        <v>102217</v>
      </c>
      <c r="F55">
        <v>22085</v>
      </c>
      <c r="G55">
        <v>795157</v>
      </c>
      <c r="H55">
        <v>155020</v>
      </c>
      <c r="K55">
        <v>0</v>
      </c>
      <c r="L55" t="s">
        <v>199</v>
      </c>
      <c r="M55">
        <v>1</v>
      </c>
      <c r="N55" t="s">
        <v>427</v>
      </c>
    </row>
    <row r="56" spans="1:14" x14ac:dyDescent="0.3">
      <c r="A56" t="s">
        <v>149</v>
      </c>
      <c r="B56">
        <v>2022</v>
      </c>
      <c r="C56" t="s">
        <v>135</v>
      </c>
      <c r="D56" t="s">
        <v>224</v>
      </c>
      <c r="E56">
        <v>102217</v>
      </c>
      <c r="F56">
        <v>22085</v>
      </c>
      <c r="G56">
        <v>490442</v>
      </c>
      <c r="H56">
        <v>95614</v>
      </c>
      <c r="K56">
        <v>0</v>
      </c>
      <c r="L56" t="s">
        <v>199</v>
      </c>
      <c r="M56">
        <v>1</v>
      </c>
      <c r="N56" t="s">
        <v>431</v>
      </c>
    </row>
    <row r="57" spans="1:14" x14ac:dyDescent="0.3">
      <c r="A57" t="s">
        <v>151</v>
      </c>
      <c r="B57">
        <v>2022</v>
      </c>
      <c r="C57" t="s">
        <v>135</v>
      </c>
      <c r="D57" t="s">
        <v>226</v>
      </c>
      <c r="E57">
        <v>102217</v>
      </c>
      <c r="F57">
        <v>22085</v>
      </c>
      <c r="G57">
        <v>421411</v>
      </c>
      <c r="H57">
        <v>82156</v>
      </c>
      <c r="K57">
        <v>0</v>
      </c>
      <c r="L57" t="s">
        <v>199</v>
      </c>
      <c r="M57">
        <v>1</v>
      </c>
      <c r="N57" t="s">
        <v>397</v>
      </c>
    </row>
    <row r="58" spans="1:14" x14ac:dyDescent="0.3">
      <c r="A58" t="s">
        <v>150</v>
      </c>
      <c r="B58">
        <v>2022</v>
      </c>
      <c r="C58" t="s">
        <v>135</v>
      </c>
      <c r="D58" t="s">
        <v>225</v>
      </c>
      <c r="E58">
        <v>109440</v>
      </c>
      <c r="F58">
        <v>42240</v>
      </c>
      <c r="G58">
        <v>735905.92</v>
      </c>
      <c r="H58">
        <v>213660.16</v>
      </c>
      <c r="K58">
        <v>0</v>
      </c>
      <c r="M58">
        <v>0</v>
      </c>
      <c r="N58" t="s">
        <v>396</v>
      </c>
    </row>
    <row r="59" spans="1:14" x14ac:dyDescent="0.3">
      <c r="A59" t="s">
        <v>155</v>
      </c>
      <c r="B59">
        <v>2022</v>
      </c>
      <c r="C59" t="s">
        <v>135</v>
      </c>
      <c r="D59" t="s">
        <v>230</v>
      </c>
      <c r="E59">
        <v>222476</v>
      </c>
      <c r="F59">
        <v>50613</v>
      </c>
      <c r="G59">
        <v>754592</v>
      </c>
      <c r="H59">
        <v>162528</v>
      </c>
      <c r="J59" t="s">
        <v>282</v>
      </c>
      <c r="K59">
        <v>1</v>
      </c>
      <c r="M59">
        <v>0</v>
      </c>
      <c r="N59" t="s">
        <v>401</v>
      </c>
    </row>
    <row r="60" spans="1:14" x14ac:dyDescent="0.3">
      <c r="A60" t="s">
        <v>153</v>
      </c>
      <c r="B60">
        <v>2022</v>
      </c>
      <c r="C60" t="s">
        <v>135</v>
      </c>
      <c r="D60" t="s">
        <v>228</v>
      </c>
      <c r="E60">
        <v>102217</v>
      </c>
      <c r="F60">
        <v>22085</v>
      </c>
      <c r="G60">
        <v>340315</v>
      </c>
      <c r="H60">
        <v>66346</v>
      </c>
      <c r="K60">
        <v>0</v>
      </c>
      <c r="L60" t="s">
        <v>199</v>
      </c>
      <c r="M60">
        <v>1</v>
      </c>
      <c r="N60" t="s">
        <v>404</v>
      </c>
    </row>
    <row r="61" spans="1:14" x14ac:dyDescent="0.3">
      <c r="A61" t="s">
        <v>154</v>
      </c>
      <c r="B61">
        <v>2022</v>
      </c>
      <c r="C61" t="s">
        <v>135</v>
      </c>
      <c r="D61" t="s">
        <v>229</v>
      </c>
      <c r="E61">
        <v>155070</v>
      </c>
      <c r="F61">
        <v>65070</v>
      </c>
      <c r="G61">
        <v>884080.8</v>
      </c>
      <c r="H61">
        <v>192751.65</v>
      </c>
      <c r="J61" t="s">
        <v>281</v>
      </c>
      <c r="K61">
        <v>1</v>
      </c>
      <c r="M61">
        <v>0</v>
      </c>
      <c r="N61" t="s">
        <v>400</v>
      </c>
    </row>
    <row r="62" spans="1:14" x14ac:dyDescent="0.3">
      <c r="A62" t="s">
        <v>156</v>
      </c>
      <c r="B62">
        <v>2022</v>
      </c>
      <c r="C62" t="s">
        <v>135</v>
      </c>
      <c r="D62" t="s">
        <v>231</v>
      </c>
      <c r="E62">
        <v>81150</v>
      </c>
      <c r="F62">
        <v>34515</v>
      </c>
      <c r="G62">
        <v>1331149</v>
      </c>
      <c r="H62">
        <v>261581</v>
      </c>
      <c r="K62">
        <v>0</v>
      </c>
      <c r="M62">
        <v>0</v>
      </c>
      <c r="N62" t="s">
        <v>434</v>
      </c>
    </row>
    <row r="63" spans="1:14" x14ac:dyDescent="0.3">
      <c r="A63" t="s">
        <v>157</v>
      </c>
      <c r="B63">
        <v>2022</v>
      </c>
      <c r="C63" t="s">
        <v>135</v>
      </c>
      <c r="D63" t="s">
        <v>232</v>
      </c>
      <c r="E63">
        <v>102217</v>
      </c>
      <c r="F63">
        <v>22085</v>
      </c>
      <c r="G63">
        <v>205253</v>
      </c>
      <c r="H63">
        <v>40015</v>
      </c>
      <c r="K63">
        <v>0</v>
      </c>
      <c r="L63" t="s">
        <v>199</v>
      </c>
      <c r="M63">
        <v>1</v>
      </c>
      <c r="N63" t="s">
        <v>390</v>
      </c>
    </row>
    <row r="64" spans="1:14" x14ac:dyDescent="0.3">
      <c r="A64" t="s">
        <v>159</v>
      </c>
      <c r="B64">
        <v>2022</v>
      </c>
      <c r="C64" t="s">
        <v>135</v>
      </c>
      <c r="D64" t="s">
        <v>234</v>
      </c>
      <c r="E64">
        <v>66793</v>
      </c>
      <c r="F64">
        <v>26406</v>
      </c>
      <c r="G64">
        <v>841671</v>
      </c>
      <c r="H64">
        <v>194603</v>
      </c>
      <c r="K64">
        <v>0</v>
      </c>
      <c r="M64">
        <v>0</v>
      </c>
      <c r="N64" t="s">
        <v>408</v>
      </c>
    </row>
    <row r="65" spans="1:14" x14ac:dyDescent="0.3">
      <c r="A65" t="s">
        <v>161</v>
      </c>
      <c r="B65">
        <v>2022</v>
      </c>
      <c r="C65" t="s">
        <v>135</v>
      </c>
      <c r="D65" t="s">
        <v>236</v>
      </c>
      <c r="E65">
        <v>27100</v>
      </c>
      <c r="F65">
        <v>6900</v>
      </c>
      <c r="G65">
        <v>106100</v>
      </c>
      <c r="H65">
        <v>26100</v>
      </c>
      <c r="K65">
        <v>0</v>
      </c>
      <c r="L65" t="s">
        <v>202</v>
      </c>
      <c r="M65">
        <v>1</v>
      </c>
      <c r="N65" t="s">
        <v>438</v>
      </c>
    </row>
    <row r="66" spans="1:14" x14ac:dyDescent="0.3">
      <c r="A66" t="s">
        <v>160</v>
      </c>
      <c r="B66">
        <v>2022</v>
      </c>
      <c r="C66" t="s">
        <v>135</v>
      </c>
      <c r="D66" t="s">
        <v>235</v>
      </c>
      <c r="E66">
        <v>54120</v>
      </c>
      <c r="F66">
        <v>11000</v>
      </c>
      <c r="G66">
        <v>188882</v>
      </c>
      <c r="H66">
        <v>34115</v>
      </c>
      <c r="J66" t="s">
        <v>290</v>
      </c>
      <c r="K66">
        <v>1</v>
      </c>
      <c r="M66">
        <v>0</v>
      </c>
      <c r="N66" t="s">
        <v>392</v>
      </c>
    </row>
    <row r="67" spans="1:14" x14ac:dyDescent="0.3">
      <c r="A67" t="s">
        <v>162</v>
      </c>
      <c r="B67">
        <v>2022</v>
      </c>
      <c r="C67" t="s">
        <v>135</v>
      </c>
      <c r="D67" t="s">
        <v>237</v>
      </c>
      <c r="E67">
        <v>23400</v>
      </c>
      <c r="F67">
        <v>6000</v>
      </c>
      <c r="G67">
        <v>91600</v>
      </c>
      <c r="H67">
        <v>22500</v>
      </c>
      <c r="K67">
        <v>0</v>
      </c>
      <c r="L67" t="s">
        <v>202</v>
      </c>
      <c r="M67">
        <v>1</v>
      </c>
      <c r="N67" t="s">
        <v>440</v>
      </c>
    </row>
    <row r="68" spans="1:14" x14ac:dyDescent="0.3">
      <c r="A68" t="s">
        <v>164</v>
      </c>
      <c r="B68">
        <v>2022</v>
      </c>
      <c r="C68" t="s">
        <v>135</v>
      </c>
      <c r="D68" t="s">
        <v>239</v>
      </c>
      <c r="E68">
        <v>222198.82812450003</v>
      </c>
      <c r="F68">
        <v>68850.341109000001</v>
      </c>
      <c r="G68">
        <v>493238.97549893905</v>
      </c>
      <c r="H68">
        <v>165206.04576205002</v>
      </c>
      <c r="K68">
        <v>0</v>
      </c>
      <c r="M68">
        <v>0</v>
      </c>
      <c r="N68" t="s">
        <v>388</v>
      </c>
    </row>
    <row r="69" spans="1:14" x14ac:dyDescent="0.3">
      <c r="A69" t="s">
        <v>165</v>
      </c>
      <c r="B69">
        <v>2022</v>
      </c>
      <c r="C69" t="s">
        <v>135</v>
      </c>
      <c r="D69" t="s">
        <v>240</v>
      </c>
      <c r="E69">
        <v>38404</v>
      </c>
      <c r="F69">
        <v>7142</v>
      </c>
      <c r="G69">
        <v>380457</v>
      </c>
      <c r="H69">
        <v>109193</v>
      </c>
      <c r="J69" t="s">
        <v>285</v>
      </c>
      <c r="K69">
        <v>1</v>
      </c>
      <c r="M69">
        <v>0</v>
      </c>
      <c r="N69" t="s">
        <v>447</v>
      </c>
    </row>
    <row r="70" spans="1:14" x14ac:dyDescent="0.3">
      <c r="A70" t="s">
        <v>167</v>
      </c>
      <c r="B70">
        <v>2022</v>
      </c>
      <c r="C70" t="s">
        <v>135</v>
      </c>
      <c r="D70" t="s">
        <v>242</v>
      </c>
      <c r="E70">
        <v>17997</v>
      </c>
      <c r="F70">
        <v>5172</v>
      </c>
      <c r="G70">
        <v>161821</v>
      </c>
      <c r="H70">
        <v>90176</v>
      </c>
      <c r="K70">
        <v>0</v>
      </c>
      <c r="M70">
        <v>0</v>
      </c>
      <c r="N70" t="s">
        <v>393</v>
      </c>
    </row>
    <row r="71" spans="1:14" x14ac:dyDescent="0.3">
      <c r="A71" t="s">
        <v>171</v>
      </c>
      <c r="B71">
        <v>2022</v>
      </c>
      <c r="C71" t="s">
        <v>135</v>
      </c>
      <c r="D71" t="s">
        <v>246</v>
      </c>
      <c r="E71">
        <v>53912</v>
      </c>
      <c r="F71">
        <v>12265</v>
      </c>
      <c r="G71">
        <v>182858</v>
      </c>
      <c r="H71">
        <v>39385</v>
      </c>
      <c r="J71" t="s">
        <v>282</v>
      </c>
      <c r="K71">
        <v>1</v>
      </c>
      <c r="M71">
        <v>0</v>
      </c>
      <c r="N71" t="s">
        <v>389</v>
      </c>
    </row>
    <row r="72" spans="1:14" x14ac:dyDescent="0.3">
      <c r="A72" t="s">
        <v>166</v>
      </c>
      <c r="B72">
        <v>2022</v>
      </c>
      <c r="C72" t="s">
        <v>135</v>
      </c>
      <c r="D72" t="s">
        <v>241</v>
      </c>
      <c r="E72">
        <v>34872</v>
      </c>
      <c r="F72">
        <v>16395</v>
      </c>
      <c r="G72">
        <v>337125</v>
      </c>
      <c r="H72">
        <v>130025</v>
      </c>
      <c r="K72">
        <v>0</v>
      </c>
      <c r="M72">
        <v>0</v>
      </c>
      <c r="N72" t="s">
        <v>398</v>
      </c>
    </row>
    <row r="73" spans="1:14" x14ac:dyDescent="0.3">
      <c r="A73" t="s">
        <v>170</v>
      </c>
      <c r="B73">
        <v>2022</v>
      </c>
      <c r="C73" t="s">
        <v>135</v>
      </c>
      <c r="D73" t="s">
        <v>245</v>
      </c>
      <c r="E73">
        <v>6300</v>
      </c>
      <c r="F73">
        <v>1600</v>
      </c>
      <c r="G73">
        <v>24400</v>
      </c>
      <c r="H73">
        <v>6000</v>
      </c>
      <c r="K73">
        <v>0</v>
      </c>
      <c r="L73" t="s">
        <v>202</v>
      </c>
      <c r="M73">
        <v>1</v>
      </c>
      <c r="N73" t="s">
        <v>425</v>
      </c>
    </row>
    <row r="74" spans="1:14" x14ac:dyDescent="0.3">
      <c r="A74" t="s">
        <v>168</v>
      </c>
      <c r="B74">
        <v>2022</v>
      </c>
      <c r="C74" t="s">
        <v>135</v>
      </c>
      <c r="D74" t="s">
        <v>243</v>
      </c>
      <c r="E74">
        <v>153000</v>
      </c>
      <c r="F74">
        <v>37000</v>
      </c>
      <c r="G74">
        <v>264000</v>
      </c>
      <c r="H74">
        <v>111000</v>
      </c>
      <c r="K74">
        <v>0</v>
      </c>
      <c r="M74">
        <v>0</v>
      </c>
      <c r="N74" t="s">
        <v>410</v>
      </c>
    </row>
    <row r="75" spans="1:14" x14ac:dyDescent="0.3">
      <c r="A75" t="s">
        <v>169</v>
      </c>
      <c r="B75">
        <v>2022</v>
      </c>
      <c r="C75" t="s">
        <v>135</v>
      </c>
      <c r="D75" t="s">
        <v>244</v>
      </c>
      <c r="E75">
        <v>47038</v>
      </c>
      <c r="F75">
        <v>10701</v>
      </c>
      <c r="G75">
        <v>159542</v>
      </c>
      <c r="H75">
        <v>34363</v>
      </c>
      <c r="J75" t="s">
        <v>282</v>
      </c>
      <c r="K75">
        <v>1</v>
      </c>
      <c r="M75">
        <v>0</v>
      </c>
      <c r="N75" t="s">
        <v>403</v>
      </c>
    </row>
    <row r="76" spans="1:14" x14ac:dyDescent="0.3">
      <c r="A76" t="s">
        <v>172</v>
      </c>
      <c r="B76">
        <v>2022</v>
      </c>
      <c r="C76" t="s">
        <v>135</v>
      </c>
      <c r="D76" t="s">
        <v>247</v>
      </c>
      <c r="E76">
        <v>49045</v>
      </c>
      <c r="F76">
        <v>10030</v>
      </c>
      <c r="G76">
        <v>429352</v>
      </c>
      <c r="H76">
        <v>186320</v>
      </c>
      <c r="K76">
        <v>0</v>
      </c>
      <c r="M76">
        <v>0</v>
      </c>
      <c r="N76" t="s">
        <v>419</v>
      </c>
    </row>
    <row r="77" spans="1:14" x14ac:dyDescent="0.3">
      <c r="A77" t="s">
        <v>176</v>
      </c>
      <c r="B77">
        <v>2022</v>
      </c>
      <c r="C77" t="s">
        <v>135</v>
      </c>
      <c r="D77" t="s">
        <v>251</v>
      </c>
      <c r="E77">
        <v>8838</v>
      </c>
      <c r="F77">
        <v>4600</v>
      </c>
      <c r="G77">
        <v>21929</v>
      </c>
      <c r="H77">
        <v>4275</v>
      </c>
      <c r="K77">
        <v>0</v>
      </c>
      <c r="L77" t="s">
        <v>199</v>
      </c>
      <c r="M77">
        <v>1</v>
      </c>
      <c r="N77" t="s">
        <v>428</v>
      </c>
    </row>
    <row r="78" spans="1:14" x14ac:dyDescent="0.3">
      <c r="A78" t="s">
        <v>173</v>
      </c>
      <c r="B78">
        <v>2022</v>
      </c>
      <c r="C78" t="s">
        <v>135</v>
      </c>
      <c r="D78" t="s">
        <v>248</v>
      </c>
      <c r="E78">
        <v>51247.799999999996</v>
      </c>
      <c r="F78">
        <v>21826.2</v>
      </c>
      <c r="G78">
        <v>234370</v>
      </c>
      <c r="H78">
        <v>77115</v>
      </c>
      <c r="J78" t="s">
        <v>294</v>
      </c>
      <c r="K78">
        <v>1</v>
      </c>
      <c r="M78">
        <v>0</v>
      </c>
      <c r="N78" t="s">
        <v>426</v>
      </c>
    </row>
    <row r="79" spans="1:14" x14ac:dyDescent="0.3">
      <c r="A79" t="s">
        <v>177</v>
      </c>
      <c r="B79">
        <v>2022</v>
      </c>
      <c r="C79" t="s">
        <v>135</v>
      </c>
      <c r="D79" t="s">
        <v>252</v>
      </c>
      <c r="E79">
        <v>79110</v>
      </c>
      <c r="F79">
        <v>21675</v>
      </c>
      <c r="G79">
        <v>515187</v>
      </c>
      <c r="H79">
        <v>202721</v>
      </c>
      <c r="K79">
        <v>0</v>
      </c>
      <c r="M79">
        <v>0</v>
      </c>
      <c r="N79" t="s">
        <v>407</v>
      </c>
    </row>
    <row r="80" spans="1:14" x14ac:dyDescent="0.3">
      <c r="A80" t="s">
        <v>175</v>
      </c>
      <c r="B80">
        <v>2022</v>
      </c>
      <c r="C80" t="s">
        <v>135</v>
      </c>
      <c r="D80" t="s">
        <v>250</v>
      </c>
      <c r="E80">
        <v>75012</v>
      </c>
      <c r="F80">
        <v>18414</v>
      </c>
      <c r="G80">
        <v>347085</v>
      </c>
      <c r="H80">
        <v>144839</v>
      </c>
      <c r="K80">
        <v>0</v>
      </c>
      <c r="M80">
        <v>0</v>
      </c>
      <c r="N80" t="s">
        <v>405</v>
      </c>
    </row>
    <row r="81" spans="1:14" x14ac:dyDescent="0.3">
      <c r="A81" t="s">
        <v>178</v>
      </c>
      <c r="B81">
        <v>2022</v>
      </c>
      <c r="C81" t="s">
        <v>135</v>
      </c>
      <c r="D81" t="s">
        <v>253</v>
      </c>
      <c r="E81">
        <v>63148.54</v>
      </c>
      <c r="F81">
        <v>12830.04</v>
      </c>
      <c r="G81">
        <v>95269.955000000002</v>
      </c>
      <c r="H81">
        <v>95269.955000000002</v>
      </c>
      <c r="K81">
        <v>0</v>
      </c>
      <c r="M81">
        <v>0</v>
      </c>
      <c r="N81" t="s">
        <v>394</v>
      </c>
    </row>
    <row r="82" spans="1:14" x14ac:dyDescent="0.3">
      <c r="A82" t="s">
        <v>180</v>
      </c>
      <c r="B82">
        <v>2022</v>
      </c>
      <c r="C82" t="s">
        <v>135</v>
      </c>
      <c r="D82" t="s">
        <v>255</v>
      </c>
      <c r="E82">
        <v>48310</v>
      </c>
      <c r="F82">
        <v>23100</v>
      </c>
      <c r="G82">
        <v>10939</v>
      </c>
      <c r="H82">
        <v>2133</v>
      </c>
      <c r="K82">
        <v>0</v>
      </c>
      <c r="M82">
        <v>0</v>
      </c>
      <c r="N82" t="s">
        <v>416</v>
      </c>
    </row>
    <row r="83" spans="1:14" x14ac:dyDescent="0.3">
      <c r="A83" t="s">
        <v>179</v>
      </c>
      <c r="B83">
        <v>2022</v>
      </c>
      <c r="C83" t="s">
        <v>135</v>
      </c>
      <c r="D83" t="s">
        <v>254</v>
      </c>
      <c r="E83">
        <v>33000</v>
      </c>
      <c r="F83">
        <v>15000</v>
      </c>
      <c r="G83">
        <v>279659</v>
      </c>
      <c r="H83">
        <v>152513</v>
      </c>
      <c r="J83" t="s">
        <v>288</v>
      </c>
      <c r="K83">
        <v>1</v>
      </c>
      <c r="M83">
        <v>0</v>
      </c>
      <c r="N83" t="s">
        <v>391</v>
      </c>
    </row>
    <row r="84" spans="1:14" x14ac:dyDescent="0.3">
      <c r="A84" t="s">
        <v>181</v>
      </c>
      <c r="B84">
        <v>2022</v>
      </c>
      <c r="C84" t="s">
        <v>135</v>
      </c>
      <c r="D84" t="s">
        <v>256</v>
      </c>
      <c r="E84">
        <v>5000</v>
      </c>
      <c r="F84">
        <v>2000</v>
      </c>
      <c r="G84">
        <v>325288</v>
      </c>
      <c r="H84">
        <v>133604</v>
      </c>
      <c r="J84" t="s">
        <v>283</v>
      </c>
      <c r="K84">
        <v>1</v>
      </c>
      <c r="M84">
        <v>0</v>
      </c>
      <c r="N84" t="s">
        <v>414</v>
      </c>
    </row>
    <row r="85" spans="1:14" x14ac:dyDescent="0.3">
      <c r="A85" t="s">
        <v>184</v>
      </c>
      <c r="B85">
        <v>2022</v>
      </c>
      <c r="C85" t="s">
        <v>135</v>
      </c>
      <c r="D85" t="s">
        <v>259</v>
      </c>
      <c r="E85">
        <v>37240</v>
      </c>
      <c r="F85">
        <v>24000</v>
      </c>
      <c r="G85">
        <v>177170</v>
      </c>
      <c r="H85">
        <v>177170</v>
      </c>
      <c r="K85">
        <v>0</v>
      </c>
      <c r="M85">
        <v>0</v>
      </c>
      <c r="N85" t="s">
        <v>420</v>
      </c>
    </row>
    <row r="86" spans="1:14" x14ac:dyDescent="0.3">
      <c r="A86" t="s">
        <v>183</v>
      </c>
      <c r="B86">
        <v>2022</v>
      </c>
      <c r="C86" t="s">
        <v>135</v>
      </c>
      <c r="D86" t="s">
        <v>258</v>
      </c>
      <c r="E86">
        <v>4920</v>
      </c>
      <c r="F86">
        <v>3280</v>
      </c>
      <c r="G86">
        <v>161899.79999999999</v>
      </c>
      <c r="H86">
        <v>91808.4</v>
      </c>
      <c r="K86">
        <v>0</v>
      </c>
      <c r="M86">
        <v>0</v>
      </c>
      <c r="N86" t="s">
        <v>411</v>
      </c>
    </row>
    <row r="87" spans="1:14" x14ac:dyDescent="0.3">
      <c r="A87" t="s">
        <v>182</v>
      </c>
      <c r="B87">
        <v>2022</v>
      </c>
      <c r="C87" t="s">
        <v>135</v>
      </c>
      <c r="D87" t="s">
        <v>257</v>
      </c>
      <c r="E87">
        <v>10500</v>
      </c>
      <c r="F87">
        <v>5400</v>
      </c>
      <c r="G87">
        <v>114056.6</v>
      </c>
      <c r="H87">
        <v>114056.6</v>
      </c>
      <c r="K87">
        <v>0</v>
      </c>
      <c r="M87">
        <v>0</v>
      </c>
      <c r="N87" t="s">
        <v>409</v>
      </c>
    </row>
    <row r="88" spans="1:14" x14ac:dyDescent="0.3">
      <c r="A88" t="s">
        <v>185</v>
      </c>
      <c r="B88">
        <v>2022</v>
      </c>
      <c r="C88" t="s">
        <v>135</v>
      </c>
      <c r="D88" t="s">
        <v>260</v>
      </c>
      <c r="E88">
        <v>2150</v>
      </c>
      <c r="F88">
        <v>1200</v>
      </c>
      <c r="G88">
        <v>106327</v>
      </c>
      <c r="H88">
        <v>106327</v>
      </c>
      <c r="K88">
        <v>0</v>
      </c>
      <c r="M88">
        <v>0</v>
      </c>
      <c r="N88" t="s">
        <v>406</v>
      </c>
    </row>
    <row r="89" spans="1:14" x14ac:dyDescent="0.3">
      <c r="A89" t="s">
        <v>186</v>
      </c>
      <c r="B89">
        <v>2022</v>
      </c>
      <c r="C89" t="s">
        <v>135</v>
      </c>
      <c r="D89" t="s">
        <v>261</v>
      </c>
      <c r="E89">
        <v>7450</v>
      </c>
      <c r="F89">
        <v>2400</v>
      </c>
      <c r="G89">
        <v>31102</v>
      </c>
      <c r="H89">
        <v>31102</v>
      </c>
      <c r="J89" t="s">
        <v>294</v>
      </c>
      <c r="K89">
        <v>1</v>
      </c>
      <c r="M89">
        <v>0</v>
      </c>
      <c r="N89" t="s">
        <v>422</v>
      </c>
    </row>
    <row r="90" spans="1:14" x14ac:dyDescent="0.3">
      <c r="A90" t="s">
        <v>187</v>
      </c>
      <c r="B90">
        <v>2022</v>
      </c>
      <c r="C90" t="s">
        <v>135</v>
      </c>
      <c r="D90" t="s">
        <v>262</v>
      </c>
      <c r="E90">
        <v>15000</v>
      </c>
      <c r="F90">
        <v>6000</v>
      </c>
      <c r="G90">
        <v>25000</v>
      </c>
      <c r="H90">
        <v>25000</v>
      </c>
      <c r="J90" t="s">
        <v>288</v>
      </c>
      <c r="K90">
        <v>1</v>
      </c>
      <c r="M90">
        <v>0</v>
      </c>
      <c r="N90" t="s">
        <v>417</v>
      </c>
    </row>
    <row r="91" spans="1:14" x14ac:dyDescent="0.3">
      <c r="A91" t="s">
        <v>197</v>
      </c>
      <c r="B91">
        <v>2022</v>
      </c>
      <c r="C91" t="s">
        <v>135</v>
      </c>
      <c r="D91" t="s">
        <v>272</v>
      </c>
      <c r="E91">
        <v>0</v>
      </c>
      <c r="J91" t="s">
        <v>279</v>
      </c>
      <c r="K91">
        <v>1</v>
      </c>
      <c r="M91">
        <v>0</v>
      </c>
      <c r="N91" t="s">
        <v>443</v>
      </c>
    </row>
    <row r="92" spans="1:14" x14ac:dyDescent="0.3">
      <c r="A92" t="s">
        <v>191</v>
      </c>
      <c r="B92">
        <v>2022</v>
      </c>
      <c r="C92" t="s">
        <v>135</v>
      </c>
      <c r="D92" t="s">
        <v>266</v>
      </c>
      <c r="E92">
        <v>0</v>
      </c>
      <c r="J92" t="s">
        <v>278</v>
      </c>
      <c r="K92">
        <v>1</v>
      </c>
      <c r="M92">
        <v>0</v>
      </c>
      <c r="N92" t="s">
        <v>436</v>
      </c>
    </row>
    <row r="93" spans="1:14" x14ac:dyDescent="0.3">
      <c r="A93" t="s">
        <v>163</v>
      </c>
      <c r="B93">
        <v>2022</v>
      </c>
      <c r="C93" t="s">
        <v>135</v>
      </c>
      <c r="D93" t="s">
        <v>238</v>
      </c>
      <c r="E93">
        <v>0</v>
      </c>
      <c r="J93" t="s">
        <v>280</v>
      </c>
      <c r="K93">
        <v>1</v>
      </c>
      <c r="M93">
        <v>0</v>
      </c>
      <c r="N93" t="s">
        <v>441</v>
      </c>
    </row>
    <row r="94" spans="1:14" x14ac:dyDescent="0.3">
      <c r="A94" t="s">
        <v>198</v>
      </c>
      <c r="B94">
        <v>2022</v>
      </c>
      <c r="C94" t="s">
        <v>135</v>
      </c>
      <c r="D94" t="s">
        <v>273</v>
      </c>
      <c r="E94">
        <v>0</v>
      </c>
      <c r="J94" t="s">
        <v>278</v>
      </c>
      <c r="K94">
        <v>1</v>
      </c>
      <c r="M94">
        <v>0</v>
      </c>
      <c r="N94" t="s">
        <v>445</v>
      </c>
    </row>
    <row r="95" spans="1:14" x14ac:dyDescent="0.3">
      <c r="A95" t="s">
        <v>152</v>
      </c>
      <c r="B95">
        <v>2022</v>
      </c>
      <c r="C95" t="s">
        <v>135</v>
      </c>
      <c r="D95" t="s">
        <v>227</v>
      </c>
      <c r="E95">
        <v>0</v>
      </c>
      <c r="J95" t="s">
        <v>287</v>
      </c>
      <c r="K95">
        <v>1</v>
      </c>
      <c r="M95">
        <v>0</v>
      </c>
      <c r="N95" t="s">
        <v>430</v>
      </c>
    </row>
    <row r="96" spans="1:14" x14ac:dyDescent="0.3">
      <c r="A96" t="s">
        <v>193</v>
      </c>
      <c r="B96">
        <v>2022</v>
      </c>
      <c r="C96" t="s">
        <v>135</v>
      </c>
      <c r="D96" t="s">
        <v>268</v>
      </c>
      <c r="E96">
        <v>0</v>
      </c>
      <c r="J96" t="s">
        <v>281</v>
      </c>
      <c r="K96">
        <v>1</v>
      </c>
      <c r="M96">
        <v>0</v>
      </c>
      <c r="N96" t="s">
        <v>421</v>
      </c>
    </row>
    <row r="97" spans="1:14" x14ac:dyDescent="0.3">
      <c r="A97" t="s">
        <v>174</v>
      </c>
      <c r="B97">
        <v>2022</v>
      </c>
      <c r="C97" t="s">
        <v>135</v>
      </c>
      <c r="D97" t="s">
        <v>249</v>
      </c>
      <c r="E97">
        <v>0</v>
      </c>
      <c r="J97" t="s">
        <v>281</v>
      </c>
      <c r="K97">
        <v>1</v>
      </c>
      <c r="M97">
        <v>0</v>
      </c>
      <c r="N97" t="s">
        <v>402</v>
      </c>
    </row>
    <row r="98" spans="1:14" x14ac:dyDescent="0.3">
      <c r="A98" t="s">
        <v>194</v>
      </c>
      <c r="B98">
        <v>2022</v>
      </c>
      <c r="C98" t="s">
        <v>135</v>
      </c>
      <c r="D98" t="s">
        <v>269</v>
      </c>
      <c r="E98">
        <v>0</v>
      </c>
      <c r="J98" t="s">
        <v>278</v>
      </c>
      <c r="K98">
        <v>1</v>
      </c>
      <c r="M98">
        <v>0</v>
      </c>
      <c r="N98" t="s">
        <v>446</v>
      </c>
    </row>
    <row r="99" spans="1:14" x14ac:dyDescent="0.3">
      <c r="A99" t="s">
        <v>145</v>
      </c>
      <c r="B99">
        <v>2022</v>
      </c>
      <c r="C99" t="s">
        <v>135</v>
      </c>
      <c r="D99" t="s">
        <v>220</v>
      </c>
      <c r="E99">
        <v>0</v>
      </c>
      <c r="J99" t="s">
        <v>278</v>
      </c>
      <c r="K99">
        <v>1</v>
      </c>
      <c r="M99">
        <v>0</v>
      </c>
      <c r="N99" t="s">
        <v>412</v>
      </c>
    </row>
    <row r="100" spans="1:14" x14ac:dyDescent="0.3">
      <c r="A100" t="s">
        <v>196</v>
      </c>
      <c r="B100">
        <v>2022</v>
      </c>
      <c r="C100" t="s">
        <v>135</v>
      </c>
      <c r="D100" t="s">
        <v>271</v>
      </c>
      <c r="E100">
        <v>0</v>
      </c>
      <c r="J100" t="s">
        <v>279</v>
      </c>
      <c r="K100">
        <v>1</v>
      </c>
      <c r="M100">
        <v>0</v>
      </c>
      <c r="N100" t="s">
        <v>444</v>
      </c>
    </row>
    <row r="101" spans="1:14" x14ac:dyDescent="0.3">
      <c r="A101" t="s">
        <v>158</v>
      </c>
      <c r="B101">
        <v>2022</v>
      </c>
      <c r="C101" t="s">
        <v>135</v>
      </c>
      <c r="D101" t="s">
        <v>233</v>
      </c>
      <c r="E101">
        <v>0</v>
      </c>
      <c r="J101" t="s">
        <v>287</v>
      </c>
      <c r="K101">
        <v>1</v>
      </c>
      <c r="M101">
        <v>0</v>
      </c>
      <c r="N101" t="s">
        <v>442</v>
      </c>
    </row>
    <row r="102" spans="1:14" x14ac:dyDescent="0.3">
      <c r="A102" t="s">
        <v>190</v>
      </c>
      <c r="B102">
        <v>2022</v>
      </c>
      <c r="C102" t="s">
        <v>135</v>
      </c>
      <c r="D102" t="s">
        <v>265</v>
      </c>
      <c r="E102">
        <v>0</v>
      </c>
      <c r="J102" t="s">
        <v>278</v>
      </c>
      <c r="K102">
        <v>1</v>
      </c>
      <c r="M102">
        <v>0</v>
      </c>
      <c r="N102" t="s">
        <v>437</v>
      </c>
    </row>
    <row r="103" spans="1:14" x14ac:dyDescent="0.3">
      <c r="A103" t="s">
        <v>188</v>
      </c>
      <c r="B103">
        <v>2022</v>
      </c>
      <c r="C103" t="s">
        <v>135</v>
      </c>
      <c r="D103" t="s">
        <v>263</v>
      </c>
      <c r="E103">
        <v>0</v>
      </c>
      <c r="J103" t="s">
        <v>285</v>
      </c>
      <c r="K103">
        <v>1</v>
      </c>
      <c r="M103">
        <v>0</v>
      </c>
      <c r="N103" t="s">
        <v>423</v>
      </c>
    </row>
    <row r="104" spans="1:14" x14ac:dyDescent="0.3">
      <c r="A104" t="s">
        <v>189</v>
      </c>
      <c r="B104">
        <v>2022</v>
      </c>
      <c r="C104" t="s">
        <v>135</v>
      </c>
      <c r="D104" t="s">
        <v>264</v>
      </c>
      <c r="E104">
        <v>0</v>
      </c>
      <c r="J104" t="s">
        <v>281</v>
      </c>
      <c r="K104">
        <v>1</v>
      </c>
      <c r="M104">
        <v>0</v>
      </c>
      <c r="N104" t="s">
        <v>418</v>
      </c>
    </row>
    <row r="105" spans="1:14" x14ac:dyDescent="0.3">
      <c r="A105" t="s">
        <v>192</v>
      </c>
      <c r="B105">
        <v>2022</v>
      </c>
      <c r="C105" t="s">
        <v>135</v>
      </c>
      <c r="D105" t="s">
        <v>267</v>
      </c>
      <c r="E105">
        <v>0</v>
      </c>
      <c r="J105" t="s">
        <v>280</v>
      </c>
      <c r="K105">
        <v>1</v>
      </c>
      <c r="M105">
        <v>0</v>
      </c>
      <c r="N105" t="s">
        <v>415</v>
      </c>
    </row>
    <row r="106" spans="1:14" x14ac:dyDescent="0.3">
      <c r="A106" t="s">
        <v>195</v>
      </c>
      <c r="B106">
        <v>2022</v>
      </c>
      <c r="C106" t="s">
        <v>135</v>
      </c>
      <c r="D106" t="s">
        <v>270</v>
      </c>
      <c r="E106">
        <v>0</v>
      </c>
      <c r="J106" t="s">
        <v>283</v>
      </c>
      <c r="K106">
        <v>1</v>
      </c>
      <c r="M106">
        <v>0</v>
      </c>
      <c r="N106" t="s">
        <v>413</v>
      </c>
    </row>
    <row r="107" spans="1:14" x14ac:dyDescent="0.3">
      <c r="A107" t="s">
        <v>139</v>
      </c>
      <c r="B107">
        <v>2020</v>
      </c>
      <c r="C107" t="s">
        <v>135</v>
      </c>
      <c r="D107" t="s">
        <v>214</v>
      </c>
      <c r="E107">
        <v>427385</v>
      </c>
      <c r="F107">
        <v>104615</v>
      </c>
      <c r="G107">
        <v>1120735</v>
      </c>
      <c r="H107">
        <v>264460</v>
      </c>
      <c r="J107" t="s">
        <v>278</v>
      </c>
      <c r="K107">
        <v>1</v>
      </c>
      <c r="M107">
        <v>0</v>
      </c>
      <c r="N107" t="s">
        <v>435</v>
      </c>
    </row>
    <row r="108" spans="1:14" x14ac:dyDescent="0.3">
      <c r="A108" t="s">
        <v>136</v>
      </c>
      <c r="B108">
        <v>2020</v>
      </c>
      <c r="C108" t="s">
        <v>135</v>
      </c>
      <c r="D108" t="s">
        <v>213</v>
      </c>
      <c r="E108">
        <v>230180</v>
      </c>
      <c r="F108">
        <v>56992</v>
      </c>
      <c r="G108">
        <v>1643103</v>
      </c>
      <c r="H108">
        <v>383610</v>
      </c>
      <c r="K108">
        <v>0</v>
      </c>
      <c r="M108">
        <v>0</v>
      </c>
      <c r="N108" t="s">
        <v>432</v>
      </c>
    </row>
    <row r="109" spans="1:14" x14ac:dyDescent="0.3">
      <c r="A109" t="s">
        <v>140</v>
      </c>
      <c r="B109">
        <v>2020</v>
      </c>
      <c r="C109" t="s">
        <v>135</v>
      </c>
      <c r="D109" t="s">
        <v>215</v>
      </c>
      <c r="E109">
        <v>205552.6</v>
      </c>
      <c r="F109">
        <v>53461.850000000006</v>
      </c>
      <c r="G109">
        <v>757315.00699999998</v>
      </c>
      <c r="H109">
        <v>172575.41100000002</v>
      </c>
      <c r="J109" t="s">
        <v>287</v>
      </c>
      <c r="K109">
        <v>1</v>
      </c>
      <c r="M109">
        <v>0</v>
      </c>
      <c r="N109" t="s">
        <v>387</v>
      </c>
    </row>
    <row r="110" spans="1:14" x14ac:dyDescent="0.3">
      <c r="A110" t="s">
        <v>141</v>
      </c>
      <c r="B110">
        <v>2020</v>
      </c>
      <c r="C110" t="s">
        <v>135</v>
      </c>
      <c r="D110" t="s">
        <v>216</v>
      </c>
      <c r="E110">
        <v>268837</v>
      </c>
      <c r="F110">
        <v>66785</v>
      </c>
      <c r="G110">
        <v>852368</v>
      </c>
      <c r="H110">
        <v>176632</v>
      </c>
      <c r="J110" t="s">
        <v>290</v>
      </c>
      <c r="K110">
        <v>1</v>
      </c>
      <c r="M110">
        <v>0</v>
      </c>
      <c r="N110" t="s">
        <v>424</v>
      </c>
    </row>
    <row r="111" spans="1:14" x14ac:dyDescent="0.3">
      <c r="A111" t="s">
        <v>143</v>
      </c>
      <c r="B111">
        <v>2020</v>
      </c>
      <c r="C111" t="s">
        <v>135</v>
      </c>
      <c r="D111" t="s">
        <v>218</v>
      </c>
      <c r="E111">
        <v>160000</v>
      </c>
      <c r="F111">
        <v>50897</v>
      </c>
      <c r="G111">
        <v>1870000</v>
      </c>
      <c r="H111">
        <v>490000</v>
      </c>
      <c r="J111" t="s">
        <v>280</v>
      </c>
      <c r="K111">
        <v>1</v>
      </c>
      <c r="M111">
        <v>0</v>
      </c>
      <c r="N111" t="s">
        <v>429</v>
      </c>
    </row>
    <row r="112" spans="1:14" x14ac:dyDescent="0.3">
      <c r="A112" t="s">
        <v>147</v>
      </c>
      <c r="B112">
        <v>2020</v>
      </c>
      <c r="C112" t="s">
        <v>135</v>
      </c>
      <c r="D112" t="s">
        <v>222</v>
      </c>
      <c r="E112">
        <v>75869.2</v>
      </c>
      <c r="F112">
        <v>19732.699999999997</v>
      </c>
      <c r="G112">
        <v>279523.99400000001</v>
      </c>
      <c r="H112">
        <v>63697.361999999994</v>
      </c>
      <c r="J112" t="s">
        <v>287</v>
      </c>
      <c r="K112">
        <v>1</v>
      </c>
      <c r="M112">
        <v>0</v>
      </c>
      <c r="N112" t="s">
        <v>439</v>
      </c>
    </row>
    <row r="113" spans="1:14" x14ac:dyDescent="0.3">
      <c r="A113" t="s">
        <v>142</v>
      </c>
      <c r="B113">
        <v>2020</v>
      </c>
      <c r="C113" t="s">
        <v>135</v>
      </c>
      <c r="D113" t="s">
        <v>217</v>
      </c>
      <c r="E113">
        <v>222146</v>
      </c>
      <c r="F113">
        <v>67815</v>
      </c>
      <c r="G113">
        <v>1668646</v>
      </c>
      <c r="H113">
        <v>291940</v>
      </c>
      <c r="K113">
        <v>0</v>
      </c>
      <c r="M113">
        <v>0</v>
      </c>
      <c r="N113" t="s">
        <v>395</v>
      </c>
    </row>
    <row r="114" spans="1:14" x14ac:dyDescent="0.3">
      <c r="A114" t="s">
        <v>144</v>
      </c>
      <c r="B114">
        <v>2020</v>
      </c>
      <c r="C114" t="s">
        <v>135</v>
      </c>
      <c r="D114" t="s">
        <v>219</v>
      </c>
      <c r="E114">
        <v>173800</v>
      </c>
      <c r="F114">
        <v>48500</v>
      </c>
      <c r="G114">
        <v>650900</v>
      </c>
      <c r="H114">
        <v>118200</v>
      </c>
      <c r="K114">
        <v>0</v>
      </c>
      <c r="L114" t="s">
        <v>202</v>
      </c>
      <c r="M114">
        <v>1</v>
      </c>
      <c r="N114" t="s">
        <v>433</v>
      </c>
    </row>
    <row r="115" spans="1:14" x14ac:dyDescent="0.3">
      <c r="A115" t="s">
        <v>146</v>
      </c>
      <c r="B115">
        <v>2020</v>
      </c>
      <c r="C115" t="s">
        <v>135</v>
      </c>
      <c r="D115" t="s">
        <v>221</v>
      </c>
      <c r="E115">
        <v>369000</v>
      </c>
      <c r="F115">
        <v>85000</v>
      </c>
      <c r="G115">
        <v>1762000</v>
      </c>
      <c r="H115">
        <v>358000</v>
      </c>
      <c r="J115" t="s">
        <v>279</v>
      </c>
      <c r="K115">
        <v>1</v>
      </c>
      <c r="M115">
        <v>0</v>
      </c>
      <c r="N115" t="s">
        <v>399</v>
      </c>
    </row>
    <row r="116" spans="1:14" x14ac:dyDescent="0.3">
      <c r="A116" t="s">
        <v>148</v>
      </c>
      <c r="B116">
        <v>2020</v>
      </c>
      <c r="C116" t="s">
        <v>135</v>
      </c>
      <c r="D116" t="s">
        <v>223</v>
      </c>
      <c r="E116">
        <v>82105</v>
      </c>
      <c r="F116">
        <v>19435</v>
      </c>
      <c r="G116">
        <v>603967</v>
      </c>
      <c r="H116">
        <v>140663</v>
      </c>
      <c r="K116">
        <v>0</v>
      </c>
      <c r="L116" t="s">
        <v>199</v>
      </c>
      <c r="M116">
        <v>1</v>
      </c>
      <c r="N116" t="s">
        <v>427</v>
      </c>
    </row>
    <row r="117" spans="1:14" x14ac:dyDescent="0.3">
      <c r="A117" t="s">
        <v>149</v>
      </c>
      <c r="B117">
        <v>2020</v>
      </c>
      <c r="C117" t="s">
        <v>135</v>
      </c>
      <c r="D117" t="s">
        <v>224</v>
      </c>
      <c r="E117">
        <v>82105</v>
      </c>
      <c r="F117">
        <v>19435</v>
      </c>
      <c r="G117">
        <v>386801</v>
      </c>
      <c r="H117">
        <v>90085</v>
      </c>
      <c r="K117">
        <v>0</v>
      </c>
      <c r="L117" t="s">
        <v>199</v>
      </c>
      <c r="M117">
        <v>1</v>
      </c>
      <c r="N117" t="s">
        <v>431</v>
      </c>
    </row>
    <row r="118" spans="1:14" x14ac:dyDescent="0.3">
      <c r="A118" t="s">
        <v>151</v>
      </c>
      <c r="B118">
        <v>2020</v>
      </c>
      <c r="C118" t="s">
        <v>135</v>
      </c>
      <c r="D118" t="s">
        <v>226</v>
      </c>
      <c r="E118">
        <v>82105</v>
      </c>
      <c r="F118">
        <v>19435</v>
      </c>
      <c r="G118">
        <v>313234</v>
      </c>
      <c r="H118">
        <v>72952</v>
      </c>
      <c r="K118">
        <v>0</v>
      </c>
      <c r="L118" t="s">
        <v>199</v>
      </c>
      <c r="M118">
        <v>1</v>
      </c>
      <c r="N118" t="s">
        <v>397</v>
      </c>
    </row>
    <row r="119" spans="1:14" x14ac:dyDescent="0.3">
      <c r="A119" t="s">
        <v>150</v>
      </c>
      <c r="B119">
        <v>2020</v>
      </c>
      <c r="C119" t="s">
        <v>135</v>
      </c>
      <c r="D119" t="s">
        <v>225</v>
      </c>
      <c r="E119">
        <v>100800</v>
      </c>
      <c r="F119">
        <v>39600</v>
      </c>
      <c r="G119">
        <v>668908.19999999995</v>
      </c>
      <c r="H119">
        <v>200305.8</v>
      </c>
      <c r="K119">
        <v>0</v>
      </c>
      <c r="M119">
        <v>0</v>
      </c>
      <c r="N119" t="s">
        <v>396</v>
      </c>
    </row>
    <row r="120" spans="1:14" x14ac:dyDescent="0.3">
      <c r="A120" t="s">
        <v>155</v>
      </c>
      <c r="B120">
        <v>2020</v>
      </c>
      <c r="C120" t="s">
        <v>135</v>
      </c>
      <c r="D120" t="s">
        <v>230</v>
      </c>
      <c r="E120">
        <v>196504</v>
      </c>
      <c r="F120">
        <v>45702</v>
      </c>
      <c r="G120">
        <v>755493</v>
      </c>
      <c r="H120">
        <v>162924</v>
      </c>
      <c r="J120" t="s">
        <v>282</v>
      </c>
      <c r="K120">
        <v>1</v>
      </c>
      <c r="M120">
        <v>0</v>
      </c>
      <c r="N120" t="s">
        <v>401</v>
      </c>
    </row>
    <row r="121" spans="1:14" x14ac:dyDescent="0.3">
      <c r="A121" t="s">
        <v>153</v>
      </c>
      <c r="B121">
        <v>2020</v>
      </c>
      <c r="C121" t="s">
        <v>135</v>
      </c>
      <c r="D121" t="s">
        <v>228</v>
      </c>
      <c r="E121">
        <v>82105</v>
      </c>
      <c r="F121">
        <v>19435</v>
      </c>
      <c r="G121">
        <v>269182</v>
      </c>
      <c r="H121">
        <v>62692</v>
      </c>
      <c r="K121">
        <v>0</v>
      </c>
      <c r="L121" t="s">
        <v>199</v>
      </c>
      <c r="M121">
        <v>1</v>
      </c>
      <c r="N121" t="s">
        <v>404</v>
      </c>
    </row>
    <row r="122" spans="1:14" x14ac:dyDescent="0.3">
      <c r="A122" t="s">
        <v>154</v>
      </c>
      <c r="B122">
        <v>2020</v>
      </c>
      <c r="C122" t="s">
        <v>135</v>
      </c>
      <c r="D122" t="s">
        <v>229</v>
      </c>
      <c r="E122">
        <v>129014.99999999999</v>
      </c>
      <c r="F122">
        <v>61165.799999999996</v>
      </c>
      <c r="G122">
        <v>782456.51699999999</v>
      </c>
      <c r="H122">
        <v>152120.106</v>
      </c>
      <c r="J122" t="s">
        <v>281</v>
      </c>
      <c r="K122">
        <v>1</v>
      </c>
      <c r="M122">
        <v>0</v>
      </c>
      <c r="N122" t="s">
        <v>400</v>
      </c>
    </row>
    <row r="123" spans="1:14" x14ac:dyDescent="0.3">
      <c r="A123" t="s">
        <v>156</v>
      </c>
      <c r="B123">
        <v>2020</v>
      </c>
      <c r="C123" t="s">
        <v>135</v>
      </c>
      <c r="D123" t="s">
        <v>231</v>
      </c>
      <c r="E123">
        <v>86545</v>
      </c>
      <c r="F123">
        <v>34269</v>
      </c>
      <c r="G123">
        <v>1258548</v>
      </c>
      <c r="H123">
        <v>257720</v>
      </c>
      <c r="K123">
        <v>0</v>
      </c>
      <c r="M123">
        <v>0</v>
      </c>
      <c r="N123" t="s">
        <v>434</v>
      </c>
    </row>
    <row r="124" spans="1:14" x14ac:dyDescent="0.3">
      <c r="A124" t="s">
        <v>157</v>
      </c>
      <c r="B124">
        <v>2020</v>
      </c>
      <c r="C124" t="s">
        <v>135</v>
      </c>
      <c r="D124" t="s">
        <v>232</v>
      </c>
      <c r="E124">
        <v>82105</v>
      </c>
      <c r="F124">
        <v>19435</v>
      </c>
      <c r="G124">
        <v>175196</v>
      </c>
      <c r="H124">
        <v>40803</v>
      </c>
      <c r="K124">
        <v>0</v>
      </c>
      <c r="L124" t="s">
        <v>199</v>
      </c>
      <c r="M124">
        <v>1</v>
      </c>
      <c r="N124" t="s">
        <v>390</v>
      </c>
    </row>
    <row r="125" spans="1:14" x14ac:dyDescent="0.3">
      <c r="A125" t="s">
        <v>159</v>
      </c>
      <c r="B125">
        <v>2020</v>
      </c>
      <c r="C125" t="s">
        <v>135</v>
      </c>
      <c r="D125" t="s">
        <v>234</v>
      </c>
      <c r="E125">
        <v>127024</v>
      </c>
      <c r="F125">
        <v>52447</v>
      </c>
      <c r="G125">
        <v>1144800</v>
      </c>
      <c r="H125">
        <v>251847</v>
      </c>
      <c r="K125">
        <v>0</v>
      </c>
      <c r="M125">
        <v>0</v>
      </c>
      <c r="N125" t="s">
        <v>408</v>
      </c>
    </row>
    <row r="126" spans="1:14" x14ac:dyDescent="0.3">
      <c r="A126" t="s">
        <v>161</v>
      </c>
      <c r="B126">
        <v>2020</v>
      </c>
      <c r="C126" t="s">
        <v>135</v>
      </c>
      <c r="D126" t="s">
        <v>236</v>
      </c>
      <c r="E126">
        <v>23500</v>
      </c>
      <c r="F126">
        <v>6600</v>
      </c>
      <c r="G126">
        <v>88100</v>
      </c>
      <c r="H126">
        <v>16000</v>
      </c>
      <c r="K126">
        <v>0</v>
      </c>
      <c r="L126" t="s">
        <v>202</v>
      </c>
      <c r="M126">
        <v>1</v>
      </c>
      <c r="N126" t="s">
        <v>438</v>
      </c>
    </row>
    <row r="127" spans="1:14" x14ac:dyDescent="0.3">
      <c r="A127" t="s">
        <v>160</v>
      </c>
      <c r="B127">
        <v>2020</v>
      </c>
      <c r="C127" t="s">
        <v>135</v>
      </c>
      <c r="D127" t="s">
        <v>235</v>
      </c>
      <c r="E127">
        <v>33200</v>
      </c>
      <c r="F127">
        <v>8245</v>
      </c>
      <c r="G127">
        <v>107705</v>
      </c>
      <c r="H127">
        <v>21813</v>
      </c>
      <c r="J127" t="s">
        <v>290</v>
      </c>
      <c r="K127">
        <v>1</v>
      </c>
      <c r="M127">
        <v>0</v>
      </c>
      <c r="N127" t="s">
        <v>392</v>
      </c>
    </row>
    <row r="128" spans="1:14" x14ac:dyDescent="0.3">
      <c r="A128" t="s">
        <v>162</v>
      </c>
      <c r="B128">
        <v>2020</v>
      </c>
      <c r="C128" t="s">
        <v>135</v>
      </c>
      <c r="D128" t="s">
        <v>237</v>
      </c>
      <c r="E128">
        <v>18400</v>
      </c>
      <c r="F128">
        <v>5100</v>
      </c>
      <c r="G128">
        <v>69000</v>
      </c>
      <c r="H128">
        <v>12500</v>
      </c>
      <c r="K128">
        <v>0</v>
      </c>
      <c r="L128" t="s">
        <v>202</v>
      </c>
      <c r="M128">
        <v>1</v>
      </c>
      <c r="N128" t="s">
        <v>440</v>
      </c>
    </row>
    <row r="129" spans="1:14" x14ac:dyDescent="0.3">
      <c r="A129" t="s">
        <v>164</v>
      </c>
      <c r="B129">
        <v>2020</v>
      </c>
      <c r="C129" t="s">
        <v>135</v>
      </c>
      <c r="D129" t="s">
        <v>239</v>
      </c>
      <c r="E129">
        <v>167700</v>
      </c>
      <c r="F129">
        <v>99000</v>
      </c>
      <c r="G129">
        <v>378625</v>
      </c>
      <c r="H129">
        <v>23300</v>
      </c>
      <c r="K129">
        <v>0</v>
      </c>
      <c r="M129">
        <v>0</v>
      </c>
      <c r="N129" t="s">
        <v>388</v>
      </c>
    </row>
    <row r="130" spans="1:14" x14ac:dyDescent="0.3">
      <c r="A130" t="s">
        <v>165</v>
      </c>
      <c r="B130">
        <v>2020</v>
      </c>
      <c r="C130" t="s">
        <v>135</v>
      </c>
      <c r="D130" t="s">
        <v>240</v>
      </c>
      <c r="E130">
        <v>30367</v>
      </c>
      <c r="F130">
        <v>10820</v>
      </c>
      <c r="G130">
        <v>349829</v>
      </c>
      <c r="H130">
        <v>147701</v>
      </c>
      <c r="J130" t="s">
        <v>285</v>
      </c>
      <c r="K130">
        <v>1</v>
      </c>
      <c r="M130">
        <v>0</v>
      </c>
      <c r="N130" t="s">
        <v>447</v>
      </c>
    </row>
    <row r="131" spans="1:14" x14ac:dyDescent="0.3">
      <c r="A131" t="s">
        <v>167</v>
      </c>
      <c r="B131">
        <v>2020</v>
      </c>
      <c r="C131" t="s">
        <v>135</v>
      </c>
      <c r="D131" t="s">
        <v>242</v>
      </c>
      <c r="E131">
        <v>12050</v>
      </c>
      <c r="F131">
        <v>3780</v>
      </c>
      <c r="G131">
        <v>166946</v>
      </c>
      <c r="H131">
        <v>174367</v>
      </c>
      <c r="K131">
        <v>0</v>
      </c>
      <c r="M131">
        <v>0</v>
      </c>
      <c r="N131" t="s">
        <v>393</v>
      </c>
    </row>
    <row r="132" spans="1:14" x14ac:dyDescent="0.3">
      <c r="A132" t="s">
        <v>171</v>
      </c>
      <c r="B132">
        <v>2020</v>
      </c>
      <c r="C132" t="s">
        <v>135</v>
      </c>
      <c r="D132" t="s">
        <v>246</v>
      </c>
      <c r="E132">
        <v>21625</v>
      </c>
      <c r="F132">
        <v>5030</v>
      </c>
      <c r="G132">
        <v>83141</v>
      </c>
      <c r="H132">
        <v>17930</v>
      </c>
      <c r="J132" t="s">
        <v>282</v>
      </c>
      <c r="K132">
        <v>1</v>
      </c>
      <c r="M132">
        <v>0</v>
      </c>
      <c r="N132" t="s">
        <v>389</v>
      </c>
    </row>
    <row r="133" spans="1:14" x14ac:dyDescent="0.3">
      <c r="A133" t="s">
        <v>166</v>
      </c>
      <c r="B133">
        <v>2020</v>
      </c>
      <c r="C133" t="s">
        <v>135</v>
      </c>
      <c r="D133" t="s">
        <v>241</v>
      </c>
      <c r="E133">
        <v>30910.39</v>
      </c>
      <c r="F133">
        <v>12085.15</v>
      </c>
      <c r="G133">
        <v>325343.48</v>
      </c>
      <c r="H133">
        <v>4708.5</v>
      </c>
      <c r="K133">
        <v>0</v>
      </c>
      <c r="M133">
        <v>0</v>
      </c>
      <c r="N133" t="s">
        <v>398</v>
      </c>
    </row>
    <row r="134" spans="1:14" x14ac:dyDescent="0.3">
      <c r="A134" t="s">
        <v>170</v>
      </c>
      <c r="B134">
        <v>2020</v>
      </c>
      <c r="C134" t="s">
        <v>135</v>
      </c>
      <c r="D134" t="s">
        <v>245</v>
      </c>
      <c r="E134">
        <v>4800</v>
      </c>
      <c r="F134">
        <v>1200</v>
      </c>
      <c r="G134">
        <v>18900</v>
      </c>
      <c r="H134">
        <v>3600</v>
      </c>
      <c r="K134">
        <v>0</v>
      </c>
      <c r="L134" t="s">
        <v>202</v>
      </c>
      <c r="M134">
        <v>1</v>
      </c>
      <c r="N134" t="s">
        <v>425</v>
      </c>
    </row>
    <row r="135" spans="1:14" x14ac:dyDescent="0.3">
      <c r="A135" t="s">
        <v>168</v>
      </c>
      <c r="B135">
        <v>2020</v>
      </c>
      <c r="C135" t="s">
        <v>135</v>
      </c>
      <c r="D135" t="s">
        <v>243</v>
      </c>
      <c r="E135">
        <v>82000</v>
      </c>
      <c r="F135">
        <v>38000</v>
      </c>
      <c r="G135">
        <v>287000</v>
      </c>
      <c r="H135">
        <v>128000</v>
      </c>
      <c r="K135">
        <v>0</v>
      </c>
      <c r="M135">
        <v>0</v>
      </c>
      <c r="N135" t="s">
        <v>410</v>
      </c>
    </row>
    <row r="136" spans="1:14" x14ac:dyDescent="0.3">
      <c r="A136" t="s">
        <v>169</v>
      </c>
      <c r="B136">
        <v>2020</v>
      </c>
      <c r="C136" t="s">
        <v>135</v>
      </c>
      <c r="D136" t="s">
        <v>244</v>
      </c>
      <c r="E136">
        <v>15757</v>
      </c>
      <c r="F136">
        <v>3665</v>
      </c>
      <c r="G136">
        <v>60580</v>
      </c>
      <c r="H136">
        <v>13064</v>
      </c>
      <c r="J136" t="s">
        <v>282</v>
      </c>
      <c r="K136">
        <v>1</v>
      </c>
      <c r="M136">
        <v>0</v>
      </c>
      <c r="N136" t="s">
        <v>403</v>
      </c>
    </row>
    <row r="137" spans="1:14" x14ac:dyDescent="0.3">
      <c r="A137" t="s">
        <v>172</v>
      </c>
      <c r="B137">
        <v>2020</v>
      </c>
      <c r="C137" t="s">
        <v>135</v>
      </c>
      <c r="D137" t="s">
        <v>247</v>
      </c>
      <c r="E137">
        <v>45450</v>
      </c>
      <c r="F137">
        <v>11600</v>
      </c>
      <c r="G137">
        <v>411390</v>
      </c>
      <c r="H137">
        <v>169800</v>
      </c>
      <c r="K137">
        <v>0</v>
      </c>
      <c r="M137">
        <v>0</v>
      </c>
      <c r="N137" t="s">
        <v>419</v>
      </c>
    </row>
    <row r="138" spans="1:14" x14ac:dyDescent="0.3">
      <c r="A138" t="s">
        <v>176</v>
      </c>
      <c r="B138">
        <v>2020</v>
      </c>
      <c r="C138" t="s">
        <v>135</v>
      </c>
      <c r="D138" t="s">
        <v>251</v>
      </c>
      <c r="E138">
        <v>8536</v>
      </c>
      <c r="F138">
        <v>4600</v>
      </c>
      <c r="G138">
        <v>12456</v>
      </c>
      <c r="H138">
        <v>2901</v>
      </c>
      <c r="K138">
        <v>0</v>
      </c>
      <c r="L138" t="s">
        <v>199</v>
      </c>
      <c r="M138">
        <v>1</v>
      </c>
      <c r="N138" t="s">
        <v>428</v>
      </c>
    </row>
    <row r="139" spans="1:14" x14ac:dyDescent="0.3">
      <c r="A139" t="s">
        <v>173</v>
      </c>
      <c r="B139">
        <v>2020</v>
      </c>
      <c r="C139" t="s">
        <v>135</v>
      </c>
      <c r="D139" t="s">
        <v>248</v>
      </c>
      <c r="E139">
        <v>50484</v>
      </c>
      <c r="F139">
        <v>34015</v>
      </c>
      <c r="G139">
        <v>321217</v>
      </c>
      <c r="H139">
        <v>196996</v>
      </c>
      <c r="J139" t="s">
        <v>294</v>
      </c>
      <c r="K139">
        <v>1</v>
      </c>
      <c r="M139">
        <v>0</v>
      </c>
      <c r="N139" t="s">
        <v>426</v>
      </c>
    </row>
    <row r="140" spans="1:14" x14ac:dyDescent="0.3">
      <c r="A140" t="s">
        <v>177</v>
      </c>
      <c r="B140">
        <v>2020</v>
      </c>
      <c r="C140" t="s">
        <v>135</v>
      </c>
      <c r="D140" t="s">
        <v>252</v>
      </c>
      <c r="E140">
        <v>76539</v>
      </c>
      <c r="F140">
        <v>20233</v>
      </c>
      <c r="G140">
        <v>444865</v>
      </c>
      <c r="H140">
        <v>205387</v>
      </c>
      <c r="K140">
        <v>0</v>
      </c>
      <c r="M140">
        <v>0</v>
      </c>
      <c r="N140" t="s">
        <v>407</v>
      </c>
    </row>
    <row r="141" spans="1:14" x14ac:dyDescent="0.3">
      <c r="A141" t="s">
        <v>175</v>
      </c>
      <c r="B141">
        <v>2020</v>
      </c>
      <c r="C141" t="s">
        <v>135</v>
      </c>
      <c r="D141" t="s">
        <v>250</v>
      </c>
      <c r="E141">
        <v>70530</v>
      </c>
      <c r="F141">
        <v>21690</v>
      </c>
      <c r="G141">
        <v>281258</v>
      </c>
      <c r="H141">
        <v>152201</v>
      </c>
      <c r="K141">
        <v>0</v>
      </c>
      <c r="M141">
        <v>0</v>
      </c>
      <c r="N141" t="s">
        <v>405</v>
      </c>
    </row>
    <row r="142" spans="1:14" x14ac:dyDescent="0.3">
      <c r="A142" t="s">
        <v>178</v>
      </c>
      <c r="B142">
        <v>2020</v>
      </c>
      <c r="C142" t="s">
        <v>135</v>
      </c>
      <c r="D142" t="s">
        <v>253</v>
      </c>
      <c r="E142">
        <v>27283</v>
      </c>
      <c r="F142">
        <v>8780</v>
      </c>
      <c r="G142">
        <v>81015</v>
      </c>
      <c r="H142">
        <v>117413</v>
      </c>
      <c r="K142">
        <v>0</v>
      </c>
      <c r="M142">
        <v>0</v>
      </c>
      <c r="N142" t="s">
        <v>394</v>
      </c>
    </row>
    <row r="143" spans="1:14" x14ac:dyDescent="0.3">
      <c r="A143" t="s">
        <v>180</v>
      </c>
      <c r="B143">
        <v>2020</v>
      </c>
      <c r="C143" t="s">
        <v>135</v>
      </c>
      <c r="D143" t="s">
        <v>255</v>
      </c>
      <c r="E143">
        <v>48510</v>
      </c>
      <c r="F143">
        <v>29000</v>
      </c>
      <c r="G143">
        <v>99646</v>
      </c>
      <c r="H143">
        <v>99646</v>
      </c>
      <c r="K143">
        <v>0</v>
      </c>
      <c r="M143">
        <v>0</v>
      </c>
      <c r="N143" t="s">
        <v>416</v>
      </c>
    </row>
    <row r="144" spans="1:14" x14ac:dyDescent="0.3">
      <c r="A144" t="s">
        <v>179</v>
      </c>
      <c r="B144">
        <v>2020</v>
      </c>
      <c r="C144" t="s">
        <v>135</v>
      </c>
      <c r="D144" t="s">
        <v>254</v>
      </c>
      <c r="E144">
        <v>36800</v>
      </c>
      <c r="F144">
        <v>15900</v>
      </c>
      <c r="G144">
        <v>264060</v>
      </c>
      <c r="H144">
        <v>153558</v>
      </c>
      <c r="J144" t="s">
        <v>288</v>
      </c>
      <c r="K144">
        <v>1</v>
      </c>
      <c r="M144">
        <v>0</v>
      </c>
      <c r="N144" t="s">
        <v>391</v>
      </c>
    </row>
    <row r="145" spans="1:14" x14ac:dyDescent="0.3">
      <c r="A145" t="s">
        <v>181</v>
      </c>
      <c r="B145">
        <v>2020</v>
      </c>
      <c r="C145" t="s">
        <v>135</v>
      </c>
      <c r="D145" t="s">
        <v>256</v>
      </c>
      <c r="E145">
        <v>6000</v>
      </c>
      <c r="F145">
        <v>2000</v>
      </c>
      <c r="G145">
        <v>279506</v>
      </c>
      <c r="H145">
        <v>133963</v>
      </c>
      <c r="J145" t="s">
        <v>283</v>
      </c>
      <c r="K145">
        <v>1</v>
      </c>
      <c r="M145">
        <v>0</v>
      </c>
      <c r="N145" t="s">
        <v>414</v>
      </c>
    </row>
    <row r="146" spans="1:14" x14ac:dyDescent="0.3">
      <c r="A146" t="s">
        <v>184</v>
      </c>
      <c r="B146">
        <v>2020</v>
      </c>
      <c r="C146" t="s">
        <v>135</v>
      </c>
      <c r="D146" t="s">
        <v>259</v>
      </c>
      <c r="E146">
        <v>70738</v>
      </c>
      <c r="F146">
        <v>43428</v>
      </c>
      <c r="G146">
        <v>140400</v>
      </c>
      <c r="H146">
        <v>140400</v>
      </c>
      <c r="K146">
        <v>0</v>
      </c>
      <c r="M146">
        <v>0</v>
      </c>
      <c r="N146" t="s">
        <v>420</v>
      </c>
    </row>
    <row r="147" spans="1:14" x14ac:dyDescent="0.3">
      <c r="A147" t="s">
        <v>183</v>
      </c>
      <c r="B147">
        <v>2020</v>
      </c>
      <c r="C147" t="s">
        <v>135</v>
      </c>
      <c r="D147" t="s">
        <v>258</v>
      </c>
      <c r="E147">
        <v>5004</v>
      </c>
      <c r="F147">
        <v>3336</v>
      </c>
      <c r="G147">
        <v>213614</v>
      </c>
      <c r="H147">
        <v>116214</v>
      </c>
      <c r="K147">
        <v>0</v>
      </c>
      <c r="M147">
        <v>0</v>
      </c>
      <c r="N147" t="s">
        <v>411</v>
      </c>
    </row>
    <row r="148" spans="1:14" x14ac:dyDescent="0.3">
      <c r="A148" t="s">
        <v>182</v>
      </c>
      <c r="B148">
        <v>2020</v>
      </c>
      <c r="C148" t="s">
        <v>135</v>
      </c>
      <c r="D148" t="s">
        <v>257</v>
      </c>
      <c r="E148">
        <v>9150</v>
      </c>
      <c r="F148">
        <v>5300</v>
      </c>
      <c r="G148">
        <v>110646</v>
      </c>
      <c r="H148">
        <v>110646</v>
      </c>
      <c r="K148">
        <v>0</v>
      </c>
      <c r="M148">
        <v>0</v>
      </c>
      <c r="N148" t="s">
        <v>409</v>
      </c>
    </row>
    <row r="149" spans="1:14" x14ac:dyDescent="0.3">
      <c r="A149" t="s">
        <v>185</v>
      </c>
      <c r="B149">
        <v>2020</v>
      </c>
      <c r="C149" t="s">
        <v>135</v>
      </c>
      <c r="D149" t="s">
        <v>260</v>
      </c>
      <c r="E149">
        <v>1800</v>
      </c>
      <c r="F149">
        <v>1150</v>
      </c>
      <c r="G149">
        <v>104026</v>
      </c>
      <c r="H149">
        <v>104026</v>
      </c>
      <c r="K149">
        <v>0</v>
      </c>
      <c r="M149">
        <v>0</v>
      </c>
      <c r="N149" t="s">
        <v>406</v>
      </c>
    </row>
    <row r="150" spans="1:14" x14ac:dyDescent="0.3">
      <c r="A150" t="s">
        <v>186</v>
      </c>
      <c r="B150">
        <v>2020</v>
      </c>
      <c r="C150" t="s">
        <v>135</v>
      </c>
      <c r="D150" t="s">
        <v>261</v>
      </c>
      <c r="E150">
        <v>6650</v>
      </c>
      <c r="F150">
        <v>2130</v>
      </c>
      <c r="G150">
        <v>91397</v>
      </c>
      <c r="H150">
        <v>91397</v>
      </c>
      <c r="J150" t="s">
        <v>294</v>
      </c>
      <c r="K150">
        <v>1</v>
      </c>
      <c r="M150">
        <v>0</v>
      </c>
      <c r="N150" t="s">
        <v>422</v>
      </c>
    </row>
    <row r="151" spans="1:14" x14ac:dyDescent="0.3">
      <c r="A151" t="s">
        <v>187</v>
      </c>
      <c r="B151">
        <v>2020</v>
      </c>
      <c r="C151" t="s">
        <v>135</v>
      </c>
      <c r="D151" t="s">
        <v>262</v>
      </c>
      <c r="E151">
        <v>15000</v>
      </c>
      <c r="F151">
        <v>3000</v>
      </c>
      <c r="G151">
        <v>25000</v>
      </c>
      <c r="H151">
        <v>25000</v>
      </c>
      <c r="J151" t="s">
        <v>288</v>
      </c>
      <c r="K151">
        <v>1</v>
      </c>
      <c r="M151">
        <v>0</v>
      </c>
      <c r="N151" t="s">
        <v>417</v>
      </c>
    </row>
    <row r="152" spans="1:14" x14ac:dyDescent="0.3">
      <c r="A152" t="s">
        <v>197</v>
      </c>
      <c r="B152">
        <v>2020</v>
      </c>
      <c r="C152" t="s">
        <v>135</v>
      </c>
      <c r="D152" t="s">
        <v>272</v>
      </c>
      <c r="E152">
        <v>0</v>
      </c>
      <c r="F152">
        <v>0</v>
      </c>
      <c r="G152">
        <v>0</v>
      </c>
      <c r="H152">
        <v>0</v>
      </c>
      <c r="J152" t="s">
        <v>279</v>
      </c>
      <c r="K152">
        <v>1</v>
      </c>
      <c r="M152">
        <v>0</v>
      </c>
      <c r="N152" t="s">
        <v>443</v>
      </c>
    </row>
    <row r="153" spans="1:14" x14ac:dyDescent="0.3">
      <c r="A153" t="s">
        <v>191</v>
      </c>
      <c r="B153">
        <v>2020</v>
      </c>
      <c r="C153" t="s">
        <v>135</v>
      </c>
      <c r="D153" t="s">
        <v>266</v>
      </c>
      <c r="E153">
        <v>0</v>
      </c>
      <c r="F153">
        <v>0</v>
      </c>
      <c r="G153">
        <v>0</v>
      </c>
      <c r="H153">
        <v>0</v>
      </c>
      <c r="J153" t="s">
        <v>278</v>
      </c>
      <c r="K153">
        <v>1</v>
      </c>
      <c r="M153">
        <v>0</v>
      </c>
      <c r="N153" t="s">
        <v>436</v>
      </c>
    </row>
    <row r="154" spans="1:14" x14ac:dyDescent="0.3">
      <c r="A154" t="s">
        <v>163</v>
      </c>
      <c r="B154">
        <v>2020</v>
      </c>
      <c r="C154" t="s">
        <v>135</v>
      </c>
      <c r="D154" t="s">
        <v>238</v>
      </c>
      <c r="E154">
        <v>15713</v>
      </c>
      <c r="F154">
        <v>5103</v>
      </c>
      <c r="G154">
        <v>90000</v>
      </c>
      <c r="H154">
        <v>9541</v>
      </c>
      <c r="J154" t="s">
        <v>280</v>
      </c>
      <c r="K154">
        <v>1</v>
      </c>
      <c r="M154">
        <v>0</v>
      </c>
      <c r="N154" t="s">
        <v>441</v>
      </c>
    </row>
    <row r="155" spans="1:14" x14ac:dyDescent="0.3">
      <c r="A155" t="s">
        <v>198</v>
      </c>
      <c r="B155">
        <v>2020</v>
      </c>
      <c r="C155" t="s">
        <v>135</v>
      </c>
      <c r="D155" t="s">
        <v>273</v>
      </c>
      <c r="E155">
        <v>0</v>
      </c>
      <c r="F155">
        <v>0</v>
      </c>
      <c r="G155">
        <v>0</v>
      </c>
      <c r="H155">
        <v>0</v>
      </c>
      <c r="J155" t="s">
        <v>278</v>
      </c>
      <c r="K155">
        <v>1</v>
      </c>
      <c r="M155">
        <v>0</v>
      </c>
      <c r="N155" t="s">
        <v>445</v>
      </c>
    </row>
    <row r="156" spans="1:14" x14ac:dyDescent="0.3">
      <c r="A156" t="s">
        <v>152</v>
      </c>
      <c r="B156">
        <v>2020</v>
      </c>
      <c r="C156" t="s">
        <v>135</v>
      </c>
      <c r="D156" t="s">
        <v>227</v>
      </c>
      <c r="E156">
        <v>58225.200000000004</v>
      </c>
      <c r="F156">
        <v>15143.7</v>
      </c>
      <c r="G156">
        <v>214518.41400000002</v>
      </c>
      <c r="H156">
        <v>48884.022000000004</v>
      </c>
      <c r="J156" t="s">
        <v>287</v>
      </c>
      <c r="K156">
        <v>1</v>
      </c>
      <c r="M156">
        <v>0</v>
      </c>
      <c r="N156" t="s">
        <v>430</v>
      </c>
    </row>
    <row r="157" spans="1:14" x14ac:dyDescent="0.3">
      <c r="A157" t="s">
        <v>193</v>
      </c>
      <c r="B157">
        <v>2020</v>
      </c>
      <c r="C157" t="s">
        <v>135</v>
      </c>
      <c r="D157" t="s">
        <v>268</v>
      </c>
      <c r="E157">
        <v>0</v>
      </c>
      <c r="F157">
        <v>0</v>
      </c>
      <c r="G157">
        <v>0</v>
      </c>
      <c r="H157">
        <v>0</v>
      </c>
      <c r="J157" t="s">
        <v>281</v>
      </c>
      <c r="K157">
        <v>1</v>
      </c>
      <c r="M157">
        <v>0</v>
      </c>
      <c r="N157" t="s">
        <v>421</v>
      </c>
    </row>
    <row r="158" spans="1:14" x14ac:dyDescent="0.3">
      <c r="A158" t="s">
        <v>174</v>
      </c>
      <c r="B158">
        <v>2020</v>
      </c>
      <c r="C158" t="s">
        <v>135</v>
      </c>
      <c r="D158" t="s">
        <v>249</v>
      </c>
      <c r="E158">
        <v>8235</v>
      </c>
      <c r="F158">
        <v>3904.2</v>
      </c>
      <c r="G158">
        <v>49944.033000000003</v>
      </c>
      <c r="H158">
        <v>9709.7939999999999</v>
      </c>
      <c r="J158" t="s">
        <v>281</v>
      </c>
      <c r="K158">
        <v>1</v>
      </c>
      <c r="M158">
        <v>0</v>
      </c>
      <c r="N158" t="s">
        <v>402</v>
      </c>
    </row>
    <row r="159" spans="1:14" x14ac:dyDescent="0.3">
      <c r="A159" t="s">
        <v>194</v>
      </c>
      <c r="B159">
        <v>2020</v>
      </c>
      <c r="C159" t="s">
        <v>135</v>
      </c>
      <c r="D159" t="s">
        <v>269</v>
      </c>
      <c r="E159">
        <v>0</v>
      </c>
      <c r="F159">
        <v>0</v>
      </c>
      <c r="G159">
        <v>0</v>
      </c>
      <c r="H159">
        <v>0</v>
      </c>
      <c r="J159" t="s">
        <v>278</v>
      </c>
      <c r="K159">
        <v>1</v>
      </c>
      <c r="M159">
        <v>0</v>
      </c>
      <c r="N159" t="s">
        <v>446</v>
      </c>
    </row>
    <row r="160" spans="1:14" x14ac:dyDescent="0.3">
      <c r="A160" t="s">
        <v>145</v>
      </c>
      <c r="B160">
        <v>2020</v>
      </c>
      <c r="C160" t="s">
        <v>135</v>
      </c>
      <c r="D160" t="s">
        <v>220</v>
      </c>
      <c r="E160">
        <v>170954</v>
      </c>
      <c r="F160">
        <v>41846</v>
      </c>
      <c r="G160">
        <v>448294</v>
      </c>
      <c r="H160">
        <v>105784</v>
      </c>
      <c r="J160" t="s">
        <v>278</v>
      </c>
      <c r="K160">
        <v>1</v>
      </c>
      <c r="M160">
        <v>0</v>
      </c>
      <c r="N160" t="s">
        <v>412</v>
      </c>
    </row>
    <row r="161" spans="1:14" x14ac:dyDescent="0.3">
      <c r="A161" t="s">
        <v>196</v>
      </c>
      <c r="B161">
        <v>2020</v>
      </c>
      <c r="C161" t="s">
        <v>135</v>
      </c>
      <c r="D161" t="s">
        <v>271</v>
      </c>
      <c r="E161">
        <v>0</v>
      </c>
      <c r="F161">
        <v>0</v>
      </c>
      <c r="G161">
        <v>0</v>
      </c>
      <c r="H161">
        <v>0</v>
      </c>
      <c r="J161" t="s">
        <v>279</v>
      </c>
      <c r="K161">
        <v>1</v>
      </c>
      <c r="M161">
        <v>0</v>
      </c>
      <c r="N161" t="s">
        <v>444</v>
      </c>
    </row>
    <row r="162" spans="1:14" x14ac:dyDescent="0.3">
      <c r="A162" t="s">
        <v>158</v>
      </c>
      <c r="B162">
        <v>2020</v>
      </c>
      <c r="C162" t="s">
        <v>135</v>
      </c>
      <c r="D162" t="s">
        <v>233</v>
      </c>
      <c r="E162">
        <v>20290.599999999999</v>
      </c>
      <c r="F162">
        <v>5277.35</v>
      </c>
      <c r="G162">
        <v>74756.417000000001</v>
      </c>
      <c r="H162">
        <v>17035.341</v>
      </c>
      <c r="J162" t="s">
        <v>287</v>
      </c>
      <c r="K162">
        <v>1</v>
      </c>
      <c r="M162">
        <v>0</v>
      </c>
      <c r="N162" t="s">
        <v>442</v>
      </c>
    </row>
    <row r="163" spans="1:14" x14ac:dyDescent="0.3">
      <c r="A163" t="s">
        <v>190</v>
      </c>
      <c r="B163">
        <v>2020</v>
      </c>
      <c r="C163" t="s">
        <v>135</v>
      </c>
      <c r="D163" t="s">
        <v>265</v>
      </c>
      <c r="E163">
        <v>0</v>
      </c>
      <c r="F163">
        <v>0</v>
      </c>
      <c r="G163">
        <v>0</v>
      </c>
      <c r="H163">
        <v>0</v>
      </c>
      <c r="J163" t="s">
        <v>278</v>
      </c>
      <c r="K163">
        <v>1</v>
      </c>
      <c r="M163">
        <v>0</v>
      </c>
      <c r="N163" t="s">
        <v>437</v>
      </c>
    </row>
    <row r="164" spans="1:14" x14ac:dyDescent="0.3">
      <c r="A164" t="s">
        <v>188</v>
      </c>
      <c r="B164">
        <v>2020</v>
      </c>
      <c r="C164" t="s">
        <v>135</v>
      </c>
      <c r="D164" t="s">
        <v>263</v>
      </c>
      <c r="E164">
        <v>1010</v>
      </c>
      <c r="F164">
        <v>450</v>
      </c>
      <c r="G164">
        <v>0</v>
      </c>
      <c r="H164">
        <v>51133.5</v>
      </c>
      <c r="J164" t="s">
        <v>285</v>
      </c>
      <c r="K164">
        <v>1</v>
      </c>
      <c r="M164">
        <v>0</v>
      </c>
      <c r="N164" t="s">
        <v>423</v>
      </c>
    </row>
    <row r="165" spans="1:14" x14ac:dyDescent="0.3">
      <c r="A165" t="s">
        <v>189</v>
      </c>
      <c r="B165">
        <v>2020</v>
      </c>
      <c r="C165" t="s">
        <v>135</v>
      </c>
      <c r="D165" t="s">
        <v>264</v>
      </c>
      <c r="E165">
        <v>0</v>
      </c>
      <c r="F165">
        <v>0</v>
      </c>
      <c r="G165">
        <v>0</v>
      </c>
      <c r="H165">
        <v>0</v>
      </c>
      <c r="J165" t="s">
        <v>281</v>
      </c>
      <c r="K165">
        <v>1</v>
      </c>
      <c r="M165">
        <v>0</v>
      </c>
      <c r="N165" t="s">
        <v>418</v>
      </c>
    </row>
    <row r="166" spans="1:14" x14ac:dyDescent="0.3">
      <c r="A166" t="s">
        <v>192</v>
      </c>
      <c r="B166">
        <v>2020</v>
      </c>
      <c r="C166" t="s">
        <v>135</v>
      </c>
      <c r="D166" t="s">
        <v>267</v>
      </c>
      <c r="E166">
        <v>0</v>
      </c>
      <c r="F166">
        <v>0</v>
      </c>
      <c r="G166">
        <v>0</v>
      </c>
      <c r="H166">
        <v>0</v>
      </c>
      <c r="J166" t="s">
        <v>280</v>
      </c>
      <c r="K166">
        <v>1</v>
      </c>
      <c r="M166">
        <v>0</v>
      </c>
      <c r="N166" t="s">
        <v>415</v>
      </c>
    </row>
    <row r="167" spans="1:14" x14ac:dyDescent="0.3">
      <c r="A167" t="s">
        <v>195</v>
      </c>
      <c r="B167">
        <v>2020</v>
      </c>
      <c r="C167" t="s">
        <v>135</v>
      </c>
      <c r="D167" t="s">
        <v>270</v>
      </c>
      <c r="E167">
        <v>0</v>
      </c>
      <c r="F167">
        <v>0</v>
      </c>
      <c r="G167">
        <v>0</v>
      </c>
      <c r="H167">
        <v>0</v>
      </c>
      <c r="J167" t="s">
        <v>283</v>
      </c>
      <c r="K167">
        <v>1</v>
      </c>
      <c r="M167">
        <v>0</v>
      </c>
      <c r="N167" t="s">
        <v>413</v>
      </c>
    </row>
    <row r="168" spans="1:14" x14ac:dyDescent="0.3">
      <c r="A168" t="s">
        <v>139</v>
      </c>
      <c r="B168">
        <v>2018</v>
      </c>
      <c r="C168" t="s">
        <v>135</v>
      </c>
      <c r="D168" t="s">
        <v>214</v>
      </c>
      <c r="E168">
        <v>463862.27999999997</v>
      </c>
      <c r="F168">
        <v>116662.56</v>
      </c>
      <c r="G168">
        <v>1392510</v>
      </c>
      <c r="H168">
        <v>340158</v>
      </c>
      <c r="J168" t="s">
        <v>278</v>
      </c>
      <c r="K168">
        <v>1</v>
      </c>
      <c r="M168">
        <v>0</v>
      </c>
      <c r="N168" t="s">
        <v>435</v>
      </c>
    </row>
    <row r="169" spans="1:14" x14ac:dyDescent="0.3">
      <c r="A169" t="s">
        <v>136</v>
      </c>
      <c r="B169">
        <v>2018</v>
      </c>
      <c r="C169" t="s">
        <v>135</v>
      </c>
      <c r="D169" t="s">
        <v>213</v>
      </c>
      <c r="E169">
        <v>221458</v>
      </c>
      <c r="F169">
        <v>56878</v>
      </c>
      <c r="G169">
        <v>2584832</v>
      </c>
      <c r="H169">
        <v>379136</v>
      </c>
      <c r="K169">
        <v>0</v>
      </c>
      <c r="M169">
        <v>0</v>
      </c>
      <c r="N169" t="s">
        <v>432</v>
      </c>
    </row>
    <row r="170" spans="1:14" x14ac:dyDescent="0.3">
      <c r="A170" t="s">
        <v>140</v>
      </c>
      <c r="B170">
        <v>2018</v>
      </c>
      <c r="C170" t="s">
        <v>135</v>
      </c>
      <c r="D170" t="s">
        <v>215</v>
      </c>
      <c r="E170">
        <v>145290</v>
      </c>
      <c r="F170">
        <v>37610</v>
      </c>
      <c r="G170">
        <v>666365.4</v>
      </c>
      <c r="H170">
        <v>153313</v>
      </c>
      <c r="J170" t="s">
        <v>287</v>
      </c>
      <c r="K170">
        <v>1</v>
      </c>
      <c r="M170">
        <v>0</v>
      </c>
      <c r="N170" t="s">
        <v>387</v>
      </c>
    </row>
    <row r="171" spans="1:14" x14ac:dyDescent="0.3">
      <c r="A171" t="s">
        <v>141</v>
      </c>
      <c r="B171">
        <v>2018</v>
      </c>
      <c r="C171" t="s">
        <v>135</v>
      </c>
      <c r="D171" t="s">
        <v>216</v>
      </c>
      <c r="E171">
        <v>270386</v>
      </c>
      <c r="F171">
        <v>56973</v>
      </c>
      <c r="G171">
        <v>859497</v>
      </c>
      <c r="H171">
        <v>168549</v>
      </c>
      <c r="J171" t="s">
        <v>290</v>
      </c>
      <c r="K171">
        <v>1</v>
      </c>
      <c r="M171">
        <v>0</v>
      </c>
      <c r="N171" t="s">
        <v>424</v>
      </c>
    </row>
    <row r="172" spans="1:14" x14ac:dyDescent="0.3">
      <c r="A172" t="s">
        <v>143</v>
      </c>
      <c r="B172">
        <v>2018</v>
      </c>
      <c r="C172" t="s">
        <v>135</v>
      </c>
      <c r="D172" t="s">
        <v>218</v>
      </c>
      <c r="E172">
        <v>140000</v>
      </c>
      <c r="F172">
        <v>50665</v>
      </c>
      <c r="G172">
        <v>1740000</v>
      </c>
      <c r="H172">
        <v>610000</v>
      </c>
      <c r="J172" t="s">
        <v>280</v>
      </c>
      <c r="K172">
        <v>1</v>
      </c>
      <c r="M172">
        <v>0</v>
      </c>
      <c r="N172" t="s">
        <v>429</v>
      </c>
    </row>
    <row r="173" spans="1:14" x14ac:dyDescent="0.3">
      <c r="A173" t="s">
        <v>147</v>
      </c>
      <c r="B173">
        <v>2018</v>
      </c>
      <c r="C173" t="s">
        <v>135</v>
      </c>
      <c r="D173" t="s">
        <v>222</v>
      </c>
      <c r="E173">
        <v>55210.2</v>
      </c>
      <c r="F173">
        <v>14291.8</v>
      </c>
      <c r="G173">
        <v>253218.85199999998</v>
      </c>
      <c r="H173">
        <v>58258.939999999995</v>
      </c>
      <c r="J173" t="s">
        <v>287</v>
      </c>
      <c r="K173">
        <v>1</v>
      </c>
      <c r="M173">
        <v>0</v>
      </c>
      <c r="N173" t="s">
        <v>439</v>
      </c>
    </row>
    <row r="174" spans="1:14" x14ac:dyDescent="0.3">
      <c r="A174" t="s">
        <v>142</v>
      </c>
      <c r="B174">
        <v>2018</v>
      </c>
      <c r="C174" t="s">
        <v>135</v>
      </c>
      <c r="D174" t="s">
        <v>217</v>
      </c>
      <c r="E174">
        <v>218589.47</v>
      </c>
      <c r="F174">
        <v>71153.5</v>
      </c>
      <c r="G174">
        <v>1635647</v>
      </c>
      <c r="H174">
        <v>284786</v>
      </c>
      <c r="K174">
        <v>0</v>
      </c>
      <c r="M174">
        <v>0</v>
      </c>
      <c r="N174" t="s">
        <v>395</v>
      </c>
    </row>
    <row r="175" spans="1:14" x14ac:dyDescent="0.3">
      <c r="A175" t="s">
        <v>144</v>
      </c>
      <c r="B175">
        <v>2018</v>
      </c>
      <c r="C175" t="s">
        <v>135</v>
      </c>
      <c r="D175" t="s">
        <v>219</v>
      </c>
      <c r="E175">
        <v>174800</v>
      </c>
      <c r="F175">
        <v>46600</v>
      </c>
      <c r="G175">
        <v>759100</v>
      </c>
      <c r="H175">
        <v>185799.99999999997</v>
      </c>
      <c r="K175">
        <v>0</v>
      </c>
      <c r="L175" t="s">
        <v>202</v>
      </c>
      <c r="M175">
        <v>1</v>
      </c>
      <c r="N175" t="s">
        <v>433</v>
      </c>
    </row>
    <row r="176" spans="1:14" x14ac:dyDescent="0.3">
      <c r="A176" t="s">
        <v>146</v>
      </c>
      <c r="B176">
        <v>2018</v>
      </c>
      <c r="C176" t="s">
        <v>135</v>
      </c>
      <c r="D176" t="s">
        <v>221</v>
      </c>
      <c r="E176">
        <v>341000</v>
      </c>
      <c r="F176">
        <v>99000</v>
      </c>
      <c r="G176">
        <v>1456000</v>
      </c>
      <c r="H176">
        <v>326000</v>
      </c>
      <c r="J176" t="s">
        <v>279</v>
      </c>
      <c r="K176">
        <v>1</v>
      </c>
      <c r="M176">
        <v>0</v>
      </c>
      <c r="N176" t="s">
        <v>399</v>
      </c>
    </row>
    <row r="177" spans="1:14" x14ac:dyDescent="0.3">
      <c r="A177" t="s">
        <v>148</v>
      </c>
      <c r="B177">
        <v>2018</v>
      </c>
      <c r="C177" t="s">
        <v>135</v>
      </c>
      <c r="D177" t="s">
        <v>223</v>
      </c>
      <c r="E177">
        <v>105675</v>
      </c>
      <c r="F177">
        <v>20115</v>
      </c>
      <c r="G177">
        <v>463672</v>
      </c>
      <c r="H177">
        <v>75922</v>
      </c>
      <c r="K177">
        <v>0</v>
      </c>
      <c r="L177" t="s">
        <v>199</v>
      </c>
      <c r="M177">
        <v>1</v>
      </c>
      <c r="N177" t="s">
        <v>427</v>
      </c>
    </row>
    <row r="178" spans="1:14" x14ac:dyDescent="0.3">
      <c r="A178" t="s">
        <v>149</v>
      </c>
      <c r="B178">
        <v>2018</v>
      </c>
      <c r="C178" t="s">
        <v>135</v>
      </c>
      <c r="D178" t="s">
        <v>224</v>
      </c>
      <c r="E178">
        <v>105675</v>
      </c>
      <c r="F178">
        <v>20115</v>
      </c>
      <c r="G178">
        <v>289045</v>
      </c>
      <c r="H178">
        <v>461547</v>
      </c>
      <c r="K178">
        <v>0</v>
      </c>
      <c r="L178" t="s">
        <v>199</v>
      </c>
      <c r="M178">
        <v>1</v>
      </c>
      <c r="N178" t="s">
        <v>431</v>
      </c>
    </row>
    <row r="179" spans="1:14" x14ac:dyDescent="0.3">
      <c r="A179" t="s">
        <v>151</v>
      </c>
      <c r="B179">
        <v>2018</v>
      </c>
      <c r="C179" t="s">
        <v>135</v>
      </c>
      <c r="D179" t="s">
        <v>226</v>
      </c>
      <c r="E179">
        <v>105675</v>
      </c>
      <c r="F179">
        <v>20115</v>
      </c>
      <c r="G179">
        <v>235540</v>
      </c>
      <c r="H179">
        <v>39418</v>
      </c>
      <c r="K179">
        <v>0</v>
      </c>
      <c r="L179" t="s">
        <v>199</v>
      </c>
      <c r="M179">
        <v>1</v>
      </c>
      <c r="N179" t="s">
        <v>397</v>
      </c>
    </row>
    <row r="180" spans="1:14" x14ac:dyDescent="0.3">
      <c r="A180" t="s">
        <v>150</v>
      </c>
      <c r="B180">
        <v>2018</v>
      </c>
      <c r="C180" t="s">
        <v>135</v>
      </c>
      <c r="D180" t="s">
        <v>225</v>
      </c>
      <c r="E180">
        <v>84125</v>
      </c>
      <c r="F180">
        <v>33000</v>
      </c>
      <c r="G180">
        <v>492185.5</v>
      </c>
      <c r="H180">
        <v>147082</v>
      </c>
      <c r="K180">
        <v>0</v>
      </c>
      <c r="M180">
        <v>0</v>
      </c>
      <c r="N180" t="s">
        <v>396</v>
      </c>
    </row>
    <row r="181" spans="1:14" x14ac:dyDescent="0.3">
      <c r="A181" t="s">
        <v>155</v>
      </c>
      <c r="B181">
        <v>2018</v>
      </c>
      <c r="C181" t="s">
        <v>135</v>
      </c>
      <c r="D181" t="s">
        <v>230</v>
      </c>
      <c r="E181">
        <v>114788</v>
      </c>
      <c r="F181">
        <v>28180</v>
      </c>
      <c r="G181">
        <v>764605</v>
      </c>
      <c r="H181">
        <v>156006</v>
      </c>
      <c r="J181" t="s">
        <v>282</v>
      </c>
      <c r="K181">
        <v>1</v>
      </c>
      <c r="M181">
        <v>0</v>
      </c>
      <c r="N181" t="s">
        <v>401</v>
      </c>
    </row>
    <row r="182" spans="1:14" x14ac:dyDescent="0.3">
      <c r="A182" t="s">
        <v>153</v>
      </c>
      <c r="B182">
        <v>2018</v>
      </c>
      <c r="C182" t="s">
        <v>135</v>
      </c>
      <c r="D182" t="s">
        <v>228</v>
      </c>
      <c r="E182">
        <v>105675</v>
      </c>
      <c r="F182">
        <v>20115</v>
      </c>
      <c r="G182">
        <v>208971</v>
      </c>
      <c r="H182">
        <v>34971</v>
      </c>
      <c r="K182">
        <v>0</v>
      </c>
      <c r="L182" t="s">
        <v>199</v>
      </c>
      <c r="M182">
        <v>1</v>
      </c>
      <c r="N182" t="s">
        <v>404</v>
      </c>
    </row>
    <row r="183" spans="1:14" x14ac:dyDescent="0.3">
      <c r="A183" t="s">
        <v>154</v>
      </c>
      <c r="B183">
        <v>2018</v>
      </c>
      <c r="C183" t="s">
        <v>135</v>
      </c>
      <c r="D183" t="s">
        <v>229</v>
      </c>
      <c r="E183">
        <v>127069.2</v>
      </c>
      <c r="F183">
        <v>61335</v>
      </c>
      <c r="G183">
        <v>782545.34699999995</v>
      </c>
      <c r="H183">
        <v>153517.698</v>
      </c>
      <c r="J183" t="s">
        <v>281</v>
      </c>
      <c r="K183">
        <v>1</v>
      </c>
      <c r="M183">
        <v>0</v>
      </c>
      <c r="N183" t="s">
        <v>400</v>
      </c>
    </row>
    <row r="184" spans="1:14" x14ac:dyDescent="0.3">
      <c r="A184" t="s">
        <v>156</v>
      </c>
      <c r="B184">
        <v>2018</v>
      </c>
      <c r="C184" t="s">
        <v>135</v>
      </c>
      <c r="D184" t="s">
        <v>231</v>
      </c>
      <c r="E184">
        <v>60571</v>
      </c>
      <c r="F184">
        <v>28892</v>
      </c>
      <c r="G184">
        <v>1023803</v>
      </c>
      <c r="H184">
        <v>194500</v>
      </c>
      <c r="K184">
        <v>0</v>
      </c>
      <c r="M184">
        <v>0</v>
      </c>
      <c r="N184" t="s">
        <v>434</v>
      </c>
    </row>
    <row r="185" spans="1:14" x14ac:dyDescent="0.3">
      <c r="A185" t="s">
        <v>157</v>
      </c>
      <c r="B185">
        <v>2018</v>
      </c>
      <c r="C185" t="s">
        <v>135</v>
      </c>
      <c r="D185" t="s">
        <v>232</v>
      </c>
      <c r="E185">
        <v>81675</v>
      </c>
      <c r="F185">
        <v>20115</v>
      </c>
      <c r="G185">
        <v>166146</v>
      </c>
      <c r="H185">
        <v>27805</v>
      </c>
      <c r="K185">
        <v>0</v>
      </c>
      <c r="L185" t="s">
        <v>199</v>
      </c>
      <c r="M185">
        <v>1</v>
      </c>
      <c r="N185" t="s">
        <v>390</v>
      </c>
    </row>
    <row r="186" spans="1:14" x14ac:dyDescent="0.3">
      <c r="A186" t="s">
        <v>159</v>
      </c>
      <c r="B186">
        <v>2018</v>
      </c>
      <c r="C186" t="s">
        <v>135</v>
      </c>
      <c r="D186" t="s">
        <v>234</v>
      </c>
      <c r="E186">
        <v>124545</v>
      </c>
      <c r="F186">
        <v>44312</v>
      </c>
      <c r="G186">
        <v>925060</v>
      </c>
      <c r="H186">
        <v>200481</v>
      </c>
      <c r="K186">
        <v>0</v>
      </c>
      <c r="M186">
        <v>0</v>
      </c>
      <c r="N186" t="s">
        <v>408</v>
      </c>
    </row>
    <row r="187" spans="1:14" x14ac:dyDescent="0.3">
      <c r="A187" t="s">
        <v>161</v>
      </c>
      <c r="B187">
        <v>2018</v>
      </c>
      <c r="C187" t="s">
        <v>135</v>
      </c>
      <c r="D187" t="s">
        <v>236</v>
      </c>
      <c r="E187">
        <v>23400.000000000004</v>
      </c>
      <c r="F187">
        <v>6300</v>
      </c>
      <c r="G187">
        <v>101900</v>
      </c>
      <c r="H187">
        <v>24900.000000000004</v>
      </c>
      <c r="K187">
        <v>0</v>
      </c>
      <c r="L187" t="s">
        <v>202</v>
      </c>
      <c r="M187">
        <v>1</v>
      </c>
      <c r="N187" t="s">
        <v>438</v>
      </c>
    </row>
    <row r="188" spans="1:14" x14ac:dyDescent="0.3">
      <c r="A188" t="s">
        <v>160</v>
      </c>
      <c r="B188">
        <v>2018</v>
      </c>
      <c r="C188" t="s">
        <v>135</v>
      </c>
      <c r="D188" t="s">
        <v>235</v>
      </c>
      <c r="E188">
        <v>29134</v>
      </c>
      <c r="F188">
        <v>6134</v>
      </c>
      <c r="G188">
        <v>93160</v>
      </c>
      <c r="H188">
        <v>18161</v>
      </c>
      <c r="J188" t="s">
        <v>290</v>
      </c>
      <c r="K188">
        <v>1</v>
      </c>
      <c r="M188">
        <v>0</v>
      </c>
      <c r="N188" t="s">
        <v>392</v>
      </c>
    </row>
    <row r="189" spans="1:14" x14ac:dyDescent="0.3">
      <c r="A189" t="s">
        <v>162</v>
      </c>
      <c r="B189">
        <v>2018</v>
      </c>
      <c r="C189" t="s">
        <v>135</v>
      </c>
      <c r="D189" t="s">
        <v>237</v>
      </c>
      <c r="E189">
        <v>15100</v>
      </c>
      <c r="F189">
        <v>4000</v>
      </c>
      <c r="G189">
        <v>65300</v>
      </c>
      <c r="H189">
        <v>16000</v>
      </c>
      <c r="K189">
        <v>0</v>
      </c>
      <c r="L189" t="s">
        <v>202</v>
      </c>
      <c r="M189">
        <v>1</v>
      </c>
      <c r="N189" t="s">
        <v>440</v>
      </c>
    </row>
    <row r="190" spans="1:14" x14ac:dyDescent="0.3">
      <c r="A190" t="s">
        <v>164</v>
      </c>
      <c r="B190">
        <v>2018</v>
      </c>
      <c r="C190" t="s">
        <v>135</v>
      </c>
      <c r="D190" t="s">
        <v>239</v>
      </c>
      <c r="E190">
        <v>107250</v>
      </c>
      <c r="F190">
        <v>32000</v>
      </c>
      <c r="G190">
        <v>836200</v>
      </c>
      <c r="H190">
        <v>299300</v>
      </c>
      <c r="K190">
        <v>0</v>
      </c>
      <c r="M190">
        <v>0</v>
      </c>
      <c r="N190" t="s">
        <v>388</v>
      </c>
    </row>
    <row r="191" spans="1:14" x14ac:dyDescent="0.3">
      <c r="A191" t="s">
        <v>165</v>
      </c>
      <c r="B191">
        <v>2018</v>
      </c>
      <c r="C191" t="s">
        <v>135</v>
      </c>
      <c r="D191" t="s">
        <v>240</v>
      </c>
      <c r="E191">
        <v>40147</v>
      </c>
      <c r="F191">
        <v>10350</v>
      </c>
      <c r="G191">
        <v>384395</v>
      </c>
      <c r="H191">
        <v>170846</v>
      </c>
      <c r="J191" t="s">
        <v>285</v>
      </c>
      <c r="K191">
        <v>1</v>
      </c>
      <c r="M191">
        <v>0</v>
      </c>
      <c r="N191" t="s">
        <v>447</v>
      </c>
    </row>
    <row r="192" spans="1:14" x14ac:dyDescent="0.3">
      <c r="A192" t="s">
        <v>167</v>
      </c>
      <c r="B192">
        <v>2018</v>
      </c>
      <c r="C192" t="s">
        <v>135</v>
      </c>
      <c r="D192" t="s">
        <v>242</v>
      </c>
      <c r="E192">
        <v>11220</v>
      </c>
      <c r="F192">
        <v>3900</v>
      </c>
      <c r="G192">
        <v>194741</v>
      </c>
      <c r="H192">
        <v>91163</v>
      </c>
      <c r="K192">
        <v>0</v>
      </c>
      <c r="M192">
        <v>0</v>
      </c>
      <c r="N192" t="s">
        <v>393</v>
      </c>
    </row>
    <row r="193" spans="1:14" x14ac:dyDescent="0.3">
      <c r="A193" t="s">
        <v>171</v>
      </c>
      <c r="B193">
        <v>2018</v>
      </c>
      <c r="C193" t="s">
        <v>135</v>
      </c>
      <c r="D193" t="s">
        <v>246</v>
      </c>
      <c r="E193">
        <v>10339</v>
      </c>
      <c r="F193">
        <v>2538</v>
      </c>
      <c r="G193">
        <v>68871</v>
      </c>
      <c r="H193">
        <v>14502</v>
      </c>
      <c r="J193" t="s">
        <v>282</v>
      </c>
      <c r="K193">
        <v>1</v>
      </c>
      <c r="M193">
        <v>0</v>
      </c>
      <c r="N193" t="s">
        <v>389</v>
      </c>
    </row>
    <row r="194" spans="1:14" x14ac:dyDescent="0.3">
      <c r="A194" t="s">
        <v>166</v>
      </c>
      <c r="B194">
        <v>2018</v>
      </c>
      <c r="C194" t="s">
        <v>135</v>
      </c>
      <c r="D194" t="s">
        <v>241</v>
      </c>
      <c r="E194">
        <v>30910.39</v>
      </c>
      <c r="F194">
        <v>12085.15</v>
      </c>
      <c r="G194">
        <v>325343.48</v>
      </c>
      <c r="H194">
        <v>4708.5</v>
      </c>
      <c r="K194">
        <v>0</v>
      </c>
      <c r="M194">
        <v>0</v>
      </c>
      <c r="N194" t="s">
        <v>398</v>
      </c>
    </row>
    <row r="195" spans="1:14" x14ac:dyDescent="0.3">
      <c r="A195" t="s">
        <v>170</v>
      </c>
      <c r="B195">
        <v>2018</v>
      </c>
      <c r="C195" t="s">
        <v>135</v>
      </c>
      <c r="D195" t="s">
        <v>245</v>
      </c>
      <c r="E195">
        <v>181600</v>
      </c>
      <c r="F195">
        <v>54700</v>
      </c>
      <c r="G195">
        <v>411400</v>
      </c>
      <c r="H195">
        <v>237600</v>
      </c>
      <c r="K195">
        <v>0</v>
      </c>
      <c r="L195" t="s">
        <v>202</v>
      </c>
      <c r="M195">
        <v>1</v>
      </c>
      <c r="N195" t="s">
        <v>425</v>
      </c>
    </row>
    <row r="196" spans="1:14" x14ac:dyDescent="0.3">
      <c r="A196" t="s">
        <v>168</v>
      </c>
      <c r="B196">
        <v>2018</v>
      </c>
      <c r="C196" t="s">
        <v>135</v>
      </c>
      <c r="D196" t="s">
        <v>243</v>
      </c>
      <c r="E196">
        <v>105000</v>
      </c>
      <c r="F196">
        <v>38000</v>
      </c>
      <c r="G196">
        <v>258000</v>
      </c>
      <c r="H196">
        <v>128000</v>
      </c>
      <c r="K196">
        <v>0</v>
      </c>
      <c r="M196">
        <v>0</v>
      </c>
      <c r="N196" t="s">
        <v>410</v>
      </c>
    </row>
    <row r="197" spans="1:14" x14ac:dyDescent="0.3">
      <c r="A197" t="s">
        <v>169</v>
      </c>
      <c r="B197">
        <v>2018</v>
      </c>
      <c r="C197" t="s">
        <v>135</v>
      </c>
      <c r="D197" t="s">
        <v>244</v>
      </c>
      <c r="E197">
        <v>8631</v>
      </c>
      <c r="F197">
        <v>2119</v>
      </c>
      <c r="G197">
        <v>57490</v>
      </c>
      <c r="H197">
        <v>11730</v>
      </c>
      <c r="J197" t="s">
        <v>282</v>
      </c>
      <c r="K197">
        <v>1</v>
      </c>
      <c r="M197">
        <v>0</v>
      </c>
      <c r="N197" t="s">
        <v>403</v>
      </c>
    </row>
    <row r="198" spans="1:14" x14ac:dyDescent="0.3">
      <c r="A198" t="s">
        <v>172</v>
      </c>
      <c r="B198">
        <v>2018</v>
      </c>
      <c r="C198" t="s">
        <v>135</v>
      </c>
      <c r="D198" t="s">
        <v>247</v>
      </c>
      <c r="E198">
        <v>38311.000000000007</v>
      </c>
      <c r="F198">
        <v>9430.4000000000015</v>
      </c>
      <c r="G198">
        <v>394892.94800000003</v>
      </c>
      <c r="H198">
        <v>141537.5</v>
      </c>
      <c r="K198">
        <v>0</v>
      </c>
      <c r="M198">
        <v>0</v>
      </c>
      <c r="N198" t="s">
        <v>419</v>
      </c>
    </row>
    <row r="199" spans="1:14" x14ac:dyDescent="0.3">
      <c r="A199" t="s">
        <v>176</v>
      </c>
      <c r="B199">
        <v>2018</v>
      </c>
      <c r="C199" t="s">
        <v>135</v>
      </c>
      <c r="D199" t="s">
        <v>251</v>
      </c>
      <c r="E199">
        <v>8482</v>
      </c>
      <c r="F199">
        <v>4600</v>
      </c>
      <c r="G199">
        <v>13499</v>
      </c>
      <c r="H199">
        <v>2259</v>
      </c>
      <c r="K199">
        <v>0</v>
      </c>
      <c r="L199" t="s">
        <v>199</v>
      </c>
      <c r="M199">
        <v>1</v>
      </c>
      <c r="N199" t="s">
        <v>428</v>
      </c>
    </row>
    <row r="200" spans="1:14" x14ac:dyDescent="0.3">
      <c r="A200" t="s">
        <v>173</v>
      </c>
      <c r="B200">
        <v>2018</v>
      </c>
      <c r="C200" t="s">
        <v>135</v>
      </c>
      <c r="D200" t="s">
        <v>248</v>
      </c>
      <c r="E200">
        <v>54905</v>
      </c>
      <c r="F200">
        <v>32192</v>
      </c>
      <c r="G200">
        <v>348010</v>
      </c>
      <c r="H200">
        <v>180786</v>
      </c>
      <c r="J200" t="s">
        <v>294</v>
      </c>
      <c r="K200">
        <v>1</v>
      </c>
      <c r="M200">
        <v>0</v>
      </c>
      <c r="N200" t="s">
        <v>426</v>
      </c>
    </row>
    <row r="201" spans="1:14" x14ac:dyDescent="0.3">
      <c r="A201" t="s">
        <v>177</v>
      </c>
      <c r="B201">
        <v>2018</v>
      </c>
      <c r="C201" t="s">
        <v>135</v>
      </c>
      <c r="D201" t="s">
        <v>252</v>
      </c>
      <c r="E201">
        <v>87706</v>
      </c>
      <c r="F201">
        <v>22366</v>
      </c>
      <c r="G201">
        <v>451439</v>
      </c>
      <c r="H201">
        <v>199280</v>
      </c>
      <c r="K201">
        <v>0</v>
      </c>
      <c r="M201">
        <v>0</v>
      </c>
      <c r="N201" t="s">
        <v>407</v>
      </c>
    </row>
    <row r="202" spans="1:14" x14ac:dyDescent="0.3">
      <c r="A202" t="s">
        <v>175</v>
      </c>
      <c r="B202">
        <v>2018</v>
      </c>
      <c r="C202" t="s">
        <v>135</v>
      </c>
      <c r="D202" t="s">
        <v>250</v>
      </c>
      <c r="E202">
        <v>65189.25</v>
      </c>
      <c r="F202">
        <v>23949.9</v>
      </c>
      <c r="G202">
        <v>138059.75</v>
      </c>
      <c r="H202">
        <v>138059.75</v>
      </c>
      <c r="K202">
        <v>0</v>
      </c>
      <c r="M202">
        <v>0</v>
      </c>
      <c r="N202" t="s">
        <v>405</v>
      </c>
    </row>
    <row r="203" spans="1:14" x14ac:dyDescent="0.3">
      <c r="A203" t="s">
        <v>178</v>
      </c>
      <c r="B203">
        <v>2018</v>
      </c>
      <c r="C203" t="s">
        <v>135</v>
      </c>
      <c r="D203" t="s">
        <v>253</v>
      </c>
      <c r="E203">
        <v>33241</v>
      </c>
      <c r="F203">
        <v>11730</v>
      </c>
      <c r="G203">
        <v>85303</v>
      </c>
      <c r="H203">
        <v>116853</v>
      </c>
      <c r="K203">
        <v>0</v>
      </c>
      <c r="M203">
        <v>0</v>
      </c>
      <c r="N203" t="s">
        <v>394</v>
      </c>
    </row>
    <row r="204" spans="1:14" x14ac:dyDescent="0.3">
      <c r="A204" t="s">
        <v>180</v>
      </c>
      <c r="B204">
        <v>2018</v>
      </c>
      <c r="C204" t="s">
        <v>135</v>
      </c>
      <c r="D204" t="s">
        <v>255</v>
      </c>
      <c r="E204">
        <v>38860</v>
      </c>
      <c r="F204">
        <v>35100</v>
      </c>
      <c r="G204">
        <v>136329</v>
      </c>
      <c r="H204">
        <v>136329</v>
      </c>
      <c r="K204">
        <v>0</v>
      </c>
      <c r="M204">
        <v>0</v>
      </c>
      <c r="N204" t="s">
        <v>416</v>
      </c>
    </row>
    <row r="205" spans="1:14" x14ac:dyDescent="0.3">
      <c r="A205" t="s">
        <v>179</v>
      </c>
      <c r="B205">
        <v>2018</v>
      </c>
      <c r="C205" t="s">
        <v>135</v>
      </c>
      <c r="D205" t="s">
        <v>254</v>
      </c>
      <c r="E205">
        <v>30810</v>
      </c>
      <c r="F205">
        <v>12900</v>
      </c>
      <c r="G205">
        <v>253815.45</v>
      </c>
      <c r="H205">
        <v>147369.45000000001</v>
      </c>
      <c r="J205" t="s">
        <v>288</v>
      </c>
      <c r="K205">
        <v>1</v>
      </c>
      <c r="M205">
        <v>0</v>
      </c>
      <c r="N205" t="s">
        <v>391</v>
      </c>
    </row>
    <row r="206" spans="1:14" x14ac:dyDescent="0.3">
      <c r="A206" t="s">
        <v>181</v>
      </c>
      <c r="B206">
        <v>2018</v>
      </c>
      <c r="C206" t="s">
        <v>135</v>
      </c>
      <c r="D206" t="s">
        <v>256</v>
      </c>
      <c r="E206">
        <v>6000</v>
      </c>
      <c r="F206">
        <v>2000</v>
      </c>
      <c r="G206">
        <v>268732</v>
      </c>
      <c r="H206">
        <v>131457</v>
      </c>
      <c r="J206" t="s">
        <v>283</v>
      </c>
      <c r="K206">
        <v>1</v>
      </c>
      <c r="M206">
        <v>0</v>
      </c>
      <c r="N206" t="s">
        <v>414</v>
      </c>
    </row>
    <row r="207" spans="1:14" x14ac:dyDescent="0.3">
      <c r="A207" t="s">
        <v>184</v>
      </c>
      <c r="B207">
        <v>2018</v>
      </c>
      <c r="C207" t="s">
        <v>135</v>
      </c>
      <c r="D207" t="s">
        <v>259</v>
      </c>
      <c r="E207">
        <v>70202</v>
      </c>
      <c r="F207">
        <v>43308.85</v>
      </c>
      <c r="G207">
        <v>148850</v>
      </c>
      <c r="H207">
        <v>148850</v>
      </c>
      <c r="K207">
        <v>0</v>
      </c>
      <c r="M207">
        <v>0</v>
      </c>
      <c r="N207" t="s">
        <v>420</v>
      </c>
    </row>
    <row r="208" spans="1:14" x14ac:dyDescent="0.3">
      <c r="A208" t="s">
        <v>183</v>
      </c>
      <c r="B208">
        <v>2018</v>
      </c>
      <c r="C208" t="s">
        <v>135</v>
      </c>
      <c r="D208" t="s">
        <v>258</v>
      </c>
      <c r="E208">
        <v>4920</v>
      </c>
      <c r="F208">
        <v>3280</v>
      </c>
      <c r="G208">
        <v>203077.09999999998</v>
      </c>
      <c r="H208">
        <v>114280.12</v>
      </c>
      <c r="K208">
        <v>0</v>
      </c>
      <c r="M208">
        <v>0</v>
      </c>
      <c r="N208" t="s">
        <v>411</v>
      </c>
    </row>
    <row r="209" spans="1:14" x14ac:dyDescent="0.3">
      <c r="A209" t="s">
        <v>182</v>
      </c>
      <c r="B209">
        <v>2018</v>
      </c>
      <c r="C209" t="s">
        <v>135</v>
      </c>
      <c r="D209" t="s">
        <v>257</v>
      </c>
      <c r="E209">
        <v>10000</v>
      </c>
      <c r="F209">
        <v>5400</v>
      </c>
      <c r="G209">
        <v>107154</v>
      </c>
      <c r="H209">
        <v>107154</v>
      </c>
      <c r="K209">
        <v>0</v>
      </c>
      <c r="M209">
        <v>0</v>
      </c>
      <c r="N209" t="s">
        <v>409</v>
      </c>
    </row>
    <row r="210" spans="1:14" x14ac:dyDescent="0.3">
      <c r="A210" t="s">
        <v>185</v>
      </c>
      <c r="B210">
        <v>2018</v>
      </c>
      <c r="C210" t="s">
        <v>135</v>
      </c>
      <c r="D210" t="s">
        <v>260</v>
      </c>
      <c r="E210">
        <v>2000</v>
      </c>
      <c r="F210">
        <v>1000</v>
      </c>
      <c r="G210">
        <v>101738</v>
      </c>
      <c r="H210">
        <v>105320.6</v>
      </c>
      <c r="K210">
        <v>0</v>
      </c>
      <c r="M210">
        <v>0</v>
      </c>
      <c r="N210" t="s">
        <v>406</v>
      </c>
    </row>
    <row r="211" spans="1:14" x14ac:dyDescent="0.3">
      <c r="A211" t="s">
        <v>186</v>
      </c>
      <c r="B211">
        <v>2018</v>
      </c>
      <c r="C211" t="s">
        <v>135</v>
      </c>
      <c r="D211" t="s">
        <v>261</v>
      </c>
      <c r="E211">
        <v>6500</v>
      </c>
      <c r="F211">
        <v>2500</v>
      </c>
      <c r="G211">
        <v>90898</v>
      </c>
      <c r="H211">
        <v>90898</v>
      </c>
      <c r="J211" t="s">
        <v>294</v>
      </c>
      <c r="K211">
        <v>1</v>
      </c>
      <c r="M211">
        <v>0</v>
      </c>
      <c r="N211" t="s">
        <v>422</v>
      </c>
    </row>
    <row r="212" spans="1:14" x14ac:dyDescent="0.3">
      <c r="A212" t="s">
        <v>187</v>
      </c>
      <c r="B212">
        <v>2018</v>
      </c>
      <c r="C212" t="s">
        <v>135</v>
      </c>
      <c r="D212" t="s">
        <v>262</v>
      </c>
      <c r="E212">
        <v>12500</v>
      </c>
      <c r="F212">
        <v>5000</v>
      </c>
      <c r="G212">
        <v>20000</v>
      </c>
      <c r="H212">
        <v>20000</v>
      </c>
      <c r="J212" t="s">
        <v>288</v>
      </c>
      <c r="K212">
        <v>1</v>
      </c>
      <c r="M212">
        <v>0</v>
      </c>
      <c r="N212" t="s">
        <v>417</v>
      </c>
    </row>
    <row r="213" spans="1:14" x14ac:dyDescent="0.3">
      <c r="A213" t="s">
        <v>197</v>
      </c>
      <c r="B213">
        <v>2018</v>
      </c>
      <c r="C213" t="s">
        <v>135</v>
      </c>
      <c r="D213" t="s">
        <v>272</v>
      </c>
      <c r="E213">
        <v>0</v>
      </c>
      <c r="F213">
        <v>0</v>
      </c>
      <c r="G213">
        <v>0</v>
      </c>
      <c r="H213">
        <v>0</v>
      </c>
      <c r="J213" t="s">
        <v>279</v>
      </c>
      <c r="K213">
        <v>1</v>
      </c>
      <c r="M213">
        <v>0</v>
      </c>
      <c r="N213" t="s">
        <v>443</v>
      </c>
    </row>
    <row r="214" spans="1:14" x14ac:dyDescent="0.3">
      <c r="A214" t="s">
        <v>191</v>
      </c>
      <c r="B214">
        <v>2018</v>
      </c>
      <c r="C214" t="s">
        <v>135</v>
      </c>
      <c r="D214" t="s">
        <v>266</v>
      </c>
      <c r="E214">
        <v>0</v>
      </c>
      <c r="F214">
        <v>0</v>
      </c>
      <c r="G214">
        <v>0</v>
      </c>
      <c r="H214">
        <v>0</v>
      </c>
      <c r="J214" t="s">
        <v>278</v>
      </c>
      <c r="K214">
        <v>1</v>
      </c>
      <c r="M214">
        <v>0</v>
      </c>
      <c r="N214" t="s">
        <v>436</v>
      </c>
    </row>
    <row r="215" spans="1:14" x14ac:dyDescent="0.3">
      <c r="A215" t="s">
        <v>163</v>
      </c>
      <c r="B215">
        <v>2018</v>
      </c>
      <c r="C215" t="s">
        <v>135</v>
      </c>
      <c r="D215" t="s">
        <v>238</v>
      </c>
      <c r="E215">
        <v>16330</v>
      </c>
      <c r="F215">
        <v>5904</v>
      </c>
      <c r="G215">
        <v>150000</v>
      </c>
      <c r="H215">
        <v>6144</v>
      </c>
      <c r="J215" t="s">
        <v>280</v>
      </c>
      <c r="K215">
        <v>1</v>
      </c>
      <c r="M215">
        <v>0</v>
      </c>
      <c r="N215" t="s">
        <v>441</v>
      </c>
    </row>
    <row r="216" spans="1:14" x14ac:dyDescent="0.3">
      <c r="A216" t="s">
        <v>198</v>
      </c>
      <c r="B216">
        <v>2018</v>
      </c>
      <c r="C216" t="s">
        <v>135</v>
      </c>
      <c r="D216" t="s">
        <v>273</v>
      </c>
      <c r="E216">
        <v>0</v>
      </c>
      <c r="F216">
        <v>0</v>
      </c>
      <c r="G216">
        <v>0</v>
      </c>
      <c r="H216">
        <v>0</v>
      </c>
      <c r="J216" t="s">
        <v>278</v>
      </c>
      <c r="K216">
        <v>1</v>
      </c>
      <c r="M216">
        <v>0</v>
      </c>
      <c r="N216" t="s">
        <v>445</v>
      </c>
    </row>
    <row r="217" spans="1:14" x14ac:dyDescent="0.3">
      <c r="A217" t="s">
        <v>152</v>
      </c>
      <c r="B217">
        <v>2018</v>
      </c>
      <c r="C217" t="s">
        <v>135</v>
      </c>
      <c r="D217" t="s">
        <v>227</v>
      </c>
      <c r="E217">
        <v>47945.700000000004</v>
      </c>
      <c r="F217">
        <v>12411.300000000001</v>
      </c>
      <c r="G217">
        <v>219900.58200000002</v>
      </c>
      <c r="H217">
        <v>50593.29</v>
      </c>
      <c r="J217" t="s">
        <v>287</v>
      </c>
      <c r="K217">
        <v>1</v>
      </c>
      <c r="M217">
        <v>0</v>
      </c>
      <c r="N217" t="s">
        <v>430</v>
      </c>
    </row>
    <row r="218" spans="1:14" x14ac:dyDescent="0.3">
      <c r="A218" t="s">
        <v>193</v>
      </c>
      <c r="B218">
        <v>2018</v>
      </c>
      <c r="C218" t="s">
        <v>135</v>
      </c>
      <c r="D218" t="s">
        <v>268</v>
      </c>
      <c r="E218">
        <v>0</v>
      </c>
      <c r="F218">
        <v>0</v>
      </c>
      <c r="G218">
        <v>0</v>
      </c>
      <c r="H218">
        <v>0</v>
      </c>
      <c r="J218" t="s">
        <v>281</v>
      </c>
      <c r="K218">
        <v>1</v>
      </c>
      <c r="M218">
        <v>0</v>
      </c>
      <c r="N218" t="s">
        <v>421</v>
      </c>
    </row>
    <row r="219" spans="1:14" x14ac:dyDescent="0.3">
      <c r="A219" t="s">
        <v>174</v>
      </c>
      <c r="B219">
        <v>2018</v>
      </c>
      <c r="C219" t="s">
        <v>135</v>
      </c>
      <c r="D219" t="s">
        <v>249</v>
      </c>
      <c r="E219">
        <v>8110.7999999999993</v>
      </c>
      <c r="F219">
        <v>3915</v>
      </c>
      <c r="G219">
        <v>49949.703000000001</v>
      </c>
      <c r="H219">
        <v>9799.0020000000004</v>
      </c>
      <c r="J219" t="s">
        <v>281</v>
      </c>
      <c r="K219">
        <v>1</v>
      </c>
      <c r="M219">
        <v>0</v>
      </c>
      <c r="N219" t="s">
        <v>402</v>
      </c>
    </row>
    <row r="220" spans="1:14" x14ac:dyDescent="0.3">
      <c r="A220" t="s">
        <v>194</v>
      </c>
      <c r="B220">
        <v>2018</v>
      </c>
      <c r="C220" t="s">
        <v>135</v>
      </c>
      <c r="D220" t="s">
        <v>269</v>
      </c>
      <c r="E220">
        <v>0</v>
      </c>
      <c r="F220">
        <v>0</v>
      </c>
      <c r="G220">
        <v>0</v>
      </c>
      <c r="H220">
        <v>0</v>
      </c>
      <c r="J220" t="s">
        <v>278</v>
      </c>
      <c r="K220">
        <v>1</v>
      </c>
      <c r="M220">
        <v>0</v>
      </c>
      <c r="N220" t="s">
        <v>446</v>
      </c>
    </row>
    <row r="221" spans="1:14" x14ac:dyDescent="0.3">
      <c r="A221" t="s">
        <v>145</v>
      </c>
      <c r="B221">
        <v>2018</v>
      </c>
      <c r="C221" t="s">
        <v>135</v>
      </c>
      <c r="D221" t="s">
        <v>220</v>
      </c>
      <c r="E221">
        <v>165665.1</v>
      </c>
      <c r="F221">
        <v>41665.199999999997</v>
      </c>
      <c r="G221">
        <v>497325</v>
      </c>
      <c r="H221">
        <v>121485</v>
      </c>
      <c r="J221" t="s">
        <v>278</v>
      </c>
      <c r="K221">
        <v>1</v>
      </c>
      <c r="M221">
        <v>0</v>
      </c>
      <c r="N221" t="s">
        <v>412</v>
      </c>
    </row>
    <row r="222" spans="1:14" x14ac:dyDescent="0.3">
      <c r="A222" t="s">
        <v>196</v>
      </c>
      <c r="B222">
        <v>2018</v>
      </c>
      <c r="C222" t="s">
        <v>135</v>
      </c>
      <c r="D222" t="s">
        <v>271</v>
      </c>
      <c r="E222">
        <v>0</v>
      </c>
      <c r="F222">
        <v>0</v>
      </c>
      <c r="G222">
        <v>0</v>
      </c>
      <c r="H222">
        <v>0</v>
      </c>
      <c r="J222" t="s">
        <v>279</v>
      </c>
      <c r="K222">
        <v>1</v>
      </c>
      <c r="M222">
        <v>0</v>
      </c>
      <c r="N222" t="s">
        <v>444</v>
      </c>
    </row>
    <row r="223" spans="1:14" x14ac:dyDescent="0.3">
      <c r="A223" t="s">
        <v>158</v>
      </c>
      <c r="B223">
        <v>2018</v>
      </c>
      <c r="C223" t="s">
        <v>135</v>
      </c>
      <c r="D223" t="s">
        <v>233</v>
      </c>
      <c r="E223">
        <v>19614.150000000001</v>
      </c>
      <c r="F223">
        <v>5077.3500000000004</v>
      </c>
      <c r="G223">
        <v>229789.329</v>
      </c>
      <c r="H223">
        <v>139830</v>
      </c>
      <c r="J223" t="s">
        <v>287</v>
      </c>
      <c r="K223">
        <v>1</v>
      </c>
      <c r="M223">
        <v>0</v>
      </c>
      <c r="N223" t="s">
        <v>442</v>
      </c>
    </row>
    <row r="224" spans="1:14" x14ac:dyDescent="0.3">
      <c r="A224" t="s">
        <v>190</v>
      </c>
      <c r="B224">
        <v>2018</v>
      </c>
      <c r="C224" t="s">
        <v>135</v>
      </c>
      <c r="D224" t="s">
        <v>265</v>
      </c>
      <c r="E224">
        <v>0</v>
      </c>
      <c r="F224">
        <v>0</v>
      </c>
      <c r="G224">
        <v>0</v>
      </c>
      <c r="H224">
        <v>0</v>
      </c>
      <c r="J224" t="s">
        <v>278</v>
      </c>
      <c r="K224">
        <v>1</v>
      </c>
      <c r="M224">
        <v>0</v>
      </c>
      <c r="N224" t="s">
        <v>437</v>
      </c>
    </row>
    <row r="225" spans="1:14" x14ac:dyDescent="0.3">
      <c r="A225" t="s">
        <v>188</v>
      </c>
      <c r="B225">
        <v>2018</v>
      </c>
      <c r="C225" t="s">
        <v>135</v>
      </c>
      <c r="D225" t="s">
        <v>263</v>
      </c>
      <c r="E225">
        <v>480</v>
      </c>
      <c r="F225">
        <v>250</v>
      </c>
      <c r="G225">
        <v>52342.9</v>
      </c>
      <c r="H225">
        <v>52342.9</v>
      </c>
      <c r="J225" t="s">
        <v>285</v>
      </c>
      <c r="K225">
        <v>1</v>
      </c>
      <c r="M225">
        <v>0</v>
      </c>
      <c r="N225" t="s">
        <v>423</v>
      </c>
    </row>
    <row r="226" spans="1:14" x14ac:dyDescent="0.3">
      <c r="A226" t="s">
        <v>189</v>
      </c>
      <c r="B226">
        <v>2018</v>
      </c>
      <c r="C226" t="s">
        <v>135</v>
      </c>
      <c r="D226" t="s">
        <v>264</v>
      </c>
      <c r="J226" t="s">
        <v>281</v>
      </c>
      <c r="K226">
        <v>1</v>
      </c>
      <c r="M226">
        <v>0</v>
      </c>
      <c r="N226" t="s">
        <v>418</v>
      </c>
    </row>
    <row r="227" spans="1:14" x14ac:dyDescent="0.3">
      <c r="A227" t="s">
        <v>192</v>
      </c>
      <c r="B227">
        <v>2018</v>
      </c>
      <c r="C227" t="s">
        <v>135</v>
      </c>
      <c r="D227" t="s">
        <v>267</v>
      </c>
      <c r="J227" t="s">
        <v>280</v>
      </c>
      <c r="K227">
        <v>1</v>
      </c>
      <c r="M227">
        <v>0</v>
      </c>
      <c r="N227" t="s">
        <v>415</v>
      </c>
    </row>
    <row r="228" spans="1:14" x14ac:dyDescent="0.3">
      <c r="A228" t="s">
        <v>195</v>
      </c>
      <c r="B228">
        <v>2018</v>
      </c>
      <c r="C228" t="s">
        <v>135</v>
      </c>
      <c r="D228" t="s">
        <v>270</v>
      </c>
      <c r="J228" t="s">
        <v>283</v>
      </c>
      <c r="K228">
        <v>1</v>
      </c>
      <c r="M228">
        <v>0</v>
      </c>
      <c r="N228" t="s">
        <v>413</v>
      </c>
    </row>
    <row r="229" spans="1:14" x14ac:dyDescent="0.3">
      <c r="A229" t="s">
        <v>199</v>
      </c>
      <c r="B229">
        <v>2018</v>
      </c>
      <c r="D229" t="s">
        <v>201</v>
      </c>
      <c r="E229">
        <v>512857</v>
      </c>
      <c r="F229">
        <v>105175</v>
      </c>
      <c r="G229">
        <v>1376873</v>
      </c>
      <c r="H229">
        <v>641922</v>
      </c>
      <c r="I229" t="s">
        <v>138</v>
      </c>
      <c r="K229">
        <v>0</v>
      </c>
      <c r="M229">
        <v>2</v>
      </c>
      <c r="N229" t="s">
        <v>199</v>
      </c>
    </row>
    <row r="230" spans="1:14" x14ac:dyDescent="0.3">
      <c r="A230" t="s">
        <v>199</v>
      </c>
      <c r="B230">
        <v>2020</v>
      </c>
      <c r="D230" t="s">
        <v>201</v>
      </c>
      <c r="E230">
        <v>419061</v>
      </c>
      <c r="F230">
        <v>101775</v>
      </c>
      <c r="G230">
        <v>1760836</v>
      </c>
      <c r="H230">
        <v>410096</v>
      </c>
      <c r="I230" t="s">
        <v>138</v>
      </c>
      <c r="K230">
        <v>0</v>
      </c>
      <c r="M230">
        <v>2</v>
      </c>
      <c r="N230" t="s">
        <v>199</v>
      </c>
    </row>
    <row r="231" spans="1:14" x14ac:dyDescent="0.3">
      <c r="A231" t="s">
        <v>199</v>
      </c>
      <c r="B231">
        <v>2022</v>
      </c>
      <c r="D231" t="s">
        <v>201</v>
      </c>
      <c r="E231">
        <v>519923</v>
      </c>
      <c r="F231">
        <v>115025</v>
      </c>
      <c r="G231">
        <v>2274507</v>
      </c>
      <c r="H231">
        <v>443426</v>
      </c>
      <c r="I231" t="s">
        <v>138</v>
      </c>
      <c r="K231">
        <v>0</v>
      </c>
      <c r="M231">
        <v>2</v>
      </c>
      <c r="N231" t="s">
        <v>199</v>
      </c>
    </row>
    <row r="232" spans="1:14" x14ac:dyDescent="0.3">
      <c r="A232" t="s">
        <v>199</v>
      </c>
      <c r="B232">
        <v>2023</v>
      </c>
      <c r="D232" t="s">
        <v>201</v>
      </c>
      <c r="E232">
        <v>519928</v>
      </c>
      <c r="F232">
        <v>115025</v>
      </c>
      <c r="G232">
        <v>906051</v>
      </c>
      <c r="H232">
        <v>187626</v>
      </c>
      <c r="I232" t="s">
        <v>138</v>
      </c>
      <c r="K232">
        <v>0</v>
      </c>
      <c r="M232">
        <v>2</v>
      </c>
      <c r="N232" t="s">
        <v>199</v>
      </c>
    </row>
    <row r="233" spans="1:14" x14ac:dyDescent="0.3">
      <c r="A233" t="s">
        <v>202</v>
      </c>
      <c r="B233">
        <v>2018</v>
      </c>
      <c r="D233" t="s">
        <v>296</v>
      </c>
      <c r="E233">
        <v>394900</v>
      </c>
      <c r="F233">
        <v>111600</v>
      </c>
      <c r="G233">
        <v>1337700</v>
      </c>
      <c r="H233">
        <v>464300</v>
      </c>
      <c r="I233" t="s">
        <v>138</v>
      </c>
      <c r="K233">
        <v>0</v>
      </c>
      <c r="M233">
        <v>2</v>
      </c>
      <c r="N233" t="s">
        <v>202</v>
      </c>
    </row>
    <row r="234" spans="1:14" x14ac:dyDescent="0.3">
      <c r="A234" t="s">
        <v>202</v>
      </c>
      <c r="B234">
        <v>2020</v>
      </c>
      <c r="D234" t="s">
        <v>296</v>
      </c>
      <c r="E234">
        <v>220500</v>
      </c>
      <c r="F234">
        <v>61400</v>
      </c>
      <c r="G234">
        <v>826900</v>
      </c>
      <c r="H234">
        <v>150300</v>
      </c>
      <c r="I234" t="s">
        <v>138</v>
      </c>
      <c r="K234">
        <v>0</v>
      </c>
      <c r="M234">
        <v>2</v>
      </c>
      <c r="N234" t="s">
        <v>202</v>
      </c>
    </row>
    <row r="235" spans="1:14" x14ac:dyDescent="0.3">
      <c r="A235" t="s">
        <v>202</v>
      </c>
      <c r="B235">
        <v>2022</v>
      </c>
      <c r="D235" t="s">
        <v>296</v>
      </c>
      <c r="E235">
        <v>255800</v>
      </c>
      <c r="F235">
        <v>65500</v>
      </c>
      <c r="G235">
        <v>1001500</v>
      </c>
      <c r="H235">
        <v>246300</v>
      </c>
      <c r="I235" t="s">
        <v>138</v>
      </c>
      <c r="K235">
        <v>0</v>
      </c>
      <c r="M235">
        <v>2</v>
      </c>
      <c r="N235" t="s">
        <v>202</v>
      </c>
    </row>
    <row r="236" spans="1:14" x14ac:dyDescent="0.3">
      <c r="A236" t="s">
        <v>202</v>
      </c>
      <c r="B236">
        <v>2023</v>
      </c>
      <c r="D236" t="s">
        <v>296</v>
      </c>
      <c r="E236">
        <v>241100</v>
      </c>
      <c r="F236">
        <v>66600</v>
      </c>
      <c r="G236">
        <v>1055500</v>
      </c>
      <c r="H236">
        <v>283600</v>
      </c>
      <c r="I236" t="s">
        <v>138</v>
      </c>
      <c r="K236">
        <v>0</v>
      </c>
      <c r="M236">
        <v>2</v>
      </c>
      <c r="N236" t="s">
        <v>202</v>
      </c>
    </row>
    <row r="237" spans="1:14" x14ac:dyDescent="0.3">
      <c r="A237" t="s">
        <v>206</v>
      </c>
      <c r="B237">
        <v>2018</v>
      </c>
      <c r="D237" t="s">
        <v>206</v>
      </c>
      <c r="E237">
        <v>629527.38</v>
      </c>
      <c r="F237">
        <v>158327.76</v>
      </c>
      <c r="G237">
        <v>1889835</v>
      </c>
      <c r="H237">
        <v>461643</v>
      </c>
      <c r="I237" t="s">
        <v>138</v>
      </c>
      <c r="K237">
        <v>2</v>
      </c>
      <c r="M237">
        <v>0</v>
      </c>
      <c r="N237" t="s">
        <v>546</v>
      </c>
    </row>
    <row r="238" spans="1:14" x14ac:dyDescent="0.3">
      <c r="A238" t="s">
        <v>206</v>
      </c>
      <c r="B238">
        <v>2020</v>
      </c>
      <c r="D238" t="s">
        <v>206</v>
      </c>
      <c r="E238">
        <v>598339</v>
      </c>
      <c r="F238">
        <v>146461</v>
      </c>
      <c r="G238">
        <v>1569029</v>
      </c>
      <c r="H238">
        <v>370244</v>
      </c>
      <c r="I238" t="s">
        <v>138</v>
      </c>
      <c r="K238">
        <v>2</v>
      </c>
      <c r="M238">
        <v>0</v>
      </c>
      <c r="N238" t="s">
        <v>546</v>
      </c>
    </row>
    <row r="239" spans="1:14" x14ac:dyDescent="0.3">
      <c r="A239" t="s">
        <v>206</v>
      </c>
      <c r="B239">
        <v>2022</v>
      </c>
      <c r="D239" t="s">
        <v>206</v>
      </c>
      <c r="E239">
        <v>573745.84</v>
      </c>
      <c r="F239">
        <v>145544.85999999999</v>
      </c>
      <c r="G239">
        <v>1512877.4</v>
      </c>
      <c r="H239">
        <v>376941.76</v>
      </c>
      <c r="I239" t="s">
        <v>138</v>
      </c>
      <c r="K239">
        <v>2</v>
      </c>
      <c r="M239">
        <v>0</v>
      </c>
      <c r="N239" t="s">
        <v>546</v>
      </c>
    </row>
    <row r="240" spans="1:14" x14ac:dyDescent="0.3">
      <c r="A240" t="s">
        <v>206</v>
      </c>
      <c r="B240">
        <v>2023</v>
      </c>
      <c r="D240" t="s">
        <v>206</v>
      </c>
      <c r="E240">
        <v>545499.321</v>
      </c>
      <c r="F240">
        <v>144938.29800000001</v>
      </c>
      <c r="G240">
        <v>1611693.9539999999</v>
      </c>
      <c r="H240">
        <v>371174.36700000003</v>
      </c>
      <c r="I240" t="s">
        <v>138</v>
      </c>
      <c r="K240">
        <v>2</v>
      </c>
      <c r="M240">
        <v>0</v>
      </c>
      <c r="N240" t="s">
        <v>546</v>
      </c>
    </row>
    <row r="241" spans="1:14" x14ac:dyDescent="0.3">
      <c r="A241" t="s">
        <v>279</v>
      </c>
      <c r="B241">
        <v>2018</v>
      </c>
      <c r="D241" t="s">
        <v>205</v>
      </c>
      <c r="E241">
        <v>341000</v>
      </c>
      <c r="F241">
        <v>99000</v>
      </c>
      <c r="G241">
        <v>1456000</v>
      </c>
      <c r="H241">
        <v>326000</v>
      </c>
      <c r="I241" t="s">
        <v>138</v>
      </c>
      <c r="K241">
        <v>2</v>
      </c>
      <c r="M241">
        <v>0</v>
      </c>
      <c r="N241" t="s">
        <v>547</v>
      </c>
    </row>
    <row r="242" spans="1:14" x14ac:dyDescent="0.3">
      <c r="A242" t="s">
        <v>279</v>
      </c>
      <c r="B242">
        <v>2020</v>
      </c>
      <c r="D242" t="s">
        <v>205</v>
      </c>
      <c r="E242">
        <v>369000</v>
      </c>
      <c r="F242">
        <v>85000</v>
      </c>
      <c r="G242">
        <v>1762000</v>
      </c>
      <c r="H242">
        <v>358000</v>
      </c>
      <c r="I242" t="s">
        <v>138</v>
      </c>
      <c r="K242">
        <v>2</v>
      </c>
      <c r="M242">
        <v>0</v>
      </c>
      <c r="N242" t="s">
        <v>547</v>
      </c>
    </row>
    <row r="243" spans="1:14" x14ac:dyDescent="0.3">
      <c r="A243" t="s">
        <v>279</v>
      </c>
      <c r="B243">
        <v>2022</v>
      </c>
      <c r="D243" t="s">
        <v>205</v>
      </c>
      <c r="E243">
        <v>351000</v>
      </c>
      <c r="F243">
        <v>95000</v>
      </c>
      <c r="G243">
        <v>1341000</v>
      </c>
      <c r="H243">
        <v>314000</v>
      </c>
      <c r="I243" t="s">
        <v>138</v>
      </c>
      <c r="K243">
        <v>2</v>
      </c>
      <c r="M243">
        <v>0</v>
      </c>
      <c r="N243" t="s">
        <v>547</v>
      </c>
    </row>
    <row r="244" spans="1:14" x14ac:dyDescent="0.3">
      <c r="A244" t="s">
        <v>279</v>
      </c>
      <c r="B244">
        <v>2023</v>
      </c>
      <c r="D244" t="s">
        <v>205</v>
      </c>
      <c r="E244">
        <v>383000</v>
      </c>
      <c r="F244">
        <v>95000</v>
      </c>
      <c r="G244">
        <v>1451000</v>
      </c>
      <c r="H244">
        <v>346000</v>
      </c>
      <c r="I244" t="s">
        <v>138</v>
      </c>
      <c r="K244">
        <v>2</v>
      </c>
      <c r="M244">
        <v>0</v>
      </c>
      <c r="N244" t="s">
        <v>547</v>
      </c>
    </row>
    <row r="245" spans="1:14" x14ac:dyDescent="0.3">
      <c r="A245" t="s">
        <v>280</v>
      </c>
      <c r="B245">
        <v>2018</v>
      </c>
      <c r="D245" t="s">
        <v>204</v>
      </c>
      <c r="E245">
        <v>156330</v>
      </c>
      <c r="F245">
        <v>56569</v>
      </c>
      <c r="G245">
        <v>1890000</v>
      </c>
      <c r="H245">
        <v>616144</v>
      </c>
      <c r="I245" t="s">
        <v>138</v>
      </c>
      <c r="K245">
        <v>2</v>
      </c>
      <c r="M245">
        <v>0</v>
      </c>
      <c r="N245" t="s">
        <v>548</v>
      </c>
    </row>
    <row r="246" spans="1:14" x14ac:dyDescent="0.3">
      <c r="A246" t="s">
        <v>280</v>
      </c>
      <c r="B246">
        <v>2020</v>
      </c>
      <c r="D246" t="s">
        <v>204</v>
      </c>
      <c r="E246">
        <v>175713</v>
      </c>
      <c r="F246">
        <v>56000</v>
      </c>
      <c r="G246">
        <v>1960000</v>
      </c>
      <c r="H246">
        <v>499541</v>
      </c>
      <c r="I246" t="s">
        <v>138</v>
      </c>
      <c r="K246">
        <v>2</v>
      </c>
      <c r="M246">
        <v>0</v>
      </c>
      <c r="N246" t="s">
        <v>548</v>
      </c>
    </row>
    <row r="247" spans="1:14" x14ac:dyDescent="0.3">
      <c r="A247" t="s">
        <v>280</v>
      </c>
      <c r="B247">
        <v>2022</v>
      </c>
      <c r="D247" t="s">
        <v>204</v>
      </c>
      <c r="E247">
        <v>160000</v>
      </c>
      <c r="F247">
        <v>56000</v>
      </c>
      <c r="G247">
        <v>1820000</v>
      </c>
      <c r="H247">
        <v>500000</v>
      </c>
      <c r="I247" t="s">
        <v>138</v>
      </c>
      <c r="K247">
        <v>2</v>
      </c>
      <c r="M247">
        <v>0</v>
      </c>
      <c r="N247" t="s">
        <v>548</v>
      </c>
    </row>
    <row r="248" spans="1:14" x14ac:dyDescent="0.3">
      <c r="A248" t="s">
        <v>280</v>
      </c>
      <c r="B248">
        <v>2023</v>
      </c>
      <c r="D248" t="s">
        <v>204</v>
      </c>
      <c r="E248">
        <v>170000</v>
      </c>
      <c r="F248">
        <v>56000</v>
      </c>
      <c r="G248">
        <v>1830000</v>
      </c>
      <c r="H248">
        <v>500000</v>
      </c>
      <c r="I248" t="s">
        <v>138</v>
      </c>
      <c r="K248">
        <v>2</v>
      </c>
      <c r="M248">
        <v>0</v>
      </c>
      <c r="N248" t="s">
        <v>548</v>
      </c>
    </row>
    <row r="249" spans="1:14" x14ac:dyDescent="0.3">
      <c r="A249" t="s">
        <v>281</v>
      </c>
      <c r="B249">
        <v>2018</v>
      </c>
      <c r="D249" t="s">
        <v>203</v>
      </c>
      <c r="E249">
        <v>135180</v>
      </c>
      <c r="F249">
        <v>65250</v>
      </c>
      <c r="G249">
        <v>832495.04999999993</v>
      </c>
      <c r="H249">
        <v>163316.70000000001</v>
      </c>
      <c r="I249" t="s">
        <v>138</v>
      </c>
      <c r="K249">
        <v>2</v>
      </c>
      <c r="M249">
        <v>0</v>
      </c>
      <c r="N249" t="s">
        <v>549</v>
      </c>
    </row>
    <row r="250" spans="1:14" x14ac:dyDescent="0.3">
      <c r="A250" t="s">
        <v>281</v>
      </c>
      <c r="B250">
        <v>2020</v>
      </c>
      <c r="D250" t="s">
        <v>203</v>
      </c>
      <c r="E250">
        <v>137250</v>
      </c>
      <c r="F250">
        <v>65069.999999999993</v>
      </c>
      <c r="G250">
        <v>832400.55</v>
      </c>
      <c r="H250">
        <v>161829.9</v>
      </c>
      <c r="I250" t="s">
        <v>138</v>
      </c>
      <c r="K250">
        <v>2</v>
      </c>
      <c r="M250">
        <v>0</v>
      </c>
      <c r="N250" t="s">
        <v>549</v>
      </c>
    </row>
    <row r="251" spans="1:14" x14ac:dyDescent="0.3">
      <c r="A251" t="s">
        <v>281</v>
      </c>
      <c r="B251">
        <v>2022</v>
      </c>
      <c r="D251" t="s">
        <v>203</v>
      </c>
      <c r="E251">
        <v>155070</v>
      </c>
      <c r="F251">
        <v>65070</v>
      </c>
      <c r="G251">
        <v>884080.8</v>
      </c>
      <c r="H251">
        <v>192751.65</v>
      </c>
      <c r="I251" t="s">
        <v>138</v>
      </c>
      <c r="K251">
        <v>2</v>
      </c>
      <c r="M251">
        <v>0</v>
      </c>
      <c r="N251" t="s">
        <v>549</v>
      </c>
    </row>
    <row r="252" spans="1:14" x14ac:dyDescent="0.3">
      <c r="A252" t="s">
        <v>281</v>
      </c>
      <c r="B252">
        <v>2023</v>
      </c>
      <c r="D252" t="s">
        <v>203</v>
      </c>
      <c r="E252">
        <v>151426.30500000002</v>
      </c>
      <c r="F252">
        <v>50760</v>
      </c>
      <c r="G252">
        <v>809810.68500000006</v>
      </c>
      <c r="H252">
        <v>145516.85999999999</v>
      </c>
      <c r="I252" t="s">
        <v>138</v>
      </c>
      <c r="K252">
        <v>2</v>
      </c>
      <c r="M252">
        <v>0</v>
      </c>
      <c r="N252" t="s">
        <v>549</v>
      </c>
    </row>
    <row r="253" spans="1:14" x14ac:dyDescent="0.3">
      <c r="A253" t="s">
        <v>283</v>
      </c>
      <c r="B253">
        <v>2018</v>
      </c>
      <c r="D253" t="s">
        <v>284</v>
      </c>
      <c r="E253">
        <v>6000</v>
      </c>
      <c r="F253">
        <v>2000</v>
      </c>
      <c r="G253">
        <v>268732</v>
      </c>
      <c r="H253">
        <v>131457</v>
      </c>
      <c r="I253" t="s">
        <v>138</v>
      </c>
      <c r="K253">
        <v>2</v>
      </c>
      <c r="M253">
        <v>0</v>
      </c>
      <c r="N253" t="s">
        <v>550</v>
      </c>
    </row>
    <row r="254" spans="1:14" x14ac:dyDescent="0.3">
      <c r="A254" t="s">
        <v>283</v>
      </c>
      <c r="B254">
        <v>2020</v>
      </c>
      <c r="D254" t="s">
        <v>284</v>
      </c>
      <c r="E254">
        <v>6000</v>
      </c>
      <c r="F254">
        <v>2000</v>
      </c>
      <c r="G254">
        <v>279506</v>
      </c>
      <c r="H254">
        <v>133963</v>
      </c>
      <c r="I254" t="s">
        <v>138</v>
      </c>
      <c r="K254">
        <v>2</v>
      </c>
      <c r="M254">
        <v>0</v>
      </c>
      <c r="N254" t="s">
        <v>550</v>
      </c>
    </row>
    <row r="255" spans="1:14" x14ac:dyDescent="0.3">
      <c r="A255" t="s">
        <v>283</v>
      </c>
      <c r="B255">
        <v>2022</v>
      </c>
      <c r="D255" t="s">
        <v>284</v>
      </c>
      <c r="E255">
        <v>5000</v>
      </c>
      <c r="F255">
        <v>2000</v>
      </c>
      <c r="G255">
        <v>325288</v>
      </c>
      <c r="H255">
        <v>133604</v>
      </c>
      <c r="I255" t="s">
        <v>138</v>
      </c>
      <c r="K255">
        <v>2</v>
      </c>
      <c r="M255">
        <v>0</v>
      </c>
      <c r="N255" t="s">
        <v>550</v>
      </c>
    </row>
    <row r="256" spans="1:14" x14ac:dyDescent="0.3">
      <c r="A256" t="s">
        <v>283</v>
      </c>
      <c r="B256">
        <v>2023</v>
      </c>
      <c r="D256" t="s">
        <v>284</v>
      </c>
      <c r="E256">
        <v>6000</v>
      </c>
      <c r="F256">
        <v>2000</v>
      </c>
      <c r="G256">
        <v>259028.05</v>
      </c>
      <c r="H256">
        <v>111572</v>
      </c>
      <c r="I256" t="s">
        <v>138</v>
      </c>
      <c r="K256">
        <v>2</v>
      </c>
      <c r="M256">
        <v>0</v>
      </c>
      <c r="N256" t="s">
        <v>550</v>
      </c>
    </row>
    <row r="257" spans="1:14" x14ac:dyDescent="0.3">
      <c r="A257" t="s">
        <v>285</v>
      </c>
      <c r="B257">
        <v>2018</v>
      </c>
      <c r="D257" t="s">
        <v>286</v>
      </c>
      <c r="E257">
        <v>40627</v>
      </c>
      <c r="F257">
        <v>10600</v>
      </c>
      <c r="G257">
        <v>436737.9</v>
      </c>
      <c r="H257">
        <v>223188.9</v>
      </c>
      <c r="I257" t="s">
        <v>138</v>
      </c>
      <c r="K257">
        <v>2</v>
      </c>
      <c r="M257">
        <v>0</v>
      </c>
      <c r="N257" t="s">
        <v>551</v>
      </c>
    </row>
    <row r="258" spans="1:14" x14ac:dyDescent="0.3">
      <c r="A258" t="s">
        <v>285</v>
      </c>
      <c r="B258">
        <v>2020</v>
      </c>
      <c r="D258" t="s">
        <v>286</v>
      </c>
      <c r="E258">
        <v>31377</v>
      </c>
      <c r="F258">
        <v>11270</v>
      </c>
      <c r="G258">
        <v>349829</v>
      </c>
      <c r="H258">
        <v>198834.5</v>
      </c>
      <c r="I258" t="s">
        <v>138</v>
      </c>
      <c r="K258">
        <v>2</v>
      </c>
      <c r="M258">
        <v>0</v>
      </c>
      <c r="N258" t="s">
        <v>551</v>
      </c>
    </row>
    <row r="259" spans="1:14" x14ac:dyDescent="0.3">
      <c r="A259" t="s">
        <v>285</v>
      </c>
      <c r="B259">
        <v>2022</v>
      </c>
      <c r="D259" t="s">
        <v>286</v>
      </c>
      <c r="E259">
        <v>38404</v>
      </c>
      <c r="F259">
        <v>7142</v>
      </c>
      <c r="G259">
        <v>380457</v>
      </c>
      <c r="H259">
        <v>109193</v>
      </c>
      <c r="I259" t="s">
        <v>138</v>
      </c>
      <c r="K259">
        <v>2</v>
      </c>
      <c r="M259">
        <v>0</v>
      </c>
      <c r="N259" t="s">
        <v>551</v>
      </c>
    </row>
    <row r="260" spans="1:14" x14ac:dyDescent="0.3">
      <c r="A260" t="s">
        <v>285</v>
      </c>
      <c r="B260">
        <v>2023</v>
      </c>
      <c r="D260" t="s">
        <v>286</v>
      </c>
      <c r="E260">
        <v>38446</v>
      </c>
      <c r="F260">
        <v>8106.152</v>
      </c>
      <c r="G260">
        <v>397480</v>
      </c>
      <c r="H260">
        <v>123347.36660000001</v>
      </c>
      <c r="I260" t="s">
        <v>138</v>
      </c>
      <c r="K260">
        <v>2</v>
      </c>
      <c r="M260">
        <v>0</v>
      </c>
      <c r="N260" t="s">
        <v>551</v>
      </c>
    </row>
    <row r="261" spans="1:14" x14ac:dyDescent="0.3">
      <c r="A261" t="s">
        <v>287</v>
      </c>
      <c r="B261">
        <v>2018</v>
      </c>
      <c r="D261" t="s">
        <v>289</v>
      </c>
      <c r="E261">
        <v>268060.05</v>
      </c>
      <c r="F261">
        <v>69390.45</v>
      </c>
      <c r="G261">
        <v>1369274.1629999999</v>
      </c>
      <c r="H261">
        <v>401995.23000000004</v>
      </c>
      <c r="I261" t="s">
        <v>138</v>
      </c>
      <c r="K261">
        <v>2</v>
      </c>
      <c r="M261">
        <v>0</v>
      </c>
      <c r="N261" t="s">
        <v>552</v>
      </c>
    </row>
    <row r="262" spans="1:14" x14ac:dyDescent="0.3">
      <c r="A262" t="s">
        <v>287</v>
      </c>
      <c r="B262">
        <v>2020</v>
      </c>
      <c r="D262" t="s">
        <v>289</v>
      </c>
      <c r="E262">
        <v>359937.6</v>
      </c>
      <c r="F262">
        <v>93615.6</v>
      </c>
      <c r="G262">
        <v>1326113.8319999999</v>
      </c>
      <c r="H262">
        <v>302192.13600000006</v>
      </c>
      <c r="I262" t="s">
        <v>138</v>
      </c>
      <c r="K262">
        <v>2</v>
      </c>
      <c r="M262">
        <v>0</v>
      </c>
      <c r="N262" t="s">
        <v>552</v>
      </c>
    </row>
    <row r="263" spans="1:14" x14ac:dyDescent="0.3">
      <c r="A263" t="s">
        <v>287</v>
      </c>
      <c r="B263">
        <v>2022</v>
      </c>
      <c r="D263" t="s">
        <v>289</v>
      </c>
      <c r="E263">
        <v>434862.5</v>
      </c>
      <c r="F263">
        <v>112575</v>
      </c>
      <c r="G263">
        <v>1230396.7749999999</v>
      </c>
      <c r="H263">
        <v>344437.22499999998</v>
      </c>
      <c r="I263" t="s">
        <v>138</v>
      </c>
      <c r="K263">
        <v>2</v>
      </c>
      <c r="M263">
        <v>0</v>
      </c>
      <c r="N263" t="s">
        <v>552</v>
      </c>
    </row>
    <row r="264" spans="1:14" x14ac:dyDescent="0.3">
      <c r="A264" t="s">
        <v>287</v>
      </c>
      <c r="B264">
        <v>2023</v>
      </c>
      <c r="D264" t="s">
        <v>289</v>
      </c>
      <c r="E264">
        <v>421152.54000000004</v>
      </c>
      <c r="F264">
        <v>117997.82</v>
      </c>
      <c r="G264">
        <v>1239782.3400000001</v>
      </c>
      <c r="H264">
        <v>366068</v>
      </c>
      <c r="I264" t="s">
        <v>138</v>
      </c>
      <c r="K264">
        <v>2</v>
      </c>
      <c r="M264">
        <v>0</v>
      </c>
      <c r="N264" t="s">
        <v>552</v>
      </c>
    </row>
    <row r="265" spans="1:14" x14ac:dyDescent="0.3">
      <c r="A265" t="s">
        <v>290</v>
      </c>
      <c r="B265">
        <v>2018</v>
      </c>
      <c r="D265" t="s">
        <v>291</v>
      </c>
      <c r="E265">
        <v>299520</v>
      </c>
      <c r="F265">
        <v>63107</v>
      </c>
      <c r="G265">
        <v>952657</v>
      </c>
      <c r="H265">
        <v>186710</v>
      </c>
      <c r="I265" t="s">
        <v>138</v>
      </c>
      <c r="K265">
        <v>2</v>
      </c>
      <c r="M265">
        <v>0</v>
      </c>
      <c r="N265" t="s">
        <v>553</v>
      </c>
    </row>
    <row r="266" spans="1:14" x14ac:dyDescent="0.3">
      <c r="A266" t="s">
        <v>290</v>
      </c>
      <c r="B266">
        <v>2020</v>
      </c>
      <c r="D266" t="s">
        <v>291</v>
      </c>
      <c r="E266">
        <v>302037</v>
      </c>
      <c r="F266">
        <v>75030</v>
      </c>
      <c r="G266">
        <v>960073</v>
      </c>
      <c r="H266">
        <v>198445</v>
      </c>
      <c r="I266" t="s">
        <v>138</v>
      </c>
      <c r="K266">
        <v>2</v>
      </c>
      <c r="M266">
        <v>0</v>
      </c>
      <c r="N266" t="s">
        <v>553</v>
      </c>
    </row>
    <row r="267" spans="1:14" x14ac:dyDescent="0.3">
      <c r="A267" t="s">
        <v>290</v>
      </c>
      <c r="B267">
        <v>2022</v>
      </c>
      <c r="D267" t="s">
        <v>291</v>
      </c>
      <c r="E267">
        <v>376872</v>
      </c>
      <c r="F267">
        <v>76000</v>
      </c>
      <c r="G267">
        <v>1228554</v>
      </c>
      <c r="H267">
        <v>237565</v>
      </c>
      <c r="I267" t="s">
        <v>138</v>
      </c>
      <c r="K267">
        <v>2</v>
      </c>
      <c r="M267">
        <v>0</v>
      </c>
      <c r="N267" t="s">
        <v>553</v>
      </c>
    </row>
    <row r="268" spans="1:14" x14ac:dyDescent="0.3">
      <c r="A268" t="s">
        <v>290</v>
      </c>
      <c r="B268">
        <v>2023</v>
      </c>
      <c r="D268" t="s">
        <v>291</v>
      </c>
      <c r="E268">
        <v>377190</v>
      </c>
      <c r="F268">
        <v>76200</v>
      </c>
      <c r="G268">
        <v>1144931</v>
      </c>
      <c r="H268">
        <v>244645</v>
      </c>
      <c r="I268" t="s">
        <v>138</v>
      </c>
      <c r="K268">
        <v>2</v>
      </c>
      <c r="M268">
        <v>0</v>
      </c>
      <c r="N268" t="s">
        <v>553</v>
      </c>
    </row>
    <row r="269" spans="1:14" x14ac:dyDescent="0.3">
      <c r="A269" t="s">
        <v>288</v>
      </c>
      <c r="B269">
        <v>2018</v>
      </c>
      <c r="D269" t="s">
        <v>292</v>
      </c>
      <c r="E269">
        <v>43310</v>
      </c>
      <c r="F269">
        <v>17900</v>
      </c>
      <c r="G269">
        <v>273815.45</v>
      </c>
      <c r="H269">
        <v>167369.45000000001</v>
      </c>
      <c r="I269" t="s">
        <v>138</v>
      </c>
      <c r="K269">
        <v>2</v>
      </c>
      <c r="M269">
        <v>0</v>
      </c>
      <c r="N269" t="s">
        <v>554</v>
      </c>
    </row>
    <row r="270" spans="1:14" x14ac:dyDescent="0.3">
      <c r="A270" t="s">
        <v>288</v>
      </c>
      <c r="B270">
        <v>2020</v>
      </c>
      <c r="D270" t="s">
        <v>292</v>
      </c>
      <c r="E270">
        <v>51800</v>
      </c>
      <c r="F270">
        <v>18900</v>
      </c>
      <c r="G270">
        <v>289060</v>
      </c>
      <c r="H270">
        <v>178558</v>
      </c>
      <c r="I270" t="s">
        <v>138</v>
      </c>
      <c r="K270">
        <v>2</v>
      </c>
      <c r="M270">
        <v>0</v>
      </c>
      <c r="N270" t="s">
        <v>554</v>
      </c>
    </row>
    <row r="271" spans="1:14" x14ac:dyDescent="0.3">
      <c r="A271" t="s">
        <v>288</v>
      </c>
      <c r="B271">
        <v>2022</v>
      </c>
      <c r="D271" t="s">
        <v>292</v>
      </c>
      <c r="E271">
        <v>48000</v>
      </c>
      <c r="F271">
        <v>21000</v>
      </c>
      <c r="G271">
        <v>304659</v>
      </c>
      <c r="H271">
        <v>177513</v>
      </c>
      <c r="I271" t="s">
        <v>138</v>
      </c>
      <c r="K271">
        <v>2</v>
      </c>
      <c r="M271">
        <v>0</v>
      </c>
      <c r="N271" t="s">
        <v>554</v>
      </c>
    </row>
    <row r="272" spans="1:14" x14ac:dyDescent="0.3">
      <c r="A272" t="s">
        <v>288</v>
      </c>
      <c r="B272">
        <v>2023</v>
      </c>
      <c r="D272" t="s">
        <v>292</v>
      </c>
      <c r="E272">
        <v>61400</v>
      </c>
      <c r="F272">
        <v>28000</v>
      </c>
      <c r="G272">
        <v>351278</v>
      </c>
      <c r="H272">
        <v>222018.3</v>
      </c>
      <c r="I272" t="s">
        <v>138</v>
      </c>
      <c r="K272">
        <v>2</v>
      </c>
      <c r="M272">
        <v>0</v>
      </c>
      <c r="N272" t="s">
        <v>554</v>
      </c>
    </row>
    <row r="273" spans="1:14" x14ac:dyDescent="0.3">
      <c r="A273" t="s">
        <v>282</v>
      </c>
      <c r="B273">
        <v>2018</v>
      </c>
      <c r="D273" t="s">
        <v>293</v>
      </c>
      <c r="E273">
        <v>133758</v>
      </c>
      <c r="F273">
        <v>32837</v>
      </c>
      <c r="G273">
        <v>890966</v>
      </c>
      <c r="H273">
        <v>182238</v>
      </c>
      <c r="I273" t="s">
        <v>138</v>
      </c>
      <c r="K273">
        <v>2</v>
      </c>
      <c r="M273">
        <v>0</v>
      </c>
      <c r="N273" t="s">
        <v>555</v>
      </c>
    </row>
    <row r="274" spans="1:14" x14ac:dyDescent="0.3">
      <c r="A274" t="s">
        <v>282</v>
      </c>
      <c r="B274">
        <v>2020</v>
      </c>
      <c r="D274" t="s">
        <v>293</v>
      </c>
      <c r="E274">
        <v>233886</v>
      </c>
      <c r="F274">
        <v>54397</v>
      </c>
      <c r="G274">
        <v>899214</v>
      </c>
      <c r="H274">
        <v>193918</v>
      </c>
      <c r="I274" t="s">
        <v>138</v>
      </c>
      <c r="K274">
        <v>2</v>
      </c>
      <c r="M274">
        <v>0</v>
      </c>
      <c r="N274" t="s">
        <v>555</v>
      </c>
    </row>
    <row r="275" spans="1:14" x14ac:dyDescent="0.3">
      <c r="A275" t="s">
        <v>282</v>
      </c>
      <c r="B275">
        <v>2022</v>
      </c>
      <c r="D275" t="s">
        <v>293</v>
      </c>
      <c r="E275">
        <v>323426</v>
      </c>
      <c r="F275">
        <v>73579</v>
      </c>
      <c r="G275">
        <v>1096992</v>
      </c>
      <c r="H275">
        <v>236276</v>
      </c>
      <c r="I275" t="s">
        <v>138</v>
      </c>
      <c r="K275">
        <v>2</v>
      </c>
      <c r="M275">
        <v>0</v>
      </c>
      <c r="N275" t="s">
        <v>555</v>
      </c>
    </row>
    <row r="276" spans="1:14" x14ac:dyDescent="0.3">
      <c r="A276" t="s">
        <v>282</v>
      </c>
      <c r="B276">
        <v>2023</v>
      </c>
      <c r="D276" t="s">
        <v>293</v>
      </c>
      <c r="E276">
        <v>266067</v>
      </c>
      <c r="F276">
        <v>57036</v>
      </c>
      <c r="G276">
        <v>1136770</v>
      </c>
      <c r="H276">
        <v>235500</v>
      </c>
      <c r="I276" t="s">
        <v>138</v>
      </c>
      <c r="K276">
        <v>2</v>
      </c>
      <c r="M276">
        <v>0</v>
      </c>
      <c r="N276" t="s">
        <v>555</v>
      </c>
    </row>
    <row r="277" spans="1:14" x14ac:dyDescent="0.3">
      <c r="A277" t="s">
        <v>294</v>
      </c>
      <c r="B277">
        <v>2018</v>
      </c>
      <c r="D277" t="s">
        <v>295</v>
      </c>
      <c r="E277">
        <v>61405</v>
      </c>
      <c r="F277">
        <v>34692</v>
      </c>
      <c r="G277">
        <v>438908</v>
      </c>
      <c r="H277">
        <v>271684</v>
      </c>
      <c r="I277" t="s">
        <v>138</v>
      </c>
      <c r="K277">
        <v>2</v>
      </c>
      <c r="M277">
        <v>0</v>
      </c>
      <c r="N277" t="s">
        <v>556</v>
      </c>
    </row>
    <row r="278" spans="1:14" x14ac:dyDescent="0.3">
      <c r="A278" t="s">
        <v>294</v>
      </c>
      <c r="B278">
        <v>2020</v>
      </c>
      <c r="D278" t="s">
        <v>295</v>
      </c>
      <c r="E278">
        <v>57134</v>
      </c>
      <c r="F278">
        <v>36145</v>
      </c>
      <c r="G278">
        <v>412614</v>
      </c>
      <c r="H278">
        <v>288393</v>
      </c>
      <c r="I278" t="s">
        <v>138</v>
      </c>
      <c r="K278">
        <v>2</v>
      </c>
      <c r="M278">
        <v>0</v>
      </c>
      <c r="N278" t="s">
        <v>556</v>
      </c>
    </row>
    <row r="279" spans="1:14" x14ac:dyDescent="0.3">
      <c r="A279" t="s">
        <v>294</v>
      </c>
      <c r="B279">
        <v>2022</v>
      </c>
      <c r="D279" t="s">
        <v>295</v>
      </c>
      <c r="E279">
        <v>58697.799999999996</v>
      </c>
      <c r="F279">
        <v>24226.2</v>
      </c>
      <c r="G279">
        <v>265472</v>
      </c>
      <c r="H279">
        <v>108217</v>
      </c>
      <c r="I279" t="s">
        <v>138</v>
      </c>
      <c r="K279">
        <v>2</v>
      </c>
      <c r="M279">
        <v>0</v>
      </c>
      <c r="N279" t="s">
        <v>556</v>
      </c>
    </row>
    <row r="280" spans="1:14" x14ac:dyDescent="0.3">
      <c r="A280" t="s">
        <v>294</v>
      </c>
      <c r="B280">
        <v>2023</v>
      </c>
      <c r="D280" t="s">
        <v>295</v>
      </c>
      <c r="E280">
        <v>66299.399999999994</v>
      </c>
      <c r="F280">
        <v>22921.399999999998</v>
      </c>
      <c r="G280">
        <v>379218</v>
      </c>
      <c r="H280">
        <v>157410</v>
      </c>
      <c r="I280" t="s">
        <v>138</v>
      </c>
      <c r="K280">
        <v>2</v>
      </c>
      <c r="M280">
        <v>0</v>
      </c>
      <c r="N280" t="s">
        <v>556</v>
      </c>
    </row>
  </sheetData>
  <pageMargins left="0.7" right="0.7" top="0.78740157499999996" bottom="0.78740157499999996"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S h o w I m p l i c i t M e a s u r e s " > < C u s t o m C o n t e n t > < ! [ C D A T A [ F a l s e ] ] > < / C u s t o m C o n t e n t > < / G e m i n i > 
</file>

<file path=customXml/item10.xml>��< ? x m l   v e r s i o n = " 1 . 0 "   e n c o d i n g = " U T F - 1 6 " ? > < G e m i n i   x m l n s = " h t t p : / / g e m i n i / p i v o t c u s t o m i z a t i o n / I s S a n d b o x E m b e d d e d " > < C u s t o m C o n t e n t > < ! [ C D A T A [ y e s ] ] > < / C u s t o m C o n t e n t > < / G e m i n i > 
</file>

<file path=customXml/item11.xml>��< ? x m l   v e r s i o n = " 1 . 0 "   e n c o d i n g = " U T F - 1 6 " ? > < G e m i n i   x m l n s = " h t t p : / / g e m i n i / p i v o t c u s t o m i z a t i o n / S h o w H i d d e n " > < C u s t o m C o n t e n t > < ! [ C D A T A [ T r u e ] ] > < / C u s t o m C o n t e n t > < / G e m i n i > 
</file>

<file path=customXml/item12.xml>��< ? x m l   v e r s i o n = " 1 . 0 "   e n c o d i n g = " U T F - 1 6 " ? > < G e m i n i   x m l n s = " h t t p : / / g e m i n i / p i v o t c u s t o m i z a t i o n / P o w e r P i v o t V e r s i o n " > < C u s t o m C o n t e n t > < ! [ C D A T A [ 2 0 1 5 . 1 3 0 . 1 6 0 5 . 1 5 6 7 ] ] > < / C u s t o m C o n t e n t > < / G e m i n i > 
</file>

<file path=customXml/item13.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 A n f � g e n 1 < / K e y > < V a l u e   x m l n s : a = " h t t p : / / s c h e m a s . d a t a c o n t r a c t . o r g / 2 0 0 4 / 0 7 / M i c r o s o f t . A n a l y s i s S e r v i c e s . C o m m o n " > < a : H a s F o c u s > t r u e < / a : H a s F o c u s > < a : S i z e A t D p i 9 6 > 1 7 8 < / a : S i z e A t D p i 9 6 > < a : V i s i b l e > t r u e < / a : V i s i b l e > < / V a l u e > < / K e y V a l u e O f s t r i n g S a n d b o x E d i t o r . M e a s u r e G r i d S t a t e S c d E 3 5 R y > < K e y V a l u e O f s t r i n g S a n d b o x E d i t o r . M e a s u r e G r i d S t a t e S c d E 3 5 R y > < K e y > F u s i o n e n _ G r u p p e n < / K e y > < V a l u e   x m l n s : a = " h t t p : / / s c h e m a s . d a t a c o n t r a c t . o r g / 2 0 0 4 / 0 7 / M i c r o s o f t . A n a l y s i s S e r v i c e s . C o m m o n " > < a : H a s F o c u s > t r u e < / a : H a s F o c u s > < a : S i z e A t D p i 9 6 > 1 7 8 < / a : S i z e A t D p i 9 6 > < a : V i s i b l e > t r u e < / a : V i s i b l e > < / V a l u e > < / K e y V a l u e O f s t r i n g S a n d b o x E d i t o r . M e a s u r e G r i d S t a t e S c d E 3 5 R y > < K e y V a l u e O f s t r i n g S a n d b o x E d i t o r . M e a s u r e G r i d S t a t e S c d E 3 5 R y > < K e y > A n f � g e n 3 < / K e y > < V a l u e   x m l n s : a = " h t t p : / / s c h e m a s . d a t a c o n t r a c t . o r g / 2 0 0 4 / 0 7 / M i c r o s o f t . A n a l y s i s S e r v i c e s . C o m m o n " > < a : H a s F o c u s > t r u e < / a : H a s F o c u s > < a : S i z e A t D p i 9 6 > 1 7 8 < / a : S i z e A t D p i 9 6 > < a : V i s i b l e > t r u e < / a : V i s i b l e > < / V a l u e > < / K e y V a l u e O f s t r i n g S a n d b o x E d i t o r . M e a s u r e G r i d S t a t e S c d E 3 5 R y > < / A r r a y O f K e y V a l u e O f s t r i n g S a n d b o x E d i t o r . M e a s u r e G r i d S t a t e S c d E 3 5 R y > ] ] > < / C u s t o m C o n t e n t > < / G e m i n i > 
</file>

<file path=customXml/item14.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 2 0 2 4 - 0 7 - 0 4 T 1 0 : 0 4 : 4 6 . 1 8 6 9 6 5 5 + 0 2 : 0 0 < / L a s t P r o c e s s e d T i m e > < / D a t a M o d e l i n g S a n d b o x . S e r i a l i z e d S a n d b o x E r r o r C a c h e > ] ] > < / C u s t o m C o n t e n t > < / G e m i n i > 
</file>

<file path=customXml/item15.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 t e s t 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 t e s t 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 C o l u m n s \ V e r s i c h e r e r   # < / K e y > < / D i a g r a m O b j e c t K e y > < D i a g r a m O b j e c t K e y > < K e y > C o l u m n s \ V e r s i c h e r e r   N a m e < / K e y > < / D i a g r a m O b j e c t K e y > < D i a g r a m O b j e c t K e y > < K e y > C o l u m n s \ J a h r < / K e y > < / D i a g r a m O b j e c t K e y > < D i a g r a m O b j e c t K e y > < K e y > C o l u m n s \ W e r t 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 C o l u m n s \ V e r s i c h e r e r   # < / K e y > < / a : K e y > < a : V a l u e   i : t y p e = " M e a s u r e G r i d N o d e V i e w S t a t e " > < L a y e d O u t > t r u e < / L a y e d O u t > < / a : V a l u e > < / a : K e y V a l u e O f D i a g r a m O b j e c t K e y a n y T y p e z b w N T n L X > < a : K e y V a l u e O f D i a g r a m O b j e c t K e y a n y T y p e z b w N T n L X > < a : K e y > < K e y > C o l u m n s \ V e r s i c h e r e r   N a m e < / K e y > < / a : K e y > < a : V a l u e   i : t y p e = " M e a s u r e G r i d N o d e V i e w S t a t e " > < C o l u m n > 1 < / C o l u m n > < L a y e d O u t > t r u e < / L a y e d O u t > < / a : V a l u e > < / a : K e y V a l u e O f D i a g r a m O b j e c t K e y a n y T y p e z b w N T n L X > < a : K e y V a l u e O f D i a g r a m O b j e c t K e y a n y T y p e z b w N T n L X > < a : K e y > < K e y > C o l u m n s \ J a h r < / K e y > < / a : K e y > < a : V a l u e   i : t y p e = " M e a s u r e G r i d N o d e V i e w S t a t e " > < C o l u m n > 2 < / C o l u m n > < L a y e d O u t > t r u e < / L a y e d O u t > < / a : V a l u e > < / a : K e y V a l u e O f D i a g r a m O b j e c t K e y a n y T y p e z b w N T n L X > < a : K e y V a l u e O f D i a g r a m O b j e c t K e y a n y T y p e z b w N T n L X > < a : K e y > < K e y > C o l u m n s \ W e r t < / K e y > < / a : K e y > < a : V a l u e   i : t y p e = " M e a s u r e G r i d N o d e V i e w S t a t e " > < C o l u m n > 3 < / C o l u m n > < L a y e d O u t > t r u e < / L a y e d O u t > < / a : V a l u e > < / a : K e y V a l u e O f D i a g r a m O b j e c t K e y a n y T y p e z b w N T n L X > < / V i e w S t a t e s > < / D i a g r a m M a n a g e r . S e r i a l i z a b l e D i a g r a m > < D i a g r a m M a n a g e r . S e r i a l i z a b l e D i a g r a m > < A d a p t e r   i : t y p e = " M e a s u r e D i a g r a m S a n d b o x A d a p t e r " > < T a b l e N a m e > A n f � g e n 3 < / 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 A n f � g e n 3 < / 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 C o l u m n s \ V e r s i c h e r e r   N a m e < / K e y > < / D i a g r a m O b j e c t K e y > < D i a g r a m O b j e c t K e y > < K e y > C o l u m n s \ J a h r < / K e y > < / D i a g r a m O b j e c t K e y > < D i a g r a m O b j e c t K e y > < K e y > C o l u m n s \ T y p < / K e y > < / D i a g r a m O b j e c t K e y > < D i a g r a m O b j e c t K e y > < K e y > C o l u m n s \ V e r s i c h e r e r   # < / K e y > < / D i a g r a m O b j e c t K e y > < D i a g r a m O b j e c t K e y > < K e y > C o l u m n s \ V R _ T o t a l _ n u r _ K V G < / K e y > < / D i a g r a m O b j e c t K e y > < D i a g r a m O b j e c t K e y > < K e y > C o l u m n s \ V R _ H - E < / K e y > < / D i a g r a m O b j e c t K e y > < D i a g r a m O b j e c t K e y > < K e y > C o l u m n s \ G L _ T o t a l _ n u r _ K V G < / K e y > < / D i a g r a m O b j e c t K e y > < D i a g r a m O b j e c t K e y > < K e y > C o l u m n s \ G L _ H - E < / K e y > < / D i a g r a m O b j e c t K e y > < D i a g r a m O b j e c t K e y > < K e y > C o l u m n s \ B r a n c h e < / K e y > < / D i a g r a m O b j e c t K e y > < D i a g r a m O b j e c t K e y > < K e y > C o l u m n s \ f u s i o n i e r t e < / K e y > < / D i a g r a m O b j e c t K e y > < D i a g r a m O b j e c t K e y > < K e y > C o l u m n s \ F u s i o n e n _ a n z e i g e n < / K e y > < / D i a g r a m O b j e c t K e y > < D i a g r a m O b j e c t K e y > < K e y > C o l u m n s \ j u r _ G r u p p e < / K e y > < / D i a g r a m O b j e c t K e y > < D i a g r a m O b j e c t K e y > < K e y > C o l u m n s \ j u r _ G r u p p e _ a n z e i g e n < / K e y > < / D i a g r a m O b j e c t K e y > < D i a g r a m O b j e c t K e y > < K e y > C o l u m n s \ A u s w a h l _ V e r s i c h e r e r 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 C o l u m n s \ V e r s i c h e r e r   N a m e < / K e y > < / a : K e y > < a : V a l u e   i : t y p e = " M e a s u r e G r i d N o d e V i e w S t a t e " > < L a y e d O u t > t r u e < / L a y e d O u t > < / a : V a l u e > < / a : K e y V a l u e O f D i a g r a m O b j e c t K e y a n y T y p e z b w N T n L X > < a : K e y V a l u e O f D i a g r a m O b j e c t K e y a n y T y p e z b w N T n L X > < a : K e y > < K e y > C o l u m n s \ J a h r < / K e y > < / a : K e y > < a : V a l u e   i : t y p e = " M e a s u r e G r i d N o d e V i e w S t a t e " > < C o l u m n > 1 < / C o l u m n > < L a y e d O u t > t r u e < / L a y e d O u t > < / a : V a l u e > < / a : K e y V a l u e O f D i a g r a m O b j e c t K e y a n y T y p e z b w N T n L X > < a : K e y V a l u e O f D i a g r a m O b j e c t K e y a n y T y p e z b w N T n L X > < a : K e y > < K e y > C o l u m n s \ T y p < / K e y > < / a : K e y > < a : V a l u e   i : t y p e = " M e a s u r e G r i d N o d e V i e w S t a t e " > < C o l u m n > 2 < / C o l u m n > < L a y e d O u t > t r u e < / L a y e d O u t > < / a : V a l u e > < / a : K e y V a l u e O f D i a g r a m O b j e c t K e y a n y T y p e z b w N T n L X > < a : K e y V a l u e O f D i a g r a m O b j e c t K e y a n y T y p e z b w N T n L X > < a : K e y > < K e y > C o l u m n s \ V e r s i c h e r e r   # < / K e y > < / a : K e y > < a : V a l u e   i : t y p e = " M e a s u r e G r i d N o d e V i e w S t a t e " > < C o l u m n > 3 < / C o l u m n > < L a y e d O u t > t r u e < / L a y e d O u t > < / a : V a l u e > < / a : K e y V a l u e O f D i a g r a m O b j e c t K e y a n y T y p e z b w N T n L X > < a : K e y V a l u e O f D i a g r a m O b j e c t K e y a n y T y p e z b w N T n L X > < a : K e y > < K e y > C o l u m n s \ V R _ T o t a l _ n u r _ K V G < / K e y > < / a : K e y > < a : V a l u e   i : t y p e = " M e a s u r e G r i d N o d e V i e w S t a t e " > < C o l u m n > 4 < / C o l u m n > < L a y e d O u t > t r u e < / L a y e d O u t > < / a : V a l u e > < / a : K e y V a l u e O f D i a g r a m O b j e c t K e y a n y T y p e z b w N T n L X > < a : K e y V a l u e O f D i a g r a m O b j e c t K e y a n y T y p e z b w N T n L X > < a : K e y > < K e y > C o l u m n s \ V R _ H - E < / K e y > < / a : K e y > < a : V a l u e   i : t y p e = " M e a s u r e G r i d N o d e V i e w S t a t e " > < C o l u m n > 5 < / C o l u m n > < L a y e d O u t > t r u e < / L a y e d O u t > < / a : V a l u e > < / a : K e y V a l u e O f D i a g r a m O b j e c t K e y a n y T y p e z b w N T n L X > < a : K e y V a l u e O f D i a g r a m O b j e c t K e y a n y T y p e z b w N T n L X > < a : K e y > < K e y > C o l u m n s \ G L _ T o t a l _ n u r _ K V G < / K e y > < / a : K e y > < a : V a l u e   i : t y p e = " M e a s u r e G r i d N o d e V i e w S t a t e " > < C o l u m n > 6 < / C o l u m n > < L a y e d O u t > t r u e < / L a y e d O u t > < / a : V a l u e > < / a : K e y V a l u e O f D i a g r a m O b j e c t K e y a n y T y p e z b w N T n L X > < a : K e y V a l u e O f D i a g r a m O b j e c t K e y a n y T y p e z b w N T n L X > < a : K e y > < K e y > C o l u m n s \ G L _ H - E < / K e y > < / a : K e y > < a : V a l u e   i : t y p e = " M e a s u r e G r i d N o d e V i e w S t a t e " > < C o l u m n > 7 < / C o l u m n > < L a y e d O u t > t r u e < / L a y e d O u t > < / a : V a l u e > < / a : K e y V a l u e O f D i a g r a m O b j e c t K e y a n y T y p e z b w N T n L X > < a : K e y V a l u e O f D i a g r a m O b j e c t K e y a n y T y p e z b w N T n L X > < a : K e y > < K e y > C o l u m n s \ B r a n c h e < / K e y > < / a : K e y > < a : V a l u e   i : t y p e = " M e a s u r e G r i d N o d e V i e w S t a t e " > < C o l u m n > 8 < / C o l u m n > < L a y e d O u t > t r u e < / L a y e d O u t > < / a : V a l u e > < / a : K e y V a l u e O f D i a g r a m O b j e c t K e y a n y T y p e z b w N T n L X > < a : K e y V a l u e O f D i a g r a m O b j e c t K e y a n y T y p e z b w N T n L X > < a : K e y > < K e y > C o l u m n s \ f u s i o n i e r t e < / K e y > < / a : K e y > < a : V a l u e   i : t y p e = " M e a s u r e G r i d N o d e V i e w S t a t e " > < C o l u m n > 9 < / C o l u m n > < L a y e d O u t > t r u e < / L a y e d O u t > < / a : V a l u e > < / a : K e y V a l u e O f D i a g r a m O b j e c t K e y a n y T y p e z b w N T n L X > < a : K e y V a l u e O f D i a g r a m O b j e c t K e y a n y T y p e z b w N T n L X > < a : K e y > < K e y > C o l u m n s \ F u s i o n e n _ a n z e i g e n < / K e y > < / a : K e y > < a : V a l u e   i : t y p e = " M e a s u r e G r i d N o d e V i e w S t a t e " > < C o l u m n > 1 0 < / C o l u m n > < L a y e d O u t > t r u e < / L a y e d O u t > < / a : V a l u e > < / a : K e y V a l u e O f D i a g r a m O b j e c t K e y a n y T y p e z b w N T n L X > < a : K e y V a l u e O f D i a g r a m O b j e c t K e y a n y T y p e z b w N T n L X > < a : K e y > < K e y > C o l u m n s \ j u r _ G r u p p e < / K e y > < / a : K e y > < a : V a l u e   i : t y p e = " M e a s u r e G r i d N o d e V i e w S t a t e " > < C o l u m n > 1 1 < / C o l u m n > < L a y e d O u t > t r u e < / L a y e d O u t > < / a : V a l u e > < / a : K e y V a l u e O f D i a g r a m O b j e c t K e y a n y T y p e z b w N T n L X > < a : K e y V a l u e O f D i a g r a m O b j e c t K e y a n y T y p e z b w N T n L X > < a : K e y > < K e y > C o l u m n s \ j u r _ G r u p p e _ a n z e i g e n < / K e y > < / a : K e y > < a : V a l u e   i : t y p e = " M e a s u r e G r i d N o d e V i e w S t a t e " > < C o l u m n > 1 2 < / C o l u m n > < L a y e d O u t > t r u e < / L a y e d O u t > < / a : V a l u e > < / a : K e y V a l u e O f D i a g r a m O b j e c t K e y a n y T y p e z b w N T n L X > < a : K e y V a l u e O f D i a g r a m O b j e c t K e y a n y T y p e z b w N T n L X > < a : K e y > < K e y > C o l u m n s \ A u s w a h l _ V e r s i c h e r e r < / K e y > < / a : K e y > < a : V a l u e   i : t y p e = " M e a s u r e G r i d N o d e V i e w S t a t e " > < C o l u m n > 1 3 < / C o l u m n > < L a y e d O u t > t r u e < / L a y e d O u t > < / a : V a l u e > < / a : K e y V a l u e O f D i a g r a m O b j e c t K e y a n y T y p e z b w N T n L X > < / V i e w S t a t e s > < / D i a g r a m M a n a g e r . S e r i a l i z a b l e D i a g r a m > < D i a g r a m M a n a g e r . S e r i a l i z a b l e D i a g r a m > < A d a p t e r   i : t y p e = " M e a s u r e D i a g r a m S a n d b o x A d a p t e r " > < T a b l e N a m e > A n f � g e n 1 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 A n f � g e n 1 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 C o l u m n s \ S o u r c e . N a m e < / K e y > < / D i a g r a m O b j e c t K e y > < D i a g r a m O b j e c t K e y > < K e y > C o l u m n s \ J a h r < / K e y > < / D i a g r a m O b j e c t K e y > < D i a g r a m O b j e c t K e y > < K e y > C o l u m n s \ T y p < / K e y > < / D i a g r a m O b j e c t K e y > < D i a g r a m O b j e c t K e y > < K e y > C o l u m n s \ V e r s i c h e r e r   # < / K e y > < / D i a g r a m O b j e c t K e y > < D i a g r a m O b j e c t K e y > < K e y > C o l u m n s \ V e r s i c h e r e r   N a m e < / K e y > < / D i a g r a m O b j e c t K e y > < D i a g r a m O b j e c t K e y > < K e y > C o l u m n s \ K a n t o n < / K e y > < / D i a g r a m O b j e c t K e y > < D i a g r a m O b j e c t K e y > < K e y > C o l u m n s \ B r a n c h e < / K e y > < / D i a g r a m O b j e c t K e y > < D i a g r a m O b j e c t K e y > < K e y > C o l u m n s \ �   V e r s i c h e r t e < / K e y > < / D i a g r a m O b j e c t K e y > < D i a g r a m O b j e c t K e y > < K e y > C o l u m n s \ V e r s i c h e r t e n b e s t a n d   S t i c h t a g   0 1 . 0 1 .   F o l g e j a h r < / K e y > < / D i a g r a m O b j e c t K e y > < D i a g r a m O b j e c t K e y > < K e y > C o l u m n s \ I m o _ I n l a n d - K V G _ g e b V < / K e y > < / D i a g r a m O b j e c t K e y > < D i a g r a m O b j e c t K e y > < K e y > C o l u m n s \ I m o _ A u s l a n d - K V G _ g e b V < / K e y > < / D i a g r a m O b j e c t K e y > < D i a g r a m O b j e c t K e y > < K e y > C o l u m n s \ I m o _ F o n d s - g e s i c h e r t - K V G _ g e b V < / K e y > < / D i a g r a m O b j e c t K e y > < D i a g r a m O b j e c t K e y > < K e y > C o l u m n s \ I m o _ F o n d s - n i c h t - K V G _ g e b V < / K e y > < / D i a g r a m O b j e c t K e y > < D i a g r a m O b j e c t K e y > < K e y > C o l u m n s \ O b l i s - g e s i c h e r t - K V G _ g e b V < / K e y > < / D i a g r a m O b j e c t K e y > < D i a g r a m O b j e c t K e y > < K e y > C o l u m n s \ O b l i s - n i c h t - K V G _ g e b V < / K e y > < / D i a g r a m O b j e c t K e y > < D i a g r a m O b j e c t K e y > < K e y > C o l u m n s \ O b l _ F o n d s - g e s i c h e r t - K V G _ g e b V < / K e y > < / D i a g r a m O b j e c t K e y > < D i a g r a m O b j e c t K e y > < K e y > C o l u m n s \ O b l _ F o n d s - n i c h t - K V G _ g e b V < / K e y > < / D i a g r a m O b j e c t K e y > < D i a g r a m O b j e c t K e y > < K e y > C o l u m n s \ A k t - g e s i c h e r t - K V G _ g e b V < / K e y > < / D i a g r a m O b j e c t K e y > < D i a g r a m O b j e c t K e y > < K e y > C o l u m n s \ A k t - n i c h t - K V G _ g e b V < / K e y > < / D i a g r a m O b j e c t K e y > < D i a g r a m O b j e c t K e y > < K e y > C o l u m n s \ A k t _ F o n d s - g e s i c h e r t - K V G _ g e b V < / K e y > < / D i a g r a m O b j e c t K e y > < D i a g r a m O b j e c t K e y > < K e y > C o l u m n s \ A k t _ F o n d s - n i c h t - K V G _ g e b V < / K e y > < / D i a g r a m O b j e c t K e y > < D i a g r a m O b j e c t K e y > < K e y > C o l u m n s \ L i q - g e s i c h e r t - K V G _ g e b V < / K e y > < / D i a g r a m O b j e c t K e y > < D i a g r a m O b j e c t K e y > < K e y > C o l u m n s \ L i q - n i c h t - K V G _ g e b V < / K e y > < / D i a g r a m O b j e c t K e y > < D i a g r a m O b j e c t K e y > < K e y > C o l u m n s \ L i q _ F o n d s - g e s i c h e r t - K V G _ g e b V < / K e y > < / D i a g r a m O b j e c t K e y > < D i a g r a m O b j e c t K e y > < K e y > C o l u m n s \ L i q _ F o n d s - n i c h t - K V G _ g e b V < / K e y > < / D i a g r a m O b j e c t K e y > < D i a g r a m O b j e c t K e y > < K e y > C o l u m n s \ D e r i v a t i v e _ g e b V < / K e y > < / D i a g r a m O b j e c t K e y > < D i a g r a m O b j e c t K e y > < K e y > C o l u m n s \ I m o _ I n l a n d - K V G _ � b r i g V < / K e y > < / D i a g r a m O b j e c t K e y > < D i a g r a m O b j e c t K e y > < K e y > C o l u m n s \ I m o _ A u s l a n d - K V G _ � b r i g V < / K e y > < / D i a g r a m O b j e c t K e y > < D i a g r a m O b j e c t K e y > < K e y > C o l u m n s \ I m o _ F o n d s - g e s i c h e r t - K V G _ � b r i g V < / K e y > < / D i a g r a m O b j e c t K e y > < D i a g r a m O b j e c t K e y > < K e y > C o l u m n s \ I m o _ F o n d s - n i c h t - K V G _ � b r i g V < / K e y > < / D i a g r a m O b j e c t K e y > < D i a g r a m O b j e c t K e y > < K e y > C o l u m n s \ O b l i s - g e s i c h e r t - K V G _ � b r i g V < / K e y > < / D i a g r a m O b j e c t K e y > < D i a g r a m O b j e c t K e y > < K e y > C o l u m n s \ O b l i s - n i c h t - K V G _ � b r i g V < / K e y > < / D i a g r a m O b j e c t K e y > < D i a g r a m O b j e c t K e y > < K e y > C o l u m n s \ O b l _ F o n d s - g e s i c h e r t - K V G _ � b r i g V < / K e y > < / D i a g r a m O b j e c t K e y > < D i a g r a m O b j e c t K e y > < K e y > C o l u m n s \ O b l _ F o n d s - n i c h t - K V G _ � b r i g V < / K e y > < / D i a g r a m O b j e c t K e y > < D i a g r a m O b j e c t K e y > < K e y > C o l u m n s \ A k t - g e s i c h e r t - K V G _ � b r i g V < / K e y > < / D i a g r a m O b j e c t K e y > < D i a g r a m O b j e c t K e y > < K e y > C o l u m n s \ A k t - n i c h t - K V G _ � b r i g V < / K e y > < / D i a g r a m O b j e c t K e y > < D i a g r a m O b j e c t K e y > < K e y > C o l u m n s \ A k t _ F o n d s - g e s i c h e r t - K V G _ � b r i g V < / K e y > < / D i a g r a m O b j e c t K e y > < D i a g r a m O b j e c t K e y > < K e y > C o l u m n s \ A k t _ F o n d s - n i c h t - K V G _ � b r i g V < / K e y > < / D i a g r a m O b j e c t K e y > < D i a g r a m O b j e c t K e y > < K e y > C o l u m n s \ L i q - g e s i c h e r t - K V G _ � b r i g V < / K e y > < / D i a g r a m O b j e c t K e y > < D i a g r a m O b j e c t K e y > < K e y > C o l u m n s \ L i q - n i c h t - K V G _ � b r i g V < / K e y > < / D i a g r a m O b j e c t K e y > < D i a g r a m O b j e c t K e y > < K e y > C o l u m n s \ L i q _ F o n d s - g e s i c h e r t - K V G _ � b r i g V < / K e y > < / D i a g r a m O b j e c t K e y > < D i a g r a m O b j e c t K e y > < K e y > C o l u m n s \ L i q _ F o n d s - n i c h t - K V G _ � b r i g V < / K e y > < / D i a g r a m O b j e c t K e y > < D i a g r a m O b j e c t K e y > < K e y > C o l u m n s \ D e r i v a t i v e _ � b r i g V < / K e y > < / D i a g r a m O b j e c t K e y > < D i a g r a m O b j e c t K e y > < K e y > C o l u m n s \ B e t e i l i g u n g e n   K V - K V G _ � b r i g V < / K e y > < / D i a g r a m O b j e c t K e y > < D i a g r a m O b j e c t K e y > < K e y > C o l u m n s \ P r � m i e n   ( K t o . 3 0 ) < / K e y > < / D i a g r a m O b j e c t K e y > < D i a g r a m O b j e c t K e y > < K e y > C o l u m n s \ E r l � s m i n d e r u n g e n   a u f   P r � m i e n   ( K t o . 3 3 ) < / K e y > < / D i a g r a m O b j e c t K e y > < D i a g r a m O b j e c t K e y > < K e y > C o l u m n s \ P r � m i e n t a n t e i l e   d e r   R � c k v e r s i c h e r e r   ( K t o . 3 5 ) < / K e y > < / D i a g r a m O b j e c t K e y > < D i a g r a m O b j e c t K e y > < K e y > C o l u m n s \ B e i t r � g e   d e r   K a n t o n e   z . G .   d e r   P r � m i e n v e r b i l l i g u n g   ( K t o . 3 6 ) < / K e y > < / D i a g r a m O b j e c t K e y > < D i a g r a m O b j e c t K e y > < K e y > C o l u m n s \ A n d e r e   B e i t r � g e   z . G .   d e s   V e r s i c h e r e r s   ( K t o . 3 6 ) < / K e y > < / D i a g r a m O b j e c t K e y > < D i a g r a m O b j e c t K e y > < K e y > C o l u m n s \ B e i t r � g e   a n   I n s o l v e n z f o n d s   ( K t o . 3 6 ) < / K e y > < / D i a g r a m O b j e c t K e y > < D i a g r a m O b j e c t K e y > < K e y > C o l u m n s \ B e i t r � g e   a n   d i e   G e s u n d h e i t s f � r d e r u n g   ( A r t .   1 9   K V G )     ( K t o . 3 6 ) < / K e y > < / D i a g r a m O b j e c t K e y > < D i a g r a m O b j e c t K e y > < K e y > C o l u m n s \ B e i t r � g e   a n   d i e   E i d g e n � s s i s c h e   Q u a l i t � t s k o m m i s s i o n   ( E Q K )   A r t .   5 8 f   K V G < / K e y > < / D i a g r a m O b j e c t K e y > < D i a g r a m O b j e c t K e y > < K e y > C o l u m n s \ A n g e r e c h n e t e   u n d   a u s b e z a h l t e   B e i t r � g e   a n   d i e   V e r s i c h e r t e n   ( K t o . 3 7 ) < / K e y > < / D i a g r a m O b j e c t K e y > < D i a g r a m O b j e c t K e y > < K e y > C o l u m n s \ B r u t t o l e i s t u n g e n   ( K t o . 4 0 ) < / K e y > < / D i a g r a m O b j e c t K e y > < D i a g r a m O b j e c t K e y > < K e y > C o l u m n s \ K o s t e n b e t e i l i g u n g e n   F r a n c h i s s e n   ( K t o . 4 2 ) < / K e y > < / D i a g r a m O b j e c t K e y > < D i a g r a m O b j e c t K e y > < K e y > C o l u m n s \ K o s t e n b e t e i l i g u n g e n   S e l b s b e h a l t   ( K t o . 4 2 ) < / K e y > < / D i a g r a m O b j e c t K e y > < D i a g r a m O b j e c t K e y > < K e y > C o l u m n s \ K o s t e n b e t e i l i g u n g e n   S p i t a l b e i t r a g   ( K t o . 4 2 ) < / K e y > < / D i a g r a m O b j e c t K e y > < D i a g r a m O b j e c t K e y > < K e y > C o l u m n s \ K o s t e n b e t e i l i g u n g e n   P a u s c h a l   ( K t o . 4 2 ) < / K e y > < / D i a g r a m O b j e c t K e y > < D i a g r a m O b j e c t K e y > < K e y > C o l u m n s \ A b s c h r e i b u n g e n   a u f   K o s t e n b e t e i l i g u n g e n   ( K t o . 4 2 ) < / K e y > < / D i a g r a m O b j e c t K e y > < D i a g r a m O b j e c t K e y > < K e y > C o l u m n s \ V e r � n d e r u n g   R � c k s t e l l u n g e n   f � r   u n e r l e d i g t e   V e r s i c h e r u n g s f � l l e   ( K t o . 4 5 ) < / K e y > < / D i a g r a m O b j e c t K e y > < D i a g r a m O b j e c t K e y > < K e y > C o l u m n s \ A u s g l e i c h   v o n   z u   h o h e n   P r � m i e n e i n n a h m e n   ( K t o . 4 5 4 )   ( a b   2 0 1 7 ) < / K e y > < / D i a g r a m O b j e c t K e y > < D i a g r a m O b j e c t K e y > < K e y > C o l u m n s \ V e r � n d . d . v e r s . t e c h n . S c h w a n k u n g s - R s t .   ( K t o .   4 6 0 )   ( n u r   b e i   V V G ) < / K e y > < / D i a g r a m O b j e c t K e y > < D i a g r a m O b j e c t K e y > < K e y > C o l u m n s \ V e r � n d e r u n g   R � c k s t e l l u n g e n   P r � m i e n k o r r e k t u r     ( K t o . 4 7 ) < / K e y > < / D i a g r a m O b j e c t K e y > < D i a g r a m O b j e c t K e y > < K e y > C o l u m n s \ A b g a b e n   i n   d e n   R i s i k o a u s g l e i c h   ( K t o .   f � r   N e t t o - Z a h l e r )   ( K t o . 4 8 ) < / K e y > < / D i a g r a m O b j e c t K e y > < D i a g r a m O b j e c t K e y > < K e y > C o l u m n s \ B e i t r � g e   a u s   d e m   R i s i k o a u s g l e i c h   ( K t o .   f � r   N e t t o - E m p f � n g e r )   ( K t o . 4 8 ) < / K e y > < / D i a g r a m O b j e c t K e y > < D i a g r a m O b j e c t K e y > < K e y > C o l u m n s \ B i l d u n g   /   A u f l � s u n g   A b g r e n z u n g e n   f � r   d e n   R i s i k o a u s g l e i c h   ( K t o . 4 8 ) < / K e y > < / D i a g r a m O b j e c t K e y > < D i a g r a m O b j e c t K e y > < K e y > C o l u m n s \ B e h a n d l u n g s p a u s c h a l e n   M a n a g e d   C a r e   ( K t o . 4 3 ) < / K e y > < / D i a g r a m O b j e c t K e y > < D i a g r a m O b j e c t K e y > < K e y > C o l u m n s \ K o s t e n   f � r   m e d i z i n i s c h e   C a l l - C e n t e r   ( K t o . 4 3 ) < / K e y > < / D i a g r a m O b j e c t K e y > < D i a g r a m O b j e c t K e y > < K e y > C o l u m n s \ W e i t e r e   L e i s t u n g e n   ( K t o . 4 3 ) < / K e y > < / D i a g r a m O b j e c t K e y > < D i a g r a m O b j e c t K e y > < K e y > C o l u m n s \ L e i s t u n g s a n t e i l e   p a s s i v e   R � c k v e r s i c h e r u n g   ( K t o . 4 4 ) < / K e y > < / D i a g r a m O b j e c t K e y > < D i a g r a m O b j e c t K e y > < K e y > C o l u m n s \ � b e r s c h u s s b e t e i l i g u n g   d e r   V e r s i c h e r t e n   ( K t o .   4 9 0 )   ( n u r   b e i   V V G ) < / K e y > < / D i a g r a m O b j e c t K e y > < D i a g r a m O b j e c t K e y > < K e y > C o l u m n s \ 5 0 0   /   5 0 2   -   5 0 4   P e r s o n a l a u f w a n d   ( K t o . 5 0 ) < / K e y > < / D i a g r a m O b j e c t K e y > < D i a g r a m O b j e c t K e y > < K e y > C o l u m n s \ P r o v i s i o n e n   a n s   e i g e n e   P e r s o n a l   ( K t o . 5 0 ) < / K e y > < / D i a g r a m O b j e c t K e y > < D i a g r a m O b j e c t K e y > < K e y > C o l u m n s \ 5 1 0   -   5 1 5   +   5 1 8   D i v e r s e r   B e t r i e b s a u f w a n d   ( K t o .   5 1 ) < / K e y > < / D i a g r a m O b j e c t K e y > < D i a g r a m O b j e c t K e y > < K e y > C o l u m n s \ W e r b e a u f w a n d   ( K t o .   5 1 ) < / K e y > < / D i a g r a m O b j e c t K e y > < D i a g r a m O b j e c t K e y > < K e y > C o l u m n s \ P r o v i s i o n e n   ( K t o .   5 1 7 ) < / K e y > < / D i a g r a m O b j e c t K e y > < D i a g r a m O b j e c t K e y > < K e y > C o l u m n s \ A b s c h r e i b u n g e n   ( K t o .   5 1 ) < / K e y > < / D i a g r a m O b j e c t K e y > < D i a g r a m O b j e c t K e y > < K e y > C o l u m n s \ � b r i g e r   b e t r i e b l i c h e r   E r t r a g   K V G   ( K t o . 7 0 ) < / K e y > < / D i a g r a m O b j e c t K e y > < D i a g r a m O b j e c t K e y > < K e y > C o l u m n s \ � b r i g e r   b e t r i e b l i c h e r   A u f w a n d   K V G   ( K t o . 7 1 ) < / K e y > < / D i a g r a m O b j e c t K e y > < D i a g r a m O b j e c t K e y > < K e y > C o l u m n s \ F r e i w i l l i g e r   A b b a u   v o n   � b e r m � s s i g e n   R e s e r v e n   ( K t o . 7 1 5 )   ( a b   2 0 1 7 ) < / K e y > < / D i a g r a m O b j e c t K e y > < D i a g r a m O b j e c t K e y > < K e y > C o l u m n s \ E r f o l g   a u s   K a p i t a l a n l a g e n   K V G   ( K t o . 7 3 ) < / K e y > < / D i a g r a m O b j e c t K e y > < D i a g r a m O b j e c t K e y > < K e y > C o l u m n s \ B e t r i e b s f r e m d e r   u n d   a u s s e r o r d e n t l i c h e r   E r t r a g   ( K t o . 8 0 ) < / K e y > < / D i a g r a m O b j e c t K e y > < D i a g r a m O b j e c t K e y > < K e y > C o l u m n s \ B e t r i e b s f r e m d e r   u n d   a u s s e r o r d e n t l i c h e r   A u f w a n d   ( K t o . 8 0 ) < / K e y > < / D i a g r a m O b j e c t K e y > < D i a g r a m O b j e c t K e y > < K e y > C o l u m n s \ S t e u e r n   ( K t o .   9 )   ( n u r   b e i   V V G ) < / K e y > < / D i a g r a m O b j e c t K e y > < D i a g r a m O b j e c t K e y > < K e y > C o l u m n s \ A b g r e n z u n g   R A   ( K t o . 2 7 0 0 ) < / K e y > < / D i a g r a m O b j e c t K e y > < D i a g r a m O b j e c t K e y > < K e y > C o l u m n s \ A b g r e n z u n g   R A   ( K t o . 1 5 3 ) < / K e y > < / D i a g r a m O b j e c t K e y > < D i a g r a m O b j e c t K e y > < K e y > C o l u m n s \ v o r h   R e s   ( a l l   i n   M i o ) < / K e y > < / D i a g r a m O b j e c t K e y > < D i a g r a m O b j e c t K e y > < K e y > C o l u m n s \ M i n   R e s   ( a l l   i n   M i o ) < / K e y > < / D i a g r a m O b j e c t K e y > < D i a g r a m O b j e c t K e y > < K e y > C o l u m n s \ D e f _ R A < / K e y > < / D i a g r a m O b j e c t K e y > < D i a g r a m O b j e c t K e y > < K e y > C o l u m n s \ K a p i t a l a n l a g e n   K V G   ( 1 0 0 ) < / K e y > < / D i a g r a m O b j e c t K e y > < D i a g r a m O b j e c t K e y > < K e y > C o l u m n s \ K a p i t a l a n l a g e n   V V G   ( 1 0 1 ) < / K e y > < / D i a g r a m O b j e c t K e y > < D i a g r a m O b j e c t K e y > < K e y > C o l u m n s \ A k t i v e n   a u s   V o r s o r g e p l � n e   ( 1 0 4 ) < / K e y > < / D i a g r a m O b j e c t K e y > < D i a g r a m O b j e c t K e y > < K e y > C o l u m n s \ I m m a t e r i e l l e   A n l a g e n   ( 1 1 ) < / K e y > < / D i a g r a m O b j e c t K e y > < D i a g r a m O b j e c t K e y > < K e y > C o l u m n s \ S a c h a n l a g e n   ( 1 3 ) < / K e y > < / D i a g r a m O b j e c t K e y > < D i a g r a m O b j e c t K e y > < K e y > C o l u m n s \ R e c h n u n g s a b g r e n z u n g   ( 1 5 ) < / K e y > < / D i a g r a m O b j e c t K e y > < D i a g r a m O b j e c t K e y > < K e y > C o l u m n s \ F o r d e r u n g e n   V e r s i c h e r u n g s n e h m e r   ( 1 6 0 ) < / K e y > < / D i a g r a m O b j e c t K e y > < D i a g r a m O b j e c t K e y > < K e y > C o l u m n s \ F o r d e r u n g e n   a u s   R A   ( 1 6 1 ) < / K e y > < / D i a g r a m O b j e c t K e y > < D i a g r a m O b j e c t K e y > < K e y > C o l u m n s \ V e r s i c h e r u n g s o r g a n i s a t i o n e n   ( 1 6 4 ) < / K e y > < / D i a g r a m O b j e c t K e y > < D i a g r a m O b j e c t K e y > < K e y > C o l u m n s \ A g e n t e n   u n d   V e r m i t t l e r   ( 1 6 5 ) < / K e y > < / D i a g r a m O b j e c t K e y > < D i a g r a m O b j e c t K e y > < K e y > C o l u m n s \ G e g e n � b e r   s t a a t l i c h e n   S t e l l e n   ( 1 6 7 ) < / K e y > < / D i a g r a m O b j e c t K e y > < D i a g r a m O b j e c t K e y > < K e y > C o l u m n s \ � b r i g e   F o r d e r u n g e n   ( 1 6 9 ) < / K e y > < / D i a g r a m O b j e c t K e y > < D i a g r a m O b j e c t K e y > < K e y > C o l u m n s \ F o r d e r u n g e n   b e i   n a h e s t e h e n d e n   O r g a n i s a t i o n e n   u n d   P e r s o n e n   ( 1 7 ) < / K e y > < / D i a g r a m O b j e c t K e y > < D i a g r a m O b j e c t K e y > < K e y > C o l u m n s \ F l � s s i g e   M i t t e l   ( 1 9 ) < / K e y > < / D i a g r a m O b j e c t K e y > < D i a g r a m O b j e c t K e y > < K e y > C o l u m n s \ B _ K a p i t a l   d e r   O r g a n i s a t i o n   ( 2 0 0 ) < / K e y > < / D i a g r a m O b j e c t K e y > < D i a g r a m O b j e c t K e y > < K e y > C o l u m n s \ B _ O K P   C H   2 0 6 0 0 < / K e y > < / D i a g r a m O b j e c t K e y > < D i a g r a m O b j e c t K e y > < K e y > C o l u m n s \ B _ O K P   E U / E F T A   2 0 6 0 1 < / K e y > < / D i a g r a m O b j e c t K e y > < D i a g r a m O b j e c t K e y > < K e y > C o l u m n s \ F r e i w i l l i g e s   T a g g e l d   K V G   2 0 6 0 2 < / K e y > < / D i a g r a m O b j e c t K e y > < D i a g r a m O b j e c t K e y > < K e y > C o l u m n s \ B _ A k t i v e   R � c k v e r s i c h e r u n g   K V G   ( 2 0 6 0 3 ) < / K e y > < / D i a g r a m O b j e c t K e y > < D i a g r a m O b j e c t K e y > < K e y > C o l u m n s \ U V G   ( U V V   2 0 6 2 0 ) < / K e y > < / D i a g r a m O b j e c t K e y > < D i a g r a m O b j e c t K e y > < K e y > C o l u m n s \ U V G   ( U V V   2 0 6 2 1 ) < / K e y > < / D i a g r a m O b j e c t K e y > < D i a g r a m O b j e c t K e y > < K e y > C o l u m n s \ F _ V G   i n k l .   F L   ( 2 0 6 1 ) < / K e y > < / D i a g r a m O b j e c t K e y > < D i a g r a m O b j e c t K e y > < K e y > C o l u m n s \ B _ V e r s i c h e r u n g s t e c h n i s c h e   R � c k s t e l l u n g e n   f � r   f r e i w i l l i g e s   T a g g e l d   K V G   L e i s t u n g s r � c k s t e l l u n g e n   ( 2 1 0 0 0 < / K e y > < / D i a g r a m O b j e c t K e y > < D i a g r a m O b j e c t K e y > < K e y > C o l u m n s \ B _ V e r s i c h e r u n g s t e c h n i s c h e   R � c k s t e l l u n g e n   f � r   f r e i w i l l i g e s   T a g g e l d   K V G   A l t e r u n g s r � c k s t e l l u n g e n   ( 2 1 0 0 1 < / K e y > < / D i a g r a m O b j e c t K e y > < D i a g r a m O b j e c t K e y > < K e y > C o l u m n s \ B _ V e r s i c h e r u n g s t e c h n i s c h e   R � c k s t e l l u n g e n   f � r   O K P   C H   ( 2 1 0 1 0 ) < / K e y > < / D i a g r a m O b j e c t K e y > < D i a g r a m O b j e c t K e y > < K e y > C o l u m n s \ B _ V e r s i c h e r u n g s t e c h n i s c h e   R � c k s t e l l u n g e n   f � r   E U / E F T A   ( 2 1 0 1 1 ) < / K e y > < / D i a g r a m O b j e c t K e y > < D i a g r a m O b j e c t K e y > < K e y > C o l u m n s \ B _ V e r s i c h e r u n g s t e c h n i s c h e   R � c k s t e l l u n g e n   f � r   A k t i v e   R � c k v e r s i c h e r u n g   K V G   ( 2 1 0 2 ) < / K e y > < / D i a g r a m O b j e c t K e y > < D i a g r a m O b j e c t K e y > < K e y > C o l u m n s \ B _ V e r s i c h e r u n g s t e c h n i s c h e   R � c k s t e l l u n g e n   f � r   V V G   i n k l   F L   ( 2 1 0 3 ) < / K e y > < / D i a g r a m O b j e c t K e y > < D i a g r a m O b j e c t K e y > < K e y > C o l u m n s \ V e r s i c h e r u n g s t e c h n i s c h e   R � c k s t e l l u n g e n   U V G   ( 2 1 0 4 ) < / K e y > < / D i a g r a m O b j e c t K e y > < D i a g r a m O b j e c t K e y > < K e y > C o l u m n s \ B _ R � c k s t e l l u n g e n   A u s g l e i c h   v o n   z u   h o h e n   P r � m i e n e i n n a h m e n   ( 2 1 0 5 ) < / K e y > < / D i a g r a m O b j e c t K e y > < D i a g r a m O b j e c t K e y > < K e y > C o l u m n s \ V e r s i c h e r u n g s t e c h n i s c h e   S c h w a n k u n g s   u n d   S i c h e r h e i t s r � c k s t e l l u n g e n   V V G   ( 2 1 1 ) < / K e y > < / D i a g r a m O b j e c t K e y > < D i a g r a m O b j e c t K e y > < K e y > C o l u m n s \ N i c h t v e r s i c h e r u n g s t e c h n i s c h e   R � c k s t e l l u n g e n   K V G   ( 2 2 0 0 ) < / K e y > < / D i a g r a m O b j e c t K e y > < D i a g r a m O b j e c t K e y > < K e y > C o l u m n s \ N i c h t v e r s i c h e r u n g s t e c h n i s c h e   R � c k s t e l l u n g e n   V V G   ( 2 2 0 1 ) < / K e y > < / D i a g r a m O b j e c t K e y > < D i a g r a m O b j e c t K e y > < K e y > C o l u m n s \ R � c k s t e l l u n g e n   f � r   R i s i k e n   i n   d e n   K a p i t a l a n l a g e n   V V G & a m p ; U V G   ( 2 3 0 ) < / K e y > < / D i a g r a m O b j e c t K e y > < D i a g r a m O b j e c t K e y > < K e y > C o l u m n s \ B _ R � c k s t e l l u n g e n   f r e i w i l l i g e r   A b b a u   v o n   � b e r m � s s i g e n   R e s e r v e n   ( 2 3 2 ) < / K e y > < / D i a g r a m O b j e c t K e y > < D i a g r a m O b j e c t K e y > < K e y > C o l u m n s \ L a n g f r i s t i g e   V e r b i n d l i c h k e i t e n   ( 2 4 0 ) < / K e y > < / D i a g r a m O b j e c t K e y > < D i a g r a m O b j e c t K e y > < K e y > C o l u m n s \ V e r b i n d l i c h k e i t e n   D r i t t e   ( 2 5 0 ) < / K e y > < / D i a g r a m O b j e c t K e y > < D i a g r a m O b j e c t K e y > < K e y > C o l u m n s \ V e r b i n d l i c h k e i t e n   L e i s t u n g s e r b r i n g e r   ( 2 6 0 ) < / K e y > < / D i a g r a m O b j e c t K e y > < D i a g r a m O b j e c t K e y > < K e y > C o l u m n s \ V o r a u s b e z a h l t e   P r � m i e n   d e r   V e r s i c h e r t e n   ( 2 6 1 ) < / K e y > < / D i a g r a m O b j e c t K e y > < D i a g r a m O b j e c t K e y > < K e y > C o l u m n s \ P a s s i v e   D u r c h g a n g s k o n t i   ( 2 6 2 ) < / K e y > < / D i a g r a m O b j e c t K e y > < D i a g r a m O b j e c t K e y > < K e y > C o l u m n s \ V e r s i c h e r u n g s o r g a n i s a t i o n e n   ( 2 6 3 ) < / K e y > < / D i a g r a m O b j e c t K e y > < D i a g r a m O b j e c t K e y > < K e y > C o l u m n s \ A g e n t e n   u n d   V e r m i t t l e r   ( 2 6 4 ) < / K e y > < / D i a g r a m O b j e c t K e y > < D i a g r a m O b j e c t K e y > < K e y > C o l u m n s \ G e g e n � b e r   s t a a t l i c h e n   S t e l l e n   ( 2 6 5 ) < / K e y > < / D i a g r a m O b j e c t K e y > < D i a g r a m O b j e c t K e y > < K e y > C o l u m n s \ G e m e i n s a m e   E i n r i c h t u n g   K V G   ( 2 6 6 ) < / K e y > < / D i a g r a m O b j e c t K e y > < D i a g r a m O b j e c t K e y > < K e y > C o l u m n s \ V e r b i n d l i c h k e i t e n   L i e f e r a n t e n   u n d   � b r i g e   ( 2 6 8 ) < / K e y > < / D i a g r a m O b j e c t K e y > < D i a g r a m O b j e c t K e y > < K e y > C o l u m n s \ V e r b i n d l i c h k e i t e n   g e g e n � b e r   n a h e s t e h e n d e n   O r g a n i s a t i o n e n   u n d   P e r s o n e n   ( 2 6 9 ) < / K e y > < / D i a g r a m O b j e c t K e y > < D i a g r a m O b j e c t K e y > < K e y > C o l u m n s \ B _ R e c h n u n g s a b g r e n z u n g   ( 2 7 0 ) < / K e y > < / D i a g r a m O b j e c t K e y > < D i a g r a m O b j e c t K e y > < K e y > C o l u m n s \ f u s i o n i e r t e < / K e y > < / D i a g r a m O b j e c t K e y > < D i a g r a m O b j e c t K e y > < K e y > C o l u m n s \ F u s i o n e n _ a n z e i g e n < / K e y > < / D i a g r a m O b j e c t K e y > < D i a g r a m O b j e c t K e y > < K e y > C o l u m n s \ j u r _ G r u p p e < / K e y > < / D i a g r a m O b j e c t K e y > < D i a g r a m O b j e c t K e y > < K e y > C o l u m n s \ j u r _ G r u p p e _ a n z e i g e n < / K e y > < / D i a g r a m O b j e c t K e y > < D i a g r a m O b j e c t K e y > < K e y > C o l u m n s \ A u s w a h l _ V e r s i c h e r e r 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 C o l u m n s \ S o u r c e . N a m e < / K e y > < / a : K e y > < a : V a l u e   i : t y p e = " M e a s u r e G r i d N o d e V i e w S t a t e " > < L a y e d O u t > t r u e < / L a y e d O u t > < / a : V a l u e > < / a : K e y V a l u e O f D i a g r a m O b j e c t K e y a n y T y p e z b w N T n L X > < a : K e y V a l u e O f D i a g r a m O b j e c t K e y a n y T y p e z b w N T n L X > < a : K e y > < K e y > C o l u m n s \ J a h r < / K e y > < / a : K e y > < a : V a l u e   i : t y p e = " M e a s u r e G r i d N o d e V i e w S t a t e " > < C o l u m n > 1 < / C o l u m n > < L a y e d O u t > t r u e < / L a y e d O u t > < / a : V a l u e > < / a : K e y V a l u e O f D i a g r a m O b j e c t K e y a n y T y p e z b w N T n L X > < a : K e y V a l u e O f D i a g r a m O b j e c t K e y a n y T y p e z b w N T n L X > < a : K e y > < K e y > C o l u m n s \ T y p < / K e y > < / a : K e y > < a : V a l u e   i : t y p e = " M e a s u r e G r i d N o d e V i e w S t a t e " > < C o l u m n > 2 < / C o l u m n > < L a y e d O u t > t r u e < / L a y e d O u t > < / a : V a l u e > < / a : K e y V a l u e O f D i a g r a m O b j e c t K e y a n y T y p e z b w N T n L X > < a : K e y V a l u e O f D i a g r a m O b j e c t K e y a n y T y p e z b w N T n L X > < a : K e y > < K e y > C o l u m n s \ V e r s i c h e r e r   # < / K e y > < / a : K e y > < a : V a l u e   i : t y p e = " M e a s u r e G r i d N o d e V i e w S t a t e " > < C o l u m n > 3 < / C o l u m n > < L a y e d O u t > t r u e < / L a y e d O u t > < / a : V a l u e > < / a : K e y V a l u e O f D i a g r a m O b j e c t K e y a n y T y p e z b w N T n L X > < a : K e y V a l u e O f D i a g r a m O b j e c t K e y a n y T y p e z b w N T n L X > < a : K e y > < K e y > C o l u m n s \ V e r s i c h e r e r   N a m e < / K e y > < / a : K e y > < a : V a l u e   i : t y p e = " M e a s u r e G r i d N o d e V i e w S t a t e " > < C o l u m n > 4 < / C o l u m n > < L a y e d O u t > t r u e < / L a y e d O u t > < / a : V a l u e > < / a : K e y V a l u e O f D i a g r a m O b j e c t K e y a n y T y p e z b w N T n L X > < a : K e y V a l u e O f D i a g r a m O b j e c t K e y a n y T y p e z b w N T n L X > < a : K e y > < K e y > C o l u m n s \ K a n t o n < / K e y > < / a : K e y > < a : V a l u e   i : t y p e = " M e a s u r e G r i d N o d e V i e w S t a t e " > < C o l u m n > 5 < / C o l u m n > < L a y e d O u t > t r u e < / L a y e d O u t > < / a : V a l u e > < / a : K e y V a l u e O f D i a g r a m O b j e c t K e y a n y T y p e z b w N T n L X > < a : K e y V a l u e O f D i a g r a m O b j e c t K e y a n y T y p e z b w N T n L X > < a : K e y > < K e y > C o l u m n s \ B r a n c h e < / K e y > < / a : K e y > < a : V a l u e   i : t y p e = " M e a s u r e G r i d N o d e V i e w S t a t e " > < C o l u m n > 6 < / C o l u m n > < L a y e d O u t > t r u e < / L a y e d O u t > < / a : V a l u e > < / a : K e y V a l u e O f D i a g r a m O b j e c t K e y a n y T y p e z b w N T n L X > < a : K e y V a l u e O f D i a g r a m O b j e c t K e y a n y T y p e z b w N T n L X > < a : K e y > < K e y > C o l u m n s \ �   V e r s i c h e r t e < / K e y > < / a : K e y > < a : V a l u e   i : t y p e = " M e a s u r e G r i d N o d e V i e w S t a t e " > < C o l u m n > 7 < / C o l u m n > < L a y e d O u t > t r u e < / L a y e d O u t > < / a : V a l u e > < / a : K e y V a l u e O f D i a g r a m O b j e c t K e y a n y T y p e z b w N T n L X > < a : K e y V a l u e O f D i a g r a m O b j e c t K e y a n y T y p e z b w N T n L X > < a : K e y > < K e y > C o l u m n s \ V e r s i c h e r t e n b e s t a n d   S t i c h t a g   0 1 . 0 1 .   F o l g e j a h r < / K e y > < / a : K e y > < a : V a l u e   i : t y p e = " M e a s u r e G r i d N o d e V i e w S t a t e " > < C o l u m n > 8 < / C o l u m n > < L a y e d O u t > t r u e < / L a y e d O u t > < / a : V a l u e > < / a : K e y V a l u e O f D i a g r a m O b j e c t K e y a n y T y p e z b w N T n L X > < a : K e y V a l u e O f D i a g r a m O b j e c t K e y a n y T y p e z b w N T n L X > < a : K e y > < K e y > C o l u m n s \ I m o _ I n l a n d - K V G _ g e b V < / K e y > < / a : K e y > < a : V a l u e   i : t y p e = " M e a s u r e G r i d N o d e V i e w S t a t e " > < C o l u m n > 9 < / C o l u m n > < L a y e d O u t > t r u e < / L a y e d O u t > < / a : V a l u e > < / a : K e y V a l u e O f D i a g r a m O b j e c t K e y a n y T y p e z b w N T n L X > < a : K e y V a l u e O f D i a g r a m O b j e c t K e y a n y T y p e z b w N T n L X > < a : K e y > < K e y > C o l u m n s \ I m o _ A u s l a n d - K V G _ g e b V < / K e y > < / a : K e y > < a : V a l u e   i : t y p e = " M e a s u r e G r i d N o d e V i e w S t a t e " > < C o l u m n > 1 0 < / C o l u m n > < L a y e d O u t > t r u e < / L a y e d O u t > < / a : V a l u e > < / a : K e y V a l u e O f D i a g r a m O b j e c t K e y a n y T y p e z b w N T n L X > < a : K e y V a l u e O f D i a g r a m O b j e c t K e y a n y T y p e z b w N T n L X > < a : K e y > < K e y > C o l u m n s \ I m o _ F o n d s - g e s i c h e r t - K V G _ g e b V < / K e y > < / a : K e y > < a : V a l u e   i : t y p e = " M e a s u r e G r i d N o d e V i e w S t a t e " > < C o l u m n > 1 1 < / C o l u m n > < L a y e d O u t > t r u e < / L a y e d O u t > < / a : V a l u e > < / a : K e y V a l u e O f D i a g r a m O b j e c t K e y a n y T y p e z b w N T n L X > < a : K e y V a l u e O f D i a g r a m O b j e c t K e y a n y T y p e z b w N T n L X > < a : K e y > < K e y > C o l u m n s \ I m o _ F o n d s - n i c h t - K V G _ g e b V < / K e y > < / a : K e y > < a : V a l u e   i : t y p e = " M e a s u r e G r i d N o d e V i e w S t a t e " > < C o l u m n > 1 2 < / C o l u m n > < L a y e d O u t > t r u e < / L a y e d O u t > < / a : V a l u e > < / a : K e y V a l u e O f D i a g r a m O b j e c t K e y a n y T y p e z b w N T n L X > < a : K e y V a l u e O f D i a g r a m O b j e c t K e y a n y T y p e z b w N T n L X > < a : K e y > < K e y > C o l u m n s \ O b l i s - g e s i c h e r t - K V G _ g e b V < / K e y > < / a : K e y > < a : V a l u e   i : t y p e = " M e a s u r e G r i d N o d e V i e w S t a t e " > < C o l u m n > 1 3 < / C o l u m n > < L a y e d O u t > t r u e < / L a y e d O u t > < / a : V a l u e > < / a : K e y V a l u e O f D i a g r a m O b j e c t K e y a n y T y p e z b w N T n L X > < a : K e y V a l u e O f D i a g r a m O b j e c t K e y a n y T y p e z b w N T n L X > < a : K e y > < K e y > C o l u m n s \ O b l i s - n i c h t - K V G _ g e b V < / K e y > < / a : K e y > < a : V a l u e   i : t y p e = " M e a s u r e G r i d N o d e V i e w S t a t e " > < C o l u m n > 1 4 < / C o l u m n > < L a y e d O u t > t r u e < / L a y e d O u t > < / a : V a l u e > < / a : K e y V a l u e O f D i a g r a m O b j e c t K e y a n y T y p e z b w N T n L X > < a : K e y V a l u e O f D i a g r a m O b j e c t K e y a n y T y p e z b w N T n L X > < a : K e y > < K e y > C o l u m n s \ O b l _ F o n d s - g e s i c h e r t - K V G _ g e b V < / K e y > < / a : K e y > < a : V a l u e   i : t y p e = " M e a s u r e G r i d N o d e V i e w S t a t e " > < C o l u m n > 1 5 < / C o l u m n > < L a y e d O u t > t r u e < / L a y e d O u t > < / a : V a l u e > < / a : K e y V a l u e O f D i a g r a m O b j e c t K e y a n y T y p e z b w N T n L X > < a : K e y V a l u e O f D i a g r a m O b j e c t K e y a n y T y p e z b w N T n L X > < a : K e y > < K e y > C o l u m n s \ O b l _ F o n d s - n i c h t - K V G _ g e b V < / K e y > < / a : K e y > < a : V a l u e   i : t y p e = " M e a s u r e G r i d N o d e V i e w S t a t e " > < C o l u m n > 1 6 < / C o l u m n > < L a y e d O u t > t r u e < / L a y e d O u t > < / a : V a l u e > < / a : K e y V a l u e O f D i a g r a m O b j e c t K e y a n y T y p e z b w N T n L X > < a : K e y V a l u e O f D i a g r a m O b j e c t K e y a n y T y p e z b w N T n L X > < a : K e y > < K e y > C o l u m n s \ A k t - g e s i c h e r t - K V G _ g e b V < / K e y > < / a : K e y > < a : V a l u e   i : t y p e = " M e a s u r e G r i d N o d e V i e w S t a t e " > < C o l u m n > 1 7 < / C o l u m n > < L a y e d O u t > t r u e < / L a y e d O u t > < / a : V a l u e > < / a : K e y V a l u e O f D i a g r a m O b j e c t K e y a n y T y p e z b w N T n L X > < a : K e y V a l u e O f D i a g r a m O b j e c t K e y a n y T y p e z b w N T n L X > < a : K e y > < K e y > C o l u m n s \ A k t - n i c h t - K V G _ g e b V < / K e y > < / a : K e y > < a : V a l u e   i : t y p e = " M e a s u r e G r i d N o d e V i e w S t a t e " > < C o l u m n > 1 8 < / C o l u m n > < L a y e d O u t > t r u e < / L a y e d O u t > < / a : V a l u e > < / a : K e y V a l u e O f D i a g r a m O b j e c t K e y a n y T y p e z b w N T n L X > < a : K e y V a l u e O f D i a g r a m O b j e c t K e y a n y T y p e z b w N T n L X > < a : K e y > < K e y > C o l u m n s \ A k t _ F o n d s - g e s i c h e r t - K V G _ g e b V < / K e y > < / a : K e y > < a : V a l u e   i : t y p e = " M e a s u r e G r i d N o d e V i e w S t a t e " > < C o l u m n > 1 9 < / C o l u m n > < L a y e d O u t > t r u e < / L a y e d O u t > < / a : V a l u e > < / a : K e y V a l u e O f D i a g r a m O b j e c t K e y a n y T y p e z b w N T n L X > < a : K e y V a l u e O f D i a g r a m O b j e c t K e y a n y T y p e z b w N T n L X > < a : K e y > < K e y > C o l u m n s \ A k t _ F o n d s - n i c h t - K V G _ g e b V < / K e y > < / a : K e y > < a : V a l u e   i : t y p e = " M e a s u r e G r i d N o d e V i e w S t a t e " > < C o l u m n > 2 0 < / C o l u m n > < L a y e d O u t > t r u e < / L a y e d O u t > < / a : V a l u e > < / a : K e y V a l u e O f D i a g r a m O b j e c t K e y a n y T y p e z b w N T n L X > < a : K e y V a l u e O f D i a g r a m O b j e c t K e y a n y T y p e z b w N T n L X > < a : K e y > < K e y > C o l u m n s \ L i q - g e s i c h e r t - K V G _ g e b V < / K e y > < / a : K e y > < a : V a l u e   i : t y p e = " M e a s u r e G r i d N o d e V i e w S t a t e " > < C o l u m n > 2 1 < / C o l u m n > < L a y e d O u t > t r u e < / L a y e d O u t > < / a : V a l u e > < / a : K e y V a l u e O f D i a g r a m O b j e c t K e y a n y T y p e z b w N T n L X > < a : K e y V a l u e O f D i a g r a m O b j e c t K e y a n y T y p e z b w N T n L X > < a : K e y > < K e y > C o l u m n s \ L i q - n i c h t - K V G _ g e b V < / K e y > < / a : K e y > < a : V a l u e   i : t y p e = " M e a s u r e G r i d N o d e V i e w S t a t e " > < C o l u m n > 2 2 < / C o l u m n > < L a y e d O u t > t r u e < / L a y e d O u t > < / a : V a l u e > < / a : K e y V a l u e O f D i a g r a m O b j e c t K e y a n y T y p e z b w N T n L X > < a : K e y V a l u e O f D i a g r a m O b j e c t K e y a n y T y p e z b w N T n L X > < a : K e y > < K e y > C o l u m n s \ L i q _ F o n d s - g e s i c h e r t - K V G _ g e b V < / K e y > < / a : K e y > < a : V a l u e   i : t y p e = " M e a s u r e G r i d N o d e V i e w S t a t e " > < C o l u m n > 2 3 < / C o l u m n > < L a y e d O u t > t r u e < / L a y e d O u t > < / a : V a l u e > < / a : K e y V a l u e O f D i a g r a m O b j e c t K e y a n y T y p e z b w N T n L X > < a : K e y V a l u e O f D i a g r a m O b j e c t K e y a n y T y p e z b w N T n L X > < a : K e y > < K e y > C o l u m n s \ L i q _ F o n d s - n i c h t - K V G _ g e b V < / K e y > < / a : K e y > < a : V a l u e   i : t y p e = " M e a s u r e G r i d N o d e V i e w S t a t e " > < C o l u m n > 2 4 < / C o l u m n > < L a y e d O u t > t r u e < / L a y e d O u t > < / a : V a l u e > < / a : K e y V a l u e O f D i a g r a m O b j e c t K e y a n y T y p e z b w N T n L X > < a : K e y V a l u e O f D i a g r a m O b j e c t K e y a n y T y p e z b w N T n L X > < a : K e y > < K e y > C o l u m n s \ D e r i v a t i v e _ g e b V < / K e y > < / a : K e y > < a : V a l u e   i : t y p e = " M e a s u r e G r i d N o d e V i e w S t a t e " > < C o l u m n > 2 5 < / C o l u m n > < L a y e d O u t > t r u e < / L a y e d O u t > < / a : V a l u e > < / a : K e y V a l u e O f D i a g r a m O b j e c t K e y a n y T y p e z b w N T n L X > < a : K e y V a l u e O f D i a g r a m O b j e c t K e y a n y T y p e z b w N T n L X > < a : K e y > < K e y > C o l u m n s \ I m o _ I n l a n d - K V G _ � b r i g V < / K e y > < / a : K e y > < a : V a l u e   i : t y p e = " M e a s u r e G r i d N o d e V i e w S t a t e " > < C o l u m n > 2 6 < / C o l u m n > < L a y e d O u t > t r u e < / L a y e d O u t > < / a : V a l u e > < / a : K e y V a l u e O f D i a g r a m O b j e c t K e y a n y T y p e z b w N T n L X > < a : K e y V a l u e O f D i a g r a m O b j e c t K e y a n y T y p e z b w N T n L X > < a : K e y > < K e y > C o l u m n s \ I m o _ A u s l a n d - K V G _ � b r i g V < / K e y > < / a : K e y > < a : V a l u e   i : t y p e = " M e a s u r e G r i d N o d e V i e w S t a t e " > < C o l u m n > 2 7 < / C o l u m n > < L a y e d O u t > t r u e < / L a y e d O u t > < / a : V a l u e > < / a : K e y V a l u e O f D i a g r a m O b j e c t K e y a n y T y p e z b w N T n L X > < a : K e y V a l u e O f D i a g r a m O b j e c t K e y a n y T y p e z b w N T n L X > < a : K e y > < K e y > C o l u m n s \ I m o _ F o n d s - g e s i c h e r t - K V G _ � b r i g V < / K e y > < / a : K e y > < a : V a l u e   i : t y p e = " M e a s u r e G r i d N o d e V i e w S t a t e " > < C o l u m n > 2 8 < / C o l u m n > < L a y e d O u t > t r u e < / L a y e d O u t > < / a : V a l u e > < / a : K e y V a l u e O f D i a g r a m O b j e c t K e y a n y T y p e z b w N T n L X > < a : K e y V a l u e O f D i a g r a m O b j e c t K e y a n y T y p e z b w N T n L X > < a : K e y > < K e y > C o l u m n s \ I m o _ F o n d s - n i c h t - K V G _ � b r i g V < / K e y > < / a : K e y > < a : V a l u e   i : t y p e = " M e a s u r e G r i d N o d e V i e w S t a t e " > < C o l u m n > 2 9 < / C o l u m n > < L a y e d O u t > t r u e < / L a y e d O u t > < / a : V a l u e > < / a : K e y V a l u e O f D i a g r a m O b j e c t K e y a n y T y p e z b w N T n L X > < a : K e y V a l u e O f D i a g r a m O b j e c t K e y a n y T y p e z b w N T n L X > < a : K e y > < K e y > C o l u m n s \ O b l i s - g e s i c h e r t - K V G _ � b r i g V < / K e y > < / a : K e y > < a : V a l u e   i : t y p e = " M e a s u r e G r i d N o d e V i e w S t a t e " > < C o l u m n > 3 0 < / C o l u m n > < L a y e d O u t > t r u e < / L a y e d O u t > < / a : V a l u e > < / a : K e y V a l u e O f D i a g r a m O b j e c t K e y a n y T y p e z b w N T n L X > < a : K e y V a l u e O f D i a g r a m O b j e c t K e y a n y T y p e z b w N T n L X > < a : K e y > < K e y > C o l u m n s \ O b l i s - n i c h t - K V G _ � b r i g V < / K e y > < / a : K e y > < a : V a l u e   i : t y p e = " M e a s u r e G r i d N o d e V i e w S t a t e " > < C o l u m n > 3 1 < / C o l u m n > < L a y e d O u t > t r u e < / L a y e d O u t > < / a : V a l u e > < / a : K e y V a l u e O f D i a g r a m O b j e c t K e y a n y T y p e z b w N T n L X > < a : K e y V a l u e O f D i a g r a m O b j e c t K e y a n y T y p e z b w N T n L X > < a : K e y > < K e y > C o l u m n s \ O b l _ F o n d s - g e s i c h e r t - K V G _ � b r i g V < / K e y > < / a : K e y > < a : V a l u e   i : t y p e = " M e a s u r e G r i d N o d e V i e w S t a t e " > < C o l u m n > 3 2 < / C o l u m n > < L a y e d O u t > t r u e < / L a y e d O u t > < / a : V a l u e > < / a : K e y V a l u e O f D i a g r a m O b j e c t K e y a n y T y p e z b w N T n L X > < a : K e y V a l u e O f D i a g r a m O b j e c t K e y a n y T y p e z b w N T n L X > < a : K e y > < K e y > C o l u m n s \ O b l _ F o n d s - n i c h t - K V G _ � b r i g V < / K e y > < / a : K e y > < a : V a l u e   i : t y p e = " M e a s u r e G r i d N o d e V i e w S t a t e " > < C o l u m n > 3 3 < / C o l u m n > < L a y e d O u t > t r u e < / L a y e d O u t > < / a : V a l u e > < / a : K e y V a l u e O f D i a g r a m O b j e c t K e y a n y T y p e z b w N T n L X > < a : K e y V a l u e O f D i a g r a m O b j e c t K e y a n y T y p e z b w N T n L X > < a : K e y > < K e y > C o l u m n s \ A k t - g e s i c h e r t - K V G _ � b r i g V < / K e y > < / a : K e y > < a : V a l u e   i : t y p e = " M e a s u r e G r i d N o d e V i e w S t a t e " > < C o l u m n > 3 4 < / C o l u m n > < L a y e d O u t > t r u e < / L a y e d O u t > < / a : V a l u e > < / a : K e y V a l u e O f D i a g r a m O b j e c t K e y a n y T y p e z b w N T n L X > < a : K e y V a l u e O f D i a g r a m O b j e c t K e y a n y T y p e z b w N T n L X > < a : K e y > < K e y > C o l u m n s \ A k t - n i c h t - K V G _ � b r i g V < / K e y > < / a : K e y > < a : V a l u e   i : t y p e = " M e a s u r e G r i d N o d e V i e w S t a t e " > < C o l u m n > 3 5 < / C o l u m n > < L a y e d O u t > t r u e < / L a y e d O u t > < / a : V a l u e > < / a : K e y V a l u e O f D i a g r a m O b j e c t K e y a n y T y p e z b w N T n L X > < a : K e y V a l u e O f D i a g r a m O b j e c t K e y a n y T y p e z b w N T n L X > < a : K e y > < K e y > C o l u m n s \ A k t _ F o n d s - g e s i c h e r t - K V G _ � b r i g V < / K e y > < / a : K e y > < a : V a l u e   i : t y p e = " M e a s u r e G r i d N o d e V i e w S t a t e " > < C o l u m n > 3 6 < / C o l u m n > < L a y e d O u t > t r u e < / L a y e d O u t > < / a : V a l u e > < / a : K e y V a l u e O f D i a g r a m O b j e c t K e y a n y T y p e z b w N T n L X > < a : K e y V a l u e O f D i a g r a m O b j e c t K e y a n y T y p e z b w N T n L X > < a : K e y > < K e y > C o l u m n s \ A k t _ F o n d s - n i c h t - K V G _ � b r i g V < / K e y > < / a : K e y > < a : V a l u e   i : t y p e = " M e a s u r e G r i d N o d e V i e w S t a t e " > < C o l u m n > 3 7 < / C o l u m n > < L a y e d O u t > t r u e < / L a y e d O u t > < / a : V a l u e > < / a : K e y V a l u e O f D i a g r a m O b j e c t K e y a n y T y p e z b w N T n L X > < a : K e y V a l u e O f D i a g r a m O b j e c t K e y a n y T y p e z b w N T n L X > < a : K e y > < K e y > C o l u m n s \ L i q - g e s i c h e r t - K V G _ � b r i g V < / K e y > < / a : K e y > < a : V a l u e   i : t y p e = " M e a s u r e G r i d N o d e V i e w S t a t e " > < C o l u m n > 3 8 < / C o l u m n > < L a y e d O u t > t r u e < / L a y e d O u t > < / a : V a l u e > < / a : K e y V a l u e O f D i a g r a m O b j e c t K e y a n y T y p e z b w N T n L X > < a : K e y V a l u e O f D i a g r a m O b j e c t K e y a n y T y p e z b w N T n L X > < a : K e y > < K e y > C o l u m n s \ L i q - n i c h t - K V G _ � b r i g V < / K e y > < / a : K e y > < a : V a l u e   i : t y p e = " M e a s u r e G r i d N o d e V i e w S t a t e " > < C o l u m n > 3 9 < / C o l u m n > < L a y e d O u t > t r u e < / L a y e d O u t > < / a : V a l u e > < / a : K e y V a l u e O f D i a g r a m O b j e c t K e y a n y T y p e z b w N T n L X > < a : K e y V a l u e O f D i a g r a m O b j e c t K e y a n y T y p e z b w N T n L X > < a : K e y > < K e y > C o l u m n s \ L i q _ F o n d s - g e s i c h e r t - K V G _ � b r i g V < / K e y > < / a : K e y > < a : V a l u e   i : t y p e = " M e a s u r e G r i d N o d e V i e w S t a t e " > < C o l u m n > 4 0 < / C o l u m n > < L a y e d O u t > t r u e < / L a y e d O u t > < / a : V a l u e > < / a : K e y V a l u e O f D i a g r a m O b j e c t K e y a n y T y p e z b w N T n L X > < a : K e y V a l u e O f D i a g r a m O b j e c t K e y a n y T y p e z b w N T n L X > < a : K e y > < K e y > C o l u m n s \ L i q _ F o n d s - n i c h t - K V G _ � b r i g V < / K e y > < / a : K e y > < a : V a l u e   i : t y p e = " M e a s u r e G r i d N o d e V i e w S t a t e " > < C o l u m n > 4 1 < / C o l u m n > < L a y e d O u t > t r u e < / L a y e d O u t > < / a : V a l u e > < / a : K e y V a l u e O f D i a g r a m O b j e c t K e y a n y T y p e z b w N T n L X > < a : K e y V a l u e O f D i a g r a m O b j e c t K e y a n y T y p e z b w N T n L X > < a : K e y > < K e y > C o l u m n s \ D e r i v a t i v e _ � b r i g V < / K e y > < / a : K e y > < a : V a l u e   i : t y p e = " M e a s u r e G r i d N o d e V i e w S t a t e " > < C o l u m n > 4 2 < / C o l u m n > < L a y e d O u t > t r u e < / L a y e d O u t > < / a : V a l u e > < / a : K e y V a l u e O f D i a g r a m O b j e c t K e y a n y T y p e z b w N T n L X > < a : K e y V a l u e O f D i a g r a m O b j e c t K e y a n y T y p e z b w N T n L X > < a : K e y > < K e y > C o l u m n s \ B e t e i l i g u n g e n   K V - K V G _ � b r i g V < / K e y > < / a : K e y > < a : V a l u e   i : t y p e = " M e a s u r e G r i d N o d e V i e w S t a t e " > < C o l u m n > 4 3 < / C o l u m n > < L a y e d O u t > t r u e < / L a y e d O u t > < / a : V a l u e > < / a : K e y V a l u e O f D i a g r a m O b j e c t K e y a n y T y p e z b w N T n L X > < a : K e y V a l u e O f D i a g r a m O b j e c t K e y a n y T y p e z b w N T n L X > < a : K e y > < K e y > C o l u m n s \ P r � m i e n   ( K t o . 3 0 ) < / K e y > < / a : K e y > < a : V a l u e   i : t y p e = " M e a s u r e G r i d N o d e V i e w S t a t e " > < C o l u m n > 4 4 < / C o l u m n > < L a y e d O u t > t r u e < / L a y e d O u t > < / a : V a l u e > < / a : K e y V a l u e O f D i a g r a m O b j e c t K e y a n y T y p e z b w N T n L X > < a : K e y V a l u e O f D i a g r a m O b j e c t K e y a n y T y p e z b w N T n L X > < a : K e y > < K e y > C o l u m n s \ E r l � s m i n d e r u n g e n   a u f   P r � m i e n   ( K t o . 3 3 ) < / K e y > < / a : K e y > < a : V a l u e   i : t y p e = " M e a s u r e G r i d N o d e V i e w S t a t e " > < C o l u m n > 4 5 < / C o l u m n > < L a y e d O u t > t r u e < / L a y e d O u t > < / a : V a l u e > < / a : K e y V a l u e O f D i a g r a m O b j e c t K e y a n y T y p e z b w N T n L X > < a : K e y V a l u e O f D i a g r a m O b j e c t K e y a n y T y p e z b w N T n L X > < a : K e y > < K e y > C o l u m n s \ P r � m i e n t a n t e i l e   d e r   R � c k v e r s i c h e r e r   ( K t o . 3 5 ) < / K e y > < / a : K e y > < a : V a l u e   i : t y p e = " M e a s u r e G r i d N o d e V i e w S t a t e " > < C o l u m n > 4 6 < / C o l u m n > < L a y e d O u t > t r u e < / L a y e d O u t > < / a : V a l u e > < / a : K e y V a l u e O f D i a g r a m O b j e c t K e y a n y T y p e z b w N T n L X > < a : K e y V a l u e O f D i a g r a m O b j e c t K e y a n y T y p e z b w N T n L X > < a : K e y > < K e y > C o l u m n s \ B e i t r � g e   d e r   K a n t o n e   z . G .   d e r   P r � m i e n v e r b i l l i g u n g   ( K t o . 3 6 ) < / K e y > < / a : K e y > < a : V a l u e   i : t y p e = " M e a s u r e G r i d N o d e V i e w S t a t e " > < C o l u m n > 4 7 < / C o l u m n > < L a y e d O u t > t r u e < / L a y e d O u t > < / a : V a l u e > < / a : K e y V a l u e O f D i a g r a m O b j e c t K e y a n y T y p e z b w N T n L X > < a : K e y V a l u e O f D i a g r a m O b j e c t K e y a n y T y p e z b w N T n L X > < a : K e y > < K e y > C o l u m n s \ A n d e r e   B e i t r � g e   z . G .   d e s   V e r s i c h e r e r s   ( K t o . 3 6 ) < / K e y > < / a : K e y > < a : V a l u e   i : t y p e = " M e a s u r e G r i d N o d e V i e w S t a t e " > < C o l u m n > 4 8 < / C o l u m n > < L a y e d O u t > t r u e < / L a y e d O u t > < / a : V a l u e > < / a : K e y V a l u e O f D i a g r a m O b j e c t K e y a n y T y p e z b w N T n L X > < a : K e y V a l u e O f D i a g r a m O b j e c t K e y a n y T y p e z b w N T n L X > < a : K e y > < K e y > C o l u m n s \ B e i t r � g e   a n   I n s o l v e n z f o n d s   ( K t o . 3 6 ) < / K e y > < / a : K e y > < a : V a l u e   i : t y p e = " M e a s u r e G r i d N o d e V i e w S t a t e " > < C o l u m n > 4 9 < / C o l u m n > < L a y e d O u t > t r u e < / L a y e d O u t > < / a : V a l u e > < / a : K e y V a l u e O f D i a g r a m O b j e c t K e y a n y T y p e z b w N T n L X > < a : K e y V a l u e O f D i a g r a m O b j e c t K e y a n y T y p e z b w N T n L X > < a : K e y > < K e y > C o l u m n s \ B e i t r � g e   a n   d i e   G e s u n d h e i t s f � r d e r u n g   ( A r t .   1 9   K V G )     ( K t o . 3 6 ) < / K e y > < / a : K e y > < a : V a l u e   i : t y p e = " M e a s u r e G r i d N o d e V i e w S t a t e " > < C o l u m n > 5 0 < / C o l u m n > < L a y e d O u t > t r u e < / L a y e d O u t > < / a : V a l u e > < / a : K e y V a l u e O f D i a g r a m O b j e c t K e y a n y T y p e z b w N T n L X > < a : K e y V a l u e O f D i a g r a m O b j e c t K e y a n y T y p e z b w N T n L X > < a : K e y > < K e y > C o l u m n s \ B e i t r � g e   a n   d i e   E i d g e n � s s i s c h e   Q u a l i t � t s k o m m i s s i o n   ( E Q K )   A r t .   5 8 f   K V G < / K e y > < / a : K e y > < a : V a l u e   i : t y p e = " M e a s u r e G r i d N o d e V i e w S t a t e " > < C o l u m n > 5 1 < / C o l u m n > < L a y e d O u t > t r u e < / L a y e d O u t > < / a : V a l u e > < / a : K e y V a l u e O f D i a g r a m O b j e c t K e y a n y T y p e z b w N T n L X > < a : K e y V a l u e O f D i a g r a m O b j e c t K e y a n y T y p e z b w N T n L X > < a : K e y > < K e y > C o l u m n s \ A n g e r e c h n e t e   u n d   a u s b e z a h l t e   B e i t r � g e   a n   d i e   V e r s i c h e r t e n   ( K t o . 3 7 ) < / K e y > < / a : K e y > < a : V a l u e   i : t y p e = " M e a s u r e G r i d N o d e V i e w S t a t e " > < C o l u m n > 5 2 < / C o l u m n > < L a y e d O u t > t r u e < / L a y e d O u t > < / a : V a l u e > < / a : K e y V a l u e O f D i a g r a m O b j e c t K e y a n y T y p e z b w N T n L X > < a : K e y V a l u e O f D i a g r a m O b j e c t K e y a n y T y p e z b w N T n L X > < a : K e y > < K e y > C o l u m n s \ B r u t t o l e i s t u n g e n   ( K t o . 4 0 ) < / K e y > < / a : K e y > < a : V a l u e   i : t y p e = " M e a s u r e G r i d N o d e V i e w S t a t e " > < C o l u m n > 5 3 < / C o l u m n > < L a y e d O u t > t r u e < / L a y e d O u t > < / a : V a l u e > < / a : K e y V a l u e O f D i a g r a m O b j e c t K e y a n y T y p e z b w N T n L X > < a : K e y V a l u e O f D i a g r a m O b j e c t K e y a n y T y p e z b w N T n L X > < a : K e y > < K e y > C o l u m n s \ K o s t e n b e t e i l i g u n g e n   F r a n c h i s s e n   ( K t o . 4 2 ) < / K e y > < / a : K e y > < a : V a l u e   i : t y p e = " M e a s u r e G r i d N o d e V i e w S t a t e " > < C o l u m n > 5 4 < / C o l u m n > < L a y e d O u t > t r u e < / L a y e d O u t > < / a : V a l u e > < / a : K e y V a l u e O f D i a g r a m O b j e c t K e y a n y T y p e z b w N T n L X > < a : K e y V a l u e O f D i a g r a m O b j e c t K e y a n y T y p e z b w N T n L X > < a : K e y > < K e y > C o l u m n s \ K o s t e n b e t e i l i g u n g e n   S e l b s b e h a l t   ( K t o . 4 2 ) < / K e y > < / a : K e y > < a : V a l u e   i : t y p e = " M e a s u r e G r i d N o d e V i e w S t a t e " > < C o l u m n > 5 5 < / C o l u m n > < L a y e d O u t > t r u e < / L a y e d O u t > < / a : V a l u e > < / a : K e y V a l u e O f D i a g r a m O b j e c t K e y a n y T y p e z b w N T n L X > < a : K e y V a l u e O f D i a g r a m O b j e c t K e y a n y T y p e z b w N T n L X > < a : K e y > < K e y > C o l u m n s \ K o s t e n b e t e i l i g u n g e n   S p i t a l b e i t r a g   ( K t o . 4 2 ) < / K e y > < / a : K e y > < a : V a l u e   i : t y p e = " M e a s u r e G r i d N o d e V i e w S t a t e " > < C o l u m n > 5 6 < / C o l u m n > < L a y e d O u t > t r u e < / L a y e d O u t > < / a : V a l u e > < / a : K e y V a l u e O f D i a g r a m O b j e c t K e y a n y T y p e z b w N T n L X > < a : K e y V a l u e O f D i a g r a m O b j e c t K e y a n y T y p e z b w N T n L X > < a : K e y > < K e y > C o l u m n s \ K o s t e n b e t e i l i g u n g e n   P a u s c h a l   ( K t o . 4 2 ) < / K e y > < / a : K e y > < a : V a l u e   i : t y p e = " M e a s u r e G r i d N o d e V i e w S t a t e " > < C o l u m n > 5 7 < / C o l u m n > < L a y e d O u t > t r u e < / L a y e d O u t > < / a : V a l u e > < / a : K e y V a l u e O f D i a g r a m O b j e c t K e y a n y T y p e z b w N T n L X > < a : K e y V a l u e O f D i a g r a m O b j e c t K e y a n y T y p e z b w N T n L X > < a : K e y > < K e y > C o l u m n s \ A b s c h r e i b u n g e n   a u f   K o s t e n b e t e i l i g u n g e n   ( K t o . 4 2 ) < / K e y > < / a : K e y > < a : V a l u e   i : t y p e = " M e a s u r e G r i d N o d e V i e w S t a t e " > < C o l u m n > 5 8 < / C o l u m n > < L a y e d O u t > t r u e < / L a y e d O u t > < / a : V a l u e > < / a : K e y V a l u e O f D i a g r a m O b j e c t K e y a n y T y p e z b w N T n L X > < a : K e y V a l u e O f D i a g r a m O b j e c t K e y a n y T y p e z b w N T n L X > < a : K e y > < K e y > C o l u m n s \ V e r � n d e r u n g   R � c k s t e l l u n g e n   f � r   u n e r l e d i g t e   V e r s i c h e r u n g s f � l l e   ( K t o . 4 5 ) < / K e y > < / a : K e y > < a : V a l u e   i : t y p e = " M e a s u r e G r i d N o d e V i e w S t a t e " > < C o l u m n > 5 9 < / C o l u m n > < L a y e d O u t > t r u e < / L a y e d O u t > < / a : V a l u e > < / a : K e y V a l u e O f D i a g r a m O b j e c t K e y a n y T y p e z b w N T n L X > < a : K e y V a l u e O f D i a g r a m O b j e c t K e y a n y T y p e z b w N T n L X > < a : K e y > < K e y > C o l u m n s \ A u s g l e i c h   v o n   z u   h o h e n   P r � m i e n e i n n a h m e n   ( K t o . 4 5 4 )   ( a b   2 0 1 7 ) < / K e y > < / a : K e y > < a : V a l u e   i : t y p e = " M e a s u r e G r i d N o d e V i e w S t a t e " > < C o l u m n > 6 0 < / C o l u m n > < L a y e d O u t > t r u e < / L a y e d O u t > < / a : V a l u e > < / a : K e y V a l u e O f D i a g r a m O b j e c t K e y a n y T y p e z b w N T n L X > < a : K e y V a l u e O f D i a g r a m O b j e c t K e y a n y T y p e z b w N T n L X > < a : K e y > < K e y > C o l u m n s \ V e r � n d . d . v e r s . t e c h n . S c h w a n k u n g s - R s t .   ( K t o .   4 6 0 )   ( n u r   b e i   V V G ) < / K e y > < / a : K e y > < a : V a l u e   i : t y p e = " M e a s u r e G r i d N o d e V i e w S t a t e " > < C o l u m n > 6 1 < / C o l u m n > < L a y e d O u t > t r u e < / L a y e d O u t > < / a : V a l u e > < / a : K e y V a l u e O f D i a g r a m O b j e c t K e y a n y T y p e z b w N T n L X > < a : K e y V a l u e O f D i a g r a m O b j e c t K e y a n y T y p e z b w N T n L X > < a : K e y > < K e y > C o l u m n s \ V e r � n d e r u n g   R � c k s t e l l u n g e n   P r � m i e n k o r r e k t u r     ( K t o . 4 7 ) < / K e y > < / a : K e y > < a : V a l u e   i : t y p e = " M e a s u r e G r i d N o d e V i e w S t a t e " > < C o l u m n > 6 2 < / C o l u m n > < L a y e d O u t > t r u e < / L a y e d O u t > < / a : V a l u e > < / a : K e y V a l u e O f D i a g r a m O b j e c t K e y a n y T y p e z b w N T n L X > < a : K e y V a l u e O f D i a g r a m O b j e c t K e y a n y T y p e z b w N T n L X > < a : K e y > < K e y > C o l u m n s \ A b g a b e n   i n   d e n   R i s i k o a u s g l e i c h   ( K t o .   f � r   N e t t o - Z a h l e r )   ( K t o . 4 8 ) < / K e y > < / a : K e y > < a : V a l u e   i : t y p e = " M e a s u r e G r i d N o d e V i e w S t a t e " > < C o l u m n > 6 3 < / C o l u m n > < L a y e d O u t > t r u e < / L a y e d O u t > < / a : V a l u e > < / a : K e y V a l u e O f D i a g r a m O b j e c t K e y a n y T y p e z b w N T n L X > < a : K e y V a l u e O f D i a g r a m O b j e c t K e y a n y T y p e z b w N T n L X > < a : K e y > < K e y > C o l u m n s \ B e i t r � g e   a u s   d e m   R i s i k o a u s g l e i c h   ( K t o .   f � r   N e t t o - E m p f � n g e r )   ( K t o . 4 8 ) < / K e y > < / a : K e y > < a : V a l u e   i : t y p e = " M e a s u r e G r i d N o d e V i e w S t a t e " > < C o l u m n > 6 4 < / C o l u m n > < L a y e d O u t > t r u e < / L a y e d O u t > < / a : V a l u e > < / a : K e y V a l u e O f D i a g r a m O b j e c t K e y a n y T y p e z b w N T n L X > < a : K e y V a l u e O f D i a g r a m O b j e c t K e y a n y T y p e z b w N T n L X > < a : K e y > < K e y > C o l u m n s \ B i l d u n g   /   A u f l � s u n g   A b g r e n z u n g e n   f � r   d e n   R i s i k o a u s g l e i c h   ( K t o . 4 8 ) < / K e y > < / a : K e y > < a : V a l u e   i : t y p e = " M e a s u r e G r i d N o d e V i e w S t a t e " > < C o l u m n > 6 5 < / C o l u m n > < L a y e d O u t > t r u e < / L a y e d O u t > < / a : V a l u e > < / a : K e y V a l u e O f D i a g r a m O b j e c t K e y a n y T y p e z b w N T n L X > < a : K e y V a l u e O f D i a g r a m O b j e c t K e y a n y T y p e z b w N T n L X > < a : K e y > < K e y > C o l u m n s \ B e h a n d l u n g s p a u s c h a l e n   M a n a g e d   C a r e   ( K t o . 4 3 ) < / K e y > < / a : K e y > < a : V a l u e   i : t y p e = " M e a s u r e G r i d N o d e V i e w S t a t e " > < C o l u m n > 6 6 < / C o l u m n > < L a y e d O u t > t r u e < / L a y e d O u t > < / a : V a l u e > < / a : K e y V a l u e O f D i a g r a m O b j e c t K e y a n y T y p e z b w N T n L X > < a : K e y V a l u e O f D i a g r a m O b j e c t K e y a n y T y p e z b w N T n L X > < a : K e y > < K e y > C o l u m n s \ K o s t e n   f � r   m e d i z i n i s c h e   C a l l - C e n t e r   ( K t o . 4 3 ) < / K e y > < / a : K e y > < a : V a l u e   i : t y p e = " M e a s u r e G r i d N o d e V i e w S t a t e " > < C o l u m n > 6 7 < / C o l u m n > < L a y e d O u t > t r u e < / L a y e d O u t > < / a : V a l u e > < / a : K e y V a l u e O f D i a g r a m O b j e c t K e y a n y T y p e z b w N T n L X > < a : K e y V a l u e O f D i a g r a m O b j e c t K e y a n y T y p e z b w N T n L X > < a : K e y > < K e y > C o l u m n s \ W e i t e r e   L e i s t u n g e n   ( K t o . 4 3 ) < / K e y > < / a : K e y > < a : V a l u e   i : t y p e = " M e a s u r e G r i d N o d e V i e w S t a t e " > < C o l u m n > 6 8 < / C o l u m n > < L a y e d O u t > t r u e < / L a y e d O u t > < / a : V a l u e > < / a : K e y V a l u e O f D i a g r a m O b j e c t K e y a n y T y p e z b w N T n L X > < a : K e y V a l u e O f D i a g r a m O b j e c t K e y a n y T y p e z b w N T n L X > < a : K e y > < K e y > C o l u m n s \ L e i s t u n g s a n t e i l e   p a s s i v e   R � c k v e r s i c h e r u n g   ( K t o . 4 4 ) < / K e y > < / a : K e y > < a : V a l u e   i : t y p e = " M e a s u r e G r i d N o d e V i e w S t a t e " > < C o l u m n > 6 9 < / C o l u m n > < L a y e d O u t > t r u e < / L a y e d O u t > < / a : V a l u e > < / a : K e y V a l u e O f D i a g r a m O b j e c t K e y a n y T y p e z b w N T n L X > < a : K e y V a l u e O f D i a g r a m O b j e c t K e y a n y T y p e z b w N T n L X > < a : K e y > < K e y > C o l u m n s \ � b e r s c h u s s b e t e i l i g u n g   d e r   V e r s i c h e r t e n   ( K t o .   4 9 0 )   ( n u r   b e i   V V G ) < / K e y > < / a : K e y > < a : V a l u e   i : t y p e = " M e a s u r e G r i d N o d e V i e w S t a t e " > < C o l u m n > 7 0 < / C o l u m n > < L a y e d O u t > t r u e < / L a y e d O u t > < / a : V a l u e > < / a : K e y V a l u e O f D i a g r a m O b j e c t K e y a n y T y p e z b w N T n L X > < a : K e y V a l u e O f D i a g r a m O b j e c t K e y a n y T y p e z b w N T n L X > < a : K e y > < K e y > C o l u m n s \ 5 0 0   /   5 0 2   -   5 0 4   P e r s o n a l a u f w a n d   ( K t o . 5 0 ) < / K e y > < / a : K e y > < a : V a l u e   i : t y p e = " M e a s u r e G r i d N o d e V i e w S t a t e " > < C o l u m n > 7 1 < / C o l u m n > < L a y e d O u t > t r u e < / L a y e d O u t > < / a : V a l u e > < / a : K e y V a l u e O f D i a g r a m O b j e c t K e y a n y T y p e z b w N T n L X > < a : K e y V a l u e O f D i a g r a m O b j e c t K e y a n y T y p e z b w N T n L X > < a : K e y > < K e y > C o l u m n s \ P r o v i s i o n e n   a n s   e i g e n e   P e r s o n a l   ( K t o . 5 0 ) < / K e y > < / a : K e y > < a : V a l u e   i : t y p e = " M e a s u r e G r i d N o d e V i e w S t a t e " > < C o l u m n > 7 2 < / C o l u m n > < L a y e d O u t > t r u e < / L a y e d O u t > < / a : V a l u e > < / a : K e y V a l u e O f D i a g r a m O b j e c t K e y a n y T y p e z b w N T n L X > < a : K e y V a l u e O f D i a g r a m O b j e c t K e y a n y T y p e z b w N T n L X > < a : K e y > < K e y > C o l u m n s \ 5 1 0   -   5 1 5   +   5 1 8   D i v e r s e r   B e t r i e b s a u f w a n d   ( K t o .   5 1 ) < / K e y > < / a : K e y > < a : V a l u e   i : t y p e = " M e a s u r e G r i d N o d e V i e w S t a t e " > < C o l u m n > 7 3 < / C o l u m n > < L a y e d O u t > t r u e < / L a y e d O u t > < / a : V a l u e > < / a : K e y V a l u e O f D i a g r a m O b j e c t K e y a n y T y p e z b w N T n L X > < a : K e y V a l u e O f D i a g r a m O b j e c t K e y a n y T y p e z b w N T n L X > < a : K e y > < K e y > C o l u m n s \ W e r b e a u f w a n d   ( K t o .   5 1 ) < / K e y > < / a : K e y > < a : V a l u e   i : t y p e = " M e a s u r e G r i d N o d e V i e w S t a t e " > < C o l u m n > 7 4 < / C o l u m n > < L a y e d O u t > t r u e < / L a y e d O u t > < / a : V a l u e > < / a : K e y V a l u e O f D i a g r a m O b j e c t K e y a n y T y p e z b w N T n L X > < a : K e y V a l u e O f D i a g r a m O b j e c t K e y a n y T y p e z b w N T n L X > < a : K e y > < K e y > C o l u m n s \ P r o v i s i o n e n   ( K t o .   5 1 7 ) < / K e y > < / a : K e y > < a : V a l u e   i : t y p e = " M e a s u r e G r i d N o d e V i e w S t a t e " > < C o l u m n > 7 5 < / C o l u m n > < L a y e d O u t > t r u e < / L a y e d O u t > < / a : V a l u e > < / a : K e y V a l u e O f D i a g r a m O b j e c t K e y a n y T y p e z b w N T n L X > < a : K e y V a l u e O f D i a g r a m O b j e c t K e y a n y T y p e z b w N T n L X > < a : K e y > < K e y > C o l u m n s \ A b s c h r e i b u n g e n   ( K t o .   5 1 ) < / K e y > < / a : K e y > < a : V a l u e   i : t y p e = " M e a s u r e G r i d N o d e V i e w S t a t e " > < C o l u m n > 7 6 < / C o l u m n > < L a y e d O u t > t r u e < / L a y e d O u t > < / a : V a l u e > < / a : K e y V a l u e O f D i a g r a m O b j e c t K e y a n y T y p e z b w N T n L X > < a : K e y V a l u e O f D i a g r a m O b j e c t K e y a n y T y p e z b w N T n L X > < a : K e y > < K e y > C o l u m n s \ � b r i g e r   b e t r i e b l i c h e r   E r t r a g   K V G   ( K t o . 7 0 ) < / K e y > < / a : K e y > < a : V a l u e   i : t y p e = " M e a s u r e G r i d N o d e V i e w S t a t e " > < C o l u m n > 7 7 < / C o l u m n > < L a y e d O u t > t r u e < / L a y e d O u t > < / a : V a l u e > < / a : K e y V a l u e O f D i a g r a m O b j e c t K e y a n y T y p e z b w N T n L X > < a : K e y V a l u e O f D i a g r a m O b j e c t K e y a n y T y p e z b w N T n L X > < a : K e y > < K e y > C o l u m n s \ � b r i g e r   b e t r i e b l i c h e r   A u f w a n d   K V G   ( K t o . 7 1 ) < / K e y > < / a : K e y > < a : V a l u e   i : t y p e = " M e a s u r e G r i d N o d e V i e w S t a t e " > < C o l u m n > 7 8 < / C o l u m n > < L a y e d O u t > t r u e < / L a y e d O u t > < / a : V a l u e > < / a : K e y V a l u e O f D i a g r a m O b j e c t K e y a n y T y p e z b w N T n L X > < a : K e y V a l u e O f D i a g r a m O b j e c t K e y a n y T y p e z b w N T n L X > < a : K e y > < K e y > C o l u m n s \ F r e i w i l l i g e r   A b b a u   v o n   � b e r m � s s i g e n   R e s e r v e n   ( K t o . 7 1 5 )   ( a b   2 0 1 7 ) < / K e y > < / a : K e y > < a : V a l u e   i : t y p e = " M e a s u r e G r i d N o d e V i e w S t a t e " > < C o l u m n > 7 9 < / C o l u m n > < L a y e d O u t > t r u e < / L a y e d O u t > < / a : V a l u e > < / a : K e y V a l u e O f D i a g r a m O b j e c t K e y a n y T y p e z b w N T n L X > < a : K e y V a l u e O f D i a g r a m O b j e c t K e y a n y T y p e z b w N T n L X > < a : K e y > < K e y > C o l u m n s \ E r f o l g   a u s   K a p i t a l a n l a g e n   K V G   ( K t o . 7 3 ) < / K e y > < / a : K e y > < a : V a l u e   i : t y p e = " M e a s u r e G r i d N o d e V i e w S t a t e " > < C o l u m n > 8 0 < / C o l u m n > < L a y e d O u t > t r u e < / L a y e d O u t > < / a : V a l u e > < / a : K e y V a l u e O f D i a g r a m O b j e c t K e y a n y T y p e z b w N T n L X > < a : K e y V a l u e O f D i a g r a m O b j e c t K e y a n y T y p e z b w N T n L X > < a : K e y > < K e y > C o l u m n s \ B e t r i e b s f r e m d e r   u n d   a u s s e r o r d e n t l i c h e r   E r t r a g   ( K t o . 8 0 ) < / K e y > < / a : K e y > < a : V a l u e   i : t y p e = " M e a s u r e G r i d N o d e V i e w S t a t e " > < C o l u m n > 8 1 < / C o l u m n > < L a y e d O u t > t r u e < / L a y e d O u t > < / a : V a l u e > < / a : K e y V a l u e O f D i a g r a m O b j e c t K e y a n y T y p e z b w N T n L X > < a : K e y V a l u e O f D i a g r a m O b j e c t K e y a n y T y p e z b w N T n L X > < a : K e y > < K e y > C o l u m n s \ B e t r i e b s f r e m d e r   u n d   a u s s e r o r d e n t l i c h e r   A u f w a n d   ( K t o . 8 0 ) < / K e y > < / a : K e y > < a : V a l u e   i : t y p e = " M e a s u r e G r i d N o d e V i e w S t a t e " > < C o l u m n > 8 2 < / C o l u m n > < L a y e d O u t > t r u e < / L a y e d O u t > < / a : V a l u e > < / a : K e y V a l u e O f D i a g r a m O b j e c t K e y a n y T y p e z b w N T n L X > < a : K e y V a l u e O f D i a g r a m O b j e c t K e y a n y T y p e z b w N T n L X > < a : K e y > < K e y > C o l u m n s \ S t e u e r n   ( K t o .   9 )   ( n u r   b e i   V V G ) < / K e y > < / a : K e y > < a : V a l u e   i : t y p e = " M e a s u r e G r i d N o d e V i e w S t a t e " > < C o l u m n > 8 3 < / C o l u m n > < L a y e d O u t > t r u e < / L a y e d O u t > < / a : V a l u e > < / a : K e y V a l u e O f D i a g r a m O b j e c t K e y a n y T y p e z b w N T n L X > < a : K e y V a l u e O f D i a g r a m O b j e c t K e y a n y T y p e z b w N T n L X > < a : K e y > < K e y > C o l u m n s \ A b g r e n z u n g   R A   ( K t o . 2 7 0 0 ) < / K e y > < / a : K e y > < a : V a l u e   i : t y p e = " M e a s u r e G r i d N o d e V i e w S t a t e " > < C o l u m n > 8 4 < / C o l u m n > < L a y e d O u t > t r u e < / L a y e d O u t > < / a : V a l u e > < / a : K e y V a l u e O f D i a g r a m O b j e c t K e y a n y T y p e z b w N T n L X > < a : K e y V a l u e O f D i a g r a m O b j e c t K e y a n y T y p e z b w N T n L X > < a : K e y > < K e y > C o l u m n s \ A b g r e n z u n g   R A   ( K t o . 1 5 3 ) < / K e y > < / a : K e y > < a : V a l u e   i : t y p e = " M e a s u r e G r i d N o d e V i e w S t a t e " > < C o l u m n > 8 5 < / C o l u m n > < L a y e d O u t > t r u e < / L a y e d O u t > < / a : V a l u e > < / a : K e y V a l u e O f D i a g r a m O b j e c t K e y a n y T y p e z b w N T n L X > < a : K e y V a l u e O f D i a g r a m O b j e c t K e y a n y T y p e z b w N T n L X > < a : K e y > < K e y > C o l u m n s \ v o r h   R e s   ( a l l   i n   M i o ) < / K e y > < / a : K e y > < a : V a l u e   i : t y p e = " M e a s u r e G r i d N o d e V i e w S t a t e " > < C o l u m n > 8 6 < / C o l u m n > < L a y e d O u t > t r u e < / L a y e d O u t > < / a : V a l u e > < / a : K e y V a l u e O f D i a g r a m O b j e c t K e y a n y T y p e z b w N T n L X > < a : K e y V a l u e O f D i a g r a m O b j e c t K e y a n y T y p e z b w N T n L X > < a : K e y > < K e y > C o l u m n s \ M i n   R e s   ( a l l   i n   M i o ) < / K e y > < / a : K e y > < a : V a l u e   i : t y p e = " M e a s u r e G r i d N o d e V i e w S t a t e " > < C o l u m n > 8 7 < / C o l u m n > < L a y e d O u t > t r u e < / L a y e d O u t > < / a : V a l u e > < / a : K e y V a l u e O f D i a g r a m O b j e c t K e y a n y T y p e z b w N T n L X > < a : K e y V a l u e O f D i a g r a m O b j e c t K e y a n y T y p e z b w N T n L X > < a : K e y > < K e y > C o l u m n s \ D e f _ R A < / K e y > < / a : K e y > < a : V a l u e   i : t y p e = " M e a s u r e G r i d N o d e V i e w S t a t e " > < C o l u m n > 8 8 < / C o l u m n > < L a y e d O u t > t r u e < / L a y e d O u t > < / a : V a l u e > < / a : K e y V a l u e O f D i a g r a m O b j e c t K e y a n y T y p e z b w N T n L X > < a : K e y V a l u e O f D i a g r a m O b j e c t K e y a n y T y p e z b w N T n L X > < a : K e y > < K e y > C o l u m n s \ K a p i t a l a n l a g e n   K V G   ( 1 0 0 ) < / K e y > < / a : K e y > < a : V a l u e   i : t y p e = " M e a s u r e G r i d N o d e V i e w S t a t e " > < C o l u m n > 8 9 < / C o l u m n > < L a y e d O u t > t r u e < / L a y e d O u t > < / a : V a l u e > < / a : K e y V a l u e O f D i a g r a m O b j e c t K e y a n y T y p e z b w N T n L X > < a : K e y V a l u e O f D i a g r a m O b j e c t K e y a n y T y p e z b w N T n L X > < a : K e y > < K e y > C o l u m n s \ K a p i t a l a n l a g e n   V V G   ( 1 0 1 ) < / K e y > < / a : K e y > < a : V a l u e   i : t y p e = " M e a s u r e G r i d N o d e V i e w S t a t e " > < C o l u m n > 9 0 < / C o l u m n > < L a y e d O u t > t r u e < / L a y e d O u t > < / a : V a l u e > < / a : K e y V a l u e O f D i a g r a m O b j e c t K e y a n y T y p e z b w N T n L X > < a : K e y V a l u e O f D i a g r a m O b j e c t K e y a n y T y p e z b w N T n L X > < a : K e y > < K e y > C o l u m n s \ A k t i v e n   a u s   V o r s o r g e p l � n e   ( 1 0 4 ) < / K e y > < / a : K e y > < a : V a l u e   i : t y p e = " M e a s u r e G r i d N o d e V i e w S t a t e " > < C o l u m n > 9 1 < / C o l u m n > < L a y e d O u t > t r u e < / L a y e d O u t > < / a : V a l u e > < / a : K e y V a l u e O f D i a g r a m O b j e c t K e y a n y T y p e z b w N T n L X > < a : K e y V a l u e O f D i a g r a m O b j e c t K e y a n y T y p e z b w N T n L X > < a : K e y > < K e y > C o l u m n s \ I m m a t e r i e l l e   A n l a g e n   ( 1 1 ) < / K e y > < / a : K e y > < a : V a l u e   i : t y p e = " M e a s u r e G r i d N o d e V i e w S t a t e " > < C o l u m n > 9 2 < / C o l u m n > < L a y e d O u t > t r u e < / L a y e d O u t > < / a : V a l u e > < / a : K e y V a l u e O f D i a g r a m O b j e c t K e y a n y T y p e z b w N T n L X > < a : K e y V a l u e O f D i a g r a m O b j e c t K e y a n y T y p e z b w N T n L X > < a : K e y > < K e y > C o l u m n s \ S a c h a n l a g e n   ( 1 3 ) < / K e y > < / a : K e y > < a : V a l u e   i : t y p e = " M e a s u r e G r i d N o d e V i e w S t a t e " > < C o l u m n > 9 3 < / C o l u m n > < L a y e d O u t > t r u e < / L a y e d O u t > < / a : V a l u e > < / a : K e y V a l u e O f D i a g r a m O b j e c t K e y a n y T y p e z b w N T n L X > < a : K e y V a l u e O f D i a g r a m O b j e c t K e y a n y T y p e z b w N T n L X > < a : K e y > < K e y > C o l u m n s \ R e c h n u n g s a b g r e n z u n g   ( 1 5 ) < / K e y > < / a : K e y > < a : V a l u e   i : t y p e = " M e a s u r e G r i d N o d e V i e w S t a t e " > < C o l u m n > 9 4 < / C o l u m n > < L a y e d O u t > t r u e < / L a y e d O u t > < / a : V a l u e > < / a : K e y V a l u e O f D i a g r a m O b j e c t K e y a n y T y p e z b w N T n L X > < a : K e y V a l u e O f D i a g r a m O b j e c t K e y a n y T y p e z b w N T n L X > < a : K e y > < K e y > C o l u m n s \ F o r d e r u n g e n   V e r s i c h e r u n g s n e h m e r   ( 1 6 0 ) < / K e y > < / a : K e y > < a : V a l u e   i : t y p e = " M e a s u r e G r i d N o d e V i e w S t a t e " > < C o l u m n > 9 5 < / C o l u m n > < L a y e d O u t > t r u e < / L a y e d O u t > < / a : V a l u e > < / a : K e y V a l u e O f D i a g r a m O b j e c t K e y a n y T y p e z b w N T n L X > < a : K e y V a l u e O f D i a g r a m O b j e c t K e y a n y T y p e z b w N T n L X > < a : K e y > < K e y > C o l u m n s \ F o r d e r u n g e n   a u s   R A   ( 1 6 1 ) < / K e y > < / a : K e y > < a : V a l u e   i : t y p e = " M e a s u r e G r i d N o d e V i e w S t a t e " > < C o l u m n > 9 6 < / C o l u m n > < L a y e d O u t > t r u e < / L a y e d O u t > < / a : V a l u e > < / a : K e y V a l u e O f D i a g r a m O b j e c t K e y a n y T y p e z b w N T n L X > < a : K e y V a l u e O f D i a g r a m O b j e c t K e y a n y T y p e z b w N T n L X > < a : K e y > < K e y > C o l u m n s \ V e r s i c h e r u n g s o r g a n i s a t i o n e n   ( 1 6 4 ) < / K e y > < / a : K e y > < a : V a l u e   i : t y p e = " M e a s u r e G r i d N o d e V i e w S t a t e " > < C o l u m n > 9 7 < / C o l u m n > < L a y e d O u t > t r u e < / L a y e d O u t > < / a : V a l u e > < / a : K e y V a l u e O f D i a g r a m O b j e c t K e y a n y T y p e z b w N T n L X > < a : K e y V a l u e O f D i a g r a m O b j e c t K e y a n y T y p e z b w N T n L X > < a : K e y > < K e y > C o l u m n s \ A g e n t e n   u n d   V e r m i t t l e r   ( 1 6 5 ) < / K e y > < / a : K e y > < a : V a l u e   i : t y p e = " M e a s u r e G r i d N o d e V i e w S t a t e " > < C o l u m n > 9 8 < / C o l u m n > < L a y e d O u t > t r u e < / L a y e d O u t > < / a : V a l u e > < / a : K e y V a l u e O f D i a g r a m O b j e c t K e y a n y T y p e z b w N T n L X > < a : K e y V a l u e O f D i a g r a m O b j e c t K e y a n y T y p e z b w N T n L X > < a : K e y > < K e y > C o l u m n s \ G e g e n � b e r   s t a a t l i c h e n   S t e l l e n   ( 1 6 7 ) < / K e y > < / a : K e y > < a : V a l u e   i : t y p e = " M e a s u r e G r i d N o d e V i e w S t a t e " > < C o l u m n > 9 9 < / C o l u m n > < L a y e d O u t > t r u e < / L a y e d O u t > < / a : V a l u e > < / a : K e y V a l u e O f D i a g r a m O b j e c t K e y a n y T y p e z b w N T n L X > < a : K e y V a l u e O f D i a g r a m O b j e c t K e y a n y T y p e z b w N T n L X > < a : K e y > < K e y > C o l u m n s \ � b r i g e   F o r d e r u n g e n   ( 1 6 9 ) < / K e y > < / a : K e y > < a : V a l u e   i : t y p e = " M e a s u r e G r i d N o d e V i e w S t a t e " > < C o l u m n > 1 0 0 < / C o l u m n > < L a y e d O u t > t r u e < / L a y e d O u t > < / a : V a l u e > < / a : K e y V a l u e O f D i a g r a m O b j e c t K e y a n y T y p e z b w N T n L X > < a : K e y V a l u e O f D i a g r a m O b j e c t K e y a n y T y p e z b w N T n L X > < a : K e y > < K e y > C o l u m n s \ F o r d e r u n g e n   b e i   n a h e s t e h e n d e n   O r g a n i s a t i o n e n   u n d   P e r s o n e n   ( 1 7 ) < / K e y > < / a : K e y > < a : V a l u e   i : t y p e = " M e a s u r e G r i d N o d e V i e w S t a t e " > < C o l u m n > 1 0 1 < / C o l u m n > < L a y e d O u t > t r u e < / L a y e d O u t > < / a : V a l u e > < / a : K e y V a l u e O f D i a g r a m O b j e c t K e y a n y T y p e z b w N T n L X > < a : K e y V a l u e O f D i a g r a m O b j e c t K e y a n y T y p e z b w N T n L X > < a : K e y > < K e y > C o l u m n s \ F l � s s i g e   M i t t e l   ( 1 9 ) < / K e y > < / a : K e y > < a : V a l u e   i : t y p e = " M e a s u r e G r i d N o d e V i e w S t a t e " > < C o l u m n > 1 0 2 < / C o l u m n > < L a y e d O u t > t r u e < / L a y e d O u t > < / a : V a l u e > < / a : K e y V a l u e O f D i a g r a m O b j e c t K e y a n y T y p e z b w N T n L X > < a : K e y V a l u e O f D i a g r a m O b j e c t K e y a n y T y p e z b w N T n L X > < a : K e y > < K e y > C o l u m n s \ B _ K a p i t a l   d e r   O r g a n i s a t i o n   ( 2 0 0 ) < / K e y > < / a : K e y > < a : V a l u e   i : t y p e = " M e a s u r e G r i d N o d e V i e w S t a t e " > < C o l u m n > 1 0 3 < / C o l u m n > < L a y e d O u t > t r u e < / L a y e d O u t > < / a : V a l u e > < / a : K e y V a l u e O f D i a g r a m O b j e c t K e y a n y T y p e z b w N T n L X > < a : K e y V a l u e O f D i a g r a m O b j e c t K e y a n y T y p e z b w N T n L X > < a : K e y > < K e y > C o l u m n s \ B _ O K P   C H   2 0 6 0 0 < / K e y > < / a : K e y > < a : V a l u e   i : t y p e = " M e a s u r e G r i d N o d e V i e w S t a t e " > < C o l u m n > 1 0 4 < / C o l u m n > < L a y e d O u t > t r u e < / L a y e d O u t > < / a : V a l u e > < / a : K e y V a l u e O f D i a g r a m O b j e c t K e y a n y T y p e z b w N T n L X > < a : K e y V a l u e O f D i a g r a m O b j e c t K e y a n y T y p e z b w N T n L X > < a : K e y > < K e y > C o l u m n s \ B _ O K P   E U / E F T A   2 0 6 0 1 < / K e y > < / a : K e y > < a : V a l u e   i : t y p e = " M e a s u r e G r i d N o d e V i e w S t a t e " > < C o l u m n > 1 0 5 < / C o l u m n > < L a y e d O u t > t r u e < / L a y e d O u t > < / a : V a l u e > < / a : K e y V a l u e O f D i a g r a m O b j e c t K e y a n y T y p e z b w N T n L X > < a : K e y V a l u e O f D i a g r a m O b j e c t K e y a n y T y p e z b w N T n L X > < a : K e y > < K e y > C o l u m n s \ F r e i w i l l i g e s   T a g g e l d   K V G   2 0 6 0 2 < / K e y > < / a : K e y > < a : V a l u e   i : t y p e = " M e a s u r e G r i d N o d e V i e w S t a t e " > < C o l u m n > 1 0 6 < / C o l u m n > < L a y e d O u t > t r u e < / L a y e d O u t > < / a : V a l u e > < / a : K e y V a l u e O f D i a g r a m O b j e c t K e y a n y T y p e z b w N T n L X > < a : K e y V a l u e O f D i a g r a m O b j e c t K e y a n y T y p e z b w N T n L X > < a : K e y > < K e y > C o l u m n s \ B _ A k t i v e   R � c k v e r s i c h e r u n g   K V G   ( 2 0 6 0 3 ) < / K e y > < / a : K e y > < a : V a l u e   i : t y p e = " M e a s u r e G r i d N o d e V i e w S t a t e " > < C o l u m n > 1 0 7 < / C o l u m n > < L a y e d O u t > t r u e < / L a y e d O u t > < / a : V a l u e > < / a : K e y V a l u e O f D i a g r a m O b j e c t K e y a n y T y p e z b w N T n L X > < a : K e y V a l u e O f D i a g r a m O b j e c t K e y a n y T y p e z b w N T n L X > < a : K e y > < K e y > C o l u m n s \ U V G   ( U V V   2 0 6 2 0 ) < / K e y > < / a : K e y > < a : V a l u e   i : t y p e = " M e a s u r e G r i d N o d e V i e w S t a t e " > < C o l u m n > 1 0 8 < / C o l u m n > < L a y e d O u t > t r u e < / L a y e d O u t > < / a : V a l u e > < / a : K e y V a l u e O f D i a g r a m O b j e c t K e y a n y T y p e z b w N T n L X > < a : K e y V a l u e O f D i a g r a m O b j e c t K e y a n y T y p e z b w N T n L X > < a : K e y > < K e y > C o l u m n s \ U V G   ( U V V   2 0 6 2 1 ) < / K e y > < / a : K e y > < a : V a l u e   i : t y p e = " M e a s u r e G r i d N o d e V i e w S t a t e " > < C o l u m n > 1 0 9 < / C o l u m n > < L a y e d O u t > t r u e < / L a y e d O u t > < / a : V a l u e > < / a : K e y V a l u e O f D i a g r a m O b j e c t K e y a n y T y p e z b w N T n L X > < a : K e y V a l u e O f D i a g r a m O b j e c t K e y a n y T y p e z b w N T n L X > < a : K e y > < K e y > C o l u m n s \ F _ V G   i n k l .   F L   ( 2 0 6 1 ) < / K e y > < / a : K e y > < a : V a l u e   i : t y p e = " M e a s u r e G r i d N o d e V i e w S t a t e " > < C o l u m n > 1 1 0 < / C o l u m n > < L a y e d O u t > t r u e < / L a y e d O u t > < / a : V a l u e > < / a : K e y V a l u e O f D i a g r a m O b j e c t K e y a n y T y p e z b w N T n L X > < a : K e y V a l u e O f D i a g r a m O b j e c t K e y a n y T y p e z b w N T n L X > < a : K e y > < K e y > C o l u m n s \ B _ V e r s i c h e r u n g s t e c h n i s c h e   R � c k s t e l l u n g e n   f � r   f r e i w i l l i g e s   T a g g e l d   K V G   L e i s t u n g s r � c k s t e l l u n g e n   ( 2 1 0 0 0 < / K e y > < / a : K e y > < a : V a l u e   i : t y p e = " M e a s u r e G r i d N o d e V i e w S t a t e " > < C o l u m n > 1 1 1 < / C o l u m n > < L a y e d O u t > t r u e < / L a y e d O u t > < / a : V a l u e > < / a : K e y V a l u e O f D i a g r a m O b j e c t K e y a n y T y p e z b w N T n L X > < a : K e y V a l u e O f D i a g r a m O b j e c t K e y a n y T y p e z b w N T n L X > < a : K e y > < K e y > C o l u m n s \ B _ V e r s i c h e r u n g s t e c h n i s c h e   R � c k s t e l l u n g e n   f � r   f r e i w i l l i g e s   T a g g e l d   K V G   A l t e r u n g s r � c k s t e l l u n g e n   ( 2 1 0 0 1 < / K e y > < / a : K e y > < a : V a l u e   i : t y p e = " M e a s u r e G r i d N o d e V i e w S t a t e " > < C o l u m n > 1 1 2 < / C o l u m n > < L a y e d O u t > t r u e < / L a y e d O u t > < / a : V a l u e > < / a : K e y V a l u e O f D i a g r a m O b j e c t K e y a n y T y p e z b w N T n L X > < a : K e y V a l u e O f D i a g r a m O b j e c t K e y a n y T y p e z b w N T n L X > < a : K e y > < K e y > C o l u m n s \ B _ V e r s i c h e r u n g s t e c h n i s c h e   R � c k s t e l l u n g e n   f � r   O K P   C H   ( 2 1 0 1 0 ) < / K e y > < / a : K e y > < a : V a l u e   i : t y p e = " M e a s u r e G r i d N o d e V i e w S t a t e " > < C o l u m n > 1 1 3 < / C o l u m n > < L a y e d O u t > t r u e < / L a y e d O u t > < / a : V a l u e > < / a : K e y V a l u e O f D i a g r a m O b j e c t K e y a n y T y p e z b w N T n L X > < a : K e y V a l u e O f D i a g r a m O b j e c t K e y a n y T y p e z b w N T n L X > < a : K e y > < K e y > C o l u m n s \ B _ V e r s i c h e r u n g s t e c h n i s c h e   R � c k s t e l l u n g e n   f � r   E U / E F T A   ( 2 1 0 1 1 ) < / K e y > < / a : K e y > < a : V a l u e   i : t y p e = " M e a s u r e G r i d N o d e V i e w S t a t e " > < C o l u m n > 1 1 4 < / C o l u m n > < L a y e d O u t > t r u e < / L a y e d O u t > < / a : V a l u e > < / a : K e y V a l u e O f D i a g r a m O b j e c t K e y a n y T y p e z b w N T n L X > < a : K e y V a l u e O f D i a g r a m O b j e c t K e y a n y T y p e z b w N T n L X > < a : K e y > < K e y > C o l u m n s \ B _ V e r s i c h e r u n g s t e c h n i s c h e   R � c k s t e l l u n g e n   f � r   A k t i v e   R � c k v e r s i c h e r u n g   K V G   ( 2 1 0 2 ) < / K e y > < / a : K e y > < a : V a l u e   i : t y p e = " M e a s u r e G r i d N o d e V i e w S t a t e " > < C o l u m n > 1 1 5 < / C o l u m n > < L a y e d O u t > t r u e < / L a y e d O u t > < / a : V a l u e > < / a : K e y V a l u e O f D i a g r a m O b j e c t K e y a n y T y p e z b w N T n L X > < a : K e y V a l u e O f D i a g r a m O b j e c t K e y a n y T y p e z b w N T n L X > < a : K e y > < K e y > C o l u m n s \ B _ V e r s i c h e r u n g s t e c h n i s c h e   R � c k s t e l l u n g e n   f � r   V V G   i n k l   F L   ( 2 1 0 3 ) < / K e y > < / a : K e y > < a : V a l u e   i : t y p e = " M e a s u r e G r i d N o d e V i e w S t a t e " > < C o l u m n > 1 1 6 < / C o l u m n > < L a y e d O u t > t r u e < / L a y e d O u t > < / a : V a l u e > < / a : K e y V a l u e O f D i a g r a m O b j e c t K e y a n y T y p e z b w N T n L X > < a : K e y V a l u e O f D i a g r a m O b j e c t K e y a n y T y p e z b w N T n L X > < a : K e y > < K e y > C o l u m n s \ V e r s i c h e r u n g s t e c h n i s c h e   R � c k s t e l l u n g e n   U V G   ( 2 1 0 4 ) < / K e y > < / a : K e y > < a : V a l u e   i : t y p e = " M e a s u r e G r i d N o d e V i e w S t a t e " > < C o l u m n > 1 1 7 < / C o l u m n > < L a y e d O u t > t r u e < / L a y e d O u t > < / a : V a l u e > < / a : K e y V a l u e O f D i a g r a m O b j e c t K e y a n y T y p e z b w N T n L X > < a : K e y V a l u e O f D i a g r a m O b j e c t K e y a n y T y p e z b w N T n L X > < a : K e y > < K e y > C o l u m n s \ B _ R � c k s t e l l u n g e n   A u s g l e i c h   v o n   z u   h o h e n   P r � m i e n e i n n a h m e n   ( 2 1 0 5 ) < / K e y > < / a : K e y > < a : V a l u e   i : t y p e = " M e a s u r e G r i d N o d e V i e w S t a t e " > < C o l u m n > 1 1 8 < / C o l u m n > < L a y e d O u t > t r u e < / L a y e d O u t > < / a : V a l u e > < / a : K e y V a l u e O f D i a g r a m O b j e c t K e y a n y T y p e z b w N T n L X > < a : K e y V a l u e O f D i a g r a m O b j e c t K e y a n y T y p e z b w N T n L X > < a : K e y > < K e y > C o l u m n s \ V e r s i c h e r u n g s t e c h n i s c h e   S c h w a n k u n g s   u n d   S i c h e r h e i t s r � c k s t e l l u n g e n   V V G   ( 2 1 1 ) < / K e y > < / a : K e y > < a : V a l u e   i : t y p e = " M e a s u r e G r i d N o d e V i e w S t a t e " > < C o l u m n > 1 1 9 < / C o l u m n > < L a y e d O u t > t r u e < / L a y e d O u t > < / a : V a l u e > < / a : K e y V a l u e O f D i a g r a m O b j e c t K e y a n y T y p e z b w N T n L X > < a : K e y V a l u e O f D i a g r a m O b j e c t K e y a n y T y p e z b w N T n L X > < a : K e y > < K e y > C o l u m n s \ N i c h t v e r s i c h e r u n g s t e c h n i s c h e   R � c k s t e l l u n g e n   K V G   ( 2 2 0 0 ) < / K e y > < / a : K e y > < a : V a l u e   i : t y p e = " M e a s u r e G r i d N o d e V i e w S t a t e " > < C o l u m n > 1 2 0 < / C o l u m n > < L a y e d O u t > t r u e < / L a y e d O u t > < / a : V a l u e > < / a : K e y V a l u e O f D i a g r a m O b j e c t K e y a n y T y p e z b w N T n L X > < a : K e y V a l u e O f D i a g r a m O b j e c t K e y a n y T y p e z b w N T n L X > < a : K e y > < K e y > C o l u m n s \ N i c h t v e r s i c h e r u n g s t e c h n i s c h e   R � c k s t e l l u n g e n   V V G   ( 2 2 0 1 ) < / K e y > < / a : K e y > < a : V a l u e   i : t y p e = " M e a s u r e G r i d N o d e V i e w S t a t e " > < C o l u m n > 1 2 1 < / C o l u m n > < L a y e d O u t > t r u e < / L a y e d O u t > < / a : V a l u e > < / a : K e y V a l u e O f D i a g r a m O b j e c t K e y a n y T y p e z b w N T n L X > < a : K e y V a l u e O f D i a g r a m O b j e c t K e y a n y T y p e z b w N T n L X > < a : K e y > < K e y > C o l u m n s \ R � c k s t e l l u n g e n   f � r   R i s i k e n   i n   d e n   K a p i t a l a n l a g e n   V V G & a m p ; U V G   ( 2 3 0 ) < / K e y > < / a : K e y > < a : V a l u e   i : t y p e = " M e a s u r e G r i d N o d e V i e w S t a t e " > < C o l u m n > 1 2 2 < / C o l u m n > < L a y e d O u t > t r u e < / L a y e d O u t > < / a : V a l u e > < / a : K e y V a l u e O f D i a g r a m O b j e c t K e y a n y T y p e z b w N T n L X > < a : K e y V a l u e O f D i a g r a m O b j e c t K e y a n y T y p e z b w N T n L X > < a : K e y > < K e y > C o l u m n s \ B _ R � c k s t e l l u n g e n   f r e i w i l l i g e r   A b b a u   v o n   � b e r m � s s i g e n   R e s e r v e n   ( 2 3 2 ) < / K e y > < / a : K e y > < a : V a l u e   i : t y p e = " M e a s u r e G r i d N o d e V i e w S t a t e " > < C o l u m n > 1 2 3 < / C o l u m n > < L a y e d O u t > t r u e < / L a y e d O u t > < / a : V a l u e > < / a : K e y V a l u e O f D i a g r a m O b j e c t K e y a n y T y p e z b w N T n L X > < a : K e y V a l u e O f D i a g r a m O b j e c t K e y a n y T y p e z b w N T n L X > < a : K e y > < K e y > C o l u m n s \ L a n g f r i s t i g e   V e r b i n d l i c h k e i t e n   ( 2 4 0 ) < / K e y > < / a : K e y > < a : V a l u e   i : t y p e = " M e a s u r e G r i d N o d e V i e w S t a t e " > < C o l u m n > 1 2 4 < / C o l u m n > < L a y e d O u t > t r u e < / L a y e d O u t > < / a : V a l u e > < / a : K e y V a l u e O f D i a g r a m O b j e c t K e y a n y T y p e z b w N T n L X > < a : K e y V a l u e O f D i a g r a m O b j e c t K e y a n y T y p e z b w N T n L X > < a : K e y > < K e y > C o l u m n s \ V e r b i n d l i c h k e i t e n   D r i t t e   ( 2 5 0 ) < / K e y > < / a : K e y > < a : V a l u e   i : t y p e = " M e a s u r e G r i d N o d e V i e w S t a t e " > < C o l u m n > 1 2 5 < / C o l u m n > < L a y e d O u t > t r u e < / L a y e d O u t > < / a : V a l u e > < / a : K e y V a l u e O f D i a g r a m O b j e c t K e y a n y T y p e z b w N T n L X > < a : K e y V a l u e O f D i a g r a m O b j e c t K e y a n y T y p e z b w N T n L X > < a : K e y > < K e y > C o l u m n s \ V e r b i n d l i c h k e i t e n   L e i s t u n g s e r b r i n g e r   ( 2 6 0 ) < / K e y > < / a : K e y > < a : V a l u e   i : t y p e = " M e a s u r e G r i d N o d e V i e w S t a t e " > < C o l u m n > 1 2 6 < / C o l u m n > < L a y e d O u t > t r u e < / L a y e d O u t > < / a : V a l u e > < / a : K e y V a l u e O f D i a g r a m O b j e c t K e y a n y T y p e z b w N T n L X > < a : K e y V a l u e O f D i a g r a m O b j e c t K e y a n y T y p e z b w N T n L X > < a : K e y > < K e y > C o l u m n s \ V o r a u s b e z a h l t e   P r � m i e n   d e r   V e r s i c h e r t e n   ( 2 6 1 ) < / K e y > < / a : K e y > < a : V a l u e   i : t y p e = " M e a s u r e G r i d N o d e V i e w S t a t e " > < C o l u m n > 1 2 7 < / C o l u m n > < L a y e d O u t > t r u e < / L a y e d O u t > < / a : V a l u e > < / a : K e y V a l u e O f D i a g r a m O b j e c t K e y a n y T y p e z b w N T n L X > < a : K e y V a l u e O f D i a g r a m O b j e c t K e y a n y T y p e z b w N T n L X > < a : K e y > < K e y > C o l u m n s \ P a s s i v e   D u r c h g a n g s k o n t i   ( 2 6 2 ) < / K e y > < / a : K e y > < a : V a l u e   i : t y p e = " M e a s u r e G r i d N o d e V i e w S t a t e " > < C o l u m n > 1 2 8 < / C o l u m n > < L a y e d O u t > t r u e < / L a y e d O u t > < / a : V a l u e > < / a : K e y V a l u e O f D i a g r a m O b j e c t K e y a n y T y p e z b w N T n L X > < a : K e y V a l u e O f D i a g r a m O b j e c t K e y a n y T y p e z b w N T n L X > < a : K e y > < K e y > C o l u m n s \ V e r s i c h e r u n g s o r g a n i s a t i o n e n   ( 2 6 3 ) < / K e y > < / a : K e y > < a : V a l u e   i : t y p e = " M e a s u r e G r i d N o d e V i e w S t a t e " > < C o l u m n > 1 2 9 < / C o l u m n > < L a y e d O u t > t r u e < / L a y e d O u t > < / a : V a l u e > < / a : K e y V a l u e O f D i a g r a m O b j e c t K e y a n y T y p e z b w N T n L X > < a : K e y V a l u e O f D i a g r a m O b j e c t K e y a n y T y p e z b w N T n L X > < a : K e y > < K e y > C o l u m n s \ A g e n t e n   u n d   V e r m i t t l e r   ( 2 6 4 ) < / K e y > < / a : K e y > < a : V a l u e   i : t y p e = " M e a s u r e G r i d N o d e V i e w S t a t e " > < C o l u m n > 1 3 0 < / C o l u m n > < L a y e d O u t > t r u e < / L a y e d O u t > < / a : V a l u e > < / a : K e y V a l u e O f D i a g r a m O b j e c t K e y a n y T y p e z b w N T n L X > < a : K e y V a l u e O f D i a g r a m O b j e c t K e y a n y T y p e z b w N T n L X > < a : K e y > < K e y > C o l u m n s \ G e g e n � b e r   s t a a t l i c h e n   S t e l l e n   ( 2 6 5 ) < / K e y > < / a : K e y > < a : V a l u e   i : t y p e = " M e a s u r e G r i d N o d e V i e w S t a t e " > < C o l u m n > 1 3 1 < / C o l u m n > < L a y e d O u t > t r u e < / L a y e d O u t > < / a : V a l u e > < / a : K e y V a l u e O f D i a g r a m O b j e c t K e y a n y T y p e z b w N T n L X > < a : K e y V a l u e O f D i a g r a m O b j e c t K e y a n y T y p e z b w N T n L X > < a : K e y > < K e y > C o l u m n s \ G e m e i n s a m e   E i n r i c h t u n g   K V G   ( 2 6 6 ) < / K e y > < / a : K e y > < a : V a l u e   i : t y p e = " M e a s u r e G r i d N o d e V i e w S t a t e " > < C o l u m n > 1 3 2 < / C o l u m n > < L a y e d O u t > t r u e < / L a y e d O u t > < / a : V a l u e > < / a : K e y V a l u e O f D i a g r a m O b j e c t K e y a n y T y p e z b w N T n L X > < a : K e y V a l u e O f D i a g r a m O b j e c t K e y a n y T y p e z b w N T n L X > < a : K e y > < K e y > C o l u m n s \ V e r b i n d l i c h k e i t e n   L i e f e r a n t e n   u n d   � b r i g e   ( 2 6 8 ) < / K e y > < / a : K e y > < a : V a l u e   i : t y p e = " M e a s u r e G r i d N o d e V i e w S t a t e " > < C o l u m n > 1 3 3 < / C o l u m n > < L a y e d O u t > t r u e < / L a y e d O u t > < / a : V a l u e > < / a : K e y V a l u e O f D i a g r a m O b j e c t K e y a n y T y p e z b w N T n L X > < a : K e y V a l u e O f D i a g r a m O b j e c t K e y a n y T y p e z b w N T n L X > < a : K e y > < K e y > C o l u m n s \ V e r b i n d l i c h k e i t e n   g e g e n � b e r   n a h e s t e h e n d e n   O r g a n i s a t i o n e n   u n d   P e r s o n e n   ( 2 6 9 ) < / K e y > < / a : K e y > < a : V a l u e   i : t y p e = " M e a s u r e G r i d N o d e V i e w S t a t e " > < C o l u m n > 1 3 4 < / C o l u m n > < L a y e d O u t > t r u e < / L a y e d O u t > < / a : V a l u e > < / a : K e y V a l u e O f D i a g r a m O b j e c t K e y a n y T y p e z b w N T n L X > < a : K e y V a l u e O f D i a g r a m O b j e c t K e y a n y T y p e z b w N T n L X > < a : K e y > < K e y > C o l u m n s \ B _ R e c h n u n g s a b g r e n z u n g   ( 2 7 0 ) < / K e y > < / a : K e y > < a : V a l u e   i : t y p e = " M e a s u r e G r i d N o d e V i e w S t a t e " > < C o l u m n > 1 3 5 < / C o l u m n > < L a y e d O u t > t r u e < / L a y e d O u t > < / a : V a l u e > < / a : K e y V a l u e O f D i a g r a m O b j e c t K e y a n y T y p e z b w N T n L X > < a : K e y V a l u e O f D i a g r a m O b j e c t K e y a n y T y p e z b w N T n L X > < a : K e y > < K e y > C o l u m n s \ f u s i o n i e r t e < / K e y > < / a : K e y > < a : V a l u e   i : t y p e = " M e a s u r e G r i d N o d e V i e w S t a t e " > < C o l u m n > 1 3 6 < / C o l u m n > < L a y e d O u t > t r u e < / L a y e d O u t > < / a : V a l u e > < / a : K e y V a l u e O f D i a g r a m O b j e c t K e y a n y T y p e z b w N T n L X > < a : K e y V a l u e O f D i a g r a m O b j e c t K e y a n y T y p e z b w N T n L X > < a : K e y > < K e y > C o l u m n s \ F u s i o n e n _ a n z e i g e n < / K e y > < / a : K e y > < a : V a l u e   i : t y p e = " M e a s u r e G r i d N o d e V i e w S t a t e " > < C o l u m n > 1 3 7 < / C o l u m n > < L a y e d O u t > t r u e < / L a y e d O u t > < / a : V a l u e > < / a : K e y V a l u e O f D i a g r a m O b j e c t K e y a n y T y p e z b w N T n L X > < a : K e y V a l u e O f D i a g r a m O b j e c t K e y a n y T y p e z b w N T n L X > < a : K e y > < K e y > C o l u m n s \ j u r _ G r u p p e < / K e y > < / a : K e y > < a : V a l u e   i : t y p e = " M e a s u r e G r i d N o d e V i e w S t a t e " > < C o l u m n > 1 3 8 < / C o l u m n > < L a y e d O u t > t r u e < / L a y e d O u t > < / a : V a l u e > < / a : K e y V a l u e O f D i a g r a m O b j e c t K e y a n y T y p e z b w N T n L X > < a : K e y V a l u e O f D i a g r a m O b j e c t K e y a n y T y p e z b w N T n L X > < a : K e y > < K e y > C o l u m n s \ j u r _ G r u p p e _ a n z e i g e n < / K e y > < / a : K e y > < a : V a l u e   i : t y p e = " M e a s u r e G r i d N o d e V i e w S t a t e " > < C o l u m n > 1 3 9 < / C o l u m n > < L a y e d O u t > t r u e < / L a y e d O u t > < / a : V a l u e > < / a : K e y V a l u e O f D i a g r a m O b j e c t K e y a n y T y p e z b w N T n L X > < a : K e y V a l u e O f D i a g r a m O b j e c t K e y a n y T y p e z b w N T n L X > < a : K e y > < K e y > C o l u m n s \ A u s w a h l _ V e r s i c h e r e r < / K e y > < / a : K e y > < a : V a l u e   i : t y p e = " M e a s u r e G r i d N o d e V i e w S t a t e " > < C o l u m n > 1 4 0 < / C o l u m n > < L a y e d O u t > t r u e < / L a y e d O u t > < / a : V a l u e > < / a : K e y V a l u e O f D i a g r a m O b j e c t K e y a n y T y p e z b w N T n L X > < / V i e w S t a t e s > < / D i a g r a m M a n a g e r . S e r i a l i z a b l e D i a g r a m > < D i a g r a m M a n a g e r . S e r i a l i z a b l e D i a g r a m > < A d a p t e r   i : t y p e = " M e a s u r e D i a g r a m S a n d b o x A d a p t e r " > < T a b l e N a m e > F u s i o n e n _ G r u p p e n < / 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 F u s i o n e n _ G r u p p e n < / 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 C o l u m n s \ V e r s i c h e r e r   # < / K e y > < / D i a g r a m O b j e c t K e y > < D i a g r a m O b j e c t K e y > < K e y > C o l u m n s \ V e r s i c h e r e r   N a m e < / K e y > < / D i a g r a m O b j e c t K e y > < D i a g r a m O b j e c t K e y > < K e y > C o l u m n s \ f u s i o n i e r t e < / K e y > < / D i a g r a m O b j e c t K e y > < D i a g r a m O b j e c t K e y > < K e y > C o l u m n s \ F u s i o n e n _ a n z e i g e n < / K e y > < / D i a g r a m O b j e c t K e y > < D i a g r a m O b j e c t K e y > < K e y > C o l u m n s \ j u r _ G r u p p e < / K e y > < / D i a g r a m O b j e c t K e y > < D i a g r a m O b j e c t K e y > < K e y > C o l u m n s \ j u r _ G r u p p e _ a n z e i g e n < / K e y > < / D i a g r a m O b j e c t K e y > < D i a g r a m O b j e c t K e y > < K e y > C o l u m n s \ A u s w a h l _ V e r s i c h e r e r 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 C o l u m n s \ V e r s i c h e r e r   # < / K e y > < / a : K e y > < a : V a l u e   i : t y p e = " M e a s u r e G r i d N o d e V i e w S t a t e " > < L a y e d O u t > t r u e < / L a y e d O u t > < / a : V a l u e > < / a : K e y V a l u e O f D i a g r a m O b j e c t K e y a n y T y p e z b w N T n L X > < a : K e y V a l u e O f D i a g r a m O b j e c t K e y a n y T y p e z b w N T n L X > < a : K e y > < K e y > C o l u m n s \ V e r s i c h e r e r   N a m e < / K e y > < / a : K e y > < a : V a l u e   i : t y p e = " M e a s u r e G r i d N o d e V i e w S t a t e " > < C o l u m n > 1 < / C o l u m n > < L a y e d O u t > t r u e < / L a y e d O u t > < / a : V a l u e > < / a : K e y V a l u e O f D i a g r a m O b j e c t K e y a n y T y p e z b w N T n L X > < a : K e y V a l u e O f D i a g r a m O b j e c t K e y a n y T y p e z b w N T n L X > < a : K e y > < K e y > C o l u m n s \ f u s i o n i e r t e < / K e y > < / a : K e y > < a : V a l u e   i : t y p e = " M e a s u r e G r i d N o d e V i e w S t a t e " > < C o l u m n > 2 < / C o l u m n > < L a y e d O u t > t r u e < / L a y e d O u t > < / a : V a l u e > < / a : K e y V a l u e O f D i a g r a m O b j e c t K e y a n y T y p e z b w N T n L X > < a : K e y V a l u e O f D i a g r a m O b j e c t K e y a n y T y p e z b w N T n L X > < a : K e y > < K e y > C o l u m n s \ F u s i o n e n _ a n z e i g e n < / K e y > < / a : K e y > < a : V a l u e   i : t y p e = " M e a s u r e G r i d N o d e V i e w S t a t e " > < C o l u m n > 3 < / C o l u m n > < L a y e d O u t > t r u e < / L a y e d O u t > < / a : V a l u e > < / a : K e y V a l u e O f D i a g r a m O b j e c t K e y a n y T y p e z b w N T n L X > < a : K e y V a l u e O f D i a g r a m O b j e c t K e y a n y T y p e z b w N T n L X > < a : K e y > < K e y > C o l u m n s \ j u r _ G r u p p e < / K e y > < / a : K e y > < a : V a l u e   i : t y p e = " M e a s u r e G r i d N o d e V i e w S t a t e " > < C o l u m n > 4 < / C o l u m n > < L a y e d O u t > t r u e < / L a y e d O u t > < / a : V a l u e > < / a : K e y V a l u e O f D i a g r a m O b j e c t K e y a n y T y p e z b w N T n L X > < a : K e y V a l u e O f D i a g r a m O b j e c t K e y a n y T y p e z b w N T n L X > < a : K e y > < K e y > C o l u m n s \ j u r _ G r u p p e _ a n z e i g e n < / K e y > < / a : K e y > < a : V a l u e   i : t y p e = " M e a s u r e G r i d N o d e V i e w S t a t e " > < C o l u m n > 5 < / C o l u m n > < L a y e d O u t > t r u e < / L a y e d O u t > < / a : V a l u e > < / a : K e y V a l u e O f D i a g r a m O b j e c t K e y a n y T y p e z b w N T n L X > < a : K e y V a l u e O f D i a g r a m O b j e c t K e y a n y T y p e z b w N T n L X > < a : K e y > < K e y > C o l u m n s \ A u s w a h l _ V e r s i c h e r e r < / K e y > < / a : K e y > < a : V a l u e   i : t y p e = " M e a s u r e G r i d N o d e V i e w S t a t e " > < C o l u m n > 6 < / C o l u m n > < 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 T a g s \ T a b l e s \ & l t ; T a b l e s \ A n f � g e n 1 & g t ; < / K e y > < / D i a g r a m O b j e c t K e y > < D i a g r a m O b j e c t K e y > < K e y > D y n a m i c   T a g s \ T a b l e s \ & l t ; T a b l e s \ F u s i o n e n _ G r u p p e n & g t ; < / K e y > < / D i a g r a m O b j e c t K e y > < D i a g r a m O b j e c t K e y > < K e y > D y n a m i c   T a g s \ T a b l e s \ & l t ; T a b l e s \ A n f � g e n 3 & g t ; < / K e y > < / D i a g r a m O b j e c t K e y > < D i a g r a m O b j e c t K e y > < K e y > T a b l e s \ A n f � g e n 1 < / K e y > < / D i a g r a m O b j e c t K e y > < D i a g r a m O b j e c t K e y > < K e y > T a b l e s \ A n f � g e n 1 \ C o l u m n s \ S o u r c e . N a m e < / K e y > < / D i a g r a m O b j e c t K e y > < D i a g r a m O b j e c t K e y > < K e y > T a b l e s \ A n f � g e n 1 \ C o l u m n s \ J a h r < / K e y > < / D i a g r a m O b j e c t K e y > < D i a g r a m O b j e c t K e y > < K e y > T a b l e s \ A n f � g e n 1 \ C o l u m n s \ T y p < / K e y > < / D i a g r a m O b j e c t K e y > < D i a g r a m O b j e c t K e y > < K e y > T a b l e s \ A n f � g e n 1 \ C o l u m n s \ V e r s i c h e r e r   # < / K e y > < / D i a g r a m O b j e c t K e y > < D i a g r a m O b j e c t K e y > < K e y > T a b l e s \ A n f � g e n 1 \ C o l u m n s \ V e r s i c h e r e r   N a m e < / K e y > < / D i a g r a m O b j e c t K e y > < D i a g r a m O b j e c t K e y > < K e y > T a b l e s \ A n f � g e n 1 \ C o l u m n s \ K a n t o n < / K e y > < / D i a g r a m O b j e c t K e y > < D i a g r a m O b j e c t K e y > < K e y > T a b l e s \ A n f � g e n 1 \ C o l u m n s \ B r a n c h e < / K e y > < / D i a g r a m O b j e c t K e y > < D i a g r a m O b j e c t K e y > < K e y > T a b l e s \ A n f � g e n 1 \ C o l u m n s \ �   V e r s i c h e r t e < / K e y > < / D i a g r a m O b j e c t K e y > < D i a g r a m O b j e c t K e y > < K e y > T a b l e s \ A n f � g e n 1 \ C o l u m n s \ V e r s i c h e r t e n b e s t a n d   S t i c h t a g   0 1 . 0 1 .   F o l g e j a h r < / K e y > < / D i a g r a m O b j e c t K e y > < D i a g r a m O b j e c t K e y > < K e y > T a b l e s \ A n f � g e n 1 \ C o l u m n s \ I m o _ I n l a n d - K V G _ g e b V < / K e y > < / D i a g r a m O b j e c t K e y > < D i a g r a m O b j e c t K e y > < K e y > T a b l e s \ A n f � g e n 1 \ C o l u m n s \ I m o _ A u s l a n d - K V G _ g e b V < / K e y > < / D i a g r a m O b j e c t K e y > < D i a g r a m O b j e c t K e y > < K e y > T a b l e s \ A n f � g e n 1 \ C o l u m n s \ I m o _ F o n d s - g e s i c h e r t - K V G _ g e b V < / K e y > < / D i a g r a m O b j e c t K e y > < D i a g r a m O b j e c t K e y > < K e y > T a b l e s \ A n f � g e n 1 \ C o l u m n s \ I m o _ F o n d s - n i c h t - K V G _ g e b V < / K e y > < / D i a g r a m O b j e c t K e y > < D i a g r a m O b j e c t K e y > < K e y > T a b l e s \ A n f � g e n 1 \ C o l u m n s \ O b l i s - g e s i c h e r t - K V G _ g e b V < / K e y > < / D i a g r a m O b j e c t K e y > < D i a g r a m O b j e c t K e y > < K e y > T a b l e s \ A n f � g e n 1 \ C o l u m n s \ O b l i s - n i c h t - K V G _ g e b V < / K e y > < / D i a g r a m O b j e c t K e y > < D i a g r a m O b j e c t K e y > < K e y > T a b l e s \ A n f � g e n 1 \ C o l u m n s \ O b l _ F o n d s - g e s i c h e r t - K V G _ g e b V < / K e y > < / D i a g r a m O b j e c t K e y > < D i a g r a m O b j e c t K e y > < K e y > T a b l e s \ A n f � g e n 1 \ C o l u m n s \ O b l _ F o n d s - n i c h t - K V G _ g e b V < / K e y > < / D i a g r a m O b j e c t K e y > < D i a g r a m O b j e c t K e y > < K e y > T a b l e s \ A n f � g e n 1 \ C o l u m n s \ A k t - g e s i c h e r t - K V G _ g e b V < / K e y > < / D i a g r a m O b j e c t K e y > < D i a g r a m O b j e c t K e y > < K e y > T a b l e s \ A n f � g e n 1 \ C o l u m n s \ A k t - n i c h t - K V G _ g e b V < / K e y > < / D i a g r a m O b j e c t K e y > < D i a g r a m O b j e c t K e y > < K e y > T a b l e s \ A n f � g e n 1 \ C o l u m n s \ A k t _ F o n d s - g e s i c h e r t - K V G _ g e b V < / K e y > < / D i a g r a m O b j e c t K e y > < D i a g r a m O b j e c t K e y > < K e y > T a b l e s \ A n f � g e n 1 \ C o l u m n s \ A k t _ F o n d s - n i c h t - K V G _ g e b V < / K e y > < / D i a g r a m O b j e c t K e y > < D i a g r a m O b j e c t K e y > < K e y > T a b l e s \ A n f � g e n 1 \ C o l u m n s \ L i q - g e s i c h e r t - K V G _ g e b V < / K e y > < / D i a g r a m O b j e c t K e y > < D i a g r a m O b j e c t K e y > < K e y > T a b l e s \ A n f � g e n 1 \ C o l u m n s \ L i q - n i c h t - K V G _ g e b V < / K e y > < / D i a g r a m O b j e c t K e y > < D i a g r a m O b j e c t K e y > < K e y > T a b l e s \ A n f � g e n 1 \ C o l u m n s \ L i q _ F o n d s - g e s i c h e r t - K V G _ g e b V < / K e y > < / D i a g r a m O b j e c t K e y > < D i a g r a m O b j e c t K e y > < K e y > T a b l e s \ A n f � g e n 1 \ C o l u m n s \ L i q _ F o n d s - n i c h t - K V G _ g e b V < / K e y > < / D i a g r a m O b j e c t K e y > < D i a g r a m O b j e c t K e y > < K e y > T a b l e s \ A n f � g e n 1 \ C o l u m n s \ D e r i v a t i v e _ g e b V < / K e y > < / D i a g r a m O b j e c t K e y > < D i a g r a m O b j e c t K e y > < K e y > T a b l e s \ A n f � g e n 1 \ C o l u m n s \ I m o _ I n l a n d - K V G _ � b r i g V < / K e y > < / D i a g r a m O b j e c t K e y > < D i a g r a m O b j e c t K e y > < K e y > T a b l e s \ A n f � g e n 1 \ C o l u m n s \ I m o _ A u s l a n d - K V G _ � b r i g V < / K e y > < / D i a g r a m O b j e c t K e y > < D i a g r a m O b j e c t K e y > < K e y > T a b l e s \ A n f � g e n 1 \ C o l u m n s \ I m o _ F o n d s - g e s i c h e r t - K V G _ � b r i g V < / K e y > < / D i a g r a m O b j e c t K e y > < D i a g r a m O b j e c t K e y > < K e y > T a b l e s \ A n f � g e n 1 \ C o l u m n s \ I m o _ F o n d s - n i c h t - K V G _ � b r i g V < / K e y > < / D i a g r a m O b j e c t K e y > < D i a g r a m O b j e c t K e y > < K e y > T a b l e s \ A n f � g e n 1 \ C o l u m n s \ O b l i s - g e s i c h e r t - K V G _ � b r i g V < / K e y > < / D i a g r a m O b j e c t K e y > < D i a g r a m O b j e c t K e y > < K e y > T a b l e s \ A n f � g e n 1 \ C o l u m n s \ O b l i s - n i c h t - K V G _ � b r i g V < / K e y > < / D i a g r a m O b j e c t K e y > < D i a g r a m O b j e c t K e y > < K e y > T a b l e s \ A n f � g e n 1 \ C o l u m n s \ O b l _ F o n d s - g e s i c h e r t - K V G _ � b r i g V < / K e y > < / D i a g r a m O b j e c t K e y > < D i a g r a m O b j e c t K e y > < K e y > T a b l e s \ A n f � g e n 1 \ C o l u m n s \ O b l _ F o n d s - n i c h t - K V G _ � b r i g V < / K e y > < / D i a g r a m O b j e c t K e y > < D i a g r a m O b j e c t K e y > < K e y > T a b l e s \ A n f � g e n 1 \ C o l u m n s \ A k t - g e s i c h e r t - K V G _ � b r i g V < / K e y > < / D i a g r a m O b j e c t K e y > < D i a g r a m O b j e c t K e y > < K e y > T a b l e s \ A n f � g e n 1 \ C o l u m n s \ A k t - n i c h t - K V G _ � b r i g V < / K e y > < / D i a g r a m O b j e c t K e y > < D i a g r a m O b j e c t K e y > < K e y > T a b l e s \ A n f � g e n 1 \ C o l u m n s \ A k t _ F o n d s - g e s i c h e r t - K V G _ � b r i g V < / K e y > < / D i a g r a m O b j e c t K e y > < D i a g r a m O b j e c t K e y > < K e y > T a b l e s \ A n f � g e n 1 \ C o l u m n s \ A k t _ F o n d s - n i c h t - K V G _ � b r i g V < / K e y > < / D i a g r a m O b j e c t K e y > < D i a g r a m O b j e c t K e y > < K e y > T a b l e s \ A n f � g e n 1 \ C o l u m n s \ L i q - g e s i c h e r t - K V G _ � b r i g V < / K e y > < / D i a g r a m O b j e c t K e y > < D i a g r a m O b j e c t K e y > < K e y > T a b l e s \ A n f � g e n 1 \ C o l u m n s \ L i q - n i c h t - K V G _ � b r i g V < / K e y > < / D i a g r a m O b j e c t K e y > < D i a g r a m O b j e c t K e y > < K e y > T a b l e s \ A n f � g e n 1 \ C o l u m n s \ L i q _ F o n d s - g e s i c h e r t - K V G _ � b r i g V < / K e y > < / D i a g r a m O b j e c t K e y > < D i a g r a m O b j e c t K e y > < K e y > T a b l e s \ A n f � g e n 1 \ C o l u m n s \ L i q _ F o n d s - n i c h t - K V G _ � b r i g V < / K e y > < / D i a g r a m O b j e c t K e y > < D i a g r a m O b j e c t K e y > < K e y > T a b l e s \ A n f � g e n 1 \ C o l u m n s \ D e r i v a t i v e _ � b r i g V < / K e y > < / D i a g r a m O b j e c t K e y > < D i a g r a m O b j e c t K e y > < K e y > T a b l e s \ A n f � g e n 1 \ C o l u m n s \ B e t e i l i g u n g e n   K V - K V G _ � b r i g V < / K e y > < / D i a g r a m O b j e c t K e y > < D i a g r a m O b j e c t K e y > < K e y > T a b l e s \ A n f � g e n 1 \ C o l u m n s \ P r � m i e n   ( K t o . 3 0 ) < / K e y > < / D i a g r a m O b j e c t K e y > < D i a g r a m O b j e c t K e y > < K e y > T a b l e s \ A n f � g e n 1 \ C o l u m n s \ E r l � s m i n d e r u n g e n   a u f   P r � m i e n   ( K t o . 3 3 ) < / K e y > < / D i a g r a m O b j e c t K e y > < D i a g r a m O b j e c t K e y > < K e y > T a b l e s \ A n f � g e n 1 \ C o l u m n s \ P r � m i e n t a n t e i l e   d e r   R � c k v e r s i c h e r e r   ( K t o . 3 5 ) < / K e y > < / D i a g r a m O b j e c t K e y > < D i a g r a m O b j e c t K e y > < K e y > T a b l e s \ A n f � g e n 1 \ C o l u m n s \ B e i t r � g e   d e r   K a n t o n e   z . G .   d e r   P r � m i e n v e r b i l l i g u n g   ( K t o . 3 6 ) < / K e y > < / D i a g r a m O b j e c t K e y > < D i a g r a m O b j e c t K e y > < K e y > T a b l e s \ A n f � g e n 1 \ C o l u m n s \ A n d e r e   B e i t r � g e   z . G .   d e s   V e r s i c h e r e r s   ( K t o . 3 6 ) < / K e y > < / D i a g r a m O b j e c t K e y > < D i a g r a m O b j e c t K e y > < K e y > T a b l e s \ A n f � g e n 1 \ C o l u m n s \ B e i t r � g e   a n   I n s o l v e n z f o n d s   ( K t o . 3 6 ) < / K e y > < / D i a g r a m O b j e c t K e y > < D i a g r a m O b j e c t K e y > < K e y > T a b l e s \ A n f � g e n 1 \ C o l u m n s \ B e i t r � g e   a n   d i e   G e s u n d h e i t s f � r d e r u n g   ( A r t .   1 9   K V G )     ( K t o . 3 6 ) < / K e y > < / D i a g r a m O b j e c t K e y > < D i a g r a m O b j e c t K e y > < K e y > T a b l e s \ A n f � g e n 1 \ C o l u m n s \ B e i t r � g e   a n   d i e   E i d g e n � s s i s c h e   Q u a l i t � t s k o m m i s s i o n   ( E Q K )   A r t .   5 8 f   K V G < / K e y > < / D i a g r a m O b j e c t K e y > < D i a g r a m O b j e c t K e y > < K e y > T a b l e s \ A n f � g e n 1 \ C o l u m n s \ A n g e r e c h n e t e   u n d   a u s b e z a h l t e   B e i t r � g e   a n   d i e   V e r s i c h e r t e n   ( K t o . 3 7 ) < / K e y > < / D i a g r a m O b j e c t K e y > < D i a g r a m O b j e c t K e y > < K e y > T a b l e s \ A n f � g e n 1 \ C o l u m n s \ B r u t t o l e i s t u n g e n   ( K t o . 4 0 ) < / K e y > < / D i a g r a m O b j e c t K e y > < D i a g r a m O b j e c t K e y > < K e y > T a b l e s \ A n f � g e n 1 \ C o l u m n s \ K o s t e n b e t e i l i g u n g e n   F r a n c h i s s e n   ( K t o . 4 2 ) < / K e y > < / D i a g r a m O b j e c t K e y > < D i a g r a m O b j e c t K e y > < K e y > T a b l e s \ A n f � g e n 1 \ C o l u m n s \ K o s t e n b e t e i l i g u n g e n   S e l b s b e h a l t   ( K t o . 4 2 ) < / K e y > < / D i a g r a m O b j e c t K e y > < D i a g r a m O b j e c t K e y > < K e y > T a b l e s \ A n f � g e n 1 \ C o l u m n s \ K o s t e n b e t e i l i g u n g e n   S p i t a l b e i t r a g   ( K t o . 4 2 ) < / K e y > < / D i a g r a m O b j e c t K e y > < D i a g r a m O b j e c t K e y > < K e y > T a b l e s \ A n f � g e n 1 \ C o l u m n s \ K o s t e n b e t e i l i g u n g e n   P a u s c h a l   ( K t o . 4 2 ) < / K e y > < / D i a g r a m O b j e c t K e y > < D i a g r a m O b j e c t K e y > < K e y > T a b l e s \ A n f � g e n 1 \ C o l u m n s \ A b s c h r e i b u n g e n   a u f   K o s t e n b e t e i l i g u n g e n   ( K t o . 4 2 ) < / K e y > < / D i a g r a m O b j e c t K e y > < D i a g r a m O b j e c t K e y > < K e y > T a b l e s \ A n f � g e n 1 \ C o l u m n s \ V e r � n d e r u n g   R � c k s t e l l u n g e n   f � r   u n e r l e d i g t e   V e r s i c h e r u n g s f � l l e   ( K t o . 4 5 ) < / K e y > < / D i a g r a m O b j e c t K e y > < D i a g r a m O b j e c t K e y > < K e y > T a b l e s \ A n f � g e n 1 \ C o l u m n s \ A u s g l e i c h   v o n   z u   h o h e n   P r � m i e n e i n n a h m e n   ( K t o . 4 5 4 )   ( a b   2 0 1 7 ) < / K e y > < / D i a g r a m O b j e c t K e y > < D i a g r a m O b j e c t K e y > < K e y > T a b l e s \ A n f � g e n 1 \ C o l u m n s \ V e r � n d . d . v e r s . t e c h n . S c h w a n k u n g s - R s t .   ( K t o .   4 6 0 )   ( n u r   b e i   V V G ) < / K e y > < / D i a g r a m O b j e c t K e y > < D i a g r a m O b j e c t K e y > < K e y > T a b l e s \ A n f � g e n 1 \ C o l u m n s \ V e r � n d e r u n g   R � c k s t e l l u n g e n   P r � m i e n k o r r e k t u r     ( K t o . 4 7 ) < / K e y > < / D i a g r a m O b j e c t K e y > < D i a g r a m O b j e c t K e y > < K e y > T a b l e s \ A n f � g e n 1 \ C o l u m n s \ A b g a b e n   i n   d e n   R i s i k o a u s g l e i c h   ( K t o .   f � r   N e t t o - Z a h l e r )   ( K t o . 4 8 ) < / K e y > < / D i a g r a m O b j e c t K e y > < D i a g r a m O b j e c t K e y > < K e y > T a b l e s \ A n f � g e n 1 \ C o l u m n s \ B e i t r � g e   a u s   d e m   R i s i k o a u s g l e i c h   ( K t o .   f � r   N e t t o - E m p f � n g e r )   ( K t o . 4 8 ) < / K e y > < / D i a g r a m O b j e c t K e y > < D i a g r a m O b j e c t K e y > < K e y > T a b l e s \ A n f � g e n 1 \ C o l u m n s \ B i l d u n g   /   A u f l � s u n g   A b g r e n z u n g e n   f � r   d e n   R i s i k o a u s g l e i c h   ( K t o . 4 8 ) < / K e y > < / D i a g r a m O b j e c t K e y > < D i a g r a m O b j e c t K e y > < K e y > T a b l e s \ A n f � g e n 1 \ C o l u m n s \ B e h a n d l u n g s p a u s c h a l e n   M a n a g e d   C a r e   ( K t o . 4 3 ) < / K e y > < / D i a g r a m O b j e c t K e y > < D i a g r a m O b j e c t K e y > < K e y > T a b l e s \ A n f � g e n 1 \ C o l u m n s \ K o s t e n   f � r   m e d i z i n i s c h e   C a l l - C e n t e r   ( K t o . 4 3 ) < / K e y > < / D i a g r a m O b j e c t K e y > < D i a g r a m O b j e c t K e y > < K e y > T a b l e s \ A n f � g e n 1 \ C o l u m n s \ W e i t e r e   L e i s t u n g e n   ( K t o . 4 3 ) < / K e y > < / D i a g r a m O b j e c t K e y > < D i a g r a m O b j e c t K e y > < K e y > T a b l e s \ A n f � g e n 1 \ C o l u m n s \ L e i s t u n g s a n t e i l e   p a s s i v e   R � c k v e r s i c h e r u n g   ( K t o . 4 4 ) < / K e y > < / D i a g r a m O b j e c t K e y > < D i a g r a m O b j e c t K e y > < K e y > T a b l e s \ A n f � g e n 1 \ C o l u m n s \ � b e r s c h u s s b e t e i l i g u n g   d e r   V e r s i c h e r t e n   ( K t o .   4 9 0 )   ( n u r   b e i   V V G ) < / K e y > < / D i a g r a m O b j e c t K e y > < D i a g r a m O b j e c t K e y > < K e y > T a b l e s \ A n f � g e n 1 \ C o l u m n s \ 5 0 0   /   5 0 2   -   5 0 4   P e r s o n a l a u f w a n d   ( K t o . 5 0 ) < / K e y > < / D i a g r a m O b j e c t K e y > < D i a g r a m O b j e c t K e y > < K e y > T a b l e s \ A n f � g e n 1 \ C o l u m n s \ P r o v i s i o n e n   a n s   e i g e n e   P e r s o n a l   ( K t o . 5 0 ) < / K e y > < / D i a g r a m O b j e c t K e y > < D i a g r a m O b j e c t K e y > < K e y > T a b l e s \ A n f � g e n 1 \ C o l u m n s \ 5 1 0   -   5 1 5   +   5 1 8   D i v e r s e r   B e t r i e b s a u f w a n d   ( K t o .   5 1 ) < / K e y > < / D i a g r a m O b j e c t K e y > < D i a g r a m O b j e c t K e y > < K e y > T a b l e s \ A n f � g e n 1 \ C o l u m n s \ W e r b e a u f w a n d   ( K t o .   5 1 ) < / K e y > < / D i a g r a m O b j e c t K e y > < D i a g r a m O b j e c t K e y > < K e y > T a b l e s \ A n f � g e n 1 \ C o l u m n s \ P r o v i s i o n e n   ( K t o .   5 1 7 ) < / K e y > < / D i a g r a m O b j e c t K e y > < D i a g r a m O b j e c t K e y > < K e y > T a b l e s \ A n f � g e n 1 \ C o l u m n s \ A b s c h r e i b u n g e n   ( K t o .   5 1 ) < / K e y > < / D i a g r a m O b j e c t K e y > < D i a g r a m O b j e c t K e y > < K e y > T a b l e s \ A n f � g e n 1 \ C o l u m n s \ � b r i g e r   b e t r i e b l i c h e r   E r t r a g   K V G   ( K t o . 7 0 ) < / K e y > < / D i a g r a m O b j e c t K e y > < D i a g r a m O b j e c t K e y > < K e y > T a b l e s \ A n f � g e n 1 \ C o l u m n s \ � b r i g e r   b e t r i e b l i c h e r   A u f w a n d   K V G   ( K t o . 7 1 ) < / K e y > < / D i a g r a m O b j e c t K e y > < D i a g r a m O b j e c t K e y > < K e y > T a b l e s \ A n f � g e n 1 \ C o l u m n s \ F r e i w i l l i g e r   A b b a u   v o n   � b e r m � s s i g e n   R e s e r v e n   ( K t o . 7 1 5 )   ( a b   2 0 1 7 ) < / K e y > < / D i a g r a m O b j e c t K e y > < D i a g r a m O b j e c t K e y > < K e y > T a b l e s \ A n f � g e n 1 \ C o l u m n s \ E r f o l g   a u s   K a p i t a l a n l a g e n   K V G   ( K t o . 7 3 ) < / K e y > < / D i a g r a m O b j e c t K e y > < D i a g r a m O b j e c t K e y > < K e y > T a b l e s \ A n f � g e n 1 \ C o l u m n s \ B e t r i e b s f r e m d e r   u n d   a u s s e r o r d e n t l i c h e r   E r t r a g   ( K t o . 8 0 ) < / K e y > < / D i a g r a m O b j e c t K e y > < D i a g r a m O b j e c t K e y > < K e y > T a b l e s \ A n f � g e n 1 \ C o l u m n s \ B e t r i e b s f r e m d e r   u n d   a u s s e r o r d e n t l i c h e r   A u f w a n d   ( K t o . 8 0 ) < / K e y > < / D i a g r a m O b j e c t K e y > < D i a g r a m O b j e c t K e y > < K e y > T a b l e s \ A n f � g e n 1 \ C o l u m n s \ S t e u e r n   ( K t o .   9 )   ( n u r   b e i   V V G ) < / K e y > < / D i a g r a m O b j e c t K e y > < D i a g r a m O b j e c t K e y > < K e y > T a b l e s \ A n f � g e n 1 \ C o l u m n s \ A b g r e n z u n g   R A   ( K t o . 2 7 0 0 ) < / K e y > < / D i a g r a m O b j e c t K e y > < D i a g r a m O b j e c t K e y > < K e y > T a b l e s \ A n f � g e n 1 \ C o l u m n s \ A b g r e n z u n g   R A   ( K t o . 1 5 3 ) < / K e y > < / D i a g r a m O b j e c t K e y > < D i a g r a m O b j e c t K e y > < K e y > T a b l e s \ A n f � g e n 1 \ C o l u m n s \ v o r h   R e s   ( a l l   i n   M i o ) < / K e y > < / D i a g r a m O b j e c t K e y > < D i a g r a m O b j e c t K e y > < K e y > T a b l e s \ A n f � g e n 1 \ C o l u m n s \ M i n   R e s   ( a l l   i n   M i o ) < / K e y > < / D i a g r a m O b j e c t K e y > < D i a g r a m O b j e c t K e y > < K e y > T a b l e s \ A n f � g e n 1 \ C o l u m n s \ D e f _ R A < / K e y > < / D i a g r a m O b j e c t K e y > < D i a g r a m O b j e c t K e y > < K e y > T a b l e s \ A n f � g e n 1 \ C o l u m n s \ K a p i t a l a n l a g e n   K V G   ( 1 0 0 ) < / K e y > < / D i a g r a m O b j e c t K e y > < D i a g r a m O b j e c t K e y > < K e y > T a b l e s \ A n f � g e n 1 \ C o l u m n s \ K a p i t a l a n l a g e n   V V G   ( 1 0 1 ) < / K e y > < / D i a g r a m O b j e c t K e y > < D i a g r a m O b j e c t K e y > < K e y > T a b l e s \ A n f � g e n 1 \ C o l u m n s \ A k t i v e n   a u s   V o r s o r g e p l � n e   ( 1 0 4 ) < / K e y > < / D i a g r a m O b j e c t K e y > < D i a g r a m O b j e c t K e y > < K e y > T a b l e s \ A n f � g e n 1 \ C o l u m n s \ I m m a t e r i e l l e   A n l a g e n   ( 1 1 ) < / K e y > < / D i a g r a m O b j e c t K e y > < D i a g r a m O b j e c t K e y > < K e y > T a b l e s \ A n f � g e n 1 \ C o l u m n s \ S a c h a n l a g e n   ( 1 3 ) < / K e y > < / D i a g r a m O b j e c t K e y > < D i a g r a m O b j e c t K e y > < K e y > T a b l e s \ A n f � g e n 1 \ C o l u m n s \ R e c h n u n g s a b g r e n z u n g   ( 1 5 ) < / K e y > < / D i a g r a m O b j e c t K e y > < D i a g r a m O b j e c t K e y > < K e y > T a b l e s \ A n f � g e n 1 \ C o l u m n s \ F o r d e r u n g e n   V e r s i c h e r u n g s n e h m e r   ( 1 6 0 ) < / K e y > < / D i a g r a m O b j e c t K e y > < D i a g r a m O b j e c t K e y > < K e y > T a b l e s \ A n f � g e n 1 \ C o l u m n s \ F o r d e r u n g e n   a u s   R A   ( 1 6 1 ) < / K e y > < / D i a g r a m O b j e c t K e y > < D i a g r a m O b j e c t K e y > < K e y > T a b l e s \ A n f � g e n 1 \ C o l u m n s \ V e r s i c h e r u n g s o r g a n i s a t i o n e n   ( 1 6 4 ) < / K e y > < / D i a g r a m O b j e c t K e y > < D i a g r a m O b j e c t K e y > < K e y > T a b l e s \ A n f � g e n 1 \ C o l u m n s \ A g e n t e n   u n d   V e r m i t t l e r   ( 1 6 5 ) < / K e y > < / D i a g r a m O b j e c t K e y > < D i a g r a m O b j e c t K e y > < K e y > T a b l e s \ A n f � g e n 1 \ C o l u m n s \ G e g e n � b e r   s t a a t l i c h e n   S t e l l e n   ( 1 6 7 ) < / K e y > < / D i a g r a m O b j e c t K e y > < D i a g r a m O b j e c t K e y > < K e y > T a b l e s \ A n f � g e n 1 \ C o l u m n s \ � b r i g e   F o r d e r u n g e n   ( 1 6 9 ) < / K e y > < / D i a g r a m O b j e c t K e y > < D i a g r a m O b j e c t K e y > < K e y > T a b l e s \ A n f � g e n 1 \ C o l u m n s \ F o r d e r u n g e n   b e i   n a h e s t e h e n d e n   O r g a n i s a t i o n e n   u n d   P e r s o n e n   ( 1 7 ) < / K e y > < / D i a g r a m O b j e c t K e y > < D i a g r a m O b j e c t K e y > < K e y > T a b l e s \ A n f � g e n 1 \ C o l u m n s \ F l � s s i g e   M i t t e l   ( 1 9 ) < / K e y > < / D i a g r a m O b j e c t K e y > < D i a g r a m O b j e c t K e y > < K e y > T a b l e s \ A n f � g e n 1 \ C o l u m n s \ B _ K a p i t a l   d e r   O r g a n i s a t i o n   ( 2 0 0 ) < / K e y > < / D i a g r a m O b j e c t K e y > < D i a g r a m O b j e c t K e y > < K e y > T a b l e s \ A n f � g e n 1 \ C o l u m n s \ B _ O K P   C H   2 0 6 0 0 < / K e y > < / D i a g r a m O b j e c t K e y > < D i a g r a m O b j e c t K e y > < K e y > T a b l e s \ A n f � g e n 1 \ C o l u m n s \ B _ O K P   E U / E F T A   2 0 6 0 1 < / K e y > < / D i a g r a m O b j e c t K e y > < D i a g r a m O b j e c t K e y > < K e y > T a b l e s \ A n f � g e n 1 \ C o l u m n s \ F r e i w i l l i g e s   T a g g e l d   K V G   2 0 6 0 2 < / K e y > < / D i a g r a m O b j e c t K e y > < D i a g r a m O b j e c t K e y > < K e y > T a b l e s \ A n f � g e n 1 \ C o l u m n s \ B _ A k t i v e   R � c k v e r s i c h e r u n g   K V G   ( 2 0 6 0 3 ) < / K e y > < / D i a g r a m O b j e c t K e y > < D i a g r a m O b j e c t K e y > < K e y > T a b l e s \ A n f � g e n 1 \ C o l u m n s \ U V G   ( U V V   2 0 6 2 0 ) < / K e y > < / D i a g r a m O b j e c t K e y > < D i a g r a m O b j e c t K e y > < K e y > T a b l e s \ A n f � g e n 1 \ C o l u m n s \ U V G   ( U V V   2 0 6 2 1 ) < / K e y > < / D i a g r a m O b j e c t K e y > < D i a g r a m O b j e c t K e y > < K e y > T a b l e s \ A n f � g e n 1 \ C o l u m n s \ F _ V G   i n k l .   F L   ( 2 0 6 1 ) < / K e y > < / D i a g r a m O b j e c t K e y > < D i a g r a m O b j e c t K e y > < K e y > T a b l e s \ A n f � g e n 1 \ C o l u m n s \ B _ V e r s i c h e r u n g s t e c h n i s c h e   R � c k s t e l l u n g e n   f � r   f r e i w i l l i g e s   T a g g e l d   K V G   L e i s t u n g s r � c k s t e l l u n g e n   ( 2 1 0 0 0 < / K e y > < / D i a g r a m O b j e c t K e y > < D i a g r a m O b j e c t K e y > < K e y > T a b l e s \ A n f � g e n 1 \ C o l u m n s \ B _ V e r s i c h e r u n g s t e c h n i s c h e   R � c k s t e l l u n g e n   f � r   f r e i w i l l i g e s   T a g g e l d   K V G   A l t e r u n g s r � c k s t e l l u n g e n   ( 2 1 0 0 1 < / K e y > < / D i a g r a m O b j e c t K e y > < D i a g r a m O b j e c t K e y > < K e y > T a b l e s \ A n f � g e n 1 \ C o l u m n s \ B _ V e r s i c h e r u n g s t e c h n i s c h e   R � c k s t e l l u n g e n   f � r   O K P   C H   ( 2 1 0 1 0 ) < / K e y > < / D i a g r a m O b j e c t K e y > < D i a g r a m O b j e c t K e y > < K e y > T a b l e s \ A n f � g e n 1 \ C o l u m n s \ B _ V e r s i c h e r u n g s t e c h n i s c h e   R � c k s t e l l u n g e n   f � r   E U / E F T A   ( 2 1 0 1 1 ) < / K e y > < / D i a g r a m O b j e c t K e y > < D i a g r a m O b j e c t K e y > < K e y > T a b l e s \ A n f � g e n 1 \ C o l u m n s \ B _ V e r s i c h e r u n g s t e c h n i s c h e   R � c k s t e l l u n g e n   f � r   A k t i v e   R � c k v e r s i c h e r u n g   K V G   ( 2 1 0 2 ) < / K e y > < / D i a g r a m O b j e c t K e y > < D i a g r a m O b j e c t K e y > < K e y > T a b l e s \ A n f � g e n 1 \ C o l u m n s \ B _ V e r s i c h e r u n g s t e c h n i s c h e   R � c k s t e l l u n g e n   f � r   V V G   i n k l   F L   ( 2 1 0 3 ) < / K e y > < / D i a g r a m O b j e c t K e y > < D i a g r a m O b j e c t K e y > < K e y > T a b l e s \ A n f � g e n 1 \ C o l u m n s \ V e r s i c h e r u n g s t e c h n i s c h e   R � c k s t e l l u n g e n   U V G   ( 2 1 0 4 ) < / K e y > < / D i a g r a m O b j e c t K e y > < D i a g r a m O b j e c t K e y > < K e y > T a b l e s \ A n f � g e n 1 \ C o l u m n s \ B _ R � c k s t e l l u n g e n   A u s g l e i c h   v o n   z u   h o h e n   P r � m i e n e i n n a h m e n   ( 2 1 0 5 ) < / K e y > < / D i a g r a m O b j e c t K e y > < D i a g r a m O b j e c t K e y > < K e y > T a b l e s \ A n f � g e n 1 \ C o l u m n s \ V e r s i c h e r u n g s t e c h n i s c h e   S c h w a n k u n g s   u n d   S i c h e r h e i t s r � c k s t e l l u n g e n   V V G   ( 2 1 1 ) < / K e y > < / D i a g r a m O b j e c t K e y > < D i a g r a m O b j e c t K e y > < K e y > T a b l e s \ A n f � g e n 1 \ C o l u m n s \ N i c h t v e r s i c h e r u n g s t e c h n i s c h e   R � c k s t e l l u n g e n   K V G   ( 2 2 0 0 ) < / K e y > < / D i a g r a m O b j e c t K e y > < D i a g r a m O b j e c t K e y > < K e y > T a b l e s \ A n f � g e n 1 \ C o l u m n s \ N i c h t v e r s i c h e r u n g s t e c h n i s c h e   R � c k s t e l l u n g e n   V V G   ( 2 2 0 1 ) < / K e y > < / D i a g r a m O b j e c t K e y > < D i a g r a m O b j e c t K e y > < K e y > T a b l e s \ A n f � g e n 1 \ C o l u m n s \ R � c k s t e l l u n g e n   f � r   R i s i k e n   i n   d e n   K a p i t a l a n l a g e n   V V G & a m p ; U V G   ( 2 3 0 ) < / K e y > < / D i a g r a m O b j e c t K e y > < D i a g r a m O b j e c t K e y > < K e y > T a b l e s \ A n f � g e n 1 \ C o l u m n s \ B _ R � c k s t e l l u n g e n   f r e i w i l l i g e r   A b b a u   v o n   � b e r m � s s i g e n   R e s e r v e n   ( 2 3 2 ) < / K e y > < / D i a g r a m O b j e c t K e y > < D i a g r a m O b j e c t K e y > < K e y > T a b l e s \ A n f � g e n 1 \ C o l u m n s \ L a n g f r i s t i g e   V e r b i n d l i c h k e i t e n   ( 2 4 0 ) < / K e y > < / D i a g r a m O b j e c t K e y > < D i a g r a m O b j e c t K e y > < K e y > T a b l e s \ A n f � g e n 1 \ C o l u m n s \ V e r b i n d l i c h k e i t e n   D r i t t e   ( 2 5 0 ) < / K e y > < / D i a g r a m O b j e c t K e y > < D i a g r a m O b j e c t K e y > < K e y > T a b l e s \ A n f � g e n 1 \ C o l u m n s \ V e r b i n d l i c h k e i t e n   L e i s t u n g s e r b r i n g e r   ( 2 6 0 ) < / K e y > < / D i a g r a m O b j e c t K e y > < D i a g r a m O b j e c t K e y > < K e y > T a b l e s \ A n f � g e n 1 \ C o l u m n s \ V o r a u s b e z a h l t e   P r � m i e n   d e r   V e r s i c h e r t e n   ( 2 6 1 ) < / K e y > < / D i a g r a m O b j e c t K e y > < D i a g r a m O b j e c t K e y > < K e y > T a b l e s \ A n f � g e n 1 \ C o l u m n s \ P a s s i v e   D u r c h g a n g s k o n t i   ( 2 6 2 ) < / K e y > < / D i a g r a m O b j e c t K e y > < D i a g r a m O b j e c t K e y > < K e y > T a b l e s \ A n f � g e n 1 \ C o l u m n s \ V e r s i c h e r u n g s o r g a n i s a t i o n e n   ( 2 6 3 ) < / K e y > < / D i a g r a m O b j e c t K e y > < D i a g r a m O b j e c t K e y > < K e y > T a b l e s \ A n f � g e n 1 \ C o l u m n s \ A g e n t e n   u n d   V e r m i t t l e r   ( 2 6 4 ) < / K e y > < / D i a g r a m O b j e c t K e y > < D i a g r a m O b j e c t K e y > < K e y > T a b l e s \ A n f � g e n 1 \ C o l u m n s \ G e g e n � b e r   s t a a t l i c h e n   S t e l l e n   ( 2 6 5 ) < / K e y > < / D i a g r a m O b j e c t K e y > < D i a g r a m O b j e c t K e y > < K e y > T a b l e s \ A n f � g e n 1 \ C o l u m n s \ G e m e i n s a m e   E i n r i c h t u n g   K V G   ( 2 6 6 ) < / K e y > < / D i a g r a m O b j e c t K e y > < D i a g r a m O b j e c t K e y > < K e y > T a b l e s \ A n f � g e n 1 \ C o l u m n s \ V e r b i n d l i c h k e i t e n   L i e f e r a n t e n   u n d   � b r i g e   ( 2 6 8 ) < / K e y > < / D i a g r a m O b j e c t K e y > < D i a g r a m O b j e c t K e y > < K e y > T a b l e s \ A n f � g e n 1 \ C o l u m n s \ V e r b i n d l i c h k e i t e n   g e g e n � b e r   n a h e s t e h e n d e n   O r g a n i s a t i o n e n   u n d   P e r s o n e n   ( 2 6 9 ) < / K e y > < / D i a g r a m O b j e c t K e y > < D i a g r a m O b j e c t K e y > < K e y > T a b l e s \ A n f � g e n 1 \ C o l u m n s \ B _ R e c h n u n g s a b g r e n z u n g   ( 2 7 0 ) < / K e y > < / D i a g r a m O b j e c t K e y > < D i a g r a m O b j e c t K e y > < K e y > T a b l e s \ A n f � g e n 1 \ C o l u m n s \ f u s i o n i e r t e < / K e y > < / D i a g r a m O b j e c t K e y > < D i a g r a m O b j e c t K e y > < K e y > T a b l e s \ A n f � g e n 1 \ C o l u m n s \ F u s i o n e n _ a n z e i g e n < / K e y > < / D i a g r a m O b j e c t K e y > < D i a g r a m O b j e c t K e y > < K e y > T a b l e s \ A n f � g e n 1 \ C o l u m n s \ j u r _ G r u p p e < / K e y > < / D i a g r a m O b j e c t K e y > < D i a g r a m O b j e c t K e y > < K e y > T a b l e s \ A n f � g e n 1 \ C o l u m n s \ j u r _ G r u p p e _ a n z e i g e n < / K e y > < / D i a g r a m O b j e c t K e y > < D i a g r a m O b j e c t K e y > < K e y > T a b l e s \ A n f � g e n 1 \ C o l u m n s \ A u s w a h l _ V e r s i c h e r e r < / K e y > < / D i a g r a m O b j e c t K e y > < D i a g r a m O b j e c t K e y > < K e y > T a b l e s \ F u s i o n e n _ G r u p p e n < / K e y > < / D i a g r a m O b j e c t K e y > < D i a g r a m O b j e c t K e y > < K e y > T a b l e s \ F u s i o n e n _ G r u p p e n \ C o l u m n s \ V e r s i c h e r e r   # < / K e y > < / D i a g r a m O b j e c t K e y > < D i a g r a m O b j e c t K e y > < K e y > T a b l e s \ F u s i o n e n _ G r u p p e n \ C o l u m n s \ V e r s i c h e r e r   N a m e < / K e y > < / D i a g r a m O b j e c t K e y > < D i a g r a m O b j e c t K e y > < K e y > T a b l e s \ F u s i o n e n _ G r u p p e n \ C o l u m n s \ f u s i o n i e r t e < / K e y > < / D i a g r a m O b j e c t K e y > < D i a g r a m O b j e c t K e y > < K e y > T a b l e s \ F u s i o n e n _ G r u p p e n \ C o l u m n s \ F u s i o n e n _ a n z e i g e n < / K e y > < / D i a g r a m O b j e c t K e y > < D i a g r a m O b j e c t K e y > < K e y > T a b l e s \ F u s i o n e n _ G r u p p e n \ C o l u m n s \ j u r _ G r u p p e < / K e y > < / D i a g r a m O b j e c t K e y > < D i a g r a m O b j e c t K e y > < K e y > T a b l e s \ F u s i o n e n _ G r u p p e n \ C o l u m n s \ j u r _ G r u p p e _ a n z e i g e n < / K e y > < / D i a g r a m O b j e c t K e y > < D i a g r a m O b j e c t K e y > < K e y > T a b l e s \ F u s i o n e n _ G r u p p e n \ C o l u m n s \ A u s w a h l _ V e r s i c h e r e r < / K e y > < / D i a g r a m O b j e c t K e y > < D i a g r a m O b j e c t K e y > < K e y > T a b l e s \ A n f � g e n 3 < / K e y > < / D i a g r a m O b j e c t K e y > < D i a g r a m O b j e c t K e y > < K e y > T a b l e s \ A n f � g e n 3 \ C o l u m n s \ V e r s i c h e r e r   N a m e < / K e y > < / D i a g r a m O b j e c t K e y > < D i a g r a m O b j e c t K e y > < K e y > T a b l e s \ A n f � g e n 3 \ C o l u m n s \ J a h r < / K e y > < / D i a g r a m O b j e c t K e y > < D i a g r a m O b j e c t K e y > < K e y > T a b l e s \ A n f � g e n 3 \ C o l u m n s \ T y p < / K e y > < / D i a g r a m O b j e c t K e y > < D i a g r a m O b j e c t K e y > < K e y > T a b l e s \ A n f � g e n 3 \ C o l u m n s \ V e r s i c h e r e r   # < / K e y > < / D i a g r a m O b j e c t K e y > < D i a g r a m O b j e c t K e y > < K e y > T a b l e s \ A n f � g e n 3 \ C o l u m n s \ V R _ T o t a l _ n u r _ K V G < / K e y > < / D i a g r a m O b j e c t K e y > < D i a g r a m O b j e c t K e y > < K e y > T a b l e s \ A n f � g e n 3 \ C o l u m n s \ V R _ H - E < / K e y > < / D i a g r a m O b j e c t K e y > < D i a g r a m O b j e c t K e y > < K e y > T a b l e s \ A n f � g e n 3 \ C o l u m n s \ G L _ T o t a l _ n u r _ K V G < / K e y > < / D i a g r a m O b j e c t K e y > < D i a g r a m O b j e c t K e y > < K e y > T a b l e s \ A n f � g e n 3 \ C o l u m n s \ G L _ H - E < / K e y > < / D i a g r a m O b j e c t K e y > < D i a g r a m O b j e c t K e y > < K e y > T a b l e s \ A n f � g e n 3 \ C o l u m n s \ B r a n c h e < / K e y > < / D i a g r a m O b j e c t K e y > < D i a g r a m O b j e c t K e y > < K e y > T a b l e s \ A n f � g e n 3 \ C o l u m n s \ f u s i o n i e r t e < / K e y > < / D i a g r a m O b j e c t K e y > < D i a g r a m O b j e c t K e y > < K e y > T a b l e s \ A n f � g e n 3 \ C o l u m n s \ F u s i o n e n _ a n z e i g e n < / K e y > < / D i a g r a m O b j e c t K e y > < D i a g r a m O b j e c t K e y > < K e y > T a b l e s \ A n f � g e n 3 \ C o l u m n s \ j u r _ G r u p p e < / K e y > < / D i a g r a m O b j e c t K e y > < D i a g r a m O b j e c t K e y > < K e y > T a b l e s \ A n f � g e n 3 \ C o l u m n s \ j u r _ G r u p p e _ a n z e i g e n < / K e y > < / D i a g r a m O b j e c t K e y > < D i a g r a m O b j e c t K e y > < K e y > T a b l e s \ A n f � g e n 3 \ C o l u m n s \ A u s w a h l _ V e r s i c h e r e r < / K e y > < / D i a g r a m O b j e c t K e y > < D i a g r a m O b j e c t K e y > < K e y > R e l a t i o n s h i p s \ & l t ; T a b l e s \ A n f � g e n 1 \ C o l u m n s \ V e r s i c h e r e r   # & g t ; - & l t ; T a b l e s \ F u s i o n e n _ G r u p p e n \ C o l u m n s \ V e r s i c h e r e r   # & g t ; < / K e y > < / D i a g r a m O b j e c t K e y > < D i a g r a m O b j e c t K e y > < K e y > R e l a t i o n s h i p s \ & l t ; T a b l e s \ A n f � g e n 1 \ C o l u m n s \ V e r s i c h e r e r   # & g t ; - & l t ; T a b l e s \ F u s i o n e n _ G r u p p e n \ C o l u m n s \ V e r s i c h e r e r   # & g t ; \ F K < / K e y > < / D i a g r a m O b j e c t K e y > < D i a g r a m O b j e c t K e y > < K e y > R e l a t i o n s h i p s \ & l t ; T a b l e s \ A n f � g e n 1 \ C o l u m n s \ V e r s i c h e r e r   # & g t ; - & l t ; T a b l e s \ F u s i o n e n _ G r u p p e n \ C o l u m n s \ V e r s i c h e r e r   # & g t ; \ P K < / K e y > < / D i a g r a m O b j e c t K e y > < D i a g r a m O b j e c t K e y > < K e y > R e l a t i o n s h i p s \ & l t ; T a b l e s \ A n f � g e n 1 \ C o l u m n s \ V e r s i c h e r e r   # & g t ; - & l t ; T a b l e s \ F u s i o n e n _ G r u p p e n \ C o l u m n s \ V e r s i c h e r e r   # & g t ; \ C r o s s F i l t e r < / K e y > < / D i a g r a m O b j e c t K e y > < D i a g r a m O b j e c t K e y > < K e y > R e l a t i o n s h i p s \ & l t ; T a b l e s \ A n f � g e n 3 \ C o l u m n s \ V e r s i c h e r e r   # & g t ; - & l t ; T a b l e s \ F u s i o n e n _ G r u p p e n \ C o l u m n s \ V e r s i c h e r e r   # & g t ; < / K e y > < / D i a g r a m O b j e c t K e y > < D i a g r a m O b j e c t K e y > < K e y > R e l a t i o n s h i p s \ & l t ; T a b l e s \ A n f � g e n 3 \ C o l u m n s \ V e r s i c h e r e r   # & g t ; - & l t ; T a b l e s \ F u s i o n e n _ G r u p p e n \ C o l u m n s \ V e r s i c h e r e r   # & g t ; \ F K < / K e y > < / D i a g r a m O b j e c t K e y > < D i a g r a m O b j e c t K e y > < K e y > R e l a t i o n s h i p s \ & l t ; T a b l e s \ A n f � g e n 3 \ C o l u m n s \ V e r s i c h e r e r   # & g t ; - & l t ; T a b l e s \ F u s i o n e n _ G r u p p e n \ C o l u m n s \ V e r s i c h e r e r   # & g t ; \ P K < / K e y > < / D i a g r a m O b j e c t K e y > < D i a g r a m O b j e c t K e y > < K e y > R e l a t i o n s h i p s \ & l t ; T a b l e s \ A n f � g e n 3 \ C o l u m n s \ V e r s i c h e r e r   # & g t ; - & l t ; T a b l e s \ F u s i o n e n _ G r u p p e n \ C o l u m n s \ V e r s i c h e r e r   # & g t ; \ C r o s s F i l t e r < / K e y > < / D i a g r a m O b j e c t K e y > < / A l l K e y s > < S e l e c t e d K e y s > < D i a g r a m O b j e c t K e y > < K e y > T a b l e s \ A n f � g e n 3 < / 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 T a g s \ T a b l e s \ & l t ; T a b l e s \ A n f � g e n 1 & g t ; < / K e y > < / a : K e y > < a : V a l u e   i : t y p e = " D i a g r a m D i s p l a y T a g V i e w S t a t e " > < I s N o t F i l t e r e d O u t > t r u e < / I s N o t F i l t e r e d O u t > < / a : V a l u e > < / a : K e y V a l u e O f D i a g r a m O b j e c t K e y a n y T y p e z b w N T n L X > < a : K e y V a l u e O f D i a g r a m O b j e c t K e y a n y T y p e z b w N T n L X > < a : K e y > < K e y > D y n a m i c   T a g s \ T a b l e s \ & l t ; T a b l e s \ F u s i o n e n _ G r u p p e n & g t ; < / K e y > < / a : K e y > < a : V a l u e   i : t y p e = " D i a g r a m D i s p l a y T a g V i e w S t a t e " > < I s N o t F i l t e r e d O u t > t r u e < / I s N o t F i l t e r e d O u t > < / a : V a l u e > < / a : K e y V a l u e O f D i a g r a m O b j e c t K e y a n y T y p e z b w N T n L X > < a : K e y V a l u e O f D i a g r a m O b j e c t K e y a n y T y p e z b w N T n L X > < a : K e y > < K e y > D y n a m i c   T a g s \ T a b l e s \ & l t ; T a b l e s \ A n f � g e n 3 & g t ; < / K e y > < / a : K e y > < a : V a l u e   i : t y p e = " D i a g r a m D i s p l a y T a g V i e w S t a t e " > < I s N o t F i l t e r e d O u t > t r u e < / I s N o t F i l t e r e d O u t > < / a : V a l u e > < / a : K e y V a l u e O f D i a g r a m O b j e c t K e y a n y T y p e z b w N T n L X > < a : K e y V a l u e O f D i a g r a m O b j e c t K e y a n y T y p e z b w N T n L X > < a : K e y > < K e y > T a b l e s \ A n f � g e n 1 < / K e y > < / a : K e y > < a : V a l u e   i : t y p e = " D i a g r a m D i s p l a y N o d e V i e w S t a t e " > < H e i g h t > 4 7 1 . 5 < / H e i g h t > < I s E x p a n d e d > t r u e < / I s E x p a n d e d > < L a y e d O u t > t r u e < / L a y e d O u t > < W i d t h > 2 0 0 < / W i d t h > < / a : V a l u e > < / a : K e y V a l u e O f D i a g r a m O b j e c t K e y a n y T y p e z b w N T n L X > < a : K e y V a l u e O f D i a g r a m O b j e c t K e y a n y T y p e z b w N T n L X > < a : K e y > < K e y > T a b l e s \ A n f � g e n 1 \ C o l u m n s \ S o u r c e . N a m e < / K e y > < / a : K e y > < a : V a l u e   i : t y p e = " D i a g r a m D i s p l a y N o d e V i e w S t a t e " > < H e i g h t > 1 5 0 < / H e i g h t > < I s E x p a n d e d > t r u e < / I s E x p a n d e d > < W i d t h > 2 0 0 < / W i d t h > < / a : V a l u e > < / a : K e y V a l u e O f D i a g r a m O b j e c t K e y a n y T y p e z b w N T n L X > < a : K e y V a l u e O f D i a g r a m O b j e c t K e y a n y T y p e z b w N T n L X > < a : K e y > < K e y > T a b l e s \ A n f � g e n 1 \ C o l u m n s \ J a h r < / K e y > < / a : K e y > < a : V a l u e   i : t y p e = " D i a g r a m D i s p l a y N o d e V i e w S t a t e " > < H e i g h t > 1 5 0 < / H e i g h t > < I s E x p a n d e d > t r u e < / I s E x p a n d e d > < W i d t h > 2 0 0 < / W i d t h > < / a : V a l u e > < / a : K e y V a l u e O f D i a g r a m O b j e c t K e y a n y T y p e z b w N T n L X > < a : K e y V a l u e O f D i a g r a m O b j e c t K e y a n y T y p e z b w N T n L X > < a : K e y > < K e y > T a b l e s \ A n f � g e n 1 \ C o l u m n s \ T y p < / K e y > < / a : K e y > < a : V a l u e   i : t y p e = " D i a g r a m D i s p l a y N o d e V i e w S t a t e " > < H e i g h t > 1 5 0 < / H e i g h t > < I s E x p a n d e d > t r u e < / I s E x p a n d e d > < W i d t h > 2 0 0 < / W i d t h > < / a : V a l u e > < / a : K e y V a l u e O f D i a g r a m O b j e c t K e y a n y T y p e z b w N T n L X > < a : K e y V a l u e O f D i a g r a m O b j e c t K e y a n y T y p e z b w N T n L X > < a : K e y > < K e y > T a b l e s \ A n f � g e n 1 \ C o l u m n s \ V e r s i c h e r e r   # < / K e y > < / a : K e y > < a : V a l u e   i : t y p e = " D i a g r a m D i s p l a y N o d e V i e w S t a t e " > < H e i g h t > 1 5 0 < / H e i g h t > < I s E x p a n d e d > t r u e < / I s E x p a n d e d > < W i d t h > 2 0 0 < / W i d t h > < / a : V a l u e > < / a : K e y V a l u e O f D i a g r a m O b j e c t K e y a n y T y p e z b w N T n L X > < a : K e y V a l u e O f D i a g r a m O b j e c t K e y a n y T y p e z b w N T n L X > < a : K e y > < K e y > T a b l e s \ A n f � g e n 1 \ C o l u m n s \ V e r s i c h e r e r   N a m e < / K e y > < / a : K e y > < a : V a l u e   i : t y p e = " D i a g r a m D i s p l a y N o d e V i e w S t a t e " > < H e i g h t > 1 5 0 < / H e i g h t > < I s E x p a n d e d > t r u e < / I s E x p a n d e d > < W i d t h > 2 0 0 < / W i d t h > < / a : V a l u e > < / a : K e y V a l u e O f D i a g r a m O b j e c t K e y a n y T y p e z b w N T n L X > < a : K e y V a l u e O f D i a g r a m O b j e c t K e y a n y T y p e z b w N T n L X > < a : K e y > < K e y > T a b l e s \ A n f � g e n 1 \ C o l u m n s \ K a n t o n < / K e y > < / a : K e y > < a : V a l u e   i : t y p e = " D i a g r a m D i s p l a y N o d e V i e w S t a t e " > < H e i g h t > 1 5 0 < / H e i g h t > < I s E x p a n d e d > t r u e < / I s E x p a n d e d > < W i d t h > 2 0 0 < / W i d t h > < / a : V a l u e > < / a : K e y V a l u e O f D i a g r a m O b j e c t K e y a n y T y p e z b w N T n L X > < a : K e y V a l u e O f D i a g r a m O b j e c t K e y a n y T y p e z b w N T n L X > < a : K e y > < K e y > T a b l e s \ A n f � g e n 1 \ C o l u m n s \ B r a n c h e < / K e y > < / a : K e y > < a : V a l u e   i : t y p e = " D i a g r a m D i s p l a y N o d e V i e w S t a t e " > < H e i g h t > 1 5 0 < / H e i g h t > < I s E x p a n d e d > t r u e < / I s E x p a n d e d > < W i d t h > 2 0 0 < / W i d t h > < / a : V a l u e > < / a : K e y V a l u e O f D i a g r a m O b j e c t K e y a n y T y p e z b w N T n L X > < a : K e y V a l u e O f D i a g r a m O b j e c t K e y a n y T y p e z b w N T n L X > < a : K e y > < K e y > T a b l e s \ A n f � g e n 1 \ C o l u m n s \ �   V e r s i c h e r t e < / K e y > < / a : K e y > < a : V a l u e   i : t y p e = " D i a g r a m D i s p l a y N o d e V i e w S t a t e " > < H e i g h t > 1 5 0 < / H e i g h t > < I s E x p a n d e d > t r u e < / I s E x p a n d e d > < W i d t h > 2 0 0 < / W i d t h > < / a : V a l u e > < / a : K e y V a l u e O f D i a g r a m O b j e c t K e y a n y T y p e z b w N T n L X > < a : K e y V a l u e O f D i a g r a m O b j e c t K e y a n y T y p e z b w N T n L X > < a : K e y > < K e y > T a b l e s \ A n f � g e n 1 \ C o l u m n s \ V e r s i c h e r t e n b e s t a n d   S t i c h t a g   0 1 . 0 1 .   F o l g e j a h r < / K e y > < / a : K e y > < a : V a l u e   i : t y p e = " D i a g r a m D i s p l a y N o d e V i e w S t a t e " > < H e i g h t > 1 5 0 < / H e i g h t > < I s E x p a n d e d > t r u e < / I s E x p a n d e d > < W i d t h > 2 0 0 < / W i d t h > < / a : V a l u e > < / a : K e y V a l u e O f D i a g r a m O b j e c t K e y a n y T y p e z b w N T n L X > < a : K e y V a l u e O f D i a g r a m O b j e c t K e y a n y T y p e z b w N T n L X > < a : K e y > < K e y > T a b l e s \ A n f � g e n 1 \ C o l u m n s \ I m o _ I n l a n d - K V G _ g e b V < / K e y > < / a : K e y > < a : V a l u e   i : t y p e = " D i a g r a m D i s p l a y N o d e V i e w S t a t e " > < H e i g h t > 1 5 0 < / H e i g h t > < I s E x p a n d e d > t r u e < / I s E x p a n d e d > < W i d t h > 2 0 0 < / W i d t h > < / a : V a l u e > < / a : K e y V a l u e O f D i a g r a m O b j e c t K e y a n y T y p e z b w N T n L X > < a : K e y V a l u e O f D i a g r a m O b j e c t K e y a n y T y p e z b w N T n L X > < a : K e y > < K e y > T a b l e s \ A n f � g e n 1 \ C o l u m n s \ I m o _ A u s l a n d - K V G _ g e b V < / K e y > < / a : K e y > < a : V a l u e   i : t y p e = " D i a g r a m D i s p l a y N o d e V i e w S t a t e " > < H e i g h t > 1 5 0 < / H e i g h t > < I s E x p a n d e d > t r u e < / I s E x p a n d e d > < W i d t h > 2 0 0 < / W i d t h > < / a : V a l u e > < / a : K e y V a l u e O f D i a g r a m O b j e c t K e y a n y T y p e z b w N T n L X > < a : K e y V a l u e O f D i a g r a m O b j e c t K e y a n y T y p e z b w N T n L X > < a : K e y > < K e y > T a b l e s \ A n f � g e n 1 \ C o l u m n s \ I m o _ F o n d s - g e s i c h e r t - K V G _ g e b V < / K e y > < / a : K e y > < a : V a l u e   i : t y p e = " D i a g r a m D i s p l a y N o d e V i e w S t a t e " > < H e i g h t > 1 5 0 < / H e i g h t > < I s E x p a n d e d > t r u e < / I s E x p a n d e d > < W i d t h > 2 0 0 < / W i d t h > < / a : V a l u e > < / a : K e y V a l u e O f D i a g r a m O b j e c t K e y a n y T y p e z b w N T n L X > < a : K e y V a l u e O f D i a g r a m O b j e c t K e y a n y T y p e z b w N T n L X > < a : K e y > < K e y > T a b l e s \ A n f � g e n 1 \ C o l u m n s \ I m o _ F o n d s - n i c h t - K V G _ g e b V < / K e y > < / a : K e y > < a : V a l u e   i : t y p e = " D i a g r a m D i s p l a y N o d e V i e w S t a t e " > < H e i g h t > 1 5 0 < / H e i g h t > < I s E x p a n d e d > t r u e < / I s E x p a n d e d > < W i d t h > 2 0 0 < / W i d t h > < / a : V a l u e > < / a : K e y V a l u e O f D i a g r a m O b j e c t K e y a n y T y p e z b w N T n L X > < a : K e y V a l u e O f D i a g r a m O b j e c t K e y a n y T y p e z b w N T n L X > < a : K e y > < K e y > T a b l e s \ A n f � g e n 1 \ C o l u m n s \ O b l i s - g e s i c h e r t - K V G _ g e b V < / K e y > < / a : K e y > < a : V a l u e   i : t y p e = " D i a g r a m D i s p l a y N o d e V i e w S t a t e " > < H e i g h t > 1 5 0 < / H e i g h t > < I s E x p a n d e d > t r u e < / I s E x p a n d e d > < W i d t h > 2 0 0 < / W i d t h > < / a : V a l u e > < / a : K e y V a l u e O f D i a g r a m O b j e c t K e y a n y T y p e z b w N T n L X > < a : K e y V a l u e O f D i a g r a m O b j e c t K e y a n y T y p e z b w N T n L X > < a : K e y > < K e y > T a b l e s \ A n f � g e n 1 \ C o l u m n s \ O b l i s - n i c h t - K V G _ g e b V < / K e y > < / a : K e y > < a : V a l u e   i : t y p e = " D i a g r a m D i s p l a y N o d e V i e w S t a t e " > < H e i g h t > 1 5 0 < / H e i g h t > < I s E x p a n d e d > t r u e < / I s E x p a n d e d > < W i d t h > 2 0 0 < / W i d t h > < / a : V a l u e > < / a : K e y V a l u e O f D i a g r a m O b j e c t K e y a n y T y p e z b w N T n L X > < a : K e y V a l u e O f D i a g r a m O b j e c t K e y a n y T y p e z b w N T n L X > < a : K e y > < K e y > T a b l e s \ A n f � g e n 1 \ C o l u m n s \ O b l _ F o n d s - g e s i c h e r t - K V G _ g e b V < / K e y > < / a : K e y > < a : V a l u e   i : t y p e = " D i a g r a m D i s p l a y N o d e V i e w S t a t e " > < H e i g h t > 1 5 0 < / H e i g h t > < I s E x p a n d e d > t r u e < / I s E x p a n d e d > < W i d t h > 2 0 0 < / W i d t h > < / a : V a l u e > < / a : K e y V a l u e O f D i a g r a m O b j e c t K e y a n y T y p e z b w N T n L X > < a : K e y V a l u e O f D i a g r a m O b j e c t K e y a n y T y p e z b w N T n L X > < a : K e y > < K e y > T a b l e s \ A n f � g e n 1 \ C o l u m n s \ O b l _ F o n d s - n i c h t - K V G _ g e b V < / K e y > < / a : K e y > < a : V a l u e   i : t y p e = " D i a g r a m D i s p l a y N o d e V i e w S t a t e " > < H e i g h t > 1 5 0 < / H e i g h t > < I s E x p a n d e d > t r u e < / I s E x p a n d e d > < W i d t h > 2 0 0 < / W i d t h > < / a : V a l u e > < / a : K e y V a l u e O f D i a g r a m O b j e c t K e y a n y T y p e z b w N T n L X > < a : K e y V a l u e O f D i a g r a m O b j e c t K e y a n y T y p e z b w N T n L X > < a : K e y > < K e y > T a b l e s \ A n f � g e n 1 \ C o l u m n s \ A k t - g e s i c h e r t - K V G _ g e b V < / K e y > < / a : K e y > < a : V a l u e   i : t y p e = " D i a g r a m D i s p l a y N o d e V i e w S t a t e " > < H e i g h t > 1 5 0 < / H e i g h t > < I s E x p a n d e d > t r u e < / I s E x p a n d e d > < W i d t h > 2 0 0 < / W i d t h > < / a : V a l u e > < / a : K e y V a l u e O f D i a g r a m O b j e c t K e y a n y T y p e z b w N T n L X > < a : K e y V a l u e O f D i a g r a m O b j e c t K e y a n y T y p e z b w N T n L X > < a : K e y > < K e y > T a b l e s \ A n f � g e n 1 \ C o l u m n s \ A k t - n i c h t - K V G _ g e b V < / K e y > < / a : K e y > < a : V a l u e   i : t y p e = " D i a g r a m D i s p l a y N o d e V i e w S t a t e " > < H e i g h t > 1 5 0 < / H e i g h t > < I s E x p a n d e d > t r u e < / I s E x p a n d e d > < W i d t h > 2 0 0 < / W i d t h > < / a : V a l u e > < / a : K e y V a l u e O f D i a g r a m O b j e c t K e y a n y T y p e z b w N T n L X > < a : K e y V a l u e O f D i a g r a m O b j e c t K e y a n y T y p e z b w N T n L X > < a : K e y > < K e y > T a b l e s \ A n f � g e n 1 \ C o l u m n s \ A k t _ F o n d s - g e s i c h e r t - K V G _ g e b V < / K e y > < / a : K e y > < a : V a l u e   i : t y p e = " D i a g r a m D i s p l a y N o d e V i e w S t a t e " > < H e i g h t > 1 5 0 < / H e i g h t > < I s E x p a n d e d > t r u e < / I s E x p a n d e d > < W i d t h > 2 0 0 < / W i d t h > < / a : V a l u e > < / a : K e y V a l u e O f D i a g r a m O b j e c t K e y a n y T y p e z b w N T n L X > < a : K e y V a l u e O f D i a g r a m O b j e c t K e y a n y T y p e z b w N T n L X > < a : K e y > < K e y > T a b l e s \ A n f � g e n 1 \ C o l u m n s \ A k t _ F o n d s - n i c h t - K V G _ g e b V < / K e y > < / a : K e y > < a : V a l u e   i : t y p e = " D i a g r a m D i s p l a y N o d e V i e w S t a t e " > < H e i g h t > 1 5 0 < / H e i g h t > < I s E x p a n d e d > t r u e < / I s E x p a n d e d > < W i d t h > 2 0 0 < / W i d t h > < / a : V a l u e > < / a : K e y V a l u e O f D i a g r a m O b j e c t K e y a n y T y p e z b w N T n L X > < a : K e y V a l u e O f D i a g r a m O b j e c t K e y a n y T y p e z b w N T n L X > < a : K e y > < K e y > T a b l e s \ A n f � g e n 1 \ C o l u m n s \ L i q - g e s i c h e r t - K V G _ g e b V < / K e y > < / a : K e y > < a : V a l u e   i : t y p e = " D i a g r a m D i s p l a y N o d e V i e w S t a t e " > < H e i g h t > 1 5 0 < / H e i g h t > < I s E x p a n d e d > t r u e < / I s E x p a n d e d > < W i d t h > 2 0 0 < / W i d t h > < / a : V a l u e > < / a : K e y V a l u e O f D i a g r a m O b j e c t K e y a n y T y p e z b w N T n L X > < a : K e y V a l u e O f D i a g r a m O b j e c t K e y a n y T y p e z b w N T n L X > < a : K e y > < K e y > T a b l e s \ A n f � g e n 1 \ C o l u m n s \ L i q - n i c h t - K V G _ g e b V < / K e y > < / a : K e y > < a : V a l u e   i : t y p e = " D i a g r a m D i s p l a y N o d e V i e w S t a t e " > < H e i g h t > 1 5 0 < / H e i g h t > < I s E x p a n d e d > t r u e < / I s E x p a n d e d > < W i d t h > 2 0 0 < / W i d t h > < / a : V a l u e > < / a : K e y V a l u e O f D i a g r a m O b j e c t K e y a n y T y p e z b w N T n L X > < a : K e y V a l u e O f D i a g r a m O b j e c t K e y a n y T y p e z b w N T n L X > < a : K e y > < K e y > T a b l e s \ A n f � g e n 1 \ C o l u m n s \ L i q _ F o n d s - g e s i c h e r t - K V G _ g e b V < / K e y > < / a : K e y > < a : V a l u e   i : t y p e = " D i a g r a m D i s p l a y N o d e V i e w S t a t e " > < H e i g h t > 1 5 0 < / H e i g h t > < I s E x p a n d e d > t r u e < / I s E x p a n d e d > < W i d t h > 2 0 0 < / W i d t h > < / a : V a l u e > < / a : K e y V a l u e O f D i a g r a m O b j e c t K e y a n y T y p e z b w N T n L X > < a : K e y V a l u e O f D i a g r a m O b j e c t K e y a n y T y p e z b w N T n L X > < a : K e y > < K e y > T a b l e s \ A n f � g e n 1 \ C o l u m n s \ L i q _ F o n d s - n i c h t - K V G _ g e b V < / K e y > < / a : K e y > < a : V a l u e   i : t y p e = " D i a g r a m D i s p l a y N o d e V i e w S t a t e " > < H e i g h t > 1 5 0 < / H e i g h t > < I s E x p a n d e d > t r u e < / I s E x p a n d e d > < W i d t h > 2 0 0 < / W i d t h > < / a : V a l u e > < / a : K e y V a l u e O f D i a g r a m O b j e c t K e y a n y T y p e z b w N T n L X > < a : K e y V a l u e O f D i a g r a m O b j e c t K e y a n y T y p e z b w N T n L X > < a : K e y > < K e y > T a b l e s \ A n f � g e n 1 \ C o l u m n s \ D e r i v a t i v e _ g e b V < / K e y > < / a : K e y > < a : V a l u e   i : t y p e = " D i a g r a m D i s p l a y N o d e V i e w S t a t e " > < H e i g h t > 1 5 0 < / H e i g h t > < I s E x p a n d e d > t r u e < / I s E x p a n d e d > < W i d t h > 2 0 0 < / W i d t h > < / a : V a l u e > < / a : K e y V a l u e O f D i a g r a m O b j e c t K e y a n y T y p e z b w N T n L X > < a : K e y V a l u e O f D i a g r a m O b j e c t K e y a n y T y p e z b w N T n L X > < a : K e y > < K e y > T a b l e s \ A n f � g e n 1 \ C o l u m n s \ I m o _ I n l a n d - K V G _ � b r i g V < / K e y > < / a : K e y > < a : V a l u e   i : t y p e = " D i a g r a m D i s p l a y N o d e V i e w S t a t e " > < H e i g h t > 1 5 0 < / H e i g h t > < I s E x p a n d e d > t r u e < / I s E x p a n d e d > < W i d t h > 2 0 0 < / W i d t h > < / a : V a l u e > < / a : K e y V a l u e O f D i a g r a m O b j e c t K e y a n y T y p e z b w N T n L X > < a : K e y V a l u e O f D i a g r a m O b j e c t K e y a n y T y p e z b w N T n L X > < a : K e y > < K e y > T a b l e s \ A n f � g e n 1 \ C o l u m n s \ I m o _ A u s l a n d - K V G _ � b r i g V < / K e y > < / a : K e y > < a : V a l u e   i : t y p e = " D i a g r a m D i s p l a y N o d e V i e w S t a t e " > < H e i g h t > 1 5 0 < / H e i g h t > < I s E x p a n d e d > t r u e < / I s E x p a n d e d > < W i d t h > 2 0 0 < / W i d t h > < / a : V a l u e > < / a : K e y V a l u e O f D i a g r a m O b j e c t K e y a n y T y p e z b w N T n L X > < a : K e y V a l u e O f D i a g r a m O b j e c t K e y a n y T y p e z b w N T n L X > < a : K e y > < K e y > T a b l e s \ A n f � g e n 1 \ C o l u m n s \ I m o _ F o n d s - g e s i c h e r t - K V G _ � b r i g V < / K e y > < / a : K e y > < a : V a l u e   i : t y p e = " D i a g r a m D i s p l a y N o d e V i e w S t a t e " > < H e i g h t > 1 5 0 < / H e i g h t > < I s E x p a n d e d > t r u e < / I s E x p a n d e d > < W i d t h > 2 0 0 < / W i d t h > < / a : V a l u e > < / a : K e y V a l u e O f D i a g r a m O b j e c t K e y a n y T y p e z b w N T n L X > < a : K e y V a l u e O f D i a g r a m O b j e c t K e y a n y T y p e z b w N T n L X > < a : K e y > < K e y > T a b l e s \ A n f � g e n 1 \ C o l u m n s \ I m o _ F o n d s - n i c h t - K V G _ � b r i g V < / K e y > < / a : K e y > < a : V a l u e   i : t y p e = " D i a g r a m D i s p l a y N o d e V i e w S t a t e " > < H e i g h t > 1 5 0 < / H e i g h t > < I s E x p a n d e d > t r u e < / I s E x p a n d e d > < W i d t h > 2 0 0 < / W i d t h > < / a : V a l u e > < / a : K e y V a l u e O f D i a g r a m O b j e c t K e y a n y T y p e z b w N T n L X > < a : K e y V a l u e O f D i a g r a m O b j e c t K e y a n y T y p e z b w N T n L X > < a : K e y > < K e y > T a b l e s \ A n f � g e n 1 \ C o l u m n s \ O b l i s - g e s i c h e r t - K V G _ � b r i g V < / K e y > < / a : K e y > < a : V a l u e   i : t y p e = " D i a g r a m D i s p l a y N o d e V i e w S t a t e " > < H e i g h t > 1 5 0 < / H e i g h t > < I s E x p a n d e d > t r u e < / I s E x p a n d e d > < W i d t h > 2 0 0 < / W i d t h > < / a : V a l u e > < / a : K e y V a l u e O f D i a g r a m O b j e c t K e y a n y T y p e z b w N T n L X > < a : K e y V a l u e O f D i a g r a m O b j e c t K e y a n y T y p e z b w N T n L X > < a : K e y > < K e y > T a b l e s \ A n f � g e n 1 \ C o l u m n s \ O b l i s - n i c h t - K V G _ � b r i g V < / K e y > < / a : K e y > < a : V a l u e   i : t y p e = " D i a g r a m D i s p l a y N o d e V i e w S t a t e " > < H e i g h t > 1 5 0 < / H e i g h t > < I s E x p a n d e d > t r u e < / I s E x p a n d e d > < W i d t h > 2 0 0 < / W i d t h > < / a : V a l u e > < / a : K e y V a l u e O f D i a g r a m O b j e c t K e y a n y T y p e z b w N T n L X > < a : K e y V a l u e O f D i a g r a m O b j e c t K e y a n y T y p e z b w N T n L X > < a : K e y > < K e y > T a b l e s \ A n f � g e n 1 \ C o l u m n s \ O b l _ F o n d s - g e s i c h e r t - K V G _ � b r i g V < / K e y > < / a : K e y > < a : V a l u e   i : t y p e = " D i a g r a m D i s p l a y N o d e V i e w S t a t e " > < H e i g h t > 1 5 0 < / H e i g h t > < I s E x p a n d e d > t r u e < / I s E x p a n d e d > < W i d t h > 2 0 0 < / W i d t h > < / a : V a l u e > < / a : K e y V a l u e O f D i a g r a m O b j e c t K e y a n y T y p e z b w N T n L X > < a : K e y V a l u e O f D i a g r a m O b j e c t K e y a n y T y p e z b w N T n L X > < a : K e y > < K e y > T a b l e s \ A n f � g e n 1 \ C o l u m n s \ O b l _ F o n d s - n i c h t - K V G _ � b r i g V < / K e y > < / a : K e y > < a : V a l u e   i : t y p e = " D i a g r a m D i s p l a y N o d e V i e w S t a t e " > < H e i g h t > 1 5 0 < / H e i g h t > < I s E x p a n d e d > t r u e < / I s E x p a n d e d > < W i d t h > 2 0 0 < / W i d t h > < / a : V a l u e > < / a : K e y V a l u e O f D i a g r a m O b j e c t K e y a n y T y p e z b w N T n L X > < a : K e y V a l u e O f D i a g r a m O b j e c t K e y a n y T y p e z b w N T n L X > < a : K e y > < K e y > T a b l e s \ A n f � g e n 1 \ C o l u m n s \ A k t - g e s i c h e r t - K V G _ � b r i g V < / K e y > < / a : K e y > < a : V a l u e   i : t y p e = " D i a g r a m D i s p l a y N o d e V i e w S t a t e " > < H e i g h t > 1 5 0 < / H e i g h t > < I s E x p a n d e d > t r u e < / I s E x p a n d e d > < W i d t h > 2 0 0 < / W i d t h > < / a : V a l u e > < / a : K e y V a l u e O f D i a g r a m O b j e c t K e y a n y T y p e z b w N T n L X > < a : K e y V a l u e O f D i a g r a m O b j e c t K e y a n y T y p e z b w N T n L X > < a : K e y > < K e y > T a b l e s \ A n f � g e n 1 \ C o l u m n s \ A k t - n i c h t - K V G _ � b r i g V < / K e y > < / a : K e y > < a : V a l u e   i : t y p e = " D i a g r a m D i s p l a y N o d e V i e w S t a t e " > < H e i g h t > 1 5 0 < / H e i g h t > < I s E x p a n d e d > t r u e < / I s E x p a n d e d > < W i d t h > 2 0 0 < / W i d t h > < / a : V a l u e > < / a : K e y V a l u e O f D i a g r a m O b j e c t K e y a n y T y p e z b w N T n L X > < a : K e y V a l u e O f D i a g r a m O b j e c t K e y a n y T y p e z b w N T n L X > < a : K e y > < K e y > T a b l e s \ A n f � g e n 1 \ C o l u m n s \ A k t _ F o n d s - g e s i c h e r t - K V G _ � b r i g V < / K e y > < / a : K e y > < a : V a l u e   i : t y p e = " D i a g r a m D i s p l a y N o d e V i e w S t a t e " > < H e i g h t > 1 5 0 < / H e i g h t > < I s E x p a n d e d > t r u e < / I s E x p a n d e d > < W i d t h > 2 0 0 < / W i d t h > < / a : V a l u e > < / a : K e y V a l u e O f D i a g r a m O b j e c t K e y a n y T y p e z b w N T n L X > < a : K e y V a l u e O f D i a g r a m O b j e c t K e y a n y T y p e z b w N T n L X > < a : K e y > < K e y > T a b l e s \ A n f � g e n 1 \ C o l u m n s \ A k t _ F o n d s - n i c h t - K V G _ � b r i g V < / K e y > < / a : K e y > < a : V a l u e   i : t y p e = " D i a g r a m D i s p l a y N o d e V i e w S t a t e " > < H e i g h t > 1 5 0 < / H e i g h t > < I s E x p a n d e d > t r u e < / I s E x p a n d e d > < W i d t h > 2 0 0 < / W i d t h > < / a : V a l u e > < / a : K e y V a l u e O f D i a g r a m O b j e c t K e y a n y T y p e z b w N T n L X > < a : K e y V a l u e O f D i a g r a m O b j e c t K e y a n y T y p e z b w N T n L X > < a : K e y > < K e y > T a b l e s \ A n f � g e n 1 \ C o l u m n s \ L i q - g e s i c h e r t - K V G _ � b r i g V < / K e y > < / a : K e y > < a : V a l u e   i : t y p e = " D i a g r a m D i s p l a y N o d e V i e w S t a t e " > < H e i g h t > 1 5 0 < / H e i g h t > < I s E x p a n d e d > t r u e < / I s E x p a n d e d > < W i d t h > 2 0 0 < / W i d t h > < / a : V a l u e > < / a : K e y V a l u e O f D i a g r a m O b j e c t K e y a n y T y p e z b w N T n L X > < a : K e y V a l u e O f D i a g r a m O b j e c t K e y a n y T y p e z b w N T n L X > < a : K e y > < K e y > T a b l e s \ A n f � g e n 1 \ C o l u m n s \ L i q - n i c h t - K V G _ � b r i g V < / K e y > < / a : K e y > < a : V a l u e   i : t y p e = " D i a g r a m D i s p l a y N o d e V i e w S t a t e " > < H e i g h t > 1 5 0 < / H e i g h t > < I s E x p a n d e d > t r u e < / I s E x p a n d e d > < W i d t h > 2 0 0 < / W i d t h > < / a : V a l u e > < / a : K e y V a l u e O f D i a g r a m O b j e c t K e y a n y T y p e z b w N T n L X > < a : K e y V a l u e O f D i a g r a m O b j e c t K e y a n y T y p e z b w N T n L X > < a : K e y > < K e y > T a b l e s \ A n f � g e n 1 \ C o l u m n s \ L i q _ F o n d s - g e s i c h e r t - K V G _ � b r i g V < / K e y > < / a : K e y > < a : V a l u e   i : t y p e = " D i a g r a m D i s p l a y N o d e V i e w S t a t e " > < H e i g h t > 1 5 0 < / H e i g h t > < I s E x p a n d e d > t r u e < / I s E x p a n d e d > < W i d t h > 2 0 0 < / W i d t h > < / a : V a l u e > < / a : K e y V a l u e O f D i a g r a m O b j e c t K e y a n y T y p e z b w N T n L X > < a : K e y V a l u e O f D i a g r a m O b j e c t K e y a n y T y p e z b w N T n L X > < a : K e y > < K e y > T a b l e s \ A n f � g e n 1 \ C o l u m n s \ L i q _ F o n d s - n i c h t - K V G _ � b r i g V < / K e y > < / a : K e y > < a : V a l u e   i : t y p e = " D i a g r a m D i s p l a y N o d e V i e w S t a t e " > < H e i g h t > 1 5 0 < / H e i g h t > < I s E x p a n d e d > t r u e < / I s E x p a n d e d > < W i d t h > 2 0 0 < / W i d t h > < / a : V a l u e > < / a : K e y V a l u e O f D i a g r a m O b j e c t K e y a n y T y p e z b w N T n L X > < a : K e y V a l u e O f D i a g r a m O b j e c t K e y a n y T y p e z b w N T n L X > < a : K e y > < K e y > T a b l e s \ A n f � g e n 1 \ C o l u m n s \ D e r i v a t i v e _ � b r i g V < / K e y > < / a : K e y > < a : V a l u e   i : t y p e = " D i a g r a m D i s p l a y N o d e V i e w S t a t e " > < H e i g h t > 1 5 0 < / H e i g h t > < I s E x p a n d e d > t r u e < / I s E x p a n d e d > < W i d t h > 2 0 0 < / W i d t h > < / a : V a l u e > < / a : K e y V a l u e O f D i a g r a m O b j e c t K e y a n y T y p e z b w N T n L X > < a : K e y V a l u e O f D i a g r a m O b j e c t K e y a n y T y p e z b w N T n L X > < a : K e y > < K e y > T a b l e s \ A n f � g e n 1 \ C o l u m n s \ B e t e i l i g u n g e n   K V - K V G _ � b r i g V < / K e y > < / a : K e y > < a : V a l u e   i : t y p e = " D i a g r a m D i s p l a y N o d e V i e w S t a t e " > < H e i g h t > 1 5 0 < / H e i g h t > < I s E x p a n d e d > t r u e < / I s E x p a n d e d > < W i d t h > 2 0 0 < / W i d t h > < / a : V a l u e > < / a : K e y V a l u e O f D i a g r a m O b j e c t K e y a n y T y p e z b w N T n L X > < a : K e y V a l u e O f D i a g r a m O b j e c t K e y a n y T y p e z b w N T n L X > < a : K e y > < K e y > T a b l e s \ A n f � g e n 1 \ C o l u m n s \ P r � m i e n   ( K t o . 3 0 ) < / K e y > < / a : K e y > < a : V a l u e   i : t y p e = " D i a g r a m D i s p l a y N o d e V i e w S t a t e " > < H e i g h t > 1 5 0 < / H e i g h t > < I s E x p a n d e d > t r u e < / I s E x p a n d e d > < W i d t h > 2 0 0 < / W i d t h > < / a : V a l u e > < / a : K e y V a l u e O f D i a g r a m O b j e c t K e y a n y T y p e z b w N T n L X > < a : K e y V a l u e O f D i a g r a m O b j e c t K e y a n y T y p e z b w N T n L X > < a : K e y > < K e y > T a b l e s \ A n f � g e n 1 \ C o l u m n s \ E r l � s m i n d e r u n g e n   a u f   P r � m i e n   ( K t o . 3 3 ) < / K e y > < / a : K e y > < a : V a l u e   i : t y p e = " D i a g r a m D i s p l a y N o d e V i e w S t a t e " > < H e i g h t > 1 5 0 < / H e i g h t > < I s E x p a n d e d > t r u e < / I s E x p a n d e d > < W i d t h > 2 0 0 < / W i d t h > < / a : V a l u e > < / a : K e y V a l u e O f D i a g r a m O b j e c t K e y a n y T y p e z b w N T n L X > < a : K e y V a l u e O f D i a g r a m O b j e c t K e y a n y T y p e z b w N T n L X > < a : K e y > < K e y > T a b l e s \ A n f � g e n 1 \ C o l u m n s \ P r � m i e n t a n t e i l e   d e r   R � c k v e r s i c h e r e r   ( K t o . 3 5 ) < / K e y > < / a : K e y > < a : V a l u e   i : t y p e = " D i a g r a m D i s p l a y N o d e V i e w S t a t e " > < H e i g h t > 1 5 0 < / H e i g h t > < I s E x p a n d e d > t r u e < / I s E x p a n d e d > < W i d t h > 2 0 0 < / W i d t h > < / a : V a l u e > < / a : K e y V a l u e O f D i a g r a m O b j e c t K e y a n y T y p e z b w N T n L X > < a : K e y V a l u e O f D i a g r a m O b j e c t K e y a n y T y p e z b w N T n L X > < a : K e y > < K e y > T a b l e s \ A n f � g e n 1 \ C o l u m n s \ B e i t r � g e   d e r   K a n t o n e   z . G .   d e r   P r � m i e n v e r b i l l i g u n g   ( K t o . 3 6 ) < / K e y > < / a : K e y > < a : V a l u e   i : t y p e = " D i a g r a m D i s p l a y N o d e V i e w S t a t e " > < H e i g h t > 1 5 0 < / H e i g h t > < I s E x p a n d e d > t r u e < / I s E x p a n d e d > < W i d t h > 2 0 0 < / W i d t h > < / a : V a l u e > < / a : K e y V a l u e O f D i a g r a m O b j e c t K e y a n y T y p e z b w N T n L X > < a : K e y V a l u e O f D i a g r a m O b j e c t K e y a n y T y p e z b w N T n L X > < a : K e y > < K e y > T a b l e s \ A n f � g e n 1 \ C o l u m n s \ A n d e r e   B e i t r � g e   z . G .   d e s   V e r s i c h e r e r s   ( K t o . 3 6 ) < / K e y > < / a : K e y > < a : V a l u e   i : t y p e = " D i a g r a m D i s p l a y N o d e V i e w S t a t e " > < H e i g h t > 1 5 0 < / H e i g h t > < I s E x p a n d e d > t r u e < / I s E x p a n d e d > < W i d t h > 2 0 0 < / W i d t h > < / a : V a l u e > < / a : K e y V a l u e O f D i a g r a m O b j e c t K e y a n y T y p e z b w N T n L X > < a : K e y V a l u e O f D i a g r a m O b j e c t K e y a n y T y p e z b w N T n L X > < a : K e y > < K e y > T a b l e s \ A n f � g e n 1 \ C o l u m n s \ B e i t r � g e   a n   I n s o l v e n z f o n d s   ( K t o . 3 6 ) < / K e y > < / a : K e y > < a : V a l u e   i : t y p e = " D i a g r a m D i s p l a y N o d e V i e w S t a t e " > < H e i g h t > 1 5 0 < / H e i g h t > < I s E x p a n d e d > t r u e < / I s E x p a n d e d > < W i d t h > 2 0 0 < / W i d t h > < / a : V a l u e > < / a : K e y V a l u e O f D i a g r a m O b j e c t K e y a n y T y p e z b w N T n L X > < a : K e y V a l u e O f D i a g r a m O b j e c t K e y a n y T y p e z b w N T n L X > < a : K e y > < K e y > T a b l e s \ A n f � g e n 1 \ C o l u m n s \ B e i t r � g e   a n   d i e   G e s u n d h e i t s f � r d e r u n g   ( A r t .   1 9   K V G )     ( K t o . 3 6 ) < / K e y > < / a : K e y > < a : V a l u e   i : t y p e = " D i a g r a m D i s p l a y N o d e V i e w S t a t e " > < H e i g h t > 1 5 0 < / H e i g h t > < I s E x p a n d e d > t r u e < / I s E x p a n d e d > < W i d t h > 2 0 0 < / W i d t h > < / a : V a l u e > < / a : K e y V a l u e O f D i a g r a m O b j e c t K e y a n y T y p e z b w N T n L X > < a : K e y V a l u e O f D i a g r a m O b j e c t K e y a n y T y p e z b w N T n L X > < a : K e y > < K e y > T a b l e s \ A n f � g e n 1 \ C o l u m n s \ B e i t r � g e   a n   d i e   E i d g e n � s s i s c h e   Q u a l i t � t s k o m m i s s i o n   ( E Q K )   A r t .   5 8 f   K V G < / K e y > < / a : K e y > < a : V a l u e   i : t y p e = " D i a g r a m D i s p l a y N o d e V i e w S t a t e " > < H e i g h t > 1 5 0 < / H e i g h t > < I s E x p a n d e d > t r u e < / I s E x p a n d e d > < W i d t h > 2 0 0 < / W i d t h > < / a : V a l u e > < / a : K e y V a l u e O f D i a g r a m O b j e c t K e y a n y T y p e z b w N T n L X > < a : K e y V a l u e O f D i a g r a m O b j e c t K e y a n y T y p e z b w N T n L X > < a : K e y > < K e y > T a b l e s \ A n f � g e n 1 \ C o l u m n s \ A n g e r e c h n e t e   u n d   a u s b e z a h l t e   B e i t r � g e   a n   d i e   V e r s i c h e r t e n   ( K t o . 3 7 ) < / K e y > < / a : K e y > < a : V a l u e   i : t y p e = " D i a g r a m D i s p l a y N o d e V i e w S t a t e " > < H e i g h t > 1 5 0 < / H e i g h t > < I s E x p a n d e d > t r u e < / I s E x p a n d e d > < W i d t h > 2 0 0 < / W i d t h > < / a : V a l u e > < / a : K e y V a l u e O f D i a g r a m O b j e c t K e y a n y T y p e z b w N T n L X > < a : K e y V a l u e O f D i a g r a m O b j e c t K e y a n y T y p e z b w N T n L X > < a : K e y > < K e y > T a b l e s \ A n f � g e n 1 \ C o l u m n s \ B r u t t o l e i s t u n g e n   ( K t o . 4 0 ) < / K e y > < / a : K e y > < a : V a l u e   i : t y p e = " D i a g r a m D i s p l a y N o d e V i e w S t a t e " > < H e i g h t > 1 5 0 < / H e i g h t > < I s E x p a n d e d > t r u e < / I s E x p a n d e d > < W i d t h > 2 0 0 < / W i d t h > < / a : V a l u e > < / a : K e y V a l u e O f D i a g r a m O b j e c t K e y a n y T y p e z b w N T n L X > < a : K e y V a l u e O f D i a g r a m O b j e c t K e y a n y T y p e z b w N T n L X > < a : K e y > < K e y > T a b l e s \ A n f � g e n 1 \ C o l u m n s \ K o s t e n b e t e i l i g u n g e n   F r a n c h i s s e n   ( K t o . 4 2 ) < / K e y > < / a : K e y > < a : V a l u e   i : t y p e = " D i a g r a m D i s p l a y N o d e V i e w S t a t e " > < H e i g h t > 1 5 0 < / H e i g h t > < I s E x p a n d e d > t r u e < / I s E x p a n d e d > < W i d t h > 2 0 0 < / W i d t h > < / a : V a l u e > < / a : K e y V a l u e O f D i a g r a m O b j e c t K e y a n y T y p e z b w N T n L X > < a : K e y V a l u e O f D i a g r a m O b j e c t K e y a n y T y p e z b w N T n L X > < a : K e y > < K e y > T a b l e s \ A n f � g e n 1 \ C o l u m n s \ K o s t e n b e t e i l i g u n g e n   S e l b s b e h a l t   ( K t o . 4 2 ) < / K e y > < / a : K e y > < a : V a l u e   i : t y p e = " D i a g r a m D i s p l a y N o d e V i e w S t a t e " > < H e i g h t > 1 5 0 < / H e i g h t > < I s E x p a n d e d > t r u e < / I s E x p a n d e d > < W i d t h > 2 0 0 < / W i d t h > < / a : V a l u e > < / a : K e y V a l u e O f D i a g r a m O b j e c t K e y a n y T y p e z b w N T n L X > < a : K e y V a l u e O f D i a g r a m O b j e c t K e y a n y T y p e z b w N T n L X > < a : K e y > < K e y > T a b l e s \ A n f � g e n 1 \ C o l u m n s \ K o s t e n b e t e i l i g u n g e n   S p i t a l b e i t r a g   ( K t o . 4 2 ) < / K e y > < / a : K e y > < a : V a l u e   i : t y p e = " D i a g r a m D i s p l a y N o d e V i e w S t a t e " > < H e i g h t > 1 5 0 < / H e i g h t > < I s E x p a n d e d > t r u e < / I s E x p a n d e d > < W i d t h > 2 0 0 < / W i d t h > < / a : V a l u e > < / a : K e y V a l u e O f D i a g r a m O b j e c t K e y a n y T y p e z b w N T n L X > < a : K e y V a l u e O f D i a g r a m O b j e c t K e y a n y T y p e z b w N T n L X > < a : K e y > < K e y > T a b l e s \ A n f � g e n 1 \ C o l u m n s \ K o s t e n b e t e i l i g u n g e n   P a u s c h a l   ( K t o . 4 2 ) < / K e y > < / a : K e y > < a : V a l u e   i : t y p e = " D i a g r a m D i s p l a y N o d e V i e w S t a t e " > < H e i g h t > 1 5 0 < / H e i g h t > < I s E x p a n d e d > t r u e < / I s E x p a n d e d > < W i d t h > 2 0 0 < / W i d t h > < / a : V a l u e > < / a : K e y V a l u e O f D i a g r a m O b j e c t K e y a n y T y p e z b w N T n L X > < a : K e y V a l u e O f D i a g r a m O b j e c t K e y a n y T y p e z b w N T n L X > < a : K e y > < K e y > T a b l e s \ A n f � g e n 1 \ C o l u m n s \ A b s c h r e i b u n g e n   a u f   K o s t e n b e t e i l i g u n g e n   ( K t o . 4 2 ) < / K e y > < / a : K e y > < a : V a l u e   i : t y p e = " D i a g r a m D i s p l a y N o d e V i e w S t a t e " > < H e i g h t > 1 5 0 < / H e i g h t > < I s E x p a n d e d > t r u e < / I s E x p a n d e d > < W i d t h > 2 0 0 < / W i d t h > < / a : V a l u e > < / a : K e y V a l u e O f D i a g r a m O b j e c t K e y a n y T y p e z b w N T n L X > < a : K e y V a l u e O f D i a g r a m O b j e c t K e y a n y T y p e z b w N T n L X > < a : K e y > < K e y > T a b l e s \ A n f � g e n 1 \ C o l u m n s \ V e r � n d e r u n g   R � c k s t e l l u n g e n   f � r   u n e r l e d i g t e   V e r s i c h e r u n g s f � l l e   ( K t o . 4 5 ) < / K e y > < / a : K e y > < a : V a l u e   i : t y p e = " D i a g r a m D i s p l a y N o d e V i e w S t a t e " > < H e i g h t > 1 5 0 < / H e i g h t > < I s E x p a n d e d > t r u e < / I s E x p a n d e d > < W i d t h > 2 0 0 < / W i d t h > < / a : V a l u e > < / a : K e y V a l u e O f D i a g r a m O b j e c t K e y a n y T y p e z b w N T n L X > < a : K e y V a l u e O f D i a g r a m O b j e c t K e y a n y T y p e z b w N T n L X > < a : K e y > < K e y > T a b l e s \ A n f � g e n 1 \ C o l u m n s \ A u s g l e i c h   v o n   z u   h o h e n   P r � m i e n e i n n a h m e n   ( K t o . 4 5 4 )   ( a b   2 0 1 7 ) < / K e y > < / a : K e y > < a : V a l u e   i : t y p e = " D i a g r a m D i s p l a y N o d e V i e w S t a t e " > < H e i g h t > 1 5 0 < / H e i g h t > < I s E x p a n d e d > t r u e < / I s E x p a n d e d > < W i d t h > 2 0 0 < / W i d t h > < / a : V a l u e > < / a : K e y V a l u e O f D i a g r a m O b j e c t K e y a n y T y p e z b w N T n L X > < a : K e y V a l u e O f D i a g r a m O b j e c t K e y a n y T y p e z b w N T n L X > < a : K e y > < K e y > T a b l e s \ A n f � g e n 1 \ C o l u m n s \ V e r � n d . d . v e r s . t e c h n . S c h w a n k u n g s - R s t .   ( K t o .   4 6 0 )   ( n u r   b e i   V V G ) < / K e y > < / a : K e y > < a : V a l u e   i : t y p e = " D i a g r a m D i s p l a y N o d e V i e w S t a t e " > < H e i g h t > 1 5 0 < / H e i g h t > < I s E x p a n d e d > t r u e < / I s E x p a n d e d > < W i d t h > 2 0 0 < / W i d t h > < / a : V a l u e > < / a : K e y V a l u e O f D i a g r a m O b j e c t K e y a n y T y p e z b w N T n L X > < a : K e y V a l u e O f D i a g r a m O b j e c t K e y a n y T y p e z b w N T n L X > < a : K e y > < K e y > T a b l e s \ A n f � g e n 1 \ C o l u m n s \ V e r � n d e r u n g   R � c k s t e l l u n g e n   P r � m i e n k o r r e k t u r     ( K t o . 4 7 ) < / K e y > < / a : K e y > < a : V a l u e   i : t y p e = " D i a g r a m D i s p l a y N o d e V i e w S t a t e " > < H e i g h t > 1 5 0 < / H e i g h t > < I s E x p a n d e d > t r u e < / I s E x p a n d e d > < W i d t h > 2 0 0 < / W i d t h > < / a : V a l u e > < / a : K e y V a l u e O f D i a g r a m O b j e c t K e y a n y T y p e z b w N T n L X > < a : K e y V a l u e O f D i a g r a m O b j e c t K e y a n y T y p e z b w N T n L X > < a : K e y > < K e y > T a b l e s \ A n f � g e n 1 \ C o l u m n s \ A b g a b e n   i n   d e n   R i s i k o a u s g l e i c h   ( K t o .   f � r   N e t t o - Z a h l e r )   ( K t o . 4 8 ) < / K e y > < / a : K e y > < a : V a l u e   i : t y p e = " D i a g r a m D i s p l a y N o d e V i e w S t a t e " > < H e i g h t > 1 5 0 < / H e i g h t > < I s E x p a n d e d > t r u e < / I s E x p a n d e d > < W i d t h > 2 0 0 < / W i d t h > < / a : V a l u e > < / a : K e y V a l u e O f D i a g r a m O b j e c t K e y a n y T y p e z b w N T n L X > < a : K e y V a l u e O f D i a g r a m O b j e c t K e y a n y T y p e z b w N T n L X > < a : K e y > < K e y > T a b l e s \ A n f � g e n 1 \ C o l u m n s \ B e i t r � g e   a u s   d e m   R i s i k o a u s g l e i c h   ( K t o .   f � r   N e t t o - E m p f � n g e r )   ( K t o . 4 8 ) < / K e y > < / a : K e y > < a : V a l u e   i : t y p e = " D i a g r a m D i s p l a y N o d e V i e w S t a t e " > < H e i g h t > 1 5 0 < / H e i g h t > < I s E x p a n d e d > t r u e < / I s E x p a n d e d > < W i d t h > 2 0 0 < / W i d t h > < / a : V a l u e > < / a : K e y V a l u e O f D i a g r a m O b j e c t K e y a n y T y p e z b w N T n L X > < a : K e y V a l u e O f D i a g r a m O b j e c t K e y a n y T y p e z b w N T n L X > < a : K e y > < K e y > T a b l e s \ A n f � g e n 1 \ C o l u m n s \ B i l d u n g   /   A u f l � s u n g   A b g r e n z u n g e n   f � r   d e n   R i s i k o a u s g l e i c h   ( K t o . 4 8 ) < / K e y > < / a : K e y > < a : V a l u e   i : t y p e = " D i a g r a m D i s p l a y N o d e V i e w S t a t e " > < H e i g h t > 1 5 0 < / H e i g h t > < I s E x p a n d e d > t r u e < / I s E x p a n d e d > < W i d t h > 2 0 0 < / W i d t h > < / a : V a l u e > < / a : K e y V a l u e O f D i a g r a m O b j e c t K e y a n y T y p e z b w N T n L X > < a : K e y V a l u e O f D i a g r a m O b j e c t K e y a n y T y p e z b w N T n L X > < a : K e y > < K e y > T a b l e s \ A n f � g e n 1 \ C o l u m n s \ B e h a n d l u n g s p a u s c h a l e n   M a n a g e d   C a r e   ( K t o . 4 3 ) < / K e y > < / a : K e y > < a : V a l u e   i : t y p e = " D i a g r a m D i s p l a y N o d e V i e w S t a t e " > < H e i g h t > 1 5 0 < / H e i g h t > < I s E x p a n d e d > t r u e < / I s E x p a n d e d > < W i d t h > 2 0 0 < / W i d t h > < / a : V a l u e > < / a : K e y V a l u e O f D i a g r a m O b j e c t K e y a n y T y p e z b w N T n L X > < a : K e y V a l u e O f D i a g r a m O b j e c t K e y a n y T y p e z b w N T n L X > < a : K e y > < K e y > T a b l e s \ A n f � g e n 1 \ C o l u m n s \ K o s t e n   f � r   m e d i z i n i s c h e   C a l l - C e n t e r   ( K t o . 4 3 ) < / K e y > < / a : K e y > < a : V a l u e   i : t y p e = " D i a g r a m D i s p l a y N o d e V i e w S t a t e " > < H e i g h t > 1 5 0 < / H e i g h t > < I s E x p a n d e d > t r u e < / I s E x p a n d e d > < W i d t h > 2 0 0 < / W i d t h > < / a : V a l u e > < / a : K e y V a l u e O f D i a g r a m O b j e c t K e y a n y T y p e z b w N T n L X > < a : K e y V a l u e O f D i a g r a m O b j e c t K e y a n y T y p e z b w N T n L X > < a : K e y > < K e y > T a b l e s \ A n f � g e n 1 \ C o l u m n s \ W e i t e r e   L e i s t u n g e n   ( K t o . 4 3 ) < / K e y > < / a : K e y > < a : V a l u e   i : t y p e = " D i a g r a m D i s p l a y N o d e V i e w S t a t e " > < H e i g h t > 1 5 0 < / H e i g h t > < I s E x p a n d e d > t r u e < / I s E x p a n d e d > < W i d t h > 2 0 0 < / W i d t h > < / a : V a l u e > < / a : K e y V a l u e O f D i a g r a m O b j e c t K e y a n y T y p e z b w N T n L X > < a : K e y V a l u e O f D i a g r a m O b j e c t K e y a n y T y p e z b w N T n L X > < a : K e y > < K e y > T a b l e s \ A n f � g e n 1 \ C o l u m n s \ L e i s t u n g s a n t e i l e   p a s s i v e   R � c k v e r s i c h e r u n g   ( K t o . 4 4 ) < / K e y > < / a : K e y > < a : V a l u e   i : t y p e = " D i a g r a m D i s p l a y N o d e V i e w S t a t e " > < H e i g h t > 1 5 0 < / H e i g h t > < I s E x p a n d e d > t r u e < / I s E x p a n d e d > < W i d t h > 2 0 0 < / W i d t h > < / a : V a l u e > < / a : K e y V a l u e O f D i a g r a m O b j e c t K e y a n y T y p e z b w N T n L X > < a : K e y V a l u e O f D i a g r a m O b j e c t K e y a n y T y p e z b w N T n L X > < a : K e y > < K e y > T a b l e s \ A n f � g e n 1 \ C o l u m n s \ � b e r s c h u s s b e t e i l i g u n g   d e r   V e r s i c h e r t e n   ( K t o .   4 9 0 )   ( n u r   b e i   V V G ) < / K e y > < / a : K e y > < a : V a l u e   i : t y p e = " D i a g r a m D i s p l a y N o d e V i e w S t a t e " > < H e i g h t > 1 5 0 < / H e i g h t > < I s E x p a n d e d > t r u e < / I s E x p a n d e d > < W i d t h > 2 0 0 < / W i d t h > < / a : V a l u e > < / a : K e y V a l u e O f D i a g r a m O b j e c t K e y a n y T y p e z b w N T n L X > < a : K e y V a l u e O f D i a g r a m O b j e c t K e y a n y T y p e z b w N T n L X > < a : K e y > < K e y > T a b l e s \ A n f � g e n 1 \ C o l u m n s \ 5 0 0   /   5 0 2   -   5 0 4   P e r s o n a l a u f w a n d   ( K t o . 5 0 ) < / K e y > < / a : K e y > < a : V a l u e   i : t y p e = " D i a g r a m D i s p l a y N o d e V i e w S t a t e " > < H e i g h t > 1 5 0 < / H e i g h t > < I s E x p a n d e d > t r u e < / I s E x p a n d e d > < W i d t h > 2 0 0 < / W i d t h > < / a : V a l u e > < / a : K e y V a l u e O f D i a g r a m O b j e c t K e y a n y T y p e z b w N T n L X > < a : K e y V a l u e O f D i a g r a m O b j e c t K e y a n y T y p e z b w N T n L X > < a : K e y > < K e y > T a b l e s \ A n f � g e n 1 \ C o l u m n s \ P r o v i s i o n e n   a n s   e i g e n e   P e r s o n a l   ( K t o . 5 0 ) < / K e y > < / a : K e y > < a : V a l u e   i : t y p e = " D i a g r a m D i s p l a y N o d e V i e w S t a t e " > < H e i g h t > 1 5 0 < / H e i g h t > < I s E x p a n d e d > t r u e < / I s E x p a n d e d > < W i d t h > 2 0 0 < / W i d t h > < / a : V a l u e > < / a : K e y V a l u e O f D i a g r a m O b j e c t K e y a n y T y p e z b w N T n L X > < a : K e y V a l u e O f D i a g r a m O b j e c t K e y a n y T y p e z b w N T n L X > < a : K e y > < K e y > T a b l e s \ A n f � g e n 1 \ C o l u m n s \ 5 1 0   -   5 1 5   +   5 1 8   D i v e r s e r   B e t r i e b s a u f w a n d   ( K t o .   5 1 ) < / K e y > < / a : K e y > < a : V a l u e   i : t y p e = " D i a g r a m D i s p l a y N o d e V i e w S t a t e " > < H e i g h t > 1 5 0 < / H e i g h t > < I s E x p a n d e d > t r u e < / I s E x p a n d e d > < W i d t h > 2 0 0 < / W i d t h > < / a : V a l u e > < / a : K e y V a l u e O f D i a g r a m O b j e c t K e y a n y T y p e z b w N T n L X > < a : K e y V a l u e O f D i a g r a m O b j e c t K e y a n y T y p e z b w N T n L X > < a : K e y > < K e y > T a b l e s \ A n f � g e n 1 \ C o l u m n s \ W e r b e a u f w a n d   ( K t o .   5 1 ) < / K e y > < / a : K e y > < a : V a l u e   i : t y p e = " D i a g r a m D i s p l a y N o d e V i e w S t a t e " > < H e i g h t > 1 5 0 < / H e i g h t > < I s E x p a n d e d > t r u e < / I s E x p a n d e d > < W i d t h > 2 0 0 < / W i d t h > < / a : V a l u e > < / a : K e y V a l u e O f D i a g r a m O b j e c t K e y a n y T y p e z b w N T n L X > < a : K e y V a l u e O f D i a g r a m O b j e c t K e y a n y T y p e z b w N T n L X > < a : K e y > < K e y > T a b l e s \ A n f � g e n 1 \ C o l u m n s \ P r o v i s i o n e n   ( K t o .   5 1 7 ) < / K e y > < / a : K e y > < a : V a l u e   i : t y p e = " D i a g r a m D i s p l a y N o d e V i e w S t a t e " > < H e i g h t > 1 5 0 < / H e i g h t > < I s E x p a n d e d > t r u e < / I s E x p a n d e d > < W i d t h > 2 0 0 < / W i d t h > < / a : V a l u e > < / a : K e y V a l u e O f D i a g r a m O b j e c t K e y a n y T y p e z b w N T n L X > < a : K e y V a l u e O f D i a g r a m O b j e c t K e y a n y T y p e z b w N T n L X > < a : K e y > < K e y > T a b l e s \ A n f � g e n 1 \ C o l u m n s \ A b s c h r e i b u n g e n   ( K t o .   5 1 ) < / K e y > < / a : K e y > < a : V a l u e   i : t y p e = " D i a g r a m D i s p l a y N o d e V i e w S t a t e " > < H e i g h t > 1 5 0 < / H e i g h t > < I s E x p a n d e d > t r u e < / I s E x p a n d e d > < W i d t h > 2 0 0 < / W i d t h > < / a : V a l u e > < / a : K e y V a l u e O f D i a g r a m O b j e c t K e y a n y T y p e z b w N T n L X > < a : K e y V a l u e O f D i a g r a m O b j e c t K e y a n y T y p e z b w N T n L X > < a : K e y > < K e y > T a b l e s \ A n f � g e n 1 \ C o l u m n s \ � b r i g e r   b e t r i e b l i c h e r   E r t r a g   K V G   ( K t o . 7 0 ) < / K e y > < / a : K e y > < a : V a l u e   i : t y p e = " D i a g r a m D i s p l a y N o d e V i e w S t a t e " > < H e i g h t > 1 5 0 < / H e i g h t > < I s E x p a n d e d > t r u e < / I s E x p a n d e d > < W i d t h > 2 0 0 < / W i d t h > < / a : V a l u e > < / a : K e y V a l u e O f D i a g r a m O b j e c t K e y a n y T y p e z b w N T n L X > < a : K e y V a l u e O f D i a g r a m O b j e c t K e y a n y T y p e z b w N T n L X > < a : K e y > < K e y > T a b l e s \ A n f � g e n 1 \ C o l u m n s \ � b r i g e r   b e t r i e b l i c h e r   A u f w a n d   K V G   ( K t o . 7 1 ) < / K e y > < / a : K e y > < a : V a l u e   i : t y p e = " D i a g r a m D i s p l a y N o d e V i e w S t a t e " > < H e i g h t > 1 5 0 < / H e i g h t > < I s E x p a n d e d > t r u e < / I s E x p a n d e d > < W i d t h > 2 0 0 < / W i d t h > < / a : V a l u e > < / a : K e y V a l u e O f D i a g r a m O b j e c t K e y a n y T y p e z b w N T n L X > < a : K e y V a l u e O f D i a g r a m O b j e c t K e y a n y T y p e z b w N T n L X > < a : K e y > < K e y > T a b l e s \ A n f � g e n 1 \ C o l u m n s \ F r e i w i l l i g e r   A b b a u   v o n   � b e r m � s s i g e n   R e s e r v e n   ( K t o . 7 1 5 )   ( a b   2 0 1 7 ) < / K e y > < / a : K e y > < a : V a l u e   i : t y p e = " D i a g r a m D i s p l a y N o d e V i e w S t a t e " > < H e i g h t > 1 5 0 < / H e i g h t > < I s E x p a n d e d > t r u e < / I s E x p a n d e d > < W i d t h > 2 0 0 < / W i d t h > < / a : V a l u e > < / a : K e y V a l u e O f D i a g r a m O b j e c t K e y a n y T y p e z b w N T n L X > < a : K e y V a l u e O f D i a g r a m O b j e c t K e y a n y T y p e z b w N T n L X > < a : K e y > < K e y > T a b l e s \ A n f � g e n 1 \ C o l u m n s \ E r f o l g   a u s   K a p i t a l a n l a g e n   K V G   ( K t o . 7 3 ) < / K e y > < / a : K e y > < a : V a l u e   i : t y p e = " D i a g r a m D i s p l a y N o d e V i e w S t a t e " > < H e i g h t > 1 5 0 < / H e i g h t > < I s E x p a n d e d > t r u e < / I s E x p a n d e d > < W i d t h > 2 0 0 < / W i d t h > < / a : V a l u e > < / a : K e y V a l u e O f D i a g r a m O b j e c t K e y a n y T y p e z b w N T n L X > < a : K e y V a l u e O f D i a g r a m O b j e c t K e y a n y T y p e z b w N T n L X > < a : K e y > < K e y > T a b l e s \ A n f � g e n 1 \ C o l u m n s \ B e t r i e b s f r e m d e r   u n d   a u s s e r o r d e n t l i c h e r   E r t r a g   ( K t o . 8 0 ) < / K e y > < / a : K e y > < a : V a l u e   i : t y p e = " D i a g r a m D i s p l a y N o d e V i e w S t a t e " > < H e i g h t > 1 5 0 < / H e i g h t > < I s E x p a n d e d > t r u e < / I s E x p a n d e d > < W i d t h > 2 0 0 < / W i d t h > < / a : V a l u e > < / a : K e y V a l u e O f D i a g r a m O b j e c t K e y a n y T y p e z b w N T n L X > < a : K e y V a l u e O f D i a g r a m O b j e c t K e y a n y T y p e z b w N T n L X > < a : K e y > < K e y > T a b l e s \ A n f � g e n 1 \ C o l u m n s \ B e t r i e b s f r e m d e r   u n d   a u s s e r o r d e n t l i c h e r   A u f w a n d   ( K t o . 8 0 ) < / K e y > < / a : K e y > < a : V a l u e   i : t y p e = " D i a g r a m D i s p l a y N o d e V i e w S t a t e " > < H e i g h t > 1 5 0 < / H e i g h t > < I s E x p a n d e d > t r u e < / I s E x p a n d e d > < W i d t h > 2 0 0 < / W i d t h > < / a : V a l u e > < / a : K e y V a l u e O f D i a g r a m O b j e c t K e y a n y T y p e z b w N T n L X > < a : K e y V a l u e O f D i a g r a m O b j e c t K e y a n y T y p e z b w N T n L X > < a : K e y > < K e y > T a b l e s \ A n f � g e n 1 \ C o l u m n s \ S t e u e r n   ( K t o .   9 )   ( n u r   b e i   V V G ) < / K e y > < / a : K e y > < a : V a l u e   i : t y p e = " D i a g r a m D i s p l a y N o d e V i e w S t a t e " > < H e i g h t > 1 5 0 < / H e i g h t > < I s E x p a n d e d > t r u e < / I s E x p a n d e d > < W i d t h > 2 0 0 < / W i d t h > < / a : V a l u e > < / a : K e y V a l u e O f D i a g r a m O b j e c t K e y a n y T y p e z b w N T n L X > < a : K e y V a l u e O f D i a g r a m O b j e c t K e y a n y T y p e z b w N T n L X > < a : K e y > < K e y > T a b l e s \ A n f � g e n 1 \ C o l u m n s \ A b g r e n z u n g   R A   ( K t o . 2 7 0 0 ) < / K e y > < / a : K e y > < a : V a l u e   i : t y p e = " D i a g r a m D i s p l a y N o d e V i e w S t a t e " > < H e i g h t > 1 5 0 < / H e i g h t > < I s E x p a n d e d > t r u e < / I s E x p a n d e d > < W i d t h > 2 0 0 < / W i d t h > < / a : V a l u e > < / a : K e y V a l u e O f D i a g r a m O b j e c t K e y a n y T y p e z b w N T n L X > < a : K e y V a l u e O f D i a g r a m O b j e c t K e y a n y T y p e z b w N T n L X > < a : K e y > < K e y > T a b l e s \ A n f � g e n 1 \ C o l u m n s \ A b g r e n z u n g   R A   ( K t o . 1 5 3 ) < / K e y > < / a : K e y > < a : V a l u e   i : t y p e = " D i a g r a m D i s p l a y N o d e V i e w S t a t e " > < H e i g h t > 1 5 0 < / H e i g h t > < I s E x p a n d e d > t r u e < / I s E x p a n d e d > < W i d t h > 2 0 0 < / W i d t h > < / a : V a l u e > < / a : K e y V a l u e O f D i a g r a m O b j e c t K e y a n y T y p e z b w N T n L X > < a : K e y V a l u e O f D i a g r a m O b j e c t K e y a n y T y p e z b w N T n L X > < a : K e y > < K e y > T a b l e s \ A n f � g e n 1 \ C o l u m n s \ v o r h   R e s   ( a l l   i n   M i o ) < / K e y > < / a : K e y > < a : V a l u e   i : t y p e = " D i a g r a m D i s p l a y N o d e V i e w S t a t e " > < H e i g h t > 1 5 0 < / H e i g h t > < I s E x p a n d e d > t r u e < / I s E x p a n d e d > < W i d t h > 2 0 0 < / W i d t h > < / a : V a l u e > < / a : K e y V a l u e O f D i a g r a m O b j e c t K e y a n y T y p e z b w N T n L X > < a : K e y V a l u e O f D i a g r a m O b j e c t K e y a n y T y p e z b w N T n L X > < a : K e y > < K e y > T a b l e s \ A n f � g e n 1 \ C o l u m n s \ M i n   R e s   ( a l l   i n   M i o ) < / K e y > < / a : K e y > < a : V a l u e   i : t y p e = " D i a g r a m D i s p l a y N o d e V i e w S t a t e " > < H e i g h t > 1 5 0 < / H e i g h t > < I s E x p a n d e d > t r u e < / I s E x p a n d e d > < W i d t h > 2 0 0 < / W i d t h > < / a : V a l u e > < / a : K e y V a l u e O f D i a g r a m O b j e c t K e y a n y T y p e z b w N T n L X > < a : K e y V a l u e O f D i a g r a m O b j e c t K e y a n y T y p e z b w N T n L X > < a : K e y > < K e y > T a b l e s \ A n f � g e n 1 \ C o l u m n s \ D e f _ R A < / K e y > < / a : K e y > < a : V a l u e   i : t y p e = " D i a g r a m D i s p l a y N o d e V i e w S t a t e " > < H e i g h t > 1 5 0 < / H e i g h t > < I s E x p a n d e d > t r u e < / I s E x p a n d e d > < W i d t h > 2 0 0 < / W i d t h > < / a : V a l u e > < / a : K e y V a l u e O f D i a g r a m O b j e c t K e y a n y T y p e z b w N T n L X > < a : K e y V a l u e O f D i a g r a m O b j e c t K e y a n y T y p e z b w N T n L X > < a : K e y > < K e y > T a b l e s \ A n f � g e n 1 \ C o l u m n s \ K a p i t a l a n l a g e n   K V G   ( 1 0 0 ) < / K e y > < / a : K e y > < a : V a l u e   i : t y p e = " D i a g r a m D i s p l a y N o d e V i e w S t a t e " > < H e i g h t > 1 5 0 < / H e i g h t > < I s E x p a n d e d > t r u e < / I s E x p a n d e d > < W i d t h > 2 0 0 < / W i d t h > < / a : V a l u e > < / a : K e y V a l u e O f D i a g r a m O b j e c t K e y a n y T y p e z b w N T n L X > < a : K e y V a l u e O f D i a g r a m O b j e c t K e y a n y T y p e z b w N T n L X > < a : K e y > < K e y > T a b l e s \ A n f � g e n 1 \ C o l u m n s \ K a p i t a l a n l a g e n   V V G   ( 1 0 1 ) < / K e y > < / a : K e y > < a : V a l u e   i : t y p e = " D i a g r a m D i s p l a y N o d e V i e w S t a t e " > < H e i g h t > 1 5 0 < / H e i g h t > < I s E x p a n d e d > t r u e < / I s E x p a n d e d > < W i d t h > 2 0 0 < / W i d t h > < / a : V a l u e > < / a : K e y V a l u e O f D i a g r a m O b j e c t K e y a n y T y p e z b w N T n L X > < a : K e y V a l u e O f D i a g r a m O b j e c t K e y a n y T y p e z b w N T n L X > < a : K e y > < K e y > T a b l e s \ A n f � g e n 1 \ C o l u m n s \ A k t i v e n   a u s   V o r s o r g e p l � n e   ( 1 0 4 ) < / K e y > < / a : K e y > < a : V a l u e   i : t y p e = " D i a g r a m D i s p l a y N o d e V i e w S t a t e " > < H e i g h t > 1 5 0 < / H e i g h t > < I s E x p a n d e d > t r u e < / I s E x p a n d e d > < W i d t h > 2 0 0 < / W i d t h > < / a : V a l u e > < / a : K e y V a l u e O f D i a g r a m O b j e c t K e y a n y T y p e z b w N T n L X > < a : K e y V a l u e O f D i a g r a m O b j e c t K e y a n y T y p e z b w N T n L X > < a : K e y > < K e y > T a b l e s \ A n f � g e n 1 \ C o l u m n s \ I m m a t e r i e l l e   A n l a g e n   ( 1 1 ) < / K e y > < / a : K e y > < a : V a l u e   i : t y p e = " D i a g r a m D i s p l a y N o d e V i e w S t a t e " > < H e i g h t > 1 5 0 < / H e i g h t > < I s E x p a n d e d > t r u e < / I s E x p a n d e d > < W i d t h > 2 0 0 < / W i d t h > < / a : V a l u e > < / a : K e y V a l u e O f D i a g r a m O b j e c t K e y a n y T y p e z b w N T n L X > < a : K e y V a l u e O f D i a g r a m O b j e c t K e y a n y T y p e z b w N T n L X > < a : K e y > < K e y > T a b l e s \ A n f � g e n 1 \ C o l u m n s \ S a c h a n l a g e n   ( 1 3 ) < / K e y > < / a : K e y > < a : V a l u e   i : t y p e = " D i a g r a m D i s p l a y N o d e V i e w S t a t e " > < H e i g h t > 1 5 0 < / H e i g h t > < I s E x p a n d e d > t r u e < / I s E x p a n d e d > < W i d t h > 2 0 0 < / W i d t h > < / a : V a l u e > < / a : K e y V a l u e O f D i a g r a m O b j e c t K e y a n y T y p e z b w N T n L X > < a : K e y V a l u e O f D i a g r a m O b j e c t K e y a n y T y p e z b w N T n L X > < a : K e y > < K e y > T a b l e s \ A n f � g e n 1 \ C o l u m n s \ R e c h n u n g s a b g r e n z u n g   ( 1 5 ) < / K e y > < / a : K e y > < a : V a l u e   i : t y p e = " D i a g r a m D i s p l a y N o d e V i e w S t a t e " > < H e i g h t > 1 5 0 < / H e i g h t > < I s E x p a n d e d > t r u e < / I s E x p a n d e d > < W i d t h > 2 0 0 < / W i d t h > < / a : V a l u e > < / a : K e y V a l u e O f D i a g r a m O b j e c t K e y a n y T y p e z b w N T n L X > < a : K e y V a l u e O f D i a g r a m O b j e c t K e y a n y T y p e z b w N T n L X > < a : K e y > < K e y > T a b l e s \ A n f � g e n 1 \ C o l u m n s \ F o r d e r u n g e n   V e r s i c h e r u n g s n e h m e r   ( 1 6 0 ) < / K e y > < / a : K e y > < a : V a l u e   i : t y p e = " D i a g r a m D i s p l a y N o d e V i e w S t a t e " > < H e i g h t > 1 5 0 < / H e i g h t > < I s E x p a n d e d > t r u e < / I s E x p a n d e d > < W i d t h > 2 0 0 < / W i d t h > < / a : V a l u e > < / a : K e y V a l u e O f D i a g r a m O b j e c t K e y a n y T y p e z b w N T n L X > < a : K e y V a l u e O f D i a g r a m O b j e c t K e y a n y T y p e z b w N T n L X > < a : K e y > < K e y > T a b l e s \ A n f � g e n 1 \ C o l u m n s \ F o r d e r u n g e n   a u s   R A   ( 1 6 1 ) < / K e y > < / a : K e y > < a : V a l u e   i : t y p e = " D i a g r a m D i s p l a y N o d e V i e w S t a t e " > < H e i g h t > 1 5 0 < / H e i g h t > < I s E x p a n d e d > t r u e < / I s E x p a n d e d > < W i d t h > 2 0 0 < / W i d t h > < / a : V a l u e > < / a : K e y V a l u e O f D i a g r a m O b j e c t K e y a n y T y p e z b w N T n L X > < a : K e y V a l u e O f D i a g r a m O b j e c t K e y a n y T y p e z b w N T n L X > < a : K e y > < K e y > T a b l e s \ A n f � g e n 1 \ C o l u m n s \ V e r s i c h e r u n g s o r g a n i s a t i o n e n   ( 1 6 4 ) < / K e y > < / a : K e y > < a : V a l u e   i : t y p e = " D i a g r a m D i s p l a y N o d e V i e w S t a t e " > < H e i g h t > 1 5 0 < / H e i g h t > < I s E x p a n d e d > t r u e < / I s E x p a n d e d > < W i d t h > 2 0 0 < / W i d t h > < / a : V a l u e > < / a : K e y V a l u e O f D i a g r a m O b j e c t K e y a n y T y p e z b w N T n L X > < a : K e y V a l u e O f D i a g r a m O b j e c t K e y a n y T y p e z b w N T n L X > < a : K e y > < K e y > T a b l e s \ A n f � g e n 1 \ C o l u m n s \ A g e n t e n   u n d   V e r m i t t l e r   ( 1 6 5 ) < / K e y > < / a : K e y > < a : V a l u e   i : t y p e = " D i a g r a m D i s p l a y N o d e V i e w S t a t e " > < H e i g h t > 1 5 0 < / H e i g h t > < I s E x p a n d e d > t r u e < / I s E x p a n d e d > < W i d t h > 2 0 0 < / W i d t h > < / a : V a l u e > < / a : K e y V a l u e O f D i a g r a m O b j e c t K e y a n y T y p e z b w N T n L X > < a : K e y V a l u e O f D i a g r a m O b j e c t K e y a n y T y p e z b w N T n L X > < a : K e y > < K e y > T a b l e s \ A n f � g e n 1 \ C o l u m n s \ G e g e n � b e r   s t a a t l i c h e n   S t e l l e n   ( 1 6 7 ) < / K e y > < / a : K e y > < a : V a l u e   i : t y p e = " D i a g r a m D i s p l a y N o d e V i e w S t a t e " > < H e i g h t > 1 5 0 < / H e i g h t > < I s E x p a n d e d > t r u e < / I s E x p a n d e d > < W i d t h > 2 0 0 < / W i d t h > < / a : V a l u e > < / a : K e y V a l u e O f D i a g r a m O b j e c t K e y a n y T y p e z b w N T n L X > < a : K e y V a l u e O f D i a g r a m O b j e c t K e y a n y T y p e z b w N T n L X > < a : K e y > < K e y > T a b l e s \ A n f � g e n 1 \ C o l u m n s \ � b r i g e   F o r d e r u n g e n   ( 1 6 9 ) < / K e y > < / a : K e y > < a : V a l u e   i : t y p e = " D i a g r a m D i s p l a y N o d e V i e w S t a t e " > < H e i g h t > 1 5 0 < / H e i g h t > < I s E x p a n d e d > t r u e < / I s E x p a n d e d > < W i d t h > 2 0 0 < / W i d t h > < / a : V a l u e > < / a : K e y V a l u e O f D i a g r a m O b j e c t K e y a n y T y p e z b w N T n L X > < a : K e y V a l u e O f D i a g r a m O b j e c t K e y a n y T y p e z b w N T n L X > < a : K e y > < K e y > T a b l e s \ A n f � g e n 1 \ C o l u m n s \ F o r d e r u n g e n   b e i   n a h e s t e h e n d e n   O r g a n i s a t i o n e n   u n d   P e r s o n e n   ( 1 7 ) < / K e y > < / a : K e y > < a : V a l u e   i : t y p e = " D i a g r a m D i s p l a y N o d e V i e w S t a t e " > < H e i g h t > 1 5 0 < / H e i g h t > < I s E x p a n d e d > t r u e < / I s E x p a n d e d > < W i d t h > 2 0 0 < / W i d t h > < / a : V a l u e > < / a : K e y V a l u e O f D i a g r a m O b j e c t K e y a n y T y p e z b w N T n L X > < a : K e y V a l u e O f D i a g r a m O b j e c t K e y a n y T y p e z b w N T n L X > < a : K e y > < K e y > T a b l e s \ A n f � g e n 1 \ C o l u m n s \ F l � s s i g e   M i t t e l   ( 1 9 ) < / K e y > < / a : K e y > < a : V a l u e   i : t y p e = " D i a g r a m D i s p l a y N o d e V i e w S t a t e " > < H e i g h t > 1 5 0 < / H e i g h t > < I s E x p a n d e d > t r u e < / I s E x p a n d e d > < W i d t h > 2 0 0 < / W i d t h > < / a : V a l u e > < / a : K e y V a l u e O f D i a g r a m O b j e c t K e y a n y T y p e z b w N T n L X > < a : K e y V a l u e O f D i a g r a m O b j e c t K e y a n y T y p e z b w N T n L X > < a : K e y > < K e y > T a b l e s \ A n f � g e n 1 \ C o l u m n s \ B _ K a p i t a l   d e r   O r g a n i s a t i o n   ( 2 0 0 ) < / K e y > < / a : K e y > < a : V a l u e   i : t y p e = " D i a g r a m D i s p l a y N o d e V i e w S t a t e " > < H e i g h t > 1 5 0 < / H e i g h t > < I s E x p a n d e d > t r u e < / I s E x p a n d e d > < W i d t h > 2 0 0 < / W i d t h > < / a : V a l u e > < / a : K e y V a l u e O f D i a g r a m O b j e c t K e y a n y T y p e z b w N T n L X > < a : K e y V a l u e O f D i a g r a m O b j e c t K e y a n y T y p e z b w N T n L X > < a : K e y > < K e y > T a b l e s \ A n f � g e n 1 \ C o l u m n s \ B _ O K P   C H   2 0 6 0 0 < / K e y > < / a : K e y > < a : V a l u e   i : t y p e = " D i a g r a m D i s p l a y N o d e V i e w S t a t e " > < H e i g h t > 1 5 0 < / H e i g h t > < I s E x p a n d e d > t r u e < / I s E x p a n d e d > < W i d t h > 2 0 0 < / W i d t h > < / a : V a l u e > < / a : K e y V a l u e O f D i a g r a m O b j e c t K e y a n y T y p e z b w N T n L X > < a : K e y V a l u e O f D i a g r a m O b j e c t K e y a n y T y p e z b w N T n L X > < a : K e y > < K e y > T a b l e s \ A n f � g e n 1 \ C o l u m n s \ B _ O K P   E U / E F T A   2 0 6 0 1 < / K e y > < / a : K e y > < a : V a l u e   i : t y p e = " D i a g r a m D i s p l a y N o d e V i e w S t a t e " > < H e i g h t > 1 5 0 < / H e i g h t > < I s E x p a n d e d > t r u e < / I s E x p a n d e d > < W i d t h > 2 0 0 < / W i d t h > < / a : V a l u e > < / a : K e y V a l u e O f D i a g r a m O b j e c t K e y a n y T y p e z b w N T n L X > < a : K e y V a l u e O f D i a g r a m O b j e c t K e y a n y T y p e z b w N T n L X > < a : K e y > < K e y > T a b l e s \ A n f � g e n 1 \ C o l u m n s \ F r e i w i l l i g e s   T a g g e l d   K V G   2 0 6 0 2 < / K e y > < / a : K e y > < a : V a l u e   i : t y p e = " D i a g r a m D i s p l a y N o d e V i e w S t a t e " > < H e i g h t > 1 5 0 < / H e i g h t > < I s E x p a n d e d > t r u e < / I s E x p a n d e d > < W i d t h > 2 0 0 < / W i d t h > < / a : V a l u e > < / a : K e y V a l u e O f D i a g r a m O b j e c t K e y a n y T y p e z b w N T n L X > < a : K e y V a l u e O f D i a g r a m O b j e c t K e y a n y T y p e z b w N T n L X > < a : K e y > < K e y > T a b l e s \ A n f � g e n 1 \ C o l u m n s \ B _ A k t i v e   R � c k v e r s i c h e r u n g   K V G   ( 2 0 6 0 3 ) < / K e y > < / a : K e y > < a : V a l u e   i : t y p e = " D i a g r a m D i s p l a y N o d e V i e w S t a t e " > < H e i g h t > 1 5 0 < / H e i g h t > < I s E x p a n d e d > t r u e < / I s E x p a n d e d > < W i d t h > 2 0 0 < / W i d t h > < / a : V a l u e > < / a : K e y V a l u e O f D i a g r a m O b j e c t K e y a n y T y p e z b w N T n L X > < a : K e y V a l u e O f D i a g r a m O b j e c t K e y a n y T y p e z b w N T n L X > < a : K e y > < K e y > T a b l e s \ A n f � g e n 1 \ C o l u m n s \ U V G   ( U V V   2 0 6 2 0 ) < / K e y > < / a : K e y > < a : V a l u e   i : t y p e = " D i a g r a m D i s p l a y N o d e V i e w S t a t e " > < H e i g h t > 1 5 0 < / H e i g h t > < I s E x p a n d e d > t r u e < / I s E x p a n d e d > < W i d t h > 2 0 0 < / W i d t h > < / a : V a l u e > < / a : K e y V a l u e O f D i a g r a m O b j e c t K e y a n y T y p e z b w N T n L X > < a : K e y V a l u e O f D i a g r a m O b j e c t K e y a n y T y p e z b w N T n L X > < a : K e y > < K e y > T a b l e s \ A n f � g e n 1 \ C o l u m n s \ U V G   ( U V V   2 0 6 2 1 ) < / K e y > < / a : K e y > < a : V a l u e   i : t y p e = " D i a g r a m D i s p l a y N o d e V i e w S t a t e " > < H e i g h t > 1 5 0 < / H e i g h t > < I s E x p a n d e d > t r u e < / I s E x p a n d e d > < W i d t h > 2 0 0 < / W i d t h > < / a : V a l u e > < / a : K e y V a l u e O f D i a g r a m O b j e c t K e y a n y T y p e z b w N T n L X > < a : K e y V a l u e O f D i a g r a m O b j e c t K e y a n y T y p e z b w N T n L X > < a : K e y > < K e y > T a b l e s \ A n f � g e n 1 \ C o l u m n s \ F _ V G   i n k l .   F L   ( 2 0 6 1 ) < / K e y > < / a : K e y > < a : V a l u e   i : t y p e = " D i a g r a m D i s p l a y N o d e V i e w S t a t e " > < H e i g h t > 1 5 0 < / H e i g h t > < I s E x p a n d e d > t r u e < / I s E x p a n d e d > < W i d t h > 2 0 0 < / W i d t h > < / a : V a l u e > < / a : K e y V a l u e O f D i a g r a m O b j e c t K e y a n y T y p e z b w N T n L X > < a : K e y V a l u e O f D i a g r a m O b j e c t K e y a n y T y p e z b w N T n L X > < a : K e y > < K e y > T a b l e s \ A n f � g e n 1 \ C o l u m n s \ B _ V e r s i c h e r u n g s t e c h n i s c h e   R � c k s t e l l u n g e n   f � r   f r e i w i l l i g e s   T a g g e l d   K V G   L e i s t u n g s r � c k s t e l l u n g e n   ( 2 1 0 0 0 < / K e y > < / a : K e y > < a : V a l u e   i : t y p e = " D i a g r a m D i s p l a y N o d e V i e w S t a t e " > < H e i g h t > 1 5 0 < / H e i g h t > < I s E x p a n d e d > t r u e < / I s E x p a n d e d > < W i d t h > 2 0 0 < / W i d t h > < / a : V a l u e > < / a : K e y V a l u e O f D i a g r a m O b j e c t K e y a n y T y p e z b w N T n L X > < a : K e y V a l u e O f D i a g r a m O b j e c t K e y a n y T y p e z b w N T n L X > < a : K e y > < K e y > T a b l e s \ A n f � g e n 1 \ C o l u m n s \ B _ V e r s i c h e r u n g s t e c h n i s c h e   R � c k s t e l l u n g e n   f � r   f r e i w i l l i g e s   T a g g e l d   K V G   A l t e r u n g s r � c k s t e l l u n g e n   ( 2 1 0 0 1 < / K e y > < / a : K e y > < a : V a l u e   i : t y p e = " D i a g r a m D i s p l a y N o d e V i e w S t a t e " > < H e i g h t > 1 5 0 < / H e i g h t > < I s E x p a n d e d > t r u e < / I s E x p a n d e d > < W i d t h > 2 0 0 < / W i d t h > < / a : V a l u e > < / a : K e y V a l u e O f D i a g r a m O b j e c t K e y a n y T y p e z b w N T n L X > < a : K e y V a l u e O f D i a g r a m O b j e c t K e y a n y T y p e z b w N T n L X > < a : K e y > < K e y > T a b l e s \ A n f � g e n 1 \ C o l u m n s \ B _ V e r s i c h e r u n g s t e c h n i s c h e   R � c k s t e l l u n g e n   f � r   O K P   C H   ( 2 1 0 1 0 ) < / K e y > < / a : K e y > < a : V a l u e   i : t y p e = " D i a g r a m D i s p l a y N o d e V i e w S t a t e " > < H e i g h t > 1 5 0 < / H e i g h t > < I s E x p a n d e d > t r u e < / I s E x p a n d e d > < W i d t h > 2 0 0 < / W i d t h > < / a : V a l u e > < / a : K e y V a l u e O f D i a g r a m O b j e c t K e y a n y T y p e z b w N T n L X > < a : K e y V a l u e O f D i a g r a m O b j e c t K e y a n y T y p e z b w N T n L X > < a : K e y > < K e y > T a b l e s \ A n f � g e n 1 \ C o l u m n s \ B _ V e r s i c h e r u n g s t e c h n i s c h e   R � c k s t e l l u n g e n   f � r   E U / E F T A   ( 2 1 0 1 1 ) < / K e y > < / a : K e y > < a : V a l u e   i : t y p e = " D i a g r a m D i s p l a y N o d e V i e w S t a t e " > < H e i g h t > 1 5 0 < / H e i g h t > < I s E x p a n d e d > t r u e < / I s E x p a n d e d > < W i d t h > 2 0 0 < / W i d t h > < / a : V a l u e > < / a : K e y V a l u e O f D i a g r a m O b j e c t K e y a n y T y p e z b w N T n L X > < a : K e y V a l u e O f D i a g r a m O b j e c t K e y a n y T y p e z b w N T n L X > < a : K e y > < K e y > T a b l e s \ A n f � g e n 1 \ C o l u m n s \ B _ V e r s i c h e r u n g s t e c h n i s c h e   R � c k s t e l l u n g e n   f � r   A k t i v e   R � c k v e r s i c h e r u n g   K V G   ( 2 1 0 2 ) < / K e y > < / a : K e y > < a : V a l u e   i : t y p e = " D i a g r a m D i s p l a y N o d e V i e w S t a t e " > < H e i g h t > 1 5 0 < / H e i g h t > < I s E x p a n d e d > t r u e < / I s E x p a n d e d > < W i d t h > 2 0 0 < / W i d t h > < / a : V a l u e > < / a : K e y V a l u e O f D i a g r a m O b j e c t K e y a n y T y p e z b w N T n L X > < a : K e y V a l u e O f D i a g r a m O b j e c t K e y a n y T y p e z b w N T n L X > < a : K e y > < K e y > T a b l e s \ A n f � g e n 1 \ C o l u m n s \ B _ V e r s i c h e r u n g s t e c h n i s c h e   R � c k s t e l l u n g e n   f � r   V V G   i n k l   F L   ( 2 1 0 3 ) < / K e y > < / a : K e y > < a : V a l u e   i : t y p e = " D i a g r a m D i s p l a y N o d e V i e w S t a t e " > < H e i g h t > 1 5 0 < / H e i g h t > < I s E x p a n d e d > t r u e < / I s E x p a n d e d > < W i d t h > 2 0 0 < / W i d t h > < / a : V a l u e > < / a : K e y V a l u e O f D i a g r a m O b j e c t K e y a n y T y p e z b w N T n L X > < a : K e y V a l u e O f D i a g r a m O b j e c t K e y a n y T y p e z b w N T n L X > < a : K e y > < K e y > T a b l e s \ A n f � g e n 1 \ C o l u m n s \ V e r s i c h e r u n g s t e c h n i s c h e   R � c k s t e l l u n g e n   U V G   ( 2 1 0 4 ) < / K e y > < / a : K e y > < a : V a l u e   i : t y p e = " D i a g r a m D i s p l a y N o d e V i e w S t a t e " > < H e i g h t > 1 5 0 < / H e i g h t > < I s E x p a n d e d > t r u e < / I s E x p a n d e d > < W i d t h > 2 0 0 < / W i d t h > < / a : V a l u e > < / a : K e y V a l u e O f D i a g r a m O b j e c t K e y a n y T y p e z b w N T n L X > < a : K e y V a l u e O f D i a g r a m O b j e c t K e y a n y T y p e z b w N T n L X > < a : K e y > < K e y > T a b l e s \ A n f � g e n 1 \ C o l u m n s \ B _ R � c k s t e l l u n g e n   A u s g l e i c h   v o n   z u   h o h e n   P r � m i e n e i n n a h m e n   ( 2 1 0 5 ) < / K e y > < / a : K e y > < a : V a l u e   i : t y p e = " D i a g r a m D i s p l a y N o d e V i e w S t a t e " > < H e i g h t > 1 5 0 < / H e i g h t > < I s E x p a n d e d > t r u e < / I s E x p a n d e d > < W i d t h > 2 0 0 < / W i d t h > < / a : V a l u e > < / a : K e y V a l u e O f D i a g r a m O b j e c t K e y a n y T y p e z b w N T n L X > < a : K e y V a l u e O f D i a g r a m O b j e c t K e y a n y T y p e z b w N T n L X > < a : K e y > < K e y > T a b l e s \ A n f � g e n 1 \ C o l u m n s \ V e r s i c h e r u n g s t e c h n i s c h e   S c h w a n k u n g s   u n d   S i c h e r h e i t s r � c k s t e l l u n g e n   V V G   ( 2 1 1 ) < / K e y > < / a : K e y > < a : V a l u e   i : t y p e = " D i a g r a m D i s p l a y N o d e V i e w S t a t e " > < H e i g h t > 1 5 0 < / H e i g h t > < I s E x p a n d e d > t r u e < / I s E x p a n d e d > < W i d t h > 2 0 0 < / W i d t h > < / a : V a l u e > < / a : K e y V a l u e O f D i a g r a m O b j e c t K e y a n y T y p e z b w N T n L X > < a : K e y V a l u e O f D i a g r a m O b j e c t K e y a n y T y p e z b w N T n L X > < a : K e y > < K e y > T a b l e s \ A n f � g e n 1 \ C o l u m n s \ N i c h t v e r s i c h e r u n g s t e c h n i s c h e   R � c k s t e l l u n g e n   K V G   ( 2 2 0 0 ) < / K e y > < / a : K e y > < a : V a l u e   i : t y p e = " D i a g r a m D i s p l a y N o d e V i e w S t a t e " > < H e i g h t > 1 5 0 < / H e i g h t > < I s E x p a n d e d > t r u e < / I s E x p a n d e d > < W i d t h > 2 0 0 < / W i d t h > < / a : V a l u e > < / a : K e y V a l u e O f D i a g r a m O b j e c t K e y a n y T y p e z b w N T n L X > < a : K e y V a l u e O f D i a g r a m O b j e c t K e y a n y T y p e z b w N T n L X > < a : K e y > < K e y > T a b l e s \ A n f � g e n 1 \ C o l u m n s \ N i c h t v e r s i c h e r u n g s t e c h n i s c h e   R � c k s t e l l u n g e n   V V G   ( 2 2 0 1 ) < / K e y > < / a : K e y > < a : V a l u e   i : t y p e = " D i a g r a m D i s p l a y N o d e V i e w S t a t e " > < H e i g h t > 1 5 0 < / H e i g h t > < I s E x p a n d e d > t r u e < / I s E x p a n d e d > < W i d t h > 2 0 0 < / W i d t h > < / a : V a l u e > < / a : K e y V a l u e O f D i a g r a m O b j e c t K e y a n y T y p e z b w N T n L X > < a : K e y V a l u e O f D i a g r a m O b j e c t K e y a n y T y p e z b w N T n L X > < a : K e y > < K e y > T a b l e s \ A n f � g e n 1 \ C o l u m n s \ R � c k s t e l l u n g e n   f � r   R i s i k e n   i n   d e n   K a p i t a l a n l a g e n   V V G & a m p ; U V G   ( 2 3 0 ) < / K e y > < / a : K e y > < a : V a l u e   i : t y p e = " D i a g r a m D i s p l a y N o d e V i e w S t a t e " > < H e i g h t > 1 5 0 < / H e i g h t > < I s E x p a n d e d > t r u e < / I s E x p a n d e d > < W i d t h > 2 0 0 < / W i d t h > < / a : V a l u e > < / a : K e y V a l u e O f D i a g r a m O b j e c t K e y a n y T y p e z b w N T n L X > < a : K e y V a l u e O f D i a g r a m O b j e c t K e y a n y T y p e z b w N T n L X > < a : K e y > < K e y > T a b l e s \ A n f � g e n 1 \ C o l u m n s \ B _ R � c k s t e l l u n g e n   f r e i w i l l i g e r   A b b a u   v o n   � b e r m � s s i g e n   R e s e r v e n   ( 2 3 2 ) < / K e y > < / a : K e y > < a : V a l u e   i : t y p e = " D i a g r a m D i s p l a y N o d e V i e w S t a t e " > < H e i g h t > 1 5 0 < / H e i g h t > < I s E x p a n d e d > t r u e < / I s E x p a n d e d > < W i d t h > 2 0 0 < / W i d t h > < / a : V a l u e > < / a : K e y V a l u e O f D i a g r a m O b j e c t K e y a n y T y p e z b w N T n L X > < a : K e y V a l u e O f D i a g r a m O b j e c t K e y a n y T y p e z b w N T n L X > < a : K e y > < K e y > T a b l e s \ A n f � g e n 1 \ C o l u m n s \ L a n g f r i s t i g e   V e r b i n d l i c h k e i t e n   ( 2 4 0 ) < / K e y > < / a : K e y > < a : V a l u e   i : t y p e = " D i a g r a m D i s p l a y N o d e V i e w S t a t e " > < H e i g h t > 1 5 0 < / H e i g h t > < I s E x p a n d e d > t r u e < / I s E x p a n d e d > < W i d t h > 2 0 0 < / W i d t h > < / a : V a l u e > < / a : K e y V a l u e O f D i a g r a m O b j e c t K e y a n y T y p e z b w N T n L X > < a : K e y V a l u e O f D i a g r a m O b j e c t K e y a n y T y p e z b w N T n L X > < a : K e y > < K e y > T a b l e s \ A n f � g e n 1 \ C o l u m n s \ V e r b i n d l i c h k e i t e n   D r i t t e   ( 2 5 0 ) < / K e y > < / a : K e y > < a : V a l u e   i : t y p e = " D i a g r a m D i s p l a y N o d e V i e w S t a t e " > < H e i g h t > 1 5 0 < / H e i g h t > < I s E x p a n d e d > t r u e < / I s E x p a n d e d > < W i d t h > 2 0 0 < / W i d t h > < / a : V a l u e > < / a : K e y V a l u e O f D i a g r a m O b j e c t K e y a n y T y p e z b w N T n L X > < a : K e y V a l u e O f D i a g r a m O b j e c t K e y a n y T y p e z b w N T n L X > < a : K e y > < K e y > T a b l e s \ A n f � g e n 1 \ C o l u m n s \ V e r b i n d l i c h k e i t e n   L e i s t u n g s e r b r i n g e r   ( 2 6 0 ) < / K e y > < / a : K e y > < a : V a l u e   i : t y p e = " D i a g r a m D i s p l a y N o d e V i e w S t a t e " > < H e i g h t > 1 5 0 < / H e i g h t > < I s E x p a n d e d > t r u e < / I s E x p a n d e d > < W i d t h > 2 0 0 < / W i d t h > < / a : V a l u e > < / a : K e y V a l u e O f D i a g r a m O b j e c t K e y a n y T y p e z b w N T n L X > < a : K e y V a l u e O f D i a g r a m O b j e c t K e y a n y T y p e z b w N T n L X > < a : K e y > < K e y > T a b l e s \ A n f � g e n 1 \ C o l u m n s \ V o r a u s b e z a h l t e   P r � m i e n   d e r   V e r s i c h e r t e n   ( 2 6 1 ) < / K e y > < / a : K e y > < a : V a l u e   i : t y p e = " D i a g r a m D i s p l a y N o d e V i e w S t a t e " > < H e i g h t > 1 5 0 < / H e i g h t > < I s E x p a n d e d > t r u e < / I s E x p a n d e d > < W i d t h > 2 0 0 < / W i d t h > < / a : V a l u e > < / a : K e y V a l u e O f D i a g r a m O b j e c t K e y a n y T y p e z b w N T n L X > < a : K e y V a l u e O f D i a g r a m O b j e c t K e y a n y T y p e z b w N T n L X > < a : K e y > < K e y > T a b l e s \ A n f � g e n 1 \ C o l u m n s \ P a s s i v e   D u r c h g a n g s k o n t i   ( 2 6 2 ) < / K e y > < / a : K e y > < a : V a l u e   i : t y p e = " D i a g r a m D i s p l a y N o d e V i e w S t a t e " > < H e i g h t > 1 5 0 < / H e i g h t > < I s E x p a n d e d > t r u e < / I s E x p a n d e d > < W i d t h > 2 0 0 < / W i d t h > < / a : V a l u e > < / a : K e y V a l u e O f D i a g r a m O b j e c t K e y a n y T y p e z b w N T n L X > < a : K e y V a l u e O f D i a g r a m O b j e c t K e y a n y T y p e z b w N T n L X > < a : K e y > < K e y > T a b l e s \ A n f � g e n 1 \ C o l u m n s \ V e r s i c h e r u n g s o r g a n i s a t i o n e n   ( 2 6 3 ) < / K e y > < / a : K e y > < a : V a l u e   i : t y p e = " D i a g r a m D i s p l a y N o d e V i e w S t a t e " > < H e i g h t > 1 5 0 < / H e i g h t > < I s E x p a n d e d > t r u e < / I s E x p a n d e d > < W i d t h > 2 0 0 < / W i d t h > < / a : V a l u e > < / a : K e y V a l u e O f D i a g r a m O b j e c t K e y a n y T y p e z b w N T n L X > < a : K e y V a l u e O f D i a g r a m O b j e c t K e y a n y T y p e z b w N T n L X > < a : K e y > < K e y > T a b l e s \ A n f � g e n 1 \ C o l u m n s \ A g e n t e n   u n d   V e r m i t t l e r   ( 2 6 4 ) < / K e y > < / a : K e y > < a : V a l u e   i : t y p e = " D i a g r a m D i s p l a y N o d e V i e w S t a t e " > < H e i g h t > 1 5 0 < / H e i g h t > < I s E x p a n d e d > t r u e < / I s E x p a n d e d > < W i d t h > 2 0 0 < / W i d t h > < / a : V a l u e > < / a : K e y V a l u e O f D i a g r a m O b j e c t K e y a n y T y p e z b w N T n L X > < a : K e y V a l u e O f D i a g r a m O b j e c t K e y a n y T y p e z b w N T n L X > < a : K e y > < K e y > T a b l e s \ A n f � g e n 1 \ C o l u m n s \ G e g e n � b e r   s t a a t l i c h e n   S t e l l e n   ( 2 6 5 ) < / K e y > < / a : K e y > < a : V a l u e   i : t y p e = " D i a g r a m D i s p l a y N o d e V i e w S t a t e " > < H e i g h t > 1 5 0 < / H e i g h t > < I s E x p a n d e d > t r u e < / I s E x p a n d e d > < W i d t h > 2 0 0 < / W i d t h > < / a : V a l u e > < / a : K e y V a l u e O f D i a g r a m O b j e c t K e y a n y T y p e z b w N T n L X > < a : K e y V a l u e O f D i a g r a m O b j e c t K e y a n y T y p e z b w N T n L X > < a : K e y > < K e y > T a b l e s \ A n f � g e n 1 \ C o l u m n s \ G e m e i n s a m e   E i n r i c h t u n g   K V G   ( 2 6 6 ) < / K e y > < / a : K e y > < a : V a l u e   i : t y p e = " D i a g r a m D i s p l a y N o d e V i e w S t a t e " > < H e i g h t > 1 5 0 < / H e i g h t > < I s E x p a n d e d > t r u e < / I s E x p a n d e d > < W i d t h > 2 0 0 < / W i d t h > < / a : V a l u e > < / a : K e y V a l u e O f D i a g r a m O b j e c t K e y a n y T y p e z b w N T n L X > < a : K e y V a l u e O f D i a g r a m O b j e c t K e y a n y T y p e z b w N T n L X > < a : K e y > < K e y > T a b l e s \ A n f � g e n 1 \ C o l u m n s \ V e r b i n d l i c h k e i t e n   L i e f e r a n t e n   u n d   � b r i g e   ( 2 6 8 ) < / K e y > < / a : K e y > < a : V a l u e   i : t y p e = " D i a g r a m D i s p l a y N o d e V i e w S t a t e " > < H e i g h t > 1 5 0 < / H e i g h t > < I s E x p a n d e d > t r u e < / I s E x p a n d e d > < W i d t h > 2 0 0 < / W i d t h > < / a : V a l u e > < / a : K e y V a l u e O f D i a g r a m O b j e c t K e y a n y T y p e z b w N T n L X > < a : K e y V a l u e O f D i a g r a m O b j e c t K e y a n y T y p e z b w N T n L X > < a : K e y > < K e y > T a b l e s \ A n f � g e n 1 \ C o l u m n s \ V e r b i n d l i c h k e i t e n   g e g e n � b e r   n a h e s t e h e n d e n   O r g a n i s a t i o n e n   u n d   P e r s o n e n   ( 2 6 9 ) < / K e y > < / a : K e y > < a : V a l u e   i : t y p e = " D i a g r a m D i s p l a y N o d e V i e w S t a t e " > < H e i g h t > 1 5 0 < / H e i g h t > < I s E x p a n d e d > t r u e < / I s E x p a n d e d > < W i d t h > 2 0 0 < / W i d t h > < / a : V a l u e > < / a : K e y V a l u e O f D i a g r a m O b j e c t K e y a n y T y p e z b w N T n L X > < a : K e y V a l u e O f D i a g r a m O b j e c t K e y a n y T y p e z b w N T n L X > < a : K e y > < K e y > T a b l e s \ A n f � g e n 1 \ C o l u m n s \ B _ R e c h n u n g s a b g r e n z u n g   ( 2 7 0 ) < / K e y > < / a : K e y > < a : V a l u e   i : t y p e = " D i a g r a m D i s p l a y N o d e V i e w S t a t e " > < H e i g h t > 1 5 0 < / H e i g h t > < I s E x p a n d e d > t r u e < / I s E x p a n d e d > < W i d t h > 2 0 0 < / W i d t h > < / a : V a l u e > < / a : K e y V a l u e O f D i a g r a m O b j e c t K e y a n y T y p e z b w N T n L X > < a : K e y V a l u e O f D i a g r a m O b j e c t K e y a n y T y p e z b w N T n L X > < a : K e y > < K e y > T a b l e s \ A n f � g e n 1 \ C o l u m n s \ f u s i o n i e r t e < / K e y > < / a : K e y > < a : V a l u e   i : t y p e = " D i a g r a m D i s p l a y N o d e V i e w S t a t e " > < H e i g h t > 1 5 0 < / H e i g h t > < I s E x p a n d e d > t r u e < / I s E x p a n d e d > < W i d t h > 2 0 0 < / W i d t h > < / a : V a l u e > < / a : K e y V a l u e O f D i a g r a m O b j e c t K e y a n y T y p e z b w N T n L X > < a : K e y V a l u e O f D i a g r a m O b j e c t K e y a n y T y p e z b w N T n L X > < a : K e y > < K e y > T a b l e s \ A n f � g e n 1 \ C o l u m n s \ F u s i o n e n _ a n z e i g e n < / K e y > < / a : K e y > < a : V a l u e   i : t y p e = " D i a g r a m D i s p l a y N o d e V i e w S t a t e " > < H e i g h t > 1 5 0 < / H e i g h t > < I s E x p a n d e d > t r u e < / I s E x p a n d e d > < W i d t h > 2 0 0 < / W i d t h > < / a : V a l u e > < / a : K e y V a l u e O f D i a g r a m O b j e c t K e y a n y T y p e z b w N T n L X > < a : K e y V a l u e O f D i a g r a m O b j e c t K e y a n y T y p e z b w N T n L X > < a : K e y > < K e y > T a b l e s \ A n f � g e n 1 \ C o l u m n s \ j u r _ G r u p p e < / K e y > < / a : K e y > < a : V a l u e   i : t y p e = " D i a g r a m D i s p l a y N o d e V i e w S t a t e " > < H e i g h t > 1 5 0 < / H e i g h t > < I s E x p a n d e d > t r u e < / I s E x p a n d e d > < W i d t h > 2 0 0 < / W i d t h > < / a : V a l u e > < / a : K e y V a l u e O f D i a g r a m O b j e c t K e y a n y T y p e z b w N T n L X > < a : K e y V a l u e O f D i a g r a m O b j e c t K e y a n y T y p e z b w N T n L X > < a : K e y > < K e y > T a b l e s \ A n f � g e n 1 \ C o l u m n s \ j u r _ G r u p p e _ a n z e i g e n < / K e y > < / a : K e y > < a : V a l u e   i : t y p e = " D i a g r a m D i s p l a y N o d e V i e w S t a t e " > < H e i g h t > 1 5 0 < / H e i g h t > < I s E x p a n d e d > t r u e < / I s E x p a n d e d > < W i d t h > 2 0 0 < / W i d t h > < / a : V a l u e > < / a : K e y V a l u e O f D i a g r a m O b j e c t K e y a n y T y p e z b w N T n L X > < a : K e y V a l u e O f D i a g r a m O b j e c t K e y a n y T y p e z b w N T n L X > < a : K e y > < K e y > T a b l e s \ A n f � g e n 1 \ C o l u m n s \ A u s w a h l _ V e r s i c h e r e r < / K e y > < / a : K e y > < a : V a l u e   i : t y p e = " D i a g r a m D i s p l a y N o d e V i e w S t a t e " > < H e i g h t > 1 5 0 < / H e i g h t > < I s E x p a n d e d > t r u e < / I s E x p a n d e d > < W i d t h > 2 0 0 < / W i d t h > < / a : V a l u e > < / a : K e y V a l u e O f D i a g r a m O b j e c t K e y a n y T y p e z b w N T n L X > < a : K e y V a l u e O f D i a g r a m O b j e c t K e y a n y T y p e z b w N T n L X > < a : K e y > < K e y > T a b l e s \ F u s i o n e n _ G r u p p e n < / K e y > < / a : K e y > < a : V a l u e   i : t y p e = " D i a g r a m D i s p l a y N o d e V i e w S t a t e " > < H e i g h t > 2 7 8 . 5 < / H e i g h t > < I s E x p a n d e d > t r u e < / I s E x p a n d e d > < L a y e d O u t > t r u e < / L a y e d O u t > < L e f t > 3 2 9 . 9 0 3 8 1 0 5 6 7 6 6 5 8 < / L e f t > < T a b I n d e x > 1 < / T a b I n d e x > < W i d t h > 3 0 9 . 5 < / W i d t h > < / a : V a l u e > < / a : K e y V a l u e O f D i a g r a m O b j e c t K e y a n y T y p e z b w N T n L X > < a : K e y V a l u e O f D i a g r a m O b j e c t K e y a n y T y p e z b w N T n L X > < a : K e y > < K e y > T a b l e s \ F u s i o n e n _ G r u p p e n \ C o l u m n s \ V e r s i c h e r e r   # < / K e y > < / a : K e y > < a : V a l u e   i : t y p e = " D i a g r a m D i s p l a y N o d e V i e w S t a t e " > < H e i g h t > 1 5 0 < / H e i g h t > < I s E x p a n d e d > t r u e < / I s E x p a n d e d > < W i d t h > 2 0 0 < / W i d t h > < / a : V a l u e > < / a : K e y V a l u e O f D i a g r a m O b j e c t K e y a n y T y p e z b w N T n L X > < a : K e y V a l u e O f D i a g r a m O b j e c t K e y a n y T y p e z b w N T n L X > < a : K e y > < K e y > T a b l e s \ F u s i o n e n _ G r u p p e n \ C o l u m n s \ V e r s i c h e r e r   N a m e < / K e y > < / a : K e y > < a : V a l u e   i : t y p e = " D i a g r a m D i s p l a y N o d e V i e w S t a t e " > < H e i g h t > 1 5 0 < / H e i g h t > < I s E x p a n d e d > t r u e < / I s E x p a n d e d > < W i d t h > 2 0 0 < / W i d t h > < / a : V a l u e > < / a : K e y V a l u e O f D i a g r a m O b j e c t K e y a n y T y p e z b w N T n L X > < a : K e y V a l u e O f D i a g r a m O b j e c t K e y a n y T y p e z b w N T n L X > < a : K e y > < K e y > T a b l e s \ F u s i o n e n _ G r u p p e n \ C o l u m n s \ f u s i o n i e r t e < / K e y > < / a : K e y > < a : V a l u e   i : t y p e = " D i a g r a m D i s p l a y N o d e V i e w S t a t e " > < H e i g h t > 1 5 0 < / H e i g h t > < I s E x p a n d e d > t r u e < / I s E x p a n d e d > < W i d t h > 2 0 0 < / W i d t h > < / a : V a l u e > < / a : K e y V a l u e O f D i a g r a m O b j e c t K e y a n y T y p e z b w N T n L X > < a : K e y V a l u e O f D i a g r a m O b j e c t K e y a n y T y p e z b w N T n L X > < a : K e y > < K e y > T a b l e s \ F u s i o n e n _ G r u p p e n \ C o l u m n s \ F u s i o n e n _ a n z e i g e n < / K e y > < / a : K e y > < a : V a l u e   i : t y p e = " D i a g r a m D i s p l a y N o d e V i e w S t a t e " > < H e i g h t > 1 5 0 < / H e i g h t > < I s E x p a n d e d > t r u e < / I s E x p a n d e d > < W i d t h > 2 0 0 < / W i d t h > < / a : V a l u e > < / a : K e y V a l u e O f D i a g r a m O b j e c t K e y a n y T y p e z b w N T n L X > < a : K e y V a l u e O f D i a g r a m O b j e c t K e y a n y T y p e z b w N T n L X > < a : K e y > < K e y > T a b l e s \ F u s i o n e n _ G r u p p e n \ C o l u m n s \ j u r _ G r u p p e < / K e y > < / a : K e y > < a : V a l u e   i : t y p e = " D i a g r a m D i s p l a y N o d e V i e w S t a t e " > < H e i g h t > 1 5 0 < / H e i g h t > < I s E x p a n d e d > t r u e < / I s E x p a n d e d > < W i d t h > 2 0 0 < / W i d t h > < / a : V a l u e > < / a : K e y V a l u e O f D i a g r a m O b j e c t K e y a n y T y p e z b w N T n L X > < a : K e y V a l u e O f D i a g r a m O b j e c t K e y a n y T y p e z b w N T n L X > < a : K e y > < K e y > T a b l e s \ F u s i o n e n _ G r u p p e n \ C o l u m n s \ j u r _ G r u p p e _ a n z e i g e n < / K e y > < / a : K e y > < a : V a l u e   i : t y p e = " D i a g r a m D i s p l a y N o d e V i e w S t a t e " > < H e i g h t > 1 5 0 < / H e i g h t > < I s E x p a n d e d > t r u e < / I s E x p a n d e d > < W i d t h > 2 0 0 < / W i d t h > < / a : V a l u e > < / a : K e y V a l u e O f D i a g r a m O b j e c t K e y a n y T y p e z b w N T n L X > < a : K e y V a l u e O f D i a g r a m O b j e c t K e y a n y T y p e z b w N T n L X > < a : K e y > < K e y > T a b l e s \ F u s i o n e n _ G r u p p e n \ C o l u m n s \ A u s w a h l _ V e r s i c h e r e r < / K e y > < / a : K e y > < a : V a l u e   i : t y p e = " D i a g r a m D i s p l a y N o d e V i e w S t a t e " > < H e i g h t > 1 5 0 < / H e i g h t > < I s E x p a n d e d > t r u e < / I s E x p a n d e d > < W i d t h > 2 0 0 < / W i d t h > < / a : V a l u e > < / a : K e y V a l u e O f D i a g r a m O b j e c t K e y a n y T y p e z b w N T n L X > < a : K e y V a l u e O f D i a g r a m O b j e c t K e y a n y T y p e z b w N T n L X > < a : K e y > < K e y > T a b l e s \ A n f � g e n 3 < / K e y > < / a : K e y > < a : V a l u e   i : t y p e = " D i a g r a m D i s p l a y N o d e V i e w S t a t e " > < H e i g h t > 4 4 3 < / H e i g h t > < I s E x p a n d e d > t r u e < / I s E x p a n d e d > < L a y e d O u t > t r u e < / L a y e d O u t > < L e f t > 6 7 9 . 4 0 3 8 1 0 5 6 7 6 6 5 6 9 < / L e f t > < T a b I n d e x > 2 < / T a b I n d e x > < T o p > 1 6 0 . 7 5 < / T o p > < W i d t h > 3 5 2 . 9 9 9 9 9 9 9 9 9 9 9 9 8 9 < / W i d t h > < / a : V a l u e > < / a : K e y V a l u e O f D i a g r a m O b j e c t K e y a n y T y p e z b w N T n L X > < a : K e y V a l u e O f D i a g r a m O b j e c t K e y a n y T y p e z b w N T n L X > < a : K e y > < K e y > T a b l e s \ A n f � g e n 3 \ C o l u m n s \ V e r s i c h e r e r   N a m e < / K e y > < / a : K e y > < a : V a l u e   i : t y p e = " D i a g r a m D i s p l a y N o d e V i e w S t a t e " > < H e i g h t > 1 5 0 < / H e i g h t > < I s E x p a n d e d > t r u e < / I s E x p a n d e d > < W i d t h > 2 0 0 < / W i d t h > < / a : V a l u e > < / a : K e y V a l u e O f D i a g r a m O b j e c t K e y a n y T y p e z b w N T n L X > < a : K e y V a l u e O f D i a g r a m O b j e c t K e y a n y T y p e z b w N T n L X > < a : K e y > < K e y > T a b l e s \ A n f � g e n 3 \ C o l u m n s \ J a h r < / K e y > < / a : K e y > < a : V a l u e   i : t y p e = " D i a g r a m D i s p l a y N o d e V i e w S t a t e " > < H e i g h t > 1 5 0 < / H e i g h t > < I s E x p a n d e d > t r u e < / I s E x p a n d e d > < W i d t h > 2 0 0 < / W i d t h > < / a : V a l u e > < / a : K e y V a l u e O f D i a g r a m O b j e c t K e y a n y T y p e z b w N T n L X > < a : K e y V a l u e O f D i a g r a m O b j e c t K e y a n y T y p e z b w N T n L X > < a : K e y > < K e y > T a b l e s \ A n f � g e n 3 \ C o l u m n s \ T y p < / K e y > < / a : K e y > < a : V a l u e   i : t y p e = " D i a g r a m D i s p l a y N o d e V i e w S t a t e " > < H e i g h t > 1 5 0 < / H e i g h t > < I s E x p a n d e d > t r u e < / I s E x p a n d e d > < W i d t h > 2 0 0 < / W i d t h > < / a : V a l u e > < / a : K e y V a l u e O f D i a g r a m O b j e c t K e y a n y T y p e z b w N T n L X > < a : K e y V a l u e O f D i a g r a m O b j e c t K e y a n y T y p e z b w N T n L X > < a : K e y > < K e y > T a b l e s \ A n f � g e n 3 \ C o l u m n s \ V e r s i c h e r e r   # < / K e y > < / a : K e y > < a : V a l u e   i : t y p e = " D i a g r a m D i s p l a y N o d e V i e w S t a t e " > < H e i g h t > 1 5 0 < / H e i g h t > < I s E x p a n d e d > t r u e < / I s E x p a n d e d > < W i d t h > 2 0 0 < / W i d t h > < / a : V a l u e > < / a : K e y V a l u e O f D i a g r a m O b j e c t K e y a n y T y p e z b w N T n L X > < a : K e y V a l u e O f D i a g r a m O b j e c t K e y a n y T y p e z b w N T n L X > < a : K e y > < K e y > T a b l e s \ A n f � g e n 3 \ C o l u m n s \ V R _ T o t a l _ n u r _ K V G < / K e y > < / a : K e y > < a : V a l u e   i : t y p e = " D i a g r a m D i s p l a y N o d e V i e w S t a t e " > < H e i g h t > 1 5 0 < / H e i g h t > < I s E x p a n d e d > t r u e < / I s E x p a n d e d > < W i d t h > 2 0 0 < / W i d t h > < / a : V a l u e > < / a : K e y V a l u e O f D i a g r a m O b j e c t K e y a n y T y p e z b w N T n L X > < a : K e y V a l u e O f D i a g r a m O b j e c t K e y a n y T y p e z b w N T n L X > < a : K e y > < K e y > T a b l e s \ A n f � g e n 3 \ C o l u m n s \ V R _ H - E < / K e y > < / a : K e y > < a : V a l u e   i : t y p e = " D i a g r a m D i s p l a y N o d e V i e w S t a t e " > < H e i g h t > 1 5 0 < / H e i g h t > < I s E x p a n d e d > t r u e < / I s E x p a n d e d > < W i d t h > 2 0 0 < / W i d t h > < / a : V a l u e > < / a : K e y V a l u e O f D i a g r a m O b j e c t K e y a n y T y p e z b w N T n L X > < a : K e y V a l u e O f D i a g r a m O b j e c t K e y a n y T y p e z b w N T n L X > < a : K e y > < K e y > T a b l e s \ A n f � g e n 3 \ C o l u m n s \ G L _ T o t a l _ n u r _ K V G < / K e y > < / a : K e y > < a : V a l u e   i : t y p e = " D i a g r a m D i s p l a y N o d e V i e w S t a t e " > < H e i g h t > 1 5 0 < / H e i g h t > < I s E x p a n d e d > t r u e < / I s E x p a n d e d > < W i d t h > 2 0 0 < / W i d t h > < / a : V a l u e > < / a : K e y V a l u e O f D i a g r a m O b j e c t K e y a n y T y p e z b w N T n L X > < a : K e y V a l u e O f D i a g r a m O b j e c t K e y a n y T y p e z b w N T n L X > < a : K e y > < K e y > T a b l e s \ A n f � g e n 3 \ C o l u m n s \ G L _ H - E < / K e y > < / a : K e y > < a : V a l u e   i : t y p e = " D i a g r a m D i s p l a y N o d e V i e w S t a t e " > < H e i g h t > 1 5 0 < / H e i g h t > < I s E x p a n d e d > t r u e < / I s E x p a n d e d > < W i d t h > 2 0 0 < / W i d t h > < / a : V a l u e > < / a : K e y V a l u e O f D i a g r a m O b j e c t K e y a n y T y p e z b w N T n L X > < a : K e y V a l u e O f D i a g r a m O b j e c t K e y a n y T y p e z b w N T n L X > < a : K e y > < K e y > T a b l e s \ A n f � g e n 3 \ C o l u m n s \ B r a n c h e < / K e y > < / a : K e y > < a : V a l u e   i : t y p e = " D i a g r a m D i s p l a y N o d e V i e w S t a t e " > < H e i g h t > 1 5 0 < / H e i g h t > < I s E x p a n d e d > t r u e < / I s E x p a n d e d > < W i d t h > 2 0 0 < / W i d t h > < / a : V a l u e > < / a : K e y V a l u e O f D i a g r a m O b j e c t K e y a n y T y p e z b w N T n L X > < a : K e y V a l u e O f D i a g r a m O b j e c t K e y a n y T y p e z b w N T n L X > < a : K e y > < K e y > T a b l e s \ A n f � g e n 3 \ C o l u m n s \ f u s i o n i e r t e < / K e y > < / a : K e y > < a : V a l u e   i : t y p e = " D i a g r a m D i s p l a y N o d e V i e w S t a t e " > < H e i g h t > 1 5 0 < / H e i g h t > < I s E x p a n d e d > t r u e < / I s E x p a n d e d > < W i d t h > 2 0 0 < / W i d t h > < / a : V a l u e > < / a : K e y V a l u e O f D i a g r a m O b j e c t K e y a n y T y p e z b w N T n L X > < a : K e y V a l u e O f D i a g r a m O b j e c t K e y a n y T y p e z b w N T n L X > < a : K e y > < K e y > T a b l e s \ A n f � g e n 3 \ C o l u m n s \ F u s i o n e n _ a n z e i g e n < / K e y > < / a : K e y > < a : V a l u e   i : t y p e = " D i a g r a m D i s p l a y N o d e V i e w S t a t e " > < H e i g h t > 1 5 0 < / H e i g h t > < I s E x p a n d e d > t r u e < / I s E x p a n d e d > < W i d t h > 2 0 0 < / W i d t h > < / a : V a l u e > < / a : K e y V a l u e O f D i a g r a m O b j e c t K e y a n y T y p e z b w N T n L X > < a : K e y V a l u e O f D i a g r a m O b j e c t K e y a n y T y p e z b w N T n L X > < a : K e y > < K e y > T a b l e s \ A n f � g e n 3 \ C o l u m n s \ j u r _ G r u p p e < / K e y > < / a : K e y > < a : V a l u e   i : t y p e = " D i a g r a m D i s p l a y N o d e V i e w S t a t e " > < H e i g h t > 1 5 0 < / H e i g h t > < I s E x p a n d e d > t r u e < / I s E x p a n d e d > < W i d t h > 2 0 0 < / W i d t h > < / a : V a l u e > < / a : K e y V a l u e O f D i a g r a m O b j e c t K e y a n y T y p e z b w N T n L X > < a : K e y V a l u e O f D i a g r a m O b j e c t K e y a n y T y p e z b w N T n L X > < a : K e y > < K e y > T a b l e s \ A n f � g e n 3 \ C o l u m n s \ j u r _ G r u p p e _ a n z e i g e n < / K e y > < / a : K e y > < a : V a l u e   i : t y p e = " D i a g r a m D i s p l a y N o d e V i e w S t a t e " > < H e i g h t > 1 5 0 < / H e i g h t > < I s E x p a n d e d > t r u e < / I s E x p a n d e d > < W i d t h > 2 0 0 < / W i d t h > < / a : V a l u e > < / a : K e y V a l u e O f D i a g r a m O b j e c t K e y a n y T y p e z b w N T n L X > < a : K e y V a l u e O f D i a g r a m O b j e c t K e y a n y T y p e z b w N T n L X > < a : K e y > < K e y > T a b l e s \ A n f � g e n 3 \ C o l u m n s \ A u s w a h l _ V e r s i c h e r e r < / K e y > < / a : K e y > < a : V a l u e   i : t y p e = " D i a g r a m D i s p l a y N o d e V i e w S t a t e " > < H e i g h t > 1 5 0 < / H e i g h t > < I s E x p a n d e d > t r u e < / I s E x p a n d e d > < W i d t h > 2 0 0 < / W i d t h > < / a : V a l u e > < / a : K e y V a l u e O f D i a g r a m O b j e c t K e y a n y T y p e z b w N T n L X > < a : K e y V a l u e O f D i a g r a m O b j e c t K e y a n y T y p e z b w N T n L X > < a : K e y > < K e y > R e l a t i o n s h i p s \ & l t ; T a b l e s \ A n f � g e n 1 \ C o l u m n s \ V e r s i c h e r e r   # & g t ; - & l t ; T a b l e s \ F u s i o n e n _ G r u p p e n \ C o l u m n s \ V e r s i c h e r e r   # & g t ; < / K e y > < / a : K e y > < a : V a l u e   i : t y p e = " D i a g r a m D i s p l a y L i n k V i e w S t a t e " > < A u t o m a t i o n P r o p e r t y H e l p e r T e x t > E n d p u n k t   1 :   ( 2 1 6 , 2 3 5 . 7 5 ) .   E n d p u n k t   2 :   ( 3 1 3 . 9 0 3 8 1 0 5 6 7 6 6 6 , 1 3 9 . 2 5 )   < / A u t o m a t i o n P r o p e r t y H e l p e r T e x t > < L a y e d O u t > t r u e < / L a y e d O u t > < P o i n t s   x m l n s : b = " h t t p : / / s c h e m a s . d a t a c o n t r a c t . o r g / 2 0 0 4 / 0 7 / S y s t e m . W i n d o w s " > < b : P o i n t > < b : _ x > 2 1 6 < / b : _ x > < b : _ y > 2 3 5 . 7 5 < / b : _ y > < / b : P o i n t > < b : P o i n t > < b : _ x > 2 6 2 . 9 5 1 9 0 5 5 < / b : _ x > < b : _ y > 2 3 5 . 7 5 < / b : _ y > < / b : P o i n t > < b : P o i n t > < b : _ x > 2 6 4 . 9 5 1 9 0 5 5 < / b : _ x > < b : _ y > 2 3 3 . 7 5 < / b : _ y > < / b : P o i n t > < b : P o i n t > < b : _ x > 2 6 4 . 9 5 1 9 0 5 5 < / b : _ x > < b : _ y > 1 4 1 . 2 5 < / b : _ y > < / b : P o i n t > < b : P o i n t > < b : _ x > 2 6 6 . 9 5 1 9 0 5 5 < / b : _ x > < b : _ y > 1 3 9 . 2 5 < / b : _ y > < / b : P o i n t > < b : P o i n t > < b : _ x > 3 1 3 . 9 0 3 8 1 0 5 6 7 6 6 5 8 < / b : _ x > < b : _ y > 1 3 9 . 2 5 < / b : _ y > < / b : P o i n t > < / P o i n t s > < / a : V a l u e > < / a : K e y V a l u e O f D i a g r a m O b j e c t K e y a n y T y p e z b w N T n L X > < a : K e y V a l u e O f D i a g r a m O b j e c t K e y a n y T y p e z b w N T n L X > < a : K e y > < K e y > R e l a t i o n s h i p s \ & l t ; T a b l e s \ A n f � g e n 1 \ C o l u m n s \ V e r s i c h e r e r   # & g t ; - & l t ; T a b l e s \ F u s i o n e n _ G r u p p e n \ C o l u m n s \ V e r s i c h e r e r   # & g t ; \ F K < / K e y > < / a : K e y > < a : V a l u e   i : t y p e = " D i a g r a m D i s p l a y L i n k E n d p o i n t V i e w S t a t e " > < H e i g h t > 1 6 < / H e i g h t > < L a b e l L o c a t i o n   x m l n s : b = " h t t p : / / s c h e m a s . d a t a c o n t r a c t . o r g / 2 0 0 4 / 0 7 / S y s t e m . W i n d o w s " > < b : _ x > 2 0 0 < / b : _ x > < b : _ y > 2 2 7 . 7 5 < / b : _ y > < / L a b e l L o c a t i o n > < L o c a t i o n   x m l n s : b = " h t t p : / / s c h e m a s . d a t a c o n t r a c t . o r g / 2 0 0 4 / 0 7 / S y s t e m . W i n d o w s " > < b : _ x > 2 0 0 < / b : _ x > < b : _ y > 2 3 5 . 7 5 < / b : _ y > < / L o c a t i o n > < S h a p e R o t a t e A n g l e > 3 6 0 < / S h a p e R o t a t e A n g l e > < W i d t h > 1 6 < / W i d t h > < / a : V a l u e > < / a : K e y V a l u e O f D i a g r a m O b j e c t K e y a n y T y p e z b w N T n L X > < a : K e y V a l u e O f D i a g r a m O b j e c t K e y a n y T y p e z b w N T n L X > < a : K e y > < K e y > R e l a t i o n s h i p s \ & l t ; T a b l e s \ A n f � g e n 1 \ C o l u m n s \ V e r s i c h e r e r   # & g t ; - & l t ; T a b l e s \ F u s i o n e n _ G r u p p e n \ C o l u m n s \ V e r s i c h e r e r   # & g t ; \ P K < / K e y > < / a : K e y > < a : V a l u e   i : t y p e = " D i a g r a m D i s p l a y L i n k E n d p o i n t V i e w S t a t e " > < H e i g h t > 1 6 < / H e i g h t > < L a b e l L o c a t i o n   x m l n s : b = " h t t p : / / s c h e m a s . d a t a c o n t r a c t . o r g / 2 0 0 4 / 0 7 / S y s t e m . W i n d o w s " > < b : _ x > 3 1 3 . 9 0 3 8 1 0 5 6 7 6 6 5 8 < / b : _ x > < b : _ y > 1 3 1 . 2 5 < / b : _ y > < / L a b e l L o c a t i o n > < L o c a t i o n   x m l n s : b = " h t t p : / / s c h e m a s . d a t a c o n t r a c t . o r g / 2 0 0 4 / 0 7 / S y s t e m . W i n d o w s " > < b : _ x > 3 2 9 . 9 0 3 8 1 0 5 6 7 6 6 5 8 < / b : _ x > < b : _ y > 1 3 9 . 2 5 < / b : _ y > < / L o c a t i o n > < S h a p e R o t a t e A n g l e > 1 8 0 < / S h a p e R o t a t e A n g l e > < W i d t h > 1 6 < / W i d t h > < / a : V a l u e > < / a : K e y V a l u e O f D i a g r a m O b j e c t K e y a n y T y p e z b w N T n L X > < a : K e y V a l u e O f D i a g r a m O b j e c t K e y a n y T y p e z b w N T n L X > < a : K e y > < K e y > R e l a t i o n s h i p s \ & l t ; T a b l e s \ A n f � g e n 1 \ C o l u m n s \ V e r s i c h e r e r   # & g t ; - & l t ; T a b l e s \ F u s i o n e n _ G r u p p e n \ C o l u m n s \ V e r s i c h e r e r   # & g t ; \ C r o s s F i l t e r < / K e y > < / a : K e y > < a : V a l u e   i : t y p e = " D i a g r a m D i s p l a y L i n k C r o s s F i l t e r V i e w S t a t e " > < P o i n t s   x m l n s : b = " h t t p : / / s c h e m a s . d a t a c o n t r a c t . o r g / 2 0 0 4 / 0 7 / S y s t e m . W i n d o w s " > < b : P o i n t > < b : _ x > 2 1 6 < / b : _ x > < b : _ y > 2 3 5 . 7 5 < / b : _ y > < / b : P o i n t > < b : P o i n t > < b : _ x > 2 6 2 . 9 5 1 9 0 5 5 < / b : _ x > < b : _ y > 2 3 5 . 7 5 < / b : _ y > < / b : P o i n t > < b : P o i n t > < b : _ x > 2 6 4 . 9 5 1 9 0 5 5 < / b : _ x > < b : _ y > 2 3 3 . 7 5 < / b : _ y > < / b : P o i n t > < b : P o i n t > < b : _ x > 2 6 4 . 9 5 1 9 0 5 5 < / b : _ x > < b : _ y > 1 4 1 . 2 5 < / b : _ y > < / b : P o i n t > < b : P o i n t > < b : _ x > 2 6 6 . 9 5 1 9 0 5 5 < / b : _ x > < b : _ y > 1 3 9 . 2 5 < / b : _ y > < / b : P o i n t > < b : P o i n t > < b : _ x > 3 1 3 . 9 0 3 8 1 0 5 6 7 6 6 5 8 < / b : _ x > < b : _ y > 1 3 9 . 2 5 < / b : _ y > < / b : P o i n t > < / P o i n t s > < / a : V a l u e > < / a : K e y V a l u e O f D i a g r a m O b j e c t K e y a n y T y p e z b w N T n L X > < a : K e y V a l u e O f D i a g r a m O b j e c t K e y a n y T y p e z b w N T n L X > < a : K e y > < K e y > R e l a t i o n s h i p s \ & l t ; T a b l e s \ A n f � g e n 3 \ C o l u m n s \ V e r s i c h e r e r   # & g t ; - & l t ; T a b l e s \ F u s i o n e n _ G r u p p e n \ C o l u m n s \ V e r s i c h e r e r   # & g t ; < / K e y > < / a : K e y > < a : V a l u e   i : t y p e = " D i a g r a m D i s p l a y L i n k V i e w S t a t e " > < A u t o m a t i o n P r o p e r t y H e l p e r T e x t > E n d p u n k t   1 :   ( 8 5 5 . 9 0 3 8 1 1 , 1 4 4 . 7 5 ) .   E n d p u n k t   2 :   ( 6 5 5 . 4 0 3 8 1 0 5 6 7 6 6 6 , 1 3 3 . 7 5 )   < / A u t o m a t i o n P r o p e r t y H e l p e r T e x t > < L a y e d O u t > t r u e < / L a y e d O u t > < P o i n t s   x m l n s : b = " h t t p : / / s c h e m a s . d a t a c o n t r a c t . o r g / 2 0 0 4 / 0 7 / S y s t e m . W i n d o w s " > < b : P o i n t > < b : _ x > 8 5 5 . 9 0 3 8 1 1 0 0 0 0 0 0 1 3 < / b : _ x > < b : _ y > 1 4 4 . 7 5 < / b : _ y > < / b : P o i n t > < b : P o i n t > < b : _ x > 8 5 5 . 9 0 3 8 1 1 < / b : _ x > < b : _ y > 1 3 5 . 7 5 < / b : _ y > < / b : P o i n t > < b : P o i n t > < b : _ x > 8 5 3 . 9 0 3 8 1 1 < / b : _ x > < b : _ y > 1 3 3 . 7 5 < / b : _ y > < / b : P o i n t > < b : P o i n t > < b : _ x > 6 5 5 . 4 0 3 8 1 0 5 6 7 6 6 5 6 9 < / b : _ x > < b : _ y > 1 3 3 . 7 5 < / b : _ y > < / b : P o i n t > < / P o i n t s > < / a : V a l u e > < / a : K e y V a l u e O f D i a g r a m O b j e c t K e y a n y T y p e z b w N T n L X > < a : K e y V a l u e O f D i a g r a m O b j e c t K e y a n y T y p e z b w N T n L X > < a : K e y > < K e y > R e l a t i o n s h i p s \ & l t ; T a b l e s \ A n f � g e n 3 \ C o l u m n s \ V e r s i c h e r e r   # & g t ; - & l t ; T a b l e s \ F u s i o n e n _ G r u p p e n \ C o l u m n s \ V e r s i c h e r e r   # & g t ; \ F K < / K e y > < / a : K e y > < a : V a l u e   i : t y p e = " D i a g r a m D i s p l a y L i n k E n d p o i n t V i e w S t a t e " > < H e i g h t > 1 6 < / H e i g h t > < L a b e l L o c a t i o n   x m l n s : b = " h t t p : / / s c h e m a s . d a t a c o n t r a c t . o r g / 2 0 0 4 / 0 7 / S y s t e m . W i n d o w s " > < b : _ x > 8 4 7 . 9 0 3 8 1 1 0 0 0 0 0 0 1 3 < / b : _ x > < b : _ y > 1 4 4 . 7 5 < / b : _ y > < / L a b e l L o c a t i o n > < L o c a t i o n   x m l n s : b = " h t t p : / / s c h e m a s . d a t a c o n t r a c t . o r g / 2 0 0 4 / 0 7 / S y s t e m . W i n d o w s " > < b : _ x > 8 5 5 . 9 0 3 8 1 1 < / b : _ x > < b : _ y > 1 6 0 . 7 5 < / b : _ y > < / L o c a t i o n > < S h a p e R o t a t e A n g l e > 2 7 0 . 0 0 0 0 0 0 0 0 0 0 0 0 4 < / S h a p e R o t a t e A n g l e > < W i d t h > 1 6 < / W i d t h > < / a : V a l u e > < / a : K e y V a l u e O f D i a g r a m O b j e c t K e y a n y T y p e z b w N T n L X > < a : K e y V a l u e O f D i a g r a m O b j e c t K e y a n y T y p e z b w N T n L X > < a : K e y > < K e y > R e l a t i o n s h i p s \ & l t ; T a b l e s \ A n f � g e n 3 \ C o l u m n s \ V e r s i c h e r e r   # & g t ; - & l t ; T a b l e s \ F u s i o n e n _ G r u p p e n \ C o l u m n s \ V e r s i c h e r e r   # & g t ; \ P K < / K e y > < / a : K e y > < a : V a l u e   i : t y p e = " D i a g r a m D i s p l a y L i n k E n d p o i n t V i e w S t a t e " > < H e i g h t > 1 6 < / H e i g h t > < L a b e l L o c a t i o n   x m l n s : b = " h t t p : / / s c h e m a s . d a t a c o n t r a c t . o r g / 2 0 0 4 / 0 7 / S y s t e m . W i n d o w s " > < b : _ x > 6 3 9 . 4 0 3 8 1 0 5 6 7 6 6 5 6 9 < / b : _ x > < b : _ y > 1 2 5 . 7 5 < / b : _ y > < / L a b e l L o c a t i o n > < L o c a t i o n   x m l n s : b = " h t t p : / / s c h e m a s . d a t a c o n t r a c t . o r g / 2 0 0 4 / 0 7 / S y s t e m . W i n d o w s " > < b : _ x > 6 3 9 . 4 0 3 8 1 0 5 6 7 6 6 5 6 9 < / b : _ x > < b : _ y > 1 3 3 . 7 5 < / b : _ y > < / L o c a t i o n > < S h a p e R o t a t e A n g l e > 3 6 0 < / S h a p e R o t a t e A n g l e > < W i d t h > 1 6 < / W i d t h > < / a : V a l u e > < / a : K e y V a l u e O f D i a g r a m O b j e c t K e y a n y T y p e z b w N T n L X > < a : K e y V a l u e O f D i a g r a m O b j e c t K e y a n y T y p e z b w N T n L X > < a : K e y > < K e y > R e l a t i o n s h i p s \ & l t ; T a b l e s \ A n f � g e n 3 \ C o l u m n s \ V e r s i c h e r e r   # & g t ; - & l t ; T a b l e s \ F u s i o n e n _ G r u p p e n \ C o l u m n s \ V e r s i c h e r e r   # & g t ; \ C r o s s F i l t e r < / K e y > < / a : K e y > < a : V a l u e   i : t y p e = " D i a g r a m D i s p l a y L i n k C r o s s F i l t e r V i e w S t a t e " > < P o i n t s   x m l n s : b = " h t t p : / / s c h e m a s . d a t a c o n t r a c t . o r g / 2 0 0 4 / 0 7 / S y s t e m . W i n d o w s " > < b : P o i n t > < b : _ x > 8 5 5 . 9 0 3 8 1 1 0 0 0 0 0 0 1 3 < / b : _ x > < b : _ y > 1 4 4 . 7 5 < / b : _ y > < / b : P o i n t > < b : P o i n t > < b : _ x > 8 5 5 . 9 0 3 8 1 1 < / b : _ x > < b : _ y > 1 3 5 . 7 5 < / b : _ y > < / b : P o i n t > < b : P o i n t > < b : _ x > 8 5 3 . 9 0 3 8 1 1 < / b : _ x > < b : _ y > 1 3 3 . 7 5 < / b : _ y > < / b : P o i n t > < b : P o i n t > < b : _ x > 6 5 5 . 4 0 3 8 1 0 5 6 7 6 6 5 6 9 < / b : _ x > < b : _ y > 1 3 3 . 7 5 < / b : _ y > < / b : P o i n t > < / P o i n t s > < / a : V a l u e > < / a : K e y V a l u e O f D i a g r a m O b j e c t K e y a n y T y p e z b w N T n L X > < / V i e w S t a t e s > < / D i a g r a m M a n a g e r . S e r i a l i z a b l e D i a g r a m > < / A r r a y O f D i a g r a m M a n a g e r . S e r i a l i z a b l e D i a g r a m > ] ] > < / C u s t o m C o n t e n t > < / G e m i n i > 
</file>

<file path=customXml/item16.xml>��< ? x m l   v e r s i o n = " 1 . 0 "   e n c o d i n g = " U T F - 1 6 " ? > < G e m i n i   x m l n s = " h t t p : / / g e m i n i / p i v o t c u s t o m i z a t i o n / R e l a t i o n s h i p A u t o D e t e c t i o n E n a b l e d " > < C u s t o m C o n t e n t > < ! [ C D A T A [ T r u e ] ] > < / C u s t o m C o n t e n t > < / G e m i n i > 
</file>

<file path=customXml/item17.xml>��< ? x m l   v e r s i o n = " 1 . 0 "   e n c o d i n g = " U T F - 1 6 " ? > < G e m i n i   x m l n s = " h t t p : / / g e m i n i / p i v o t c u s t o m i z a t i o n / T a b l e X M L _ F u s i o n e n _ G r u p p e n " > < C u s t o m C o n t e n t > < ! [ C D A T A [ < T a b l e W i d g e t G r i d S e r i a l i z a t i o n   x m l n s : x s d = " h t t p : / / w w w . w 3 . o r g / 2 0 0 1 / X M L S c h e m a "   x m l n s : x s i = " h t t p : / / w w w . w 3 . o r g / 2 0 0 1 / X M L S c h e m a - i n s t a n c e " > < C o l u m n S u g g e s t e d T y p e   / > < C o l u m n F o r m a t   / > < C o l u m n A c c u r a c y   / > < C o l u m n C u r r e n c y S y m b o l   / > < C o l u m n P o s i t i v e P a t t e r n   / > < C o l u m n N e g a t i v e P a t t e r n   / > < C o l u m n W i d t h s > < i t e m > < k e y > < s t r i n g > V e r s i c h e r e r   # < / s t r i n g > < / k e y > < v a l u e > < i n t > 3 8 6 < / i n t > < / v a l u e > < / i t e m > < i t e m > < k e y > < s t r i n g > V e r s i c h e r e r   N a m e < / s t r i n g > < / k e y > < v a l u e > < i n t > 2 9 5 < / i n t > < / v a l u e > < / i t e m > < i t e m > < k e y > < s t r i n g > f u s i o n i e r t e < / s t r i n g > < / k e y > < v a l u e > < i n t > 1 9 6 < / i n t > < / v a l u e > < / i t e m > < i t e m > < k e y > < s t r i n g > F u s i o n e n _ a n z e i g e n < / s t r i n g > < / k e y > < v a l u e > < i n t > 3 2 0 < / i n t > < / v a l u e > < / i t e m > < i t e m > < k e y > < s t r i n g > j u r _ G r u p p e < / s t r i n g > < / k e y > < v a l u e > < i n t > 2 1 0 < / i n t > < / v a l u e > < / i t e m > < i t e m > < k e y > < s t r i n g > j u r _ G r u p p e _ a n z e i g e n < / s t r i n g > < / k e y > < v a l u e > < i n t > 3 4 8 < / i n t > < / v a l u e > < / i t e m > < i t e m > < k e y > < s t r i n g > A u s w a h l _ V e r s i c h e r e r < / s t r i n g > < / k e y > < v a l u e > < i n t > 2 7 6 < / i n t > < / v a l u e > < / i t e m > < / C o l u m n W i d t h s > < C o l u m n D i s p l a y I n d e x > < i t e m > < k e y > < s t r i n g > V e r s i c h e r e r   # < / s t r i n g > < / k e y > < v a l u e > < i n t > 0 < / i n t > < / v a l u e > < / i t e m > < i t e m > < k e y > < s t r i n g > V e r s i c h e r e r   N a m e < / s t r i n g > < / k e y > < v a l u e > < i n t > 1 < / i n t > < / v a l u e > < / i t e m > < i t e m > < k e y > < s t r i n g > f u s i o n i e r t e < / s t r i n g > < / k e y > < v a l u e > < i n t > 2 < / i n t > < / v a l u e > < / i t e m > < i t e m > < k e y > < s t r i n g > F u s i o n e n _ a n z e i g e n < / s t r i n g > < / k e y > < v a l u e > < i n t > 3 < / i n t > < / v a l u e > < / i t e m > < i t e m > < k e y > < s t r i n g > j u r _ G r u p p e < / s t r i n g > < / k e y > < v a l u e > < i n t > 4 < / i n t > < / v a l u e > < / i t e m > < i t e m > < k e y > < s t r i n g > j u r _ G r u p p e _ a n z e i g e n < / s t r i n g > < / k e y > < v a l u e > < i n t > 5 < / i n t > < / v a l u e > < / i t e m > < i t e m > < k e y > < s t r i n g > A u s w a h l _ V e r s i c h e r e r < / s t r i n g > < / k e y > < v a l u e > < i n t > 6 < / i n t > < / v a l u e > < / i t e m > < / C o l u m n D i s p l a y I n d e x > < C o l u m n F r o z e n   / > < C o l u m n C h e c k e d   / > < C o l u m n F i l t e r   / > < S e l e c t i o n F i l t e r   / > < F i l t e r P a r a m e t e r s   / > < I s S o r t D e s c e n d i n g > f a l s e < / I s S o r t D e s c e n d i n g > < / T a b l e W i d g e t G r i d S e r i a l i z a t i o n > ] ] > < / C u s t o m C o n t e n t > < / G e m i n i > 
</file>

<file path=customXml/item18.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 A n f � g e n 1 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 A n f � g e n 1 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 C o l u m n s \ S o u r c e . N a m e < / K e y > < / a : K e y > < a : V a l u e   i : t y p e = " T a b l e W i d g e t B a s e V i e w S t a t e " / > < / a : K e y V a l u e O f D i a g r a m O b j e c t K e y a n y T y p e z b w N T n L X > < a : K e y V a l u e O f D i a g r a m O b j e c t K e y a n y T y p e z b w N T n L X > < a : K e y > < K e y > C o l u m n s \ J a h r < / K e y > < / a : K e y > < a : V a l u e   i : t y p e = " T a b l e W i d g e t B a s e V i e w S t a t e " / > < / a : K e y V a l u e O f D i a g r a m O b j e c t K e y a n y T y p e z b w N T n L X > < a : K e y V a l u e O f D i a g r a m O b j e c t K e y a n y T y p e z b w N T n L X > < a : K e y > < K e y > C o l u m n s \ T y p < / K e y > < / a : K e y > < a : V a l u e   i : t y p e = " T a b l e W i d g e t B a s e V i e w S t a t e " / > < / a : K e y V a l u e O f D i a g r a m O b j e c t K e y a n y T y p e z b w N T n L X > < a : K e y V a l u e O f D i a g r a m O b j e c t K e y a n y T y p e z b w N T n L X > < a : K e y > < K e y > C o l u m n s \ V e r s i c h e r e r   # < / K e y > < / a : K e y > < a : V a l u e   i : t y p e = " T a b l e W i d g e t B a s e V i e w S t a t e " / > < / a : K e y V a l u e O f D i a g r a m O b j e c t K e y a n y T y p e z b w N T n L X > < a : K e y V a l u e O f D i a g r a m O b j e c t K e y a n y T y p e z b w N T n L X > < a : K e y > < K e y > C o l u m n s \ V e r s i c h e r e r   N a m e < / K e y > < / a : K e y > < a : V a l u e   i : t y p e = " T a b l e W i d g e t B a s e V i e w S t a t e " / > < / a : K e y V a l u e O f D i a g r a m O b j e c t K e y a n y T y p e z b w N T n L X > < a : K e y V a l u e O f D i a g r a m O b j e c t K e y a n y T y p e z b w N T n L X > < a : K e y > < K e y > C o l u m n s \ K a n t o n < / K e y > < / a : K e y > < a : V a l u e   i : t y p e = " T a b l e W i d g e t B a s e V i e w S t a t e " / > < / a : K e y V a l u e O f D i a g r a m O b j e c t K e y a n y T y p e z b w N T n L X > < a : K e y V a l u e O f D i a g r a m O b j e c t K e y a n y T y p e z b w N T n L X > < a : K e y > < K e y > C o l u m n s \ B r a n c h e < / K e y > < / a : K e y > < a : V a l u e   i : t y p e = " T a b l e W i d g e t B a s e V i e w S t a t e " / > < / a : K e y V a l u e O f D i a g r a m O b j e c t K e y a n y T y p e z b w N T n L X > < a : K e y V a l u e O f D i a g r a m O b j e c t K e y a n y T y p e z b w N T n L X > < a : K e y > < K e y > C o l u m n s \ �   V e r s i c h e r t e < / K e y > < / a : K e y > < a : V a l u e   i : t y p e = " T a b l e W i d g e t B a s e V i e w S t a t e " / > < / a : K e y V a l u e O f D i a g r a m O b j e c t K e y a n y T y p e z b w N T n L X > < a : K e y V a l u e O f D i a g r a m O b j e c t K e y a n y T y p e z b w N T n L X > < a : K e y > < K e y > C o l u m n s \ V e r s i c h e r t e n b e s t a n d   S t i c h t a g   0 1 . 0 1 .   F o l g e j a h r < / K e y > < / a : K e y > < a : V a l u e   i : t y p e = " T a b l e W i d g e t B a s e V i e w S t a t e " / > < / a : K e y V a l u e O f D i a g r a m O b j e c t K e y a n y T y p e z b w N T n L X > < a : K e y V a l u e O f D i a g r a m O b j e c t K e y a n y T y p e z b w N T n L X > < a : K e y > < K e y > C o l u m n s \ I m o _ I n l a n d - K V G _ g e b V < / K e y > < / a : K e y > < a : V a l u e   i : t y p e = " T a b l e W i d g e t B a s e V i e w S t a t e " / > < / a : K e y V a l u e O f D i a g r a m O b j e c t K e y a n y T y p e z b w N T n L X > < a : K e y V a l u e O f D i a g r a m O b j e c t K e y a n y T y p e z b w N T n L X > < a : K e y > < K e y > C o l u m n s \ I m o _ A u s l a n d - K V G _ g e b V < / K e y > < / a : K e y > < a : V a l u e   i : t y p e = " T a b l e W i d g e t B a s e V i e w S t a t e " / > < / a : K e y V a l u e O f D i a g r a m O b j e c t K e y a n y T y p e z b w N T n L X > < a : K e y V a l u e O f D i a g r a m O b j e c t K e y a n y T y p e z b w N T n L X > < a : K e y > < K e y > C o l u m n s \ I m o _ F o n d s - g e s i c h e r t - K V G _ g e b V < / K e y > < / a : K e y > < a : V a l u e   i : t y p e = " T a b l e W i d g e t B a s e V i e w S t a t e " / > < / a : K e y V a l u e O f D i a g r a m O b j e c t K e y a n y T y p e z b w N T n L X > < a : K e y V a l u e O f D i a g r a m O b j e c t K e y a n y T y p e z b w N T n L X > < a : K e y > < K e y > C o l u m n s \ I m o _ F o n d s - n i c h t - K V G _ g e b V < / K e y > < / a : K e y > < a : V a l u e   i : t y p e = " T a b l e W i d g e t B a s e V i e w S t a t e " / > < / a : K e y V a l u e O f D i a g r a m O b j e c t K e y a n y T y p e z b w N T n L X > < a : K e y V a l u e O f D i a g r a m O b j e c t K e y a n y T y p e z b w N T n L X > < a : K e y > < K e y > C o l u m n s \ O b l i s - g e s i c h e r t - K V G _ g e b V < / K e y > < / a : K e y > < a : V a l u e   i : t y p e = " T a b l e W i d g e t B a s e V i e w S t a t e " / > < / a : K e y V a l u e O f D i a g r a m O b j e c t K e y a n y T y p e z b w N T n L X > < a : K e y V a l u e O f D i a g r a m O b j e c t K e y a n y T y p e z b w N T n L X > < a : K e y > < K e y > C o l u m n s \ O b l i s - n i c h t - K V G _ g e b V < / K e y > < / a : K e y > < a : V a l u e   i : t y p e = " T a b l e W i d g e t B a s e V i e w S t a t e " / > < / a : K e y V a l u e O f D i a g r a m O b j e c t K e y a n y T y p e z b w N T n L X > < a : K e y V a l u e O f D i a g r a m O b j e c t K e y a n y T y p e z b w N T n L X > < a : K e y > < K e y > C o l u m n s \ O b l _ F o n d s - g e s i c h e r t - K V G _ g e b V < / K e y > < / a : K e y > < a : V a l u e   i : t y p e = " T a b l e W i d g e t B a s e V i e w S t a t e " / > < / a : K e y V a l u e O f D i a g r a m O b j e c t K e y a n y T y p e z b w N T n L X > < a : K e y V a l u e O f D i a g r a m O b j e c t K e y a n y T y p e z b w N T n L X > < a : K e y > < K e y > C o l u m n s \ O b l _ F o n d s - n i c h t - K V G _ g e b V < / K e y > < / a : K e y > < a : V a l u e   i : t y p e = " T a b l e W i d g e t B a s e V i e w S t a t e " / > < / a : K e y V a l u e O f D i a g r a m O b j e c t K e y a n y T y p e z b w N T n L X > < a : K e y V a l u e O f D i a g r a m O b j e c t K e y a n y T y p e z b w N T n L X > < a : K e y > < K e y > C o l u m n s \ A k t - g e s i c h e r t - K V G _ g e b V < / K e y > < / a : K e y > < a : V a l u e   i : t y p e = " T a b l e W i d g e t B a s e V i e w S t a t e " / > < / a : K e y V a l u e O f D i a g r a m O b j e c t K e y a n y T y p e z b w N T n L X > < a : K e y V a l u e O f D i a g r a m O b j e c t K e y a n y T y p e z b w N T n L X > < a : K e y > < K e y > C o l u m n s \ A k t - n i c h t - K V G _ g e b V < / K e y > < / a : K e y > < a : V a l u e   i : t y p e = " T a b l e W i d g e t B a s e V i e w S t a t e " / > < / a : K e y V a l u e O f D i a g r a m O b j e c t K e y a n y T y p e z b w N T n L X > < a : K e y V a l u e O f D i a g r a m O b j e c t K e y a n y T y p e z b w N T n L X > < a : K e y > < K e y > C o l u m n s \ A k t _ F o n d s - g e s i c h e r t - K V G _ g e b V < / K e y > < / a : K e y > < a : V a l u e   i : t y p e = " T a b l e W i d g e t B a s e V i e w S t a t e " / > < / a : K e y V a l u e O f D i a g r a m O b j e c t K e y a n y T y p e z b w N T n L X > < a : K e y V a l u e O f D i a g r a m O b j e c t K e y a n y T y p e z b w N T n L X > < a : K e y > < K e y > C o l u m n s \ A k t _ F o n d s - n i c h t - K V G _ g e b V < / K e y > < / a : K e y > < a : V a l u e   i : t y p e = " T a b l e W i d g e t B a s e V i e w S t a t e " / > < / a : K e y V a l u e O f D i a g r a m O b j e c t K e y a n y T y p e z b w N T n L X > < a : K e y V a l u e O f D i a g r a m O b j e c t K e y a n y T y p e z b w N T n L X > < a : K e y > < K e y > C o l u m n s \ L i q - g e s i c h e r t - K V G _ g e b V < / K e y > < / a : K e y > < a : V a l u e   i : t y p e = " T a b l e W i d g e t B a s e V i e w S t a t e " / > < / a : K e y V a l u e O f D i a g r a m O b j e c t K e y a n y T y p e z b w N T n L X > < a : K e y V a l u e O f D i a g r a m O b j e c t K e y a n y T y p e z b w N T n L X > < a : K e y > < K e y > C o l u m n s \ L i q - n i c h t - K V G _ g e b V < / K e y > < / a : K e y > < a : V a l u e   i : t y p e = " T a b l e W i d g e t B a s e V i e w S t a t e " / > < / a : K e y V a l u e O f D i a g r a m O b j e c t K e y a n y T y p e z b w N T n L X > < a : K e y V a l u e O f D i a g r a m O b j e c t K e y a n y T y p e z b w N T n L X > < a : K e y > < K e y > C o l u m n s \ L i q _ F o n d s - g e s i c h e r t - K V G _ g e b V < / K e y > < / a : K e y > < a : V a l u e   i : t y p e = " T a b l e W i d g e t B a s e V i e w S t a t e " / > < / a : K e y V a l u e O f D i a g r a m O b j e c t K e y a n y T y p e z b w N T n L X > < a : K e y V a l u e O f D i a g r a m O b j e c t K e y a n y T y p e z b w N T n L X > < a : K e y > < K e y > C o l u m n s \ L i q _ F o n d s - n i c h t - K V G _ g e b V < / K e y > < / a : K e y > < a : V a l u e   i : t y p e = " T a b l e W i d g e t B a s e V i e w S t a t e " / > < / a : K e y V a l u e O f D i a g r a m O b j e c t K e y a n y T y p e z b w N T n L X > < a : K e y V a l u e O f D i a g r a m O b j e c t K e y a n y T y p e z b w N T n L X > < a : K e y > < K e y > C o l u m n s \ D e r i v a t i v e _ g e b V < / K e y > < / a : K e y > < a : V a l u e   i : t y p e = " T a b l e W i d g e t B a s e V i e w S t a t e " / > < / a : K e y V a l u e O f D i a g r a m O b j e c t K e y a n y T y p e z b w N T n L X > < a : K e y V a l u e O f D i a g r a m O b j e c t K e y a n y T y p e z b w N T n L X > < a : K e y > < K e y > C o l u m n s \ I m o _ I n l a n d - K V G _ � b r i g V < / K e y > < / a : K e y > < a : V a l u e   i : t y p e = " T a b l e W i d g e t B a s e V i e w S t a t e " / > < / a : K e y V a l u e O f D i a g r a m O b j e c t K e y a n y T y p e z b w N T n L X > < a : K e y V a l u e O f D i a g r a m O b j e c t K e y a n y T y p e z b w N T n L X > < a : K e y > < K e y > C o l u m n s \ I m o _ A u s l a n d - K V G _ � b r i g V < / K e y > < / a : K e y > < a : V a l u e   i : t y p e = " T a b l e W i d g e t B a s e V i e w S t a t e " / > < / a : K e y V a l u e O f D i a g r a m O b j e c t K e y a n y T y p e z b w N T n L X > < a : K e y V a l u e O f D i a g r a m O b j e c t K e y a n y T y p e z b w N T n L X > < a : K e y > < K e y > C o l u m n s \ I m o _ F o n d s - g e s i c h e r t - K V G _ � b r i g V < / K e y > < / a : K e y > < a : V a l u e   i : t y p e = " T a b l e W i d g e t B a s e V i e w S t a t e " / > < / a : K e y V a l u e O f D i a g r a m O b j e c t K e y a n y T y p e z b w N T n L X > < a : K e y V a l u e O f D i a g r a m O b j e c t K e y a n y T y p e z b w N T n L X > < a : K e y > < K e y > C o l u m n s \ I m o _ F o n d s - n i c h t - K V G _ � b r i g V < / K e y > < / a : K e y > < a : V a l u e   i : t y p e = " T a b l e W i d g e t B a s e V i e w S t a t e " / > < / a : K e y V a l u e O f D i a g r a m O b j e c t K e y a n y T y p e z b w N T n L X > < a : K e y V a l u e O f D i a g r a m O b j e c t K e y a n y T y p e z b w N T n L X > < a : K e y > < K e y > C o l u m n s \ O b l i s - g e s i c h e r t - K V G _ � b r i g V < / K e y > < / a : K e y > < a : V a l u e   i : t y p e = " T a b l e W i d g e t B a s e V i e w S t a t e " / > < / a : K e y V a l u e O f D i a g r a m O b j e c t K e y a n y T y p e z b w N T n L X > < a : K e y V a l u e O f D i a g r a m O b j e c t K e y a n y T y p e z b w N T n L X > < a : K e y > < K e y > C o l u m n s \ O b l i s - n i c h t - K V G _ � b r i g V < / K e y > < / a : K e y > < a : V a l u e   i : t y p e = " T a b l e W i d g e t B a s e V i e w S t a t e " / > < / a : K e y V a l u e O f D i a g r a m O b j e c t K e y a n y T y p e z b w N T n L X > < a : K e y V a l u e O f D i a g r a m O b j e c t K e y a n y T y p e z b w N T n L X > < a : K e y > < K e y > C o l u m n s \ O b l _ F o n d s - g e s i c h e r t - K V G _ � b r i g V < / K e y > < / a : K e y > < a : V a l u e   i : t y p e = " T a b l e W i d g e t B a s e V i e w S t a t e " / > < / a : K e y V a l u e O f D i a g r a m O b j e c t K e y a n y T y p e z b w N T n L X > < a : K e y V a l u e O f D i a g r a m O b j e c t K e y a n y T y p e z b w N T n L X > < a : K e y > < K e y > C o l u m n s \ O b l _ F o n d s - n i c h t - K V G _ � b r i g V < / K e y > < / a : K e y > < a : V a l u e   i : t y p e = " T a b l e W i d g e t B a s e V i e w S t a t e " / > < / a : K e y V a l u e O f D i a g r a m O b j e c t K e y a n y T y p e z b w N T n L X > < a : K e y V a l u e O f D i a g r a m O b j e c t K e y a n y T y p e z b w N T n L X > < a : K e y > < K e y > C o l u m n s \ A k t - g e s i c h e r t - K V G _ � b r i g V < / K e y > < / a : K e y > < a : V a l u e   i : t y p e = " T a b l e W i d g e t B a s e V i e w S t a t e " / > < / a : K e y V a l u e O f D i a g r a m O b j e c t K e y a n y T y p e z b w N T n L X > < a : K e y V a l u e O f D i a g r a m O b j e c t K e y a n y T y p e z b w N T n L X > < a : K e y > < K e y > C o l u m n s \ A k t - n i c h t - K V G _ � b r i g V < / K e y > < / a : K e y > < a : V a l u e   i : t y p e = " T a b l e W i d g e t B a s e V i e w S t a t e " / > < / a : K e y V a l u e O f D i a g r a m O b j e c t K e y a n y T y p e z b w N T n L X > < a : K e y V a l u e O f D i a g r a m O b j e c t K e y a n y T y p e z b w N T n L X > < a : K e y > < K e y > C o l u m n s \ A k t _ F o n d s - g e s i c h e r t - K V G _ � b r i g V < / K e y > < / a : K e y > < a : V a l u e   i : t y p e = " T a b l e W i d g e t B a s e V i e w S t a t e " / > < / a : K e y V a l u e O f D i a g r a m O b j e c t K e y a n y T y p e z b w N T n L X > < a : K e y V a l u e O f D i a g r a m O b j e c t K e y a n y T y p e z b w N T n L X > < a : K e y > < K e y > C o l u m n s \ A k t _ F o n d s - n i c h t - K V G _ � b r i g V < / K e y > < / a : K e y > < a : V a l u e   i : t y p e = " T a b l e W i d g e t B a s e V i e w S t a t e " / > < / a : K e y V a l u e O f D i a g r a m O b j e c t K e y a n y T y p e z b w N T n L X > < a : K e y V a l u e O f D i a g r a m O b j e c t K e y a n y T y p e z b w N T n L X > < a : K e y > < K e y > C o l u m n s \ L i q - g e s i c h e r t - K V G _ � b r i g V < / K e y > < / a : K e y > < a : V a l u e   i : t y p e = " T a b l e W i d g e t B a s e V i e w S t a t e " / > < / a : K e y V a l u e O f D i a g r a m O b j e c t K e y a n y T y p e z b w N T n L X > < a : K e y V a l u e O f D i a g r a m O b j e c t K e y a n y T y p e z b w N T n L X > < a : K e y > < K e y > C o l u m n s \ L i q - n i c h t - K V G _ � b r i g V < / K e y > < / a : K e y > < a : V a l u e   i : t y p e = " T a b l e W i d g e t B a s e V i e w S t a t e " / > < / a : K e y V a l u e O f D i a g r a m O b j e c t K e y a n y T y p e z b w N T n L X > < a : K e y V a l u e O f D i a g r a m O b j e c t K e y a n y T y p e z b w N T n L X > < a : K e y > < K e y > C o l u m n s \ L i q _ F o n d s - g e s i c h e r t - K V G _ � b r i g V < / K e y > < / a : K e y > < a : V a l u e   i : t y p e = " T a b l e W i d g e t B a s e V i e w S t a t e " / > < / a : K e y V a l u e O f D i a g r a m O b j e c t K e y a n y T y p e z b w N T n L X > < a : K e y V a l u e O f D i a g r a m O b j e c t K e y a n y T y p e z b w N T n L X > < a : K e y > < K e y > C o l u m n s \ L i q _ F o n d s - n i c h t - K V G _ � b r i g V < / K e y > < / a : K e y > < a : V a l u e   i : t y p e = " T a b l e W i d g e t B a s e V i e w S t a t e " / > < / a : K e y V a l u e O f D i a g r a m O b j e c t K e y a n y T y p e z b w N T n L X > < a : K e y V a l u e O f D i a g r a m O b j e c t K e y a n y T y p e z b w N T n L X > < a : K e y > < K e y > C o l u m n s \ D e r i v a t i v e _ � b r i g V < / K e y > < / a : K e y > < a : V a l u e   i : t y p e = " T a b l e W i d g e t B a s e V i e w S t a t e " / > < / a : K e y V a l u e O f D i a g r a m O b j e c t K e y a n y T y p e z b w N T n L X > < a : K e y V a l u e O f D i a g r a m O b j e c t K e y a n y T y p e z b w N T n L X > < a : K e y > < K e y > C o l u m n s \ B e t e i l i g u n g e n   K V - K V G _ � b r i g V < / K e y > < / a : K e y > < a : V a l u e   i : t y p e = " T a b l e W i d g e t B a s e V i e w S t a t e " / > < / a : K e y V a l u e O f D i a g r a m O b j e c t K e y a n y T y p e z b w N T n L X > < a : K e y V a l u e O f D i a g r a m O b j e c t K e y a n y T y p e z b w N T n L X > < a : K e y > < K e y > C o l u m n s \ P r � m i e n   ( K t o . 3 0 ) < / K e y > < / a : K e y > < a : V a l u e   i : t y p e = " T a b l e W i d g e t B a s e V i e w S t a t e " / > < / a : K e y V a l u e O f D i a g r a m O b j e c t K e y a n y T y p e z b w N T n L X > < a : K e y V a l u e O f D i a g r a m O b j e c t K e y a n y T y p e z b w N T n L X > < a : K e y > < K e y > C o l u m n s \ E r l � s m i n d e r u n g e n   a u f   P r � m i e n   ( K t o . 3 3 ) < / K e y > < / a : K e y > < a : V a l u e   i : t y p e = " T a b l e W i d g e t B a s e V i e w S t a t e " / > < / a : K e y V a l u e O f D i a g r a m O b j e c t K e y a n y T y p e z b w N T n L X > < a : K e y V a l u e O f D i a g r a m O b j e c t K e y a n y T y p e z b w N T n L X > < a : K e y > < K e y > C o l u m n s \ P r � m i e n t a n t e i l e   d e r   R � c k v e r s i c h e r e r   ( K t o . 3 5 ) < / K e y > < / a : K e y > < a : V a l u e   i : t y p e = " T a b l e W i d g e t B a s e V i e w S t a t e " / > < / a : K e y V a l u e O f D i a g r a m O b j e c t K e y a n y T y p e z b w N T n L X > < a : K e y V a l u e O f D i a g r a m O b j e c t K e y a n y T y p e z b w N T n L X > < a : K e y > < K e y > C o l u m n s \ B e i t r � g e   d e r   K a n t o n e   z . G .   d e r   P r � m i e n v e r b i l l i g u n g   ( K t o . 3 6 ) < / K e y > < / a : K e y > < a : V a l u e   i : t y p e = " T a b l e W i d g e t B a s e V i e w S t a t e " / > < / a : K e y V a l u e O f D i a g r a m O b j e c t K e y a n y T y p e z b w N T n L X > < a : K e y V a l u e O f D i a g r a m O b j e c t K e y a n y T y p e z b w N T n L X > < a : K e y > < K e y > C o l u m n s \ A n d e r e   B e i t r � g e   z . G .   d e s   V e r s i c h e r e r s   ( K t o . 3 6 ) < / K e y > < / a : K e y > < a : V a l u e   i : t y p e = " T a b l e W i d g e t B a s e V i e w S t a t e " / > < / a : K e y V a l u e O f D i a g r a m O b j e c t K e y a n y T y p e z b w N T n L X > < a : K e y V a l u e O f D i a g r a m O b j e c t K e y a n y T y p e z b w N T n L X > < a : K e y > < K e y > C o l u m n s \ B e i t r � g e   a n   I n s o l v e n z f o n d s   ( K t o . 3 6 ) < / K e y > < / a : K e y > < a : V a l u e   i : t y p e = " T a b l e W i d g e t B a s e V i e w S t a t e " / > < / a : K e y V a l u e O f D i a g r a m O b j e c t K e y a n y T y p e z b w N T n L X > < a : K e y V a l u e O f D i a g r a m O b j e c t K e y a n y T y p e z b w N T n L X > < a : K e y > < K e y > C o l u m n s \ B e i t r � g e   a n   d i e   G e s u n d h e i t s f � r d e r u n g   ( A r t .   1 9   K V G )     ( K t o . 3 6 ) < / K e y > < / a : K e y > < a : V a l u e   i : t y p e = " T a b l e W i d g e t B a s e V i e w S t a t e " / > < / a : K e y V a l u e O f D i a g r a m O b j e c t K e y a n y T y p e z b w N T n L X > < a : K e y V a l u e O f D i a g r a m O b j e c t K e y a n y T y p e z b w N T n L X > < a : K e y > < K e y > C o l u m n s \ B e i t r � g e   a n   d i e   E i d g e n � s s i s c h e   Q u a l i t � t s k o m m i s s i o n   ( E Q K )   A r t .   5 8 f   K V G < / K e y > < / a : K e y > < a : V a l u e   i : t y p e = " T a b l e W i d g e t B a s e V i e w S t a t e " / > < / a : K e y V a l u e O f D i a g r a m O b j e c t K e y a n y T y p e z b w N T n L X > < a : K e y V a l u e O f D i a g r a m O b j e c t K e y a n y T y p e z b w N T n L X > < a : K e y > < K e y > C o l u m n s \ A n g e r e c h n e t e   u n d   a u s b e z a h l t e   B e i t r � g e   a n   d i e   V e r s i c h e r t e n   ( K t o . 3 7 ) < / K e y > < / a : K e y > < a : V a l u e   i : t y p e = " T a b l e W i d g e t B a s e V i e w S t a t e " / > < / a : K e y V a l u e O f D i a g r a m O b j e c t K e y a n y T y p e z b w N T n L X > < a : K e y V a l u e O f D i a g r a m O b j e c t K e y a n y T y p e z b w N T n L X > < a : K e y > < K e y > C o l u m n s \ B r u t t o l e i s t u n g e n   ( K t o . 4 0 ) < / K e y > < / a : K e y > < a : V a l u e   i : t y p e = " T a b l e W i d g e t B a s e V i e w S t a t e " / > < / a : K e y V a l u e O f D i a g r a m O b j e c t K e y a n y T y p e z b w N T n L X > < a : K e y V a l u e O f D i a g r a m O b j e c t K e y a n y T y p e z b w N T n L X > < a : K e y > < K e y > C o l u m n s \ K o s t e n b e t e i l i g u n g e n   F r a n c h i s s e n   ( K t o . 4 2 ) < / K e y > < / a : K e y > < a : V a l u e   i : t y p e = " T a b l e W i d g e t B a s e V i e w S t a t e " / > < / a : K e y V a l u e O f D i a g r a m O b j e c t K e y a n y T y p e z b w N T n L X > < a : K e y V a l u e O f D i a g r a m O b j e c t K e y a n y T y p e z b w N T n L X > < a : K e y > < K e y > C o l u m n s \ K o s t e n b e t e i l i g u n g e n   S e l b s b e h a l t   ( K t o . 4 2 ) < / K e y > < / a : K e y > < a : V a l u e   i : t y p e = " T a b l e W i d g e t B a s e V i e w S t a t e " / > < / a : K e y V a l u e O f D i a g r a m O b j e c t K e y a n y T y p e z b w N T n L X > < a : K e y V a l u e O f D i a g r a m O b j e c t K e y a n y T y p e z b w N T n L X > < a : K e y > < K e y > C o l u m n s \ K o s t e n b e t e i l i g u n g e n   S p i t a l b e i t r a g   ( K t o . 4 2 ) < / K e y > < / a : K e y > < a : V a l u e   i : t y p e = " T a b l e W i d g e t B a s e V i e w S t a t e " / > < / a : K e y V a l u e O f D i a g r a m O b j e c t K e y a n y T y p e z b w N T n L X > < a : K e y V a l u e O f D i a g r a m O b j e c t K e y a n y T y p e z b w N T n L X > < a : K e y > < K e y > C o l u m n s \ K o s t e n b e t e i l i g u n g e n   P a u s c h a l   ( K t o . 4 2 ) < / K e y > < / a : K e y > < a : V a l u e   i : t y p e = " T a b l e W i d g e t B a s e V i e w S t a t e " / > < / a : K e y V a l u e O f D i a g r a m O b j e c t K e y a n y T y p e z b w N T n L X > < a : K e y V a l u e O f D i a g r a m O b j e c t K e y a n y T y p e z b w N T n L X > < a : K e y > < K e y > C o l u m n s \ A b s c h r e i b u n g e n   a u f   K o s t e n b e t e i l i g u n g e n   ( K t o . 4 2 ) < / K e y > < / a : K e y > < a : V a l u e   i : t y p e = " T a b l e W i d g e t B a s e V i e w S t a t e " / > < / a : K e y V a l u e O f D i a g r a m O b j e c t K e y a n y T y p e z b w N T n L X > < a : K e y V a l u e O f D i a g r a m O b j e c t K e y a n y T y p e z b w N T n L X > < a : K e y > < K e y > C o l u m n s \ V e r � n d e r u n g   R � c k s t e l l u n g e n   f � r   u n e r l e d i g t e   V e r s i c h e r u n g s f � l l e   ( K t o . 4 5 ) < / K e y > < / a : K e y > < a : V a l u e   i : t y p e = " T a b l e W i d g e t B a s e V i e w S t a t e " / > < / a : K e y V a l u e O f D i a g r a m O b j e c t K e y a n y T y p e z b w N T n L X > < a : K e y V a l u e O f D i a g r a m O b j e c t K e y a n y T y p e z b w N T n L X > < a : K e y > < K e y > C o l u m n s \ A u s g l e i c h   v o n   z u   h o h e n   P r � m i e n e i n n a h m e n   ( K t o . 4 5 4 )   ( a b   2 0 1 7 ) < / K e y > < / a : K e y > < a : V a l u e   i : t y p e = " T a b l e W i d g e t B a s e V i e w S t a t e " / > < / a : K e y V a l u e O f D i a g r a m O b j e c t K e y a n y T y p e z b w N T n L X > < a : K e y V a l u e O f D i a g r a m O b j e c t K e y a n y T y p e z b w N T n L X > < a : K e y > < K e y > C o l u m n s \ V e r � n d . d . v e r s . t e c h n . S c h w a n k u n g s - R s t .   ( K t o .   4 6 0 )   ( n u r   b e i   V V G ) < / K e y > < / a : K e y > < a : V a l u e   i : t y p e = " T a b l e W i d g e t B a s e V i e w S t a t e " / > < / a : K e y V a l u e O f D i a g r a m O b j e c t K e y a n y T y p e z b w N T n L X > < a : K e y V a l u e O f D i a g r a m O b j e c t K e y a n y T y p e z b w N T n L X > < a : K e y > < K e y > C o l u m n s \ V e r � n d e r u n g   R � c k s t e l l u n g e n   P r � m i e n k o r r e k t u r     ( K t o . 4 7 ) < / K e y > < / a : K e y > < a : V a l u e   i : t y p e = " T a b l e W i d g e t B a s e V i e w S t a t e " / > < / a : K e y V a l u e O f D i a g r a m O b j e c t K e y a n y T y p e z b w N T n L X > < a : K e y V a l u e O f D i a g r a m O b j e c t K e y a n y T y p e z b w N T n L X > < a : K e y > < K e y > C o l u m n s \ A b g a b e n   i n   d e n   R i s i k o a u s g l e i c h   ( K t o .   f � r   N e t t o - Z a h l e r )   ( K t o . 4 8 ) < / K e y > < / a : K e y > < a : V a l u e   i : t y p e = " T a b l e W i d g e t B a s e V i e w S t a t e " / > < / a : K e y V a l u e O f D i a g r a m O b j e c t K e y a n y T y p e z b w N T n L X > < a : K e y V a l u e O f D i a g r a m O b j e c t K e y a n y T y p e z b w N T n L X > < a : K e y > < K e y > C o l u m n s \ B e i t r � g e   a u s   d e m   R i s i k o a u s g l e i c h   ( K t o .   f � r   N e t t o - E m p f � n g e r )   ( K t o . 4 8 ) < / K e y > < / a : K e y > < a : V a l u e   i : t y p e = " T a b l e W i d g e t B a s e V i e w S t a t e " / > < / a : K e y V a l u e O f D i a g r a m O b j e c t K e y a n y T y p e z b w N T n L X > < a : K e y V a l u e O f D i a g r a m O b j e c t K e y a n y T y p e z b w N T n L X > < a : K e y > < K e y > C o l u m n s \ B i l d u n g   /   A u f l � s u n g   A b g r e n z u n g e n   f � r   d e n   R i s i k o a u s g l e i c h   ( K t o . 4 8 ) < / K e y > < / a : K e y > < a : V a l u e   i : t y p e = " T a b l e W i d g e t B a s e V i e w S t a t e " / > < / a : K e y V a l u e O f D i a g r a m O b j e c t K e y a n y T y p e z b w N T n L X > < a : K e y V a l u e O f D i a g r a m O b j e c t K e y a n y T y p e z b w N T n L X > < a : K e y > < K e y > C o l u m n s \ B e h a n d l u n g s p a u s c h a l e n   M a n a g e d   C a r e   ( K t o . 4 3 ) < / K e y > < / a : K e y > < a : V a l u e   i : t y p e = " T a b l e W i d g e t B a s e V i e w S t a t e " / > < / a : K e y V a l u e O f D i a g r a m O b j e c t K e y a n y T y p e z b w N T n L X > < a : K e y V a l u e O f D i a g r a m O b j e c t K e y a n y T y p e z b w N T n L X > < a : K e y > < K e y > C o l u m n s \ K o s t e n   f � r   m e d i z i n i s c h e   C a l l - C e n t e r   ( K t o . 4 3 ) < / K e y > < / a : K e y > < a : V a l u e   i : t y p e = " T a b l e W i d g e t B a s e V i e w S t a t e " / > < / a : K e y V a l u e O f D i a g r a m O b j e c t K e y a n y T y p e z b w N T n L X > < a : K e y V a l u e O f D i a g r a m O b j e c t K e y a n y T y p e z b w N T n L X > < a : K e y > < K e y > C o l u m n s \ W e i t e r e   L e i s t u n g e n   ( K t o . 4 3 ) < / K e y > < / a : K e y > < a : V a l u e   i : t y p e = " T a b l e W i d g e t B a s e V i e w S t a t e " / > < / a : K e y V a l u e O f D i a g r a m O b j e c t K e y a n y T y p e z b w N T n L X > < a : K e y V a l u e O f D i a g r a m O b j e c t K e y a n y T y p e z b w N T n L X > < a : K e y > < K e y > C o l u m n s \ L e i s t u n g s a n t e i l e   p a s s i v e   R � c k v e r s i c h e r u n g   ( K t o . 4 4 ) < / K e y > < / a : K e y > < a : V a l u e   i : t y p e = " T a b l e W i d g e t B a s e V i e w S t a t e " / > < / a : K e y V a l u e O f D i a g r a m O b j e c t K e y a n y T y p e z b w N T n L X > < a : K e y V a l u e O f D i a g r a m O b j e c t K e y a n y T y p e z b w N T n L X > < a : K e y > < K e y > C o l u m n s \ � b e r s c h u s s b e t e i l i g u n g   d e r   V e r s i c h e r t e n   ( K t o .   4 9 0 )   ( n u r   b e i   V V G ) < / K e y > < / a : K e y > < a : V a l u e   i : t y p e = " T a b l e W i d g e t B a s e V i e w S t a t e " / > < / a : K e y V a l u e O f D i a g r a m O b j e c t K e y a n y T y p e z b w N T n L X > < a : K e y V a l u e O f D i a g r a m O b j e c t K e y a n y T y p e z b w N T n L X > < a : K e y > < K e y > C o l u m n s \ 5 0 0   /   5 0 2   -   5 0 4   P e r s o n a l a u f w a n d   ( K t o . 5 0 ) < / K e y > < / a : K e y > < a : V a l u e   i : t y p e = " T a b l e W i d g e t B a s e V i e w S t a t e " / > < / a : K e y V a l u e O f D i a g r a m O b j e c t K e y a n y T y p e z b w N T n L X > < a : K e y V a l u e O f D i a g r a m O b j e c t K e y a n y T y p e z b w N T n L X > < a : K e y > < K e y > C o l u m n s \ P r o v i s i o n e n   a n s   e i g e n e   P e r s o n a l   ( K t o . 5 0 ) < / K e y > < / a : K e y > < a : V a l u e   i : t y p e = " T a b l e W i d g e t B a s e V i e w S t a t e " / > < / a : K e y V a l u e O f D i a g r a m O b j e c t K e y a n y T y p e z b w N T n L X > < a : K e y V a l u e O f D i a g r a m O b j e c t K e y a n y T y p e z b w N T n L X > < a : K e y > < K e y > C o l u m n s \ 5 1 0   -   5 1 5   +   5 1 8   D i v e r s e r   B e t r i e b s a u f w a n d   ( K t o .   5 1 ) < / K e y > < / a : K e y > < a : V a l u e   i : t y p e = " T a b l e W i d g e t B a s e V i e w S t a t e " / > < / a : K e y V a l u e O f D i a g r a m O b j e c t K e y a n y T y p e z b w N T n L X > < a : K e y V a l u e O f D i a g r a m O b j e c t K e y a n y T y p e z b w N T n L X > < a : K e y > < K e y > C o l u m n s \ W e r b e a u f w a n d   ( K t o .   5 1 ) < / K e y > < / a : K e y > < a : V a l u e   i : t y p e = " T a b l e W i d g e t B a s e V i e w S t a t e " / > < / a : K e y V a l u e O f D i a g r a m O b j e c t K e y a n y T y p e z b w N T n L X > < a : K e y V a l u e O f D i a g r a m O b j e c t K e y a n y T y p e z b w N T n L X > < a : K e y > < K e y > C o l u m n s \ P r o v i s i o n e n   ( K t o .   5 1 7 ) < / K e y > < / a : K e y > < a : V a l u e   i : t y p e = " T a b l e W i d g e t B a s e V i e w S t a t e " / > < / a : K e y V a l u e O f D i a g r a m O b j e c t K e y a n y T y p e z b w N T n L X > < a : K e y V a l u e O f D i a g r a m O b j e c t K e y a n y T y p e z b w N T n L X > < a : K e y > < K e y > C o l u m n s \ A b s c h r e i b u n g e n   ( K t o .   5 1 ) < / K e y > < / a : K e y > < a : V a l u e   i : t y p e = " T a b l e W i d g e t B a s e V i e w S t a t e " / > < / a : K e y V a l u e O f D i a g r a m O b j e c t K e y a n y T y p e z b w N T n L X > < a : K e y V a l u e O f D i a g r a m O b j e c t K e y a n y T y p e z b w N T n L X > < a : K e y > < K e y > C o l u m n s \ � b r i g e r   b e t r i e b l i c h e r   E r t r a g   K V G   ( K t o . 7 0 ) < / K e y > < / a : K e y > < a : V a l u e   i : t y p e = " T a b l e W i d g e t B a s e V i e w S t a t e " / > < / a : K e y V a l u e O f D i a g r a m O b j e c t K e y a n y T y p e z b w N T n L X > < a : K e y V a l u e O f D i a g r a m O b j e c t K e y a n y T y p e z b w N T n L X > < a : K e y > < K e y > C o l u m n s \ � b r i g e r   b e t r i e b l i c h e r   A u f w a n d   K V G   ( K t o . 7 1 ) < / K e y > < / a : K e y > < a : V a l u e   i : t y p e = " T a b l e W i d g e t B a s e V i e w S t a t e " / > < / a : K e y V a l u e O f D i a g r a m O b j e c t K e y a n y T y p e z b w N T n L X > < a : K e y V a l u e O f D i a g r a m O b j e c t K e y a n y T y p e z b w N T n L X > < a : K e y > < K e y > C o l u m n s \ F r e i w i l l i g e r   A b b a u   v o n   � b e r m � s s i g e n   R e s e r v e n   ( K t o . 7 1 5 )   ( a b   2 0 1 7 ) < / K e y > < / a : K e y > < a : V a l u e   i : t y p e = " T a b l e W i d g e t B a s e V i e w S t a t e " / > < / a : K e y V a l u e O f D i a g r a m O b j e c t K e y a n y T y p e z b w N T n L X > < a : K e y V a l u e O f D i a g r a m O b j e c t K e y a n y T y p e z b w N T n L X > < a : K e y > < K e y > C o l u m n s \ E r f o l g   a u s   K a p i t a l a n l a g e n   K V G   ( K t o . 7 3 ) < / K e y > < / a : K e y > < a : V a l u e   i : t y p e = " T a b l e W i d g e t B a s e V i e w S t a t e " / > < / a : K e y V a l u e O f D i a g r a m O b j e c t K e y a n y T y p e z b w N T n L X > < a : K e y V a l u e O f D i a g r a m O b j e c t K e y a n y T y p e z b w N T n L X > < a : K e y > < K e y > C o l u m n s \ B e t r i e b s f r e m d e r   u n d   a u s s e r o r d e n t l i c h e r   E r t r a g   ( K t o . 8 0 ) < / K e y > < / a : K e y > < a : V a l u e   i : t y p e = " T a b l e W i d g e t B a s e V i e w S t a t e " / > < / a : K e y V a l u e O f D i a g r a m O b j e c t K e y a n y T y p e z b w N T n L X > < a : K e y V a l u e O f D i a g r a m O b j e c t K e y a n y T y p e z b w N T n L X > < a : K e y > < K e y > C o l u m n s \ B e t r i e b s f r e m d e r   u n d   a u s s e r o r d e n t l i c h e r   A u f w a n d   ( K t o . 8 0 ) < / K e y > < / a : K e y > < a : V a l u e   i : t y p e = " T a b l e W i d g e t B a s e V i e w S t a t e " / > < / a : K e y V a l u e O f D i a g r a m O b j e c t K e y a n y T y p e z b w N T n L X > < a : K e y V a l u e O f D i a g r a m O b j e c t K e y a n y T y p e z b w N T n L X > < a : K e y > < K e y > C o l u m n s \ S t e u e r n   ( K t o .   9 )   ( n u r   b e i   V V G ) < / K e y > < / a : K e y > < a : V a l u e   i : t y p e = " T a b l e W i d g e t B a s e V i e w S t a t e " / > < / a : K e y V a l u e O f D i a g r a m O b j e c t K e y a n y T y p e z b w N T n L X > < a : K e y V a l u e O f D i a g r a m O b j e c t K e y a n y T y p e z b w N T n L X > < a : K e y > < K e y > C o l u m n s \ A b g r e n z u n g   R A   ( K t o . 2 7 0 0 ) < / K e y > < / a : K e y > < a : V a l u e   i : t y p e = " T a b l e W i d g e t B a s e V i e w S t a t e " / > < / a : K e y V a l u e O f D i a g r a m O b j e c t K e y a n y T y p e z b w N T n L X > < a : K e y V a l u e O f D i a g r a m O b j e c t K e y a n y T y p e z b w N T n L X > < a : K e y > < K e y > C o l u m n s \ A b g r e n z u n g   R A   ( K t o . 1 5 3 ) < / K e y > < / a : K e y > < a : V a l u e   i : t y p e = " T a b l e W i d g e t B a s e V i e w S t a t e " / > < / a : K e y V a l u e O f D i a g r a m O b j e c t K e y a n y T y p e z b w N T n L X > < a : K e y V a l u e O f D i a g r a m O b j e c t K e y a n y T y p e z b w N T n L X > < a : K e y > < K e y > C o l u m n s \ v o r h   R e s   ( a l l   i n   M i o ) < / K e y > < / a : K e y > < a : V a l u e   i : t y p e = " T a b l e W i d g e t B a s e V i e w S t a t e " / > < / a : K e y V a l u e O f D i a g r a m O b j e c t K e y a n y T y p e z b w N T n L X > < a : K e y V a l u e O f D i a g r a m O b j e c t K e y a n y T y p e z b w N T n L X > < a : K e y > < K e y > C o l u m n s \ M i n   R e s   ( a l l   i n   M i o ) < / K e y > < / a : K e y > < a : V a l u e   i : t y p e = " T a b l e W i d g e t B a s e V i e w S t a t e " / > < / a : K e y V a l u e O f D i a g r a m O b j e c t K e y a n y T y p e z b w N T n L X > < a : K e y V a l u e O f D i a g r a m O b j e c t K e y a n y T y p e z b w N T n L X > < a : K e y > < K e y > C o l u m n s \ D e f _ R A < / K e y > < / a : K e y > < a : V a l u e   i : t y p e = " T a b l e W i d g e t B a s e V i e w S t a t e " / > < / a : K e y V a l u e O f D i a g r a m O b j e c t K e y a n y T y p e z b w N T n L X > < a : K e y V a l u e O f D i a g r a m O b j e c t K e y a n y T y p e z b w N T n L X > < a : K e y > < K e y > C o l u m n s \ K a p i t a l a n l a g e n   K V G   ( 1 0 0 ) < / K e y > < / a : K e y > < a : V a l u e   i : t y p e = " T a b l e W i d g e t B a s e V i e w S t a t e " / > < / a : K e y V a l u e O f D i a g r a m O b j e c t K e y a n y T y p e z b w N T n L X > < a : K e y V a l u e O f D i a g r a m O b j e c t K e y a n y T y p e z b w N T n L X > < a : K e y > < K e y > C o l u m n s \ K a p i t a l a n l a g e n   V V G   ( 1 0 1 ) < / K e y > < / a : K e y > < a : V a l u e   i : t y p e = " T a b l e W i d g e t B a s e V i e w S t a t e " / > < / a : K e y V a l u e O f D i a g r a m O b j e c t K e y a n y T y p e z b w N T n L X > < a : K e y V a l u e O f D i a g r a m O b j e c t K e y a n y T y p e z b w N T n L X > < a : K e y > < K e y > C o l u m n s \ A k t i v e n   a u s   V o r s o r g e p l � n e   ( 1 0 4 ) < / K e y > < / a : K e y > < a : V a l u e   i : t y p e = " T a b l e W i d g e t B a s e V i e w S t a t e " / > < / a : K e y V a l u e O f D i a g r a m O b j e c t K e y a n y T y p e z b w N T n L X > < a : K e y V a l u e O f D i a g r a m O b j e c t K e y a n y T y p e z b w N T n L X > < a : K e y > < K e y > C o l u m n s \ I m m a t e r i e l l e   A n l a g e n   ( 1 1 ) < / K e y > < / a : K e y > < a : V a l u e   i : t y p e = " T a b l e W i d g e t B a s e V i e w S t a t e " / > < / a : K e y V a l u e O f D i a g r a m O b j e c t K e y a n y T y p e z b w N T n L X > < a : K e y V a l u e O f D i a g r a m O b j e c t K e y a n y T y p e z b w N T n L X > < a : K e y > < K e y > C o l u m n s \ S a c h a n l a g e n   ( 1 3 ) < / K e y > < / a : K e y > < a : V a l u e   i : t y p e = " T a b l e W i d g e t B a s e V i e w S t a t e " / > < / a : K e y V a l u e O f D i a g r a m O b j e c t K e y a n y T y p e z b w N T n L X > < a : K e y V a l u e O f D i a g r a m O b j e c t K e y a n y T y p e z b w N T n L X > < a : K e y > < K e y > C o l u m n s \ R e c h n u n g s a b g r e n z u n g   ( 1 5 ) < / K e y > < / a : K e y > < a : V a l u e   i : t y p e = " T a b l e W i d g e t B a s e V i e w S t a t e " / > < / a : K e y V a l u e O f D i a g r a m O b j e c t K e y a n y T y p e z b w N T n L X > < a : K e y V a l u e O f D i a g r a m O b j e c t K e y a n y T y p e z b w N T n L X > < a : K e y > < K e y > C o l u m n s \ F o r d e r u n g e n   V e r s i c h e r u n g s n e h m e r   ( 1 6 0 ) < / K e y > < / a : K e y > < a : V a l u e   i : t y p e = " T a b l e W i d g e t B a s e V i e w S t a t e " / > < / a : K e y V a l u e O f D i a g r a m O b j e c t K e y a n y T y p e z b w N T n L X > < a : K e y V a l u e O f D i a g r a m O b j e c t K e y a n y T y p e z b w N T n L X > < a : K e y > < K e y > C o l u m n s \ F o r d e r u n g e n   a u s   R A   ( 1 6 1 ) < / K e y > < / a : K e y > < a : V a l u e   i : t y p e = " T a b l e W i d g e t B a s e V i e w S t a t e " / > < / a : K e y V a l u e O f D i a g r a m O b j e c t K e y a n y T y p e z b w N T n L X > < a : K e y V a l u e O f D i a g r a m O b j e c t K e y a n y T y p e z b w N T n L X > < a : K e y > < K e y > C o l u m n s \ V e r s i c h e r u n g s o r g a n i s a t i o n e n   ( 1 6 4 ) < / K e y > < / a : K e y > < a : V a l u e   i : t y p e = " T a b l e W i d g e t B a s e V i e w S t a t e " / > < / a : K e y V a l u e O f D i a g r a m O b j e c t K e y a n y T y p e z b w N T n L X > < a : K e y V a l u e O f D i a g r a m O b j e c t K e y a n y T y p e z b w N T n L X > < a : K e y > < K e y > C o l u m n s \ A g e n t e n   u n d   V e r m i t t l e r   ( 1 6 5 ) < / K e y > < / a : K e y > < a : V a l u e   i : t y p e = " T a b l e W i d g e t B a s e V i e w S t a t e " / > < / a : K e y V a l u e O f D i a g r a m O b j e c t K e y a n y T y p e z b w N T n L X > < a : K e y V a l u e O f D i a g r a m O b j e c t K e y a n y T y p e z b w N T n L X > < a : K e y > < K e y > C o l u m n s \ G e g e n � b e r   s t a a t l i c h e n   S t e l l e n   ( 1 6 7 ) < / K e y > < / a : K e y > < a : V a l u e   i : t y p e = " T a b l e W i d g e t B a s e V i e w S t a t e " / > < / a : K e y V a l u e O f D i a g r a m O b j e c t K e y a n y T y p e z b w N T n L X > < a : K e y V a l u e O f D i a g r a m O b j e c t K e y a n y T y p e z b w N T n L X > < a : K e y > < K e y > C o l u m n s \ � b r i g e   F o r d e r u n g e n   ( 1 6 9 ) < / K e y > < / a : K e y > < a : V a l u e   i : t y p e = " T a b l e W i d g e t B a s e V i e w S t a t e " / > < / a : K e y V a l u e O f D i a g r a m O b j e c t K e y a n y T y p e z b w N T n L X > < a : K e y V a l u e O f D i a g r a m O b j e c t K e y a n y T y p e z b w N T n L X > < a : K e y > < K e y > C o l u m n s \ F o r d e r u n g e n   b e i   n a h e s t e h e n d e n   O r g a n i s a t i o n e n   u n d   P e r s o n e n   ( 1 7 ) < / K e y > < / a : K e y > < a : V a l u e   i : t y p e = " T a b l e W i d g e t B a s e V i e w S t a t e " / > < / a : K e y V a l u e O f D i a g r a m O b j e c t K e y a n y T y p e z b w N T n L X > < a : K e y V a l u e O f D i a g r a m O b j e c t K e y a n y T y p e z b w N T n L X > < a : K e y > < K e y > C o l u m n s \ F l � s s i g e   M i t t e l   ( 1 9 ) < / K e y > < / a : K e y > < a : V a l u e   i : t y p e = " T a b l e W i d g e t B a s e V i e w S t a t e " / > < / a : K e y V a l u e O f D i a g r a m O b j e c t K e y a n y T y p e z b w N T n L X > < a : K e y V a l u e O f D i a g r a m O b j e c t K e y a n y T y p e z b w N T n L X > < a : K e y > < K e y > C o l u m n s \ B _ K a p i t a l   d e r   O r g a n i s a t i o n   ( 2 0 0 ) < / K e y > < / a : K e y > < a : V a l u e   i : t y p e = " T a b l e W i d g e t B a s e V i e w S t a t e " / > < / a : K e y V a l u e O f D i a g r a m O b j e c t K e y a n y T y p e z b w N T n L X > < a : K e y V a l u e O f D i a g r a m O b j e c t K e y a n y T y p e z b w N T n L X > < a : K e y > < K e y > C o l u m n s \ B _ O K P   C H   2 0 6 0 0 < / K e y > < / a : K e y > < a : V a l u e   i : t y p e = " T a b l e W i d g e t B a s e V i e w S t a t e " / > < / a : K e y V a l u e O f D i a g r a m O b j e c t K e y a n y T y p e z b w N T n L X > < a : K e y V a l u e O f D i a g r a m O b j e c t K e y a n y T y p e z b w N T n L X > < a : K e y > < K e y > C o l u m n s \ B _ O K P   E U / E F T A   2 0 6 0 1 < / K e y > < / a : K e y > < a : V a l u e   i : t y p e = " T a b l e W i d g e t B a s e V i e w S t a t e " / > < / a : K e y V a l u e O f D i a g r a m O b j e c t K e y a n y T y p e z b w N T n L X > < a : K e y V a l u e O f D i a g r a m O b j e c t K e y a n y T y p e z b w N T n L X > < a : K e y > < K e y > C o l u m n s \ F r e i w i l l i g e s   T a g g e l d   K V G   2 0 6 0 2 < / K e y > < / a : K e y > < a : V a l u e   i : t y p e = " T a b l e W i d g e t B a s e V i e w S t a t e " / > < / a : K e y V a l u e O f D i a g r a m O b j e c t K e y a n y T y p e z b w N T n L X > < a : K e y V a l u e O f D i a g r a m O b j e c t K e y a n y T y p e z b w N T n L X > < a : K e y > < K e y > C o l u m n s \ B _ A k t i v e   R � c k v e r s i c h e r u n g   K V G   ( 2 0 6 0 3 ) < / K e y > < / a : K e y > < a : V a l u e   i : t y p e = " T a b l e W i d g e t B a s e V i e w S t a t e " / > < / a : K e y V a l u e O f D i a g r a m O b j e c t K e y a n y T y p e z b w N T n L X > < a : K e y V a l u e O f D i a g r a m O b j e c t K e y a n y T y p e z b w N T n L X > < a : K e y > < K e y > C o l u m n s \ U V G   ( U V V   2 0 6 2 0 ) < / K e y > < / a : K e y > < a : V a l u e   i : t y p e = " T a b l e W i d g e t B a s e V i e w S t a t e " / > < / a : K e y V a l u e O f D i a g r a m O b j e c t K e y a n y T y p e z b w N T n L X > < a : K e y V a l u e O f D i a g r a m O b j e c t K e y a n y T y p e z b w N T n L X > < a : K e y > < K e y > C o l u m n s \ U V G   ( U V V   2 0 6 2 1 ) < / K e y > < / a : K e y > < a : V a l u e   i : t y p e = " T a b l e W i d g e t B a s e V i e w S t a t e " / > < / a : K e y V a l u e O f D i a g r a m O b j e c t K e y a n y T y p e z b w N T n L X > < a : K e y V a l u e O f D i a g r a m O b j e c t K e y a n y T y p e z b w N T n L X > < a : K e y > < K e y > C o l u m n s \ F _ V G   i n k l .   F L   ( 2 0 6 1 ) < / K e y > < / a : K e y > < a : V a l u e   i : t y p e = " T a b l e W i d g e t B a s e V i e w S t a t e " / > < / a : K e y V a l u e O f D i a g r a m O b j e c t K e y a n y T y p e z b w N T n L X > < a : K e y V a l u e O f D i a g r a m O b j e c t K e y a n y T y p e z b w N T n L X > < a : K e y > < K e y > C o l u m n s \ B _ V e r s i c h e r u n g s t e c h n i s c h e   R � c k s t e l l u n g e n   f � r   f r e i w i l l i g e s   T a g g e l d   K V G   L e i s t u n g s r � c k s t e l l u n g e n   ( 2 1 0 0 0 < / K e y > < / a : K e y > < a : V a l u e   i : t y p e = " T a b l e W i d g e t B a s e V i e w S t a t e " / > < / a : K e y V a l u e O f D i a g r a m O b j e c t K e y a n y T y p e z b w N T n L X > < a : K e y V a l u e O f D i a g r a m O b j e c t K e y a n y T y p e z b w N T n L X > < a : K e y > < K e y > C o l u m n s \ B _ V e r s i c h e r u n g s t e c h n i s c h e   R � c k s t e l l u n g e n   f � r   f r e i w i l l i g e s   T a g g e l d   K V G   A l t e r u n g s r � c k s t e l l u n g e n   ( 2 1 0 0 1 < / K e y > < / a : K e y > < a : V a l u e   i : t y p e = " T a b l e W i d g e t B a s e V i e w S t a t e " / > < / a : K e y V a l u e O f D i a g r a m O b j e c t K e y a n y T y p e z b w N T n L X > < a : K e y V a l u e O f D i a g r a m O b j e c t K e y a n y T y p e z b w N T n L X > < a : K e y > < K e y > C o l u m n s \ B _ V e r s i c h e r u n g s t e c h n i s c h e   R � c k s t e l l u n g e n   f � r   O K P   C H   ( 2 1 0 1 0 ) < / K e y > < / a : K e y > < a : V a l u e   i : t y p e = " T a b l e W i d g e t B a s e V i e w S t a t e " / > < / a : K e y V a l u e O f D i a g r a m O b j e c t K e y a n y T y p e z b w N T n L X > < a : K e y V a l u e O f D i a g r a m O b j e c t K e y a n y T y p e z b w N T n L X > < a : K e y > < K e y > C o l u m n s \ B _ V e r s i c h e r u n g s t e c h n i s c h e   R � c k s t e l l u n g e n   f � r   E U / E F T A   ( 2 1 0 1 1 ) < / K e y > < / a : K e y > < a : V a l u e   i : t y p e = " T a b l e W i d g e t B a s e V i e w S t a t e " / > < / a : K e y V a l u e O f D i a g r a m O b j e c t K e y a n y T y p e z b w N T n L X > < a : K e y V a l u e O f D i a g r a m O b j e c t K e y a n y T y p e z b w N T n L X > < a : K e y > < K e y > C o l u m n s \ B _ V e r s i c h e r u n g s t e c h n i s c h e   R � c k s t e l l u n g e n   f � r   A k t i v e   R � c k v e r s i c h e r u n g   K V G   ( 2 1 0 2 ) < / K e y > < / a : K e y > < a : V a l u e   i : t y p e = " T a b l e W i d g e t B a s e V i e w S t a t e " / > < / a : K e y V a l u e O f D i a g r a m O b j e c t K e y a n y T y p e z b w N T n L X > < a : K e y V a l u e O f D i a g r a m O b j e c t K e y a n y T y p e z b w N T n L X > < a : K e y > < K e y > C o l u m n s \ B _ V e r s i c h e r u n g s t e c h n i s c h e   R � c k s t e l l u n g e n   f � r   V V G   i n k l   F L   ( 2 1 0 3 ) < / K e y > < / a : K e y > < a : V a l u e   i : t y p e = " T a b l e W i d g e t B a s e V i e w S t a t e " / > < / a : K e y V a l u e O f D i a g r a m O b j e c t K e y a n y T y p e z b w N T n L X > < a : K e y V a l u e O f D i a g r a m O b j e c t K e y a n y T y p e z b w N T n L X > < a : K e y > < K e y > C o l u m n s \ V e r s i c h e r u n g s t e c h n i s c h e   R � c k s t e l l u n g e n   U V G   ( 2 1 0 4 ) < / K e y > < / a : K e y > < a : V a l u e   i : t y p e = " T a b l e W i d g e t B a s e V i e w S t a t e " / > < / a : K e y V a l u e O f D i a g r a m O b j e c t K e y a n y T y p e z b w N T n L X > < a : K e y V a l u e O f D i a g r a m O b j e c t K e y a n y T y p e z b w N T n L X > < a : K e y > < K e y > C o l u m n s \ B _ R � c k s t e l l u n g e n   A u s g l e i c h   v o n   z u   h o h e n   P r � m i e n e i n n a h m e n   ( 2 1 0 5 ) < / K e y > < / a : K e y > < a : V a l u e   i : t y p e = " T a b l e W i d g e t B a s e V i e w S t a t e " / > < / a : K e y V a l u e O f D i a g r a m O b j e c t K e y a n y T y p e z b w N T n L X > < a : K e y V a l u e O f D i a g r a m O b j e c t K e y a n y T y p e z b w N T n L X > < a : K e y > < K e y > C o l u m n s \ V e r s i c h e r u n g s t e c h n i s c h e   S c h w a n k u n g s   u n d   S i c h e r h e i t s r � c k s t e l l u n g e n   V V G   ( 2 1 1 ) < / K e y > < / a : K e y > < a : V a l u e   i : t y p e = " T a b l e W i d g e t B a s e V i e w S t a t e " / > < / a : K e y V a l u e O f D i a g r a m O b j e c t K e y a n y T y p e z b w N T n L X > < a : K e y V a l u e O f D i a g r a m O b j e c t K e y a n y T y p e z b w N T n L X > < a : K e y > < K e y > C o l u m n s \ N i c h t v e r s i c h e r u n g s t e c h n i s c h e   R � c k s t e l l u n g e n   K V G   ( 2 2 0 0 ) < / K e y > < / a : K e y > < a : V a l u e   i : t y p e = " T a b l e W i d g e t B a s e V i e w S t a t e " / > < / a : K e y V a l u e O f D i a g r a m O b j e c t K e y a n y T y p e z b w N T n L X > < a : K e y V a l u e O f D i a g r a m O b j e c t K e y a n y T y p e z b w N T n L X > < a : K e y > < K e y > C o l u m n s \ N i c h t v e r s i c h e r u n g s t e c h n i s c h e   R � c k s t e l l u n g e n   V V G   ( 2 2 0 1 ) < / K e y > < / a : K e y > < a : V a l u e   i : t y p e = " T a b l e W i d g e t B a s e V i e w S t a t e " / > < / a : K e y V a l u e O f D i a g r a m O b j e c t K e y a n y T y p e z b w N T n L X > < a : K e y V a l u e O f D i a g r a m O b j e c t K e y a n y T y p e z b w N T n L X > < a : K e y > < K e y > C o l u m n s \ R � c k s t e l l u n g e n   f � r   R i s i k e n   i n   d e n   K a p i t a l a n l a g e n   V V G & a m p ; U V G   ( 2 3 0 ) < / K e y > < / a : K e y > < a : V a l u e   i : t y p e = " T a b l e W i d g e t B a s e V i e w S t a t e " / > < / a : K e y V a l u e O f D i a g r a m O b j e c t K e y a n y T y p e z b w N T n L X > < a : K e y V a l u e O f D i a g r a m O b j e c t K e y a n y T y p e z b w N T n L X > < a : K e y > < K e y > C o l u m n s \ B _ R � c k s t e l l u n g e n   f r e i w i l l i g e r   A b b a u   v o n   � b e r m � s s i g e n   R e s e r v e n   ( 2 3 2 ) < / K e y > < / a : K e y > < a : V a l u e   i : t y p e = " T a b l e W i d g e t B a s e V i e w S t a t e " / > < / a : K e y V a l u e O f D i a g r a m O b j e c t K e y a n y T y p e z b w N T n L X > < a : K e y V a l u e O f D i a g r a m O b j e c t K e y a n y T y p e z b w N T n L X > < a : K e y > < K e y > C o l u m n s \ L a n g f r i s t i g e   V e r b i n d l i c h k e i t e n   ( 2 4 0 ) < / K e y > < / a : K e y > < a : V a l u e   i : t y p e = " T a b l e W i d g e t B a s e V i e w S t a t e " / > < / a : K e y V a l u e O f D i a g r a m O b j e c t K e y a n y T y p e z b w N T n L X > < a : K e y V a l u e O f D i a g r a m O b j e c t K e y a n y T y p e z b w N T n L X > < a : K e y > < K e y > C o l u m n s \ V e r b i n d l i c h k e i t e n   D r i t t e   ( 2 5 0 ) < / K e y > < / a : K e y > < a : V a l u e   i : t y p e = " T a b l e W i d g e t B a s e V i e w S t a t e " / > < / a : K e y V a l u e O f D i a g r a m O b j e c t K e y a n y T y p e z b w N T n L X > < a : K e y V a l u e O f D i a g r a m O b j e c t K e y a n y T y p e z b w N T n L X > < a : K e y > < K e y > C o l u m n s \ V e r b i n d l i c h k e i t e n   L e i s t u n g s e r b r i n g e r   ( 2 6 0 ) < / K e y > < / a : K e y > < a : V a l u e   i : t y p e = " T a b l e W i d g e t B a s e V i e w S t a t e " / > < / a : K e y V a l u e O f D i a g r a m O b j e c t K e y a n y T y p e z b w N T n L X > < a : K e y V a l u e O f D i a g r a m O b j e c t K e y a n y T y p e z b w N T n L X > < a : K e y > < K e y > C o l u m n s \ V o r a u s b e z a h l t e   P r � m i e n   d e r   V e r s i c h e r t e n   ( 2 6 1 ) < / K e y > < / a : K e y > < a : V a l u e   i : t y p e = " T a b l e W i d g e t B a s e V i e w S t a t e " / > < / a : K e y V a l u e O f D i a g r a m O b j e c t K e y a n y T y p e z b w N T n L X > < a : K e y V a l u e O f D i a g r a m O b j e c t K e y a n y T y p e z b w N T n L X > < a : K e y > < K e y > C o l u m n s \ P a s s i v e   D u r c h g a n g s k o n t i   ( 2 6 2 ) < / K e y > < / a : K e y > < a : V a l u e   i : t y p e = " T a b l e W i d g e t B a s e V i e w S t a t e " / > < / a : K e y V a l u e O f D i a g r a m O b j e c t K e y a n y T y p e z b w N T n L X > < a : K e y V a l u e O f D i a g r a m O b j e c t K e y a n y T y p e z b w N T n L X > < a : K e y > < K e y > C o l u m n s \ V e r s i c h e r u n g s o r g a n i s a t i o n e n   ( 2 6 3 ) < / K e y > < / a : K e y > < a : V a l u e   i : t y p e = " T a b l e W i d g e t B a s e V i e w S t a t e " / > < / a : K e y V a l u e O f D i a g r a m O b j e c t K e y a n y T y p e z b w N T n L X > < a : K e y V a l u e O f D i a g r a m O b j e c t K e y a n y T y p e z b w N T n L X > < a : K e y > < K e y > C o l u m n s \ A g e n t e n   u n d   V e r m i t t l e r   ( 2 6 4 ) < / K e y > < / a : K e y > < a : V a l u e   i : t y p e = " T a b l e W i d g e t B a s e V i e w S t a t e " / > < / a : K e y V a l u e O f D i a g r a m O b j e c t K e y a n y T y p e z b w N T n L X > < a : K e y V a l u e O f D i a g r a m O b j e c t K e y a n y T y p e z b w N T n L X > < a : K e y > < K e y > C o l u m n s \ G e g e n � b e r   s t a a t l i c h e n   S t e l l e n   ( 2 6 5 ) < / K e y > < / a : K e y > < a : V a l u e   i : t y p e = " T a b l e W i d g e t B a s e V i e w S t a t e " / > < / a : K e y V a l u e O f D i a g r a m O b j e c t K e y a n y T y p e z b w N T n L X > < a : K e y V a l u e O f D i a g r a m O b j e c t K e y a n y T y p e z b w N T n L X > < a : K e y > < K e y > C o l u m n s \ G e m e i n s a m e   E i n r i c h t u n g   K V G   ( 2 6 6 ) < / K e y > < / a : K e y > < a : V a l u e   i : t y p e = " T a b l e W i d g e t B a s e V i e w S t a t e " / > < / a : K e y V a l u e O f D i a g r a m O b j e c t K e y a n y T y p e z b w N T n L X > < a : K e y V a l u e O f D i a g r a m O b j e c t K e y a n y T y p e z b w N T n L X > < a : K e y > < K e y > C o l u m n s \ V e r b i n d l i c h k e i t e n   L i e f e r a n t e n   u n d   � b r i g e   ( 2 6 8 ) < / K e y > < / a : K e y > < a : V a l u e   i : t y p e = " T a b l e W i d g e t B a s e V i e w S t a t e " / > < / a : K e y V a l u e O f D i a g r a m O b j e c t K e y a n y T y p e z b w N T n L X > < a : K e y V a l u e O f D i a g r a m O b j e c t K e y a n y T y p e z b w N T n L X > < a : K e y > < K e y > C o l u m n s \ V e r b i n d l i c h k e i t e n   g e g e n � b e r   n a h e s t e h e n d e n   O r g a n i s a t i o n e n   u n d   P e r s o n e n   ( 2 6 9 ) < / K e y > < / a : K e y > < a : V a l u e   i : t y p e = " T a b l e W i d g e t B a s e V i e w S t a t e " / > < / a : K e y V a l u e O f D i a g r a m O b j e c t K e y a n y T y p e z b w N T n L X > < a : K e y V a l u e O f D i a g r a m O b j e c t K e y a n y T y p e z b w N T n L X > < a : K e y > < K e y > C o l u m n s \ B _ R e c h n u n g s a b g r e n z u n g   ( 2 7 0 ) < / K e y > < / a : K e y > < a : V a l u e   i : t y p e = " T a b l e W i d g e t B a s e V i e w S t a t e " / > < / a : K e y V a l u e O f D i a g r a m O b j e c t K e y a n y T y p e z b w N T n L X > < a : K e y V a l u e O f D i a g r a m O b j e c t K e y a n y T y p e z b w N T n L X > < a : K e y > < K e y > C o l u m n s \ f u s i o n i e r t e < / K e y > < / a : K e y > < a : V a l u e   i : t y p e = " T a b l e W i d g e t B a s e V i e w S t a t e " / > < / a : K e y V a l u e O f D i a g r a m O b j e c t K e y a n y T y p e z b w N T n L X > < a : K e y V a l u e O f D i a g r a m O b j e c t K e y a n y T y p e z b w N T n L X > < a : K e y > < K e y > C o l u m n s \ F u s i o n e n _ a n z e i g e n < / K e y > < / a : K e y > < a : V a l u e   i : t y p e = " T a b l e W i d g e t B a s e V i e w S t a t e " / > < / a : K e y V a l u e O f D i a g r a m O b j e c t K e y a n y T y p e z b w N T n L X > < a : K e y V a l u e O f D i a g r a m O b j e c t K e y a n y T y p e z b w N T n L X > < a : K e y > < K e y > C o l u m n s \ j u r _ G r u p p e < / K e y > < / a : K e y > < a : V a l u e   i : t y p e = " T a b l e W i d g e t B a s e V i e w S t a t e " / > < / a : K e y V a l u e O f D i a g r a m O b j e c t K e y a n y T y p e z b w N T n L X > < a : K e y V a l u e O f D i a g r a m O b j e c t K e y a n y T y p e z b w N T n L X > < a : K e y > < K e y > C o l u m n s \ j u r _ G r u p p e _ a n z e i g e n < / K e y > < / a : K e y > < a : V a l u e   i : t y p e = " T a b l e W i d g e t B a s e V i e w S t a t e " / > < / a : K e y V a l u e O f D i a g r a m O b j e c t K e y a n y T y p e z b w N T n L X > < a : K e y V a l u e O f D i a g r a m O b j e c t K e y a n y T y p e z b w N T n L X > < a : K e y > < K e y > C o l u m n s \ A u s w a h l _ V e r s i c h e r e r 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 A n f � g e n 3 < / 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 A n f � g e n 3 < / 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 C o l u m n s \ V e r s i c h e r e r   N a m e < / K e y > < / a : K e y > < a : V a l u e   i : t y p e = " T a b l e W i d g e t B a s e V i e w S t a t e " / > < / a : K e y V a l u e O f D i a g r a m O b j e c t K e y a n y T y p e z b w N T n L X > < a : K e y V a l u e O f D i a g r a m O b j e c t K e y a n y T y p e z b w N T n L X > < a : K e y > < K e y > C o l u m n s \ J a h r < / K e y > < / a : K e y > < a : V a l u e   i : t y p e = " T a b l e W i d g e t B a s e V i e w S t a t e " / > < / a : K e y V a l u e O f D i a g r a m O b j e c t K e y a n y T y p e z b w N T n L X > < a : K e y V a l u e O f D i a g r a m O b j e c t K e y a n y T y p e z b w N T n L X > < a : K e y > < K e y > C o l u m n s \ T y p < / K e y > < / a : K e y > < a : V a l u e   i : t y p e = " T a b l e W i d g e t B a s e V i e w S t a t e " / > < / a : K e y V a l u e O f D i a g r a m O b j e c t K e y a n y T y p e z b w N T n L X > < a : K e y V a l u e O f D i a g r a m O b j e c t K e y a n y T y p e z b w N T n L X > < a : K e y > < K e y > C o l u m n s \ V e r s i c h e r e r   # < / K e y > < / a : K e y > < a : V a l u e   i : t y p e = " T a b l e W i d g e t B a s e V i e w S t a t e " / > < / a : K e y V a l u e O f D i a g r a m O b j e c t K e y a n y T y p e z b w N T n L X > < a : K e y V a l u e O f D i a g r a m O b j e c t K e y a n y T y p e z b w N T n L X > < a : K e y > < K e y > C o l u m n s \ V R _ T o t a l _ n u r _ K V G < / K e y > < / a : K e y > < a : V a l u e   i : t y p e = " T a b l e W i d g e t B a s e V i e w S t a t e " / > < / a : K e y V a l u e O f D i a g r a m O b j e c t K e y a n y T y p e z b w N T n L X > < a : K e y V a l u e O f D i a g r a m O b j e c t K e y a n y T y p e z b w N T n L X > < a : K e y > < K e y > C o l u m n s \ V R _ H - E < / K e y > < / a : K e y > < a : V a l u e   i : t y p e = " T a b l e W i d g e t B a s e V i e w S t a t e " / > < / a : K e y V a l u e O f D i a g r a m O b j e c t K e y a n y T y p e z b w N T n L X > < a : K e y V a l u e O f D i a g r a m O b j e c t K e y a n y T y p e z b w N T n L X > < a : K e y > < K e y > C o l u m n s \ G L _ T o t a l _ n u r _ K V G < / K e y > < / a : K e y > < a : V a l u e   i : t y p e = " T a b l e W i d g e t B a s e V i e w S t a t e " / > < / a : K e y V a l u e O f D i a g r a m O b j e c t K e y a n y T y p e z b w N T n L X > < a : K e y V a l u e O f D i a g r a m O b j e c t K e y a n y T y p e z b w N T n L X > < a : K e y > < K e y > C o l u m n s \ G L _ H - E < / K e y > < / a : K e y > < a : V a l u e   i : t y p e = " T a b l e W i d g e t B a s e V i e w S t a t e " / > < / a : K e y V a l u e O f D i a g r a m O b j e c t K e y a n y T y p e z b w N T n L X > < a : K e y V a l u e O f D i a g r a m O b j e c t K e y a n y T y p e z b w N T n L X > < a : K e y > < K e y > C o l u m n s \ B r a n c h e < / K e y > < / a : K e y > < a : V a l u e   i : t y p e = " T a b l e W i d g e t B a s e V i e w S t a t e " / > < / a : K e y V a l u e O f D i a g r a m O b j e c t K e y a n y T y p e z b w N T n L X > < a : K e y V a l u e O f D i a g r a m O b j e c t K e y a n y T y p e z b w N T n L X > < a : K e y > < K e y > C o l u m n s \ f u s i o n i e r t e < / K e y > < / a : K e y > < a : V a l u e   i : t y p e = " T a b l e W i d g e t B a s e V i e w S t a t e " / > < / a : K e y V a l u e O f D i a g r a m O b j e c t K e y a n y T y p e z b w N T n L X > < a : K e y V a l u e O f D i a g r a m O b j e c t K e y a n y T y p e z b w N T n L X > < a : K e y > < K e y > C o l u m n s \ F u s i o n e n _ a n z e i g e n < / K e y > < / a : K e y > < a : V a l u e   i : t y p e = " T a b l e W i d g e t B a s e V i e w S t a t e " / > < / a : K e y V a l u e O f D i a g r a m O b j e c t K e y a n y T y p e z b w N T n L X > < a : K e y V a l u e O f D i a g r a m O b j e c t K e y a n y T y p e z b w N T n L X > < a : K e y > < K e y > C o l u m n s \ j u r _ G r u p p e < / K e y > < / a : K e y > < a : V a l u e   i : t y p e = " T a b l e W i d g e t B a s e V i e w S t a t e " / > < / a : K e y V a l u e O f D i a g r a m O b j e c t K e y a n y T y p e z b w N T n L X > < a : K e y V a l u e O f D i a g r a m O b j e c t K e y a n y T y p e z b w N T n L X > < a : K e y > < K e y > C o l u m n s \ j u r _ G r u p p e _ a n z e i g e n < / K e y > < / a : K e y > < a : V a l u e   i : t y p e = " T a b l e W i d g e t B a s e V i e w S t a t e " / > < / a : K e y V a l u e O f D i a g r a m O b j e c t K e y a n y T y p e z b w N T n L X > < a : K e y V a l u e O f D i a g r a m O b j e c t K e y a n y T y p e z b w N T n L X > < a : K e y > < K e y > C o l u m n s \ A u s w a h l _ V e r s i c h e r e r 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 t e s t 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 t e s t 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 C o l u m n s \ V e r s i c h e r e r   # < / K e y > < / a : K e y > < a : V a l u e   i : t y p e = " T a b l e W i d g e t B a s e V i e w S t a t e " / > < / a : K e y V a l u e O f D i a g r a m O b j e c t K e y a n y T y p e z b w N T n L X > < a : K e y V a l u e O f D i a g r a m O b j e c t K e y a n y T y p e z b w N T n L X > < a : K e y > < K e y > C o l u m n s \ V e r s i c h e r e r   N a m e < / K e y > < / a : K e y > < a : V a l u e   i : t y p e = " T a b l e W i d g e t B a s e V i e w S t a t e " / > < / a : K e y V a l u e O f D i a g r a m O b j e c t K e y a n y T y p e z b w N T n L X > < a : K e y V a l u e O f D i a g r a m O b j e c t K e y a n y T y p e z b w N T n L X > < a : K e y > < K e y > C o l u m n s \ J a h r < / K e y > < / a : K e y > < a : V a l u e   i : t y p e = " T a b l e W i d g e t B a s e V i e w S t a t e " / > < / a : K e y V a l u e O f D i a g r a m O b j e c t K e y a n y T y p e z b w N T n L X > < a : K e y V a l u e O f D i a g r a m O b j e c t K e y a n y T y p e z b w N T n L X > < a : K e y > < K e y > C o l u m n s \ W e r t 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 F u s i o n e n _ G r u p p e n < / 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 F u s i o n e n _ G r u p p e n < / 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 C o l u m n s \ V e r s i c h e r e r   # < / K e y > < / a : K e y > < a : V a l u e   i : t y p e = " T a b l e W i d g e t B a s e V i e w S t a t e " / > < / a : K e y V a l u e O f D i a g r a m O b j e c t K e y a n y T y p e z b w N T n L X > < a : K e y V a l u e O f D i a g r a m O b j e c t K e y a n y T y p e z b w N T n L X > < a : K e y > < K e y > C o l u m n s \ V e r s i c h e r e r   N a m e < / K e y > < / a : K e y > < a : V a l u e   i : t y p e = " T a b l e W i d g e t B a s e V i e w S t a t e " / > < / a : K e y V a l u e O f D i a g r a m O b j e c t K e y a n y T y p e z b w N T n L X > < a : K e y V a l u e O f D i a g r a m O b j e c t K e y a n y T y p e z b w N T n L X > < a : K e y > < K e y > C o l u m n s \ f u s i o n i e r t e < / K e y > < / a : K e y > < a : V a l u e   i : t y p e = " T a b l e W i d g e t B a s e V i e w S t a t e " / > < / a : K e y V a l u e O f D i a g r a m O b j e c t K e y a n y T y p e z b w N T n L X > < a : K e y V a l u e O f D i a g r a m O b j e c t K e y a n y T y p e z b w N T n L X > < a : K e y > < K e y > C o l u m n s \ F u s i o n e n _ a n z e i g e n < / K e y > < / a : K e y > < a : V a l u e   i : t y p e = " T a b l e W i d g e t B a s e V i e w S t a t e " / > < / a : K e y V a l u e O f D i a g r a m O b j e c t K e y a n y T y p e z b w N T n L X > < a : K e y V a l u e O f D i a g r a m O b j e c t K e y a n y T y p e z b w N T n L X > < a : K e y > < K e y > C o l u m n s \ j u r _ G r u p p e < / K e y > < / a : K e y > < a : V a l u e   i : t y p e = " T a b l e W i d g e t B a s e V i e w S t a t e " / > < / a : K e y V a l u e O f D i a g r a m O b j e c t K e y a n y T y p e z b w N T n L X > < a : K e y V a l u e O f D i a g r a m O b j e c t K e y a n y T y p e z b w N T n L X > < a : K e y > < K e y > C o l u m n s \ j u r _ G r u p p e _ a n z e i g e n < / K e y > < / a : K e y > < a : V a l u e   i : t y p e = " T a b l e W i d g e t B a s e V i e w S t a t e " / > < / a : K e y V a l u e O f D i a g r a m O b j e c t K e y a n y T y p e z b w N T n L X > < a : K e y V a l u e O f D i a g r a m O b j e c t K e y a n y T y p e z b w N T n L X > < a : K e y > < K e y > C o l u m n s \ A u s w a h l _ V e r s i c h e r e r < / 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9.xml>��< ? x m l   v e r s i o n = " 1 . 0 "   e n c o d i n g = " U T F - 1 6 " ? > < G e m i n i   x m l n s = " h t t p : / / g e m i n i / p i v o t c u s t o m i z a t i o n / L i n k e d T a b l e U p d a t e M o d e " > < C u s t o m C o n t e n t > < ! [ C D A T A [ T r u e ] ] > < / C u s t o m C o n t e n t > < / G e m i n i > 
</file>

<file path=customXml/item2.xml>��< ? x m l   v e r s i o n = " 1 . 0 "   e n c o d i n g = " U T F - 1 6 " ? > < G e m i n i   x m l n s = " h t t p : / / g e m i n i / p i v o t c u s t o m i z a t i o n / T a b l e O r d e r " > < C u s t o m C o n t e n t > < ! [ C D A T A [ A n f � g e n 1 , F u s i o n e n _ G r u p p e n , A n f � g e n 3 ] ] > < / C u s t o m C o n t e n t > < / G e m i n i > 
</file>

<file path=customXml/item20.xml>��< ? x m l   v e r s i o n = " 1 . 0 "   e n c o d i n g = " u t f - 1 6 " ? > < D a t a M a s h u p   s q m i d = " f d 3 1 a 6 f b - a 3 a e - 4 e 1 2 - 9 d 0 6 - e 9 c c 9 6 e 3 7 f 9 0 "   x m l n s = " h t t p : / / s c h e m a s . m i c r o s o f t . c o m / D a t a M a s h u p " > A A A A A B 0 R A A B Q S w M E F A A C A A g A D V H k W G O S 5 n q m A A A A 9 w A A A B I A H A B D b 2 5 m a W c v U G F j a 2 F n Z S 5 4 b W w g o h g A K K A U A A A A A A A A A A A A A A A A A A A A A A A A A A A A h Y 8 x D o I w G I W v Q r r T l p o Q M T 9 l Y H G Q x M T E u D a l Q i M U Q 4 v l b g 4 e y S u I U d T N 8 X 3 v G 9 6 7 X 2 + Q j W 0 T X F R v d W d S F G G K A m V k V 2 p T p W h w x 3 C J M g 5 b I U + i U s E k G 7 s a b Z m i 2 r n z i h D v P f Y L 3 P U V Y Z R G 5 F B s d r J W r U A f W f + X Q 2 2 s E 0 Y q x G H / G s M Z T m I c J X H M M A U y U y i 0 + R p s G v x s f y D k Q + O G X v F S h f k a y B y B v E / w B 1 B L A w Q U A A I A C A A N U e R Y 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D V H k W F n x G C M V D g A A w 6 M A A B M A H A B G b 3 J t d W x h c y 9 T Z W N 0 a W 9 u M S 5 t I K I Y A C i g F A A A A A A A A A A A A A A A A A A A A A A A A A A A A O 1 d X 2 / b O B J / L 9 D v Q L i H g 4 1 L v J Z j J + n d Z Q / O 3 8 0 m 2 2 b z x w s 0 C Q z a p m 2 u Z S p L S W m b o N / j H u 6 x n 2 G f + p Y v d k N K l m S R k m U n 3 c 0 W L I q m k W a G M 5 z h c K j f y H Z J z 6 M O Q 2 f B T + t f L 1 + 8 f O G O M C d 9 9 K q 0 i z 3 C u t i l L i o f n r W O K i W 0 h W z i v X y B 4 M / P P r F t A l f 2 H b t P e H W f 2 s Q t l 6 6 u c L 9 b p c z j u I r 7 E 8 q q v d H V h U v 4 y J m Q v 1 1 t t w 5 W a 9 b V x W Z t c 2 3 D a j a u e g 4 b 0 O H V L n H H n n N z 9 W b v o r P j 9 M Y 3 1 O u 0 b j i 1 O / V a v X G l q l J Z C d R 4 V T o g A 2 p 7 h H s E Y d 8 d k q 5 N W J / A b 4 K J E m Y J t c 8 x X K 6 e E R s s P X X e u + V A / R V E c G + E L l u e x 2 n X 9 4 h 7 / Z / L H 2 i / T 9 j 1 f 9 C / v 0 c e 9 0 k 8 1 D Z h v n d H e B + G Z F Q O u e + z s Z x D 7 A + 4 P 5 g Z r t X v 7 z i 2 P 2 H l I l q u I D n j F M b E z B 0 4 f A I j E F Y K d X y l v 1 u + 3 H E Y T I 5 3 X Y n 1 v J h 0 C c M M r q O z G w z D J r U 6 h V s T E i j m l o s a t Y L u S 2 + A T 6 h 5 5 v i 8 R 6 r y 1 0 / x q C 0 w i B M E u g w I 1 4 8 d O C A e W 6 e o G C k 5 Q t a 8 J E b e 4 + 8 J D S Y X x h G O Z a 4 U l x h 6 7 8 M N Z n 3 5 / 8 g p 2 R p n O y O Q F o g Q + g k z 9 J 7 Z J t S 9 o c T u i 7 u V S j J i H z 6 L k U F j d P 7 x J t b x f C o h E A / 3 p P g c 8 1 b u 0 5 P l A R P y y A f v k 5 j I H / G I w 8 V D 5 q 0 3 q k K e v C o G T V O 2 C X d p b w S q c 1 B R Y U n e 1 o 5 0 h J n n M O X y N p g E b M r 1 h / + i S K Q X 3 W Y + B A S f H V C s f O J 6 4 D x 0 5 s E V D w 9 R z a r C X 5 F 6 h u R X r Y m H E 6 d z y G z g W j 1 q H 3 R g w b W n g 2 D 2 M S J p + e 5 c m n 2 H 9 d 3 V I Q n V K U D L h J q Z d G + 7 N i 0 i L 6 C b K 6 u w f j F t v s z W 2 C s g T V D N l V N Y t 5 g 2 X + Y x / a 2 A N E E 1 V 0 5 h 3 W L a f J m 7 h N N b 7 N F b k h k e i Y h 8 + N L l d D g 3 K H P I d P r P J Y 9 N y C D V R W c u a R G J i + i q C 9 M M U j V S c w i L S F t E T 1 3 I Z p C q U Z t D W E T a I n r q w j e D N B H B G R T b U L J Q m w 5 9 N i Q M H b X z p J 3 w h 8 + w F z J U P v K c 6 l q t o s n y e 9 x + + N 2 F M h G 2 w 0 A m l B w o x b m m 4 5 z S w M Y g V C I I J K D T h y + 9 8 W 1 i q w o E N H U C Y H v 2 Q M Y w 4 A y 2 L 4 L u q g d V e W E q H 6 R 1 q R 2 Y H I p b 1 4 k L a 4 l Y a i j J R Y m t 0 8 2 T E L N i B t u Z 6 9 i 3 h N 0 N h O u S b K m N b o a r T w k 6 I K 7 P + i O 4 7 A 4 e f u f B x K J y i 3 t V Z L 0 G n x 1 U U G E 1 h M A 9 2 g f H g J u g / A Y z o P L H N v U e P n v u 2 J l M K F y G S r G 8 9 / N R B c l B m p s D M Y q q a g s c z E l v x E T d C z q K S r h L 7 v A I S h m k D J s s A E J 9 N 7 T 6 c t / z H B u K L S + I I E n b 0 I b b k e P K c i I Z x P u y Q g E z I t Z 6 U V Y o Z 7 t g w Q h q s Y V Z 4 Y S D 7 a 4 w G g 8 X Z T 6 B i e v B q H l 8 r S 6 Q c A K n m m h Z 6 U T l S A A H B H W q i B + 5 s o D d t g O + w c M X D j 4 k 3 C Z 9 O v Q S 7 o L 7 E H i f x e E w E K 5 d f b D H D c F n c L C 5 h e i 5 8 9 H I G Q n L w l V H K G N 4 N I k U b D Y q q I y 7 q F 6 z 4 i C Y J p p Q 0 W q / K p Z + 1 R M h V j 3 r j d 5 j N h b a r J 6 6 E J Z S E G q s 1 0 A S 8 z m C u U d t W A w Z 0 v R m T / U b O 5 y T s Q d i Q g U 3 N E u z 1 R 1 C u c 4 Q h Y C G H 6 f U p W M H R 4 Y H C s m J f E M g h F f f w U o g v B J K 3 J y z O H 0 X p E 7 m S 9 2 b 3 I A 7 x N L L l 0 z t v r D 4 O 9 T y B y I p i 1 / A A j j K 3 C V c n m l I l r 4 j q G T E 5 M G J J Q h a E P A T Z n h I + m g H 8 2 m Q a H N 8 E L D B w B O I s z s 4 o M o U t I N t e 3 U H k v 8 0 x e v 5 f 5 H H J o K O 0 8 l B S z 2 l c q c 7 y g 2 G 3 H Z L U r t K t A 8 0 G j o p D / + D / 4 G S v u s m V p r c U t S M h h q v 5 4 V j s 1 Y D n z R r d b Q K / z b Q C Q h x G L Z h Q b 8 X Z y I p p 6 n N d i f c u a U i O 4 v 1 z 1 x E K M w A i S T k s T a t m h j P a q J / w L + b a J c K + 8 E G K A A 4 J V 1 3 Z n g g 0 U 8 / 7 5 I i h E l F p 3 T a X J 9 K a n k y w Q 9 Q l B A x s V J j W 8 4 8 2 u M y 4 c L + F H B v a M 3 P Y G 6 F t s T c 2 q H 3 Q c P 3 s m Y Q P N 0 u 9 m W S g z K J 8 M n D Z w g q o f w p g f m 8 n V q x Y T V z M t w e H 8 B R V 6 7 5 I y x 3 D g w n i a A E m 6 q i j e m p u w a c T E Q I h r s u j O x A Z c C 8 2 V m R g j a 1 M 1 J Q U C v p b b 2 k M 4 / 4 h E + d 9 3 p O + M c Z C J 2 2 A p 7 6 R q 1 W h M 5 q r i l k t w 4 f i Z m H q b Z t k Z h / o o 5 O y Z 8 o K 0 K 2 S w a d 0 1 Z 6 E J 2 L r J q + I J k l b Q e k l m r e W F T l T E Z A 2 4 H 1 y 4 f k x o a 0 T g R 9 Q 6 E / n E w w p D 4 q n 9 G 2 Q u l l S x V 8 h i E n R / f V C T s V m 6 l M i v E E l 6 2 m Q r f v 8 K i E n y k F G I F t H L K 0 t a 4 6 L c k k L B O e s 9 Z V J W c E g u k Y t g H s h f n C W l f N b w 3 F 3 s B k l A L z h H q e H S i h a n 5 A R H U r 1 i Z y P Y y D S I Y C z Z M P 2 g S P u h 7 D / I C S B g D h 6 1 w L R Y h D U U N g T x u J h 7 8 M v Z 0 1 R W g b J G c p T h 1 2 3 3 7 4 I r M H x K M H + g G R O u R 2 J w w q u e c k h 0 D l u m b l b H f e H p 2 g n R 8 g 8 6 z X a r q l L w n 2 L r 7 b 2 z 9 v S S p L U S z O e C 4 6 x 8 M h s Y M s K a j r 6 o h B O G s 2 V r l W B J M a i R f i 1 k W 7 L W T W V T N m b q s h t N + B + 5 S N 7 S r a P 5 Z D q D T b n Z l A k 3 V k U G 9 o q 9 9 B l t F R I c F T b O U 6 p A G d B 5 5 m 3 J Y A G D L H f b S 9 Y Z g I Y Z Z + j 1 h M 3 j S i p M B H a z c n p K x a / b E j t M M I C g L I 0 o R o U X E X o U p q 4 t r u p G m L H 5 R A o J r d s l R K H I 9 k 3 j m T R P K p Q T p 6 2 o G 2 q o f e i O d J t w V t D t y g S 0 A L i W m H Y l R t t D 6 T R 5 X 4 C K Z u t 3 8 P f L G m W 5 W K x A X r u v q a G n P H m A 0 H H P K D y O J t 8 W w J j k d g + F g c V Q R P Q 9 V E J d v l I v 8 D d b M I d Z S P 4 A 6 n 4 i Q I n J r t G A q L 5 B O Z 6 C m c e n a p a 7 L n S X h a 2 v V 5 b w S b z t A d O 8 y j g l i d h t w d v b 6 u L q 2 s H b 2 u 2 f 3 n 7 e h 1 b R U w g a X k 4 o l 4 3 s W 4 C M k 4 e a y v F 5 l l S g a E 4 0 j L a Y 0 A 7 J s F 2 I e x 0 g s U C X V N z Q G B q y v a 6 h u z H v 9 U e f m C s i x M M t k K c I I 5 z A v c s d A W m k E 1 4 V T u Y X R 5 6 E Y k P 0 N t / 3 F L w O Y r a J s y z D 8 e i u M B H V D C t 2 Z 4 V 8 Q 4 Z K s U U I m n J y k p p + Q 3 n 8 L 4 U t r 1 b G / C r B Y p 5 F X b p r D 3 o U f s 6 i 8 O H 3 c d Z 1 y O b V q B L c y 2 V 2 a g / n P c 7 c i e g 4 4 E Z o E 9 k H N / e e i R y V Y p u l 9 a O Q I 3 y g s 2 K V 1 / u o S r + D q e 2 J S g p B G z J j y / z o o 3 + J Y O Z d R Z s f 2 1 T 1 G / Q W x k g l I a e C k a C G R H i f Q j O L g P W Q e E l O 5 L J f K B T G 5 s z K E y n v g 2 l l h y 6 Z + l f I + W P p X Q d a o 1 p Z j b E 4 6 u o K 3 v Y 4 r l g + N J A k Q I m c 6 f R m A 8 u Y H c Z O A M u X 9 z A 4 Q D P 3 h k 0 u l O n 6 r n B P 6 O z 2 G O v M j E y v 2 l m P q t U r Y 0 o e 3 U 2 U v 2 L o R d N v d q e 4 F M Q 9 r m g w X 6 G A o 3 F 2 Q 1 M x T s L c j D c U O o V 9 N + Y H o L T G + B 6 S 2 Y F 5 2 m t 8 D 0 F j x h b 0 H 8 x H y h x o K 0 3 M W 6 C m I L H t 9 S E I X A c v 0 E q i q 5 z Q T Z P E u 3 E m R K W 7 6 P I D U x T 9 Z F E K k 6 r 4 U g e r K / Y P 9 A H l 9 e 8 0 A u X 2 7 n Q B 5 n Z t t A D K I s 1 T N Q C D l f q m E g U u x b 7 B Z I 4 1 d P 0 i u g W X 1 P 0 S g Q i X 2 6 L o F Y 0 4 V b B G a D f M H + g C l z g e a A a J t b v j M g g R j 9 q W 0 B 8 Q a 3 W E 9 A N N 7 S D Q H x f O d 1 A + j 0 U 1 s B M h J V p r T F m w D m c O Z 1 A G j A s D 8 F / k / U U 4 / A / h e U k g X 8 R z j z s 0 X 9 p 0 R 5 k H 9 c x C 6 D 9 2 f Q G b D f g P 3 P A + y f v W u Q f o P 0 6 5 D + J Y U Z m N / A / A u L M T C / g f k N z P / H w v w t B m s J t L O 0 M O L 0 v e c J G E T K 9 7 q P B 1 j J g S a T a q i Q Z v h a c y d S o a N X Y g 6 W q R H z p C C m e d P a v G l t 0 N B s U M m g o Q Y N N W j o M 0 J D z Z v W 5 k 1 r 8 6 a 1 e d P 6 m 8 N O z Z v W q r 7 m T W v z p r V 5 0 9 q 8 a W 3 e t N Z m O A O + G v D 1 O Y K v 5 k 3 r r 4 a / f q 1 h 5 8 C v j x z W v G d t A N g Z 2 Q a A N Q C s A W D / q g C s I A 3 w U J o E 4 C J 8 b n + K l W J 2 J 8 + N 6 u O N X 3 3 e O Z D Q q s I d 3 8 r g L 4 7 / v t L h p 2 B P x u e + G y w W G S z W Y L F F s S 2 D x R o s 1 m C x B o s N H j I a L N Z g s Q a L N V i s w W I N F q u P f Y P F G i z W Y L E G i z V Y r M F i D R Z r s F i D x R o s 1 m C x B o u d 3 a c M F p t B b b B Y g 8 U + Q y x W 9 6 3 V 7 8 S x m 2 m / p V q F R 8 N v g y 5 f C o z z G n j q t X o N O R w l L 1 j p C / X 0 h b U K k g e W y z T C e S 2 + 9 R o i D 0 7 w G K H L + u v G d U m S Z l H e Y k Y + A K X V X G / m k 4 q P g b 5 1 J O n G W j 7 p e O I L u r X 6 Z j 7 d B H + g V Z g O K X O O p i e + A G 4 w E 2 Z Z j f o c D c 4 w L A w W 2 L W e T 3 r u w 4 G f e e L J J J B b j Y 1 8 8 l 8 o 6 4 k n Q E A L F V 8 + 7 T v Y 7 I Y i w Q r i G q h c S a H 5 6 S C a 8 1 J 1 p 1 N / I i w f J B k 4 3 8 D 5 B s 6 f g 4 0 a O N / A + Q b O N 3 C + g f M N n P + X g v N T Z i + E 5 h f g 1 Y H 5 C p D 8 z W P 5 q q 4 G z l 8 E z k + n E Y P m G z T f o P n P C 8 2 f K Z Q M o P / 8 A f 1 s o N 5 g + g b T N 5 i + w f Q N p m 8 w f Y P p P 0 q M w f Q N p m 8 w / W 8 C 0 y / 6 f n W I o r J O + 7 R z c P w I H D a U 8 N W + n 1 c L j b 7 h V X X i 9 M g s a H f u Q H r q w I m o c x R / g 1 / y a d d p 5 4 f V P c 2 N g + O 5 v E C i 8 i 7 x m v v U E Y 9 8 w / 1 P 8 c Z c S F x J U B m I + L N 2 1 T s f E h n U B L A F j n j + B 9 O / E Z m m / 6 N D W V n / 0 f T R n I W z l J o Z U F c b G E U Y 9 X x C F / H d 3 9 V j M v D e + m B f 7 k f g d 6 e o w v L p I S X i j 4 9 I q 2 C c Z v V T P O 9 o n H a / 6 F t o l O 9 H 0 A a F 9 n L + d y O 8 S v t 1 6 Y T 1 R 8 X H V / 9 + 9 7 9 G n K w 9 K k 5 0 T t c E y v 8 B U E s B A i 0 A F A A C A A g A D V H k W G O S 5 n q m A A A A 9 w A A A B I A A A A A A A A A A A A A A A A A A A A A A E N v b m Z p Z y 9 Q Y W N r Y W d l L n h t b F B L A Q I t A B Q A A g A I A A 1 R 5 F g P y u m r p A A A A O k A A A A T A A A A A A A A A A A A A A A A A P I A A A B b Q 2 9 u d G V u d F 9 U e X B l c 1 0 u e G 1 s U E s B A i 0 A F A A C A A g A D V H k W F n x G C M V D g A A w 6 M A A B M A A A A A A A A A A A A A A A A A 4 w E A A E Z v c m 1 1 b G F z L 1 N l Y 3 R p b 2 4 x L m 1 Q S w U G A A A A A A M A A w D C A A A A R R A 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B R 8 E A A A A A A D j H g Q 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E V u d H J 5 I F R 5 c G U 9 I l F 1 Z X J 5 R 3 J v d X B z I i B W Y W x 1 Z T 0 i c 0 F n Q U F B Q U F B Q U F E a 3 l z W H E v N 0 1 n U U x s b W x D d F R t M n p H T E V S a G R H V n B J R 0 Y x Y 3 l B Z 1 J H R j B a V z V p W V h O c G N 5 Q W 9 T V k 5 C U 3 l r Z 0 l I U n l Z V z V 6 W m 0 5 e W J X b G x j b V Z 1 Q U F B Q U F B Q U F B Q U F B Q U p R T H R C e m p Y U F Z P c T l 1 M G V R U V B G U E F W U 0 d s c 1 p u T n d j b T l u Y 2 1 G d G J X R m l a b k p o W j J W d U F B S G t 5 c 1 h x L z d N Z 1 F M b G 1 s Q 3 R U b T J 6 R 0 F B Q U F B Q T 0 9 I i A v P j w v U 3 R h Y m x l R W 5 0 c m l l c z 4 8 L 0 l 0 Z W 0 + P E l 0 Z W 0 + P E l 0 Z W 1 M b 2 N h d G l v b j 4 8 S X R l b V R 5 c G U + R m 9 y b X V s Y T w v S X R l b V R 5 c G U + P E l 0 Z W 1 Q Y X R o P l N l Y 3 R p b 2 4 x L 0 R h d G V u Y m F z a X M l M j A o S V N B S y 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S I g L z 4 8 R W 5 0 c n k g V H l w Z T 0 i U X V l c n l J R C I g V m F s d W U 9 I n N h Y z Y 1 N T Z l N y 0 z Y m Q w L T Q w N m Q t Y m M 0 Y S 0 z O T M 2 M W Y 5 O D B h N G E i I C 8 + P E V u d H J 5 I F R 5 c G U 9 I k Z p b G x F c n J v c k N v d W 5 0 I i B W Y W x 1 Z T 0 i b D A i I C 8 + P E V u d H J 5 I F R 5 c G U 9 I k Z p b G x M Y X N 0 V X B k Y X R l Z C I g V m F s d W U 9 I m Q y M D I 0 L T A 3 L T A 0 V D A 4 O j A y O j M w L j Y 0 N z g z M T N a I i A v P j x F b n R y e S B U e X B l P S J G a W x s R X J y b 3 J D b 2 R l I i B W Y W x 1 Z T 0 i c 1 V u a 2 5 v d 2 4 i I C 8 + P E V u d H J 5 I F R 5 c G U 9 I k Z p b G x D b 2 x 1 b W 5 U e X B l c y I g V m F s d W U 9 I n N C Z 0 1 H Q X d Z R 0 J n V U R B Q U F B Q U F B Q U F B Q U F B Q U F B Q U F B Q U F B Q U F B Q U F B Q U F B Q U F B Q U F B Q U F B Q U F B Q U F B Q U Z C U V V G Q l F N R k F 3 V U Z C U V V G Q l F V R k F B Q U R C U V V G Q l F V R k J R Q U Z C U V V G Q l F V R k J R Q U Z C U V V B Q U F B R k J R Q U Z B Q U F B Q U F B Q U F B Q U F B Q U F B Q U F B R k F B Q U F B Q U F B Q U F B R k F B Q U F B Q U F B Q U F B Q U F B Q U F B Q U F B Q U F B Q U F B Q U F B Q T 0 9 I i A v P j x F b n R y e S B U e X B l P S J G a W x s Q 2 9 s d W 1 u T m F t Z X M i I F Z h b H V l P S J z W y Z x d W 9 0 O 1 N v d X J j Z S 5 O Y W 1 l J n F 1 b 3 Q 7 L C Z x d W 9 0 O 0 p h a H I m c X V v d D s s J n F 1 b 3 Q 7 V H l w J n F 1 b 3 Q 7 L C Z x d W 9 0 O 1 Z l c n N p Y 2 h l c m V y I C M m c X V v d D s s J n F 1 b 3 Q 7 V m V y c 2 l j a G V y Z X I g T m F t Z S Z x d W 9 0 O y w m c X V v d D t L Y W 5 0 b 2 4 m c X V v d D s s J n F 1 b 3 Q 7 Q n J h b m N o Z S Z x d W 9 0 O y w m c X V v d D v D m C B W Z X J z a W N o Z X J 0 Z S Z x d W 9 0 O y w m c X V v d D t W Z X J z a W N o Z X J 0 Z W 5 i Z X N 0 Y W 5 k I F N 0 a W N o d G F n I D A x L j A x L i B G b 2 x n Z W p h a H I m c X V v d D s s J n F 1 b 3 Q 7 S W 1 v X 0 l u b G F u Z C 1 L V k d f Z 2 V i V i Z x d W 9 0 O y w m c X V v d D t J b W 9 f Q X V z b G F u Z C 1 L V k d f Z 2 V i V i Z x d W 9 0 O y w m c X V v d D t J b W 9 f R m 9 u Z H M t Z 2 V z a W N o Z X J 0 L U t W R 1 9 n Z W J W J n F 1 b 3 Q 7 L C Z x d W 9 0 O 0 l t b 1 9 G b 2 5 k c y 1 u a W N o d C 1 L V k d f Z 2 V i V i Z x d W 9 0 O y w m c X V v d D t P Y m x p c y 1 n Z X N p Y 2 h l c n Q t S 1 Z H X 2 d l Y l Y m c X V v d D s s J n F 1 b 3 Q 7 T 2 J s a X M t b m l j a H Q t S 1 Z H X 2 d l Y l Y m c X V v d D s s J n F 1 b 3 Q 7 T 2 J s X 0 Z v b m R z L W d l c 2 l j a G V y d C 1 L V k d f Z 2 V i V i Z x d W 9 0 O y w m c X V v d D t P Y m x f R m 9 u Z H M t b m l j a H Q t S 1 Z H X 2 d l Y l Y m c X V v d D s s J n F 1 b 3 Q 7 Q W t 0 L W d l c 2 l j a G V y d C 1 L V k d f Z 2 V i V i Z x d W 9 0 O y w m c X V v d D t B a 3 Q t b m l j a H Q t S 1 Z H X 2 d l Y l Y m c X V v d D s s J n F 1 b 3 Q 7 Q W t 0 X 0 Z v b m R z L W d l c 2 l j a G V y d C 1 L V k d f Z 2 V i V i Z x d W 9 0 O y w m c X V v d D t B a 3 R f R m 9 u Z H M t b m l j a H Q t S 1 Z H X 2 d l Y l Y m c X V v d D s s J n F 1 b 3 Q 7 T G l x L W d l c 2 l j a G V y d C 1 L V k d f Z 2 V i V i Z x d W 9 0 O y w m c X V v d D t M a X E t b m l j a H Q t S 1 Z H X 2 d l Y l Y m c X V v d D s s J n F 1 b 3 Q 7 T G l x X 0 Z v b m R z L W d l c 2 l j a G V y d C 1 L V k d f Z 2 V i V i Z x d W 9 0 O y w m c X V v d D t M a X F f R m 9 u Z H M t b m l j a H Q t S 1 Z H X 2 d l Y l Y m c X V v d D s s J n F 1 b 3 Q 7 R G V y a X Z h d G l 2 Z V 9 n Z W J W J n F 1 b 3 Q 7 L C Z x d W 9 0 O 0 l t b 1 9 J b m x h b m Q t S 1 Z H X 8 O 8 Y n J p Z 1 Y m c X V v d D s s J n F 1 b 3 Q 7 S W 1 v X 0 F 1 c 2 x h b m Q t S 1 Z H X 8 O 8 Y n J p Z 1 Y m c X V v d D s s J n F 1 b 3 Q 7 S W 1 v X 0 Z v b m R z L W d l c 2 l j a G V y d C 1 L V k d f w 7 x i c m l n V i Z x d W 9 0 O y w m c X V v d D t J b W 9 f R m 9 u Z H M t b m l j a H Q t S 1 Z H X 8 O 8 Y n J p Z 1 Y m c X V v d D s s J n F 1 b 3 Q 7 T 2 J s a X M t Z 2 V z a W N o Z X J 0 L U t W R 1 / D v G J y a W d W J n F 1 b 3 Q 7 L C Z x d W 9 0 O 0 9 i b G l z L W 5 p Y 2 h 0 L U t W R 1 / D v G J y a W d W J n F 1 b 3 Q 7 L C Z x d W 9 0 O 0 9 i b F 9 G b 2 5 k c y 1 n Z X N p Y 2 h l c n Q t S 1 Z H X 8 O 8 Y n J p Z 1 Y m c X V v d D s s J n F 1 b 3 Q 7 T 2 J s X 0 Z v b m R z L W 5 p Y 2 h 0 L U t W R 1 / D v G J y a W d W J n F 1 b 3 Q 7 L C Z x d W 9 0 O 0 F r d C 1 n Z X N p Y 2 h l c n Q t S 1 Z H X 8 O 8 Y n J p Z 1 Y m c X V v d D s s J n F 1 b 3 Q 7 Q W t 0 L W 5 p Y 2 h 0 L U t W R 1 / D v G J y a W d W J n F 1 b 3 Q 7 L C Z x d W 9 0 O 0 F r d F 9 G b 2 5 k c y 1 n Z X N p Y 2 h l c n Q t S 1 Z H X 8 O 8 Y n J p Z 1 Y m c X V v d D s s J n F 1 b 3 Q 7 Q W t 0 X 0 Z v b m R z L W 5 p Y 2 h 0 L U t W R 1 / D v G J y a W d W J n F 1 b 3 Q 7 L C Z x d W 9 0 O 0 x p c S 1 n Z X N p Y 2 h l c n Q t S 1 Z H X 8 O 8 Y n J p Z 1 Y m c X V v d D s s J n F 1 b 3 Q 7 T G l x L W 5 p Y 2 h 0 L U t W R 1 / D v G J y a W d W J n F 1 b 3 Q 7 L C Z x d W 9 0 O 0 x p c V 9 G b 2 5 k c y 1 n Z X N p Y 2 h l c n Q t S 1 Z H X 8 O 8 Y n J p Z 1 Y m c X V v d D s s J n F 1 b 3 Q 7 T G l x X 0 Z v b m R z L W 5 p Y 2 h 0 L U t W R 1 / D v G J y a W d W J n F 1 b 3 Q 7 L C Z x d W 9 0 O 0 R l c m l 2 Y X R p d m V f w 7 x i c m l n V i Z x d W 9 0 O y w m c X V v d D t C Z X R l a W x p Z 3 V u Z 2 V u I E t W L U t W R 1 / D v G J y a W d W J n F 1 b 3 Q 7 L C Z x d W 9 0 O 1 B y w 6 R t a W V u I C h L d G 8 u M z A p J n F 1 b 3 Q 7 L C Z x d W 9 0 O 0 V y b M O 2 c 2 1 p b m R l c n V u Z 2 V u I G F 1 Z i B Q c s O k b W l l b i A o S 3 R v L j M z K S Z x d W 9 0 O y w m c X V v d D t Q c s O k b W l l b n R h b n R l a W x l I G R l c i B S w 7 x j a 3 Z l c n N p Y 2 h l c m V y I C h L d G 8 u M z U p J n F 1 b 3 Q 7 L C Z x d W 9 0 O 0 J l a X R y w 6 R n Z S B k Z X I g S 2 F u d G 9 u Z S B 6 L k c u I G R l c i B Q c s O k b W l l b n Z l c m J p b G x p Z 3 V u Z y A o S 3 R v L j M 2 K S Z x d W 9 0 O y w m c X V v d D t B b m R l c m U g Q m V p d H L D p G d l I H o u R y 4 g Z G V z I F Z l c n N p Y 2 h l c m V y c y A o S 3 R v L j M 2 K S Z x d W 9 0 O y w m c X V v d D t C Z W l 0 c s O k Z 2 U g Y W 4 g S W 5 z b 2 x 2 Z W 5 6 Z m 9 u Z H M g K E t 0 b y 4 z N i k m c X V v d D s s J n F 1 b 3 Q 7 Q m V p d H L D p G d l I G F u I G R p Z S B H Z X N 1 b m R o Z W l 0 c 2 b D t n J k Z X J 1 b m c g K E F y d C 4 g M T k g S 1 Z H K S A g K E t 0 b y 4 z N i k m c X V v d D s s J n F 1 b 3 Q 7 Q m V p d H L D p G d l I G F u I G R p Z S B F a W R n Z W 7 D t n N z a X N j a G U g U X V h b G l 0 w 6 R 0 c 2 t v b W 1 p c 3 N p b 2 4 g K E V R S y k g Q X J 0 L i A 1 O G Y g S 1 Z H J n F 1 b 3 Q 7 L C Z x d W 9 0 O 0 F u Z 2 V y Z W N o b m V 0 Z S B 1 b m Q g Y X V z Y m V 6 Y W h s d G U g Q m V p d H L D p G d l I G F u I G R p Z S B W Z X J z a W N o Z X J 0 Z W 4 g K E t 0 b y 4 z N y k m c X V v d D s s J n F 1 b 3 Q 7 Q n J 1 d H R v b G V p c 3 R 1 b m d l b i A o S 3 R v L j Q w K S Z x d W 9 0 O y w m c X V v d D t L b 3 N 0 Z W 5 i Z X R l a W x p Z 3 V u Z 2 V u I E Z y Y W 5 j a G l z c 2 V u I C h L d G 8 u N D I p J n F 1 b 3 Q 7 L C Z x d W 9 0 O 0 t v c 3 R l b m J l d G V p b G l n d W 5 n Z W 4 g U 2 V s Y n N i Z W h h b H Q g K E t 0 b y 4 0 M i k m c X V v d D s s J n F 1 b 3 Q 7 S 2 9 z d G V u Y m V 0 Z W l s a W d 1 b m d l b i B T c G l 0 Y W x i Z W l 0 c m F n I C h L d G 8 u N D I p J n F 1 b 3 Q 7 L C Z x d W 9 0 O 0 t v c 3 R l b m J l d G V p b G l n d W 5 n Z W 4 g U G F 1 c 2 N o Y W w g K E t 0 b y 4 0 M i k m c X V v d D s s J n F 1 b 3 Q 7 Q W J z Y 2 h y Z W l i d W 5 n Z W 4 g Y X V m I E t v c 3 R l b m J l d G V p b G l n d W 5 n Z W 4 g K E t 0 b y 4 0 M i k m c X V v d D s s J n F 1 b 3 Q 7 V m V y w 6 R u Z G V y d W 5 n I F L D v G N r c 3 R l b G x 1 b m d l b i B m w 7 x y I H V u Z X J s Z W R p Z 3 R l I F Z l c n N p Y 2 h l c n V u Z 3 N m w 6 R s b G U g K E t 0 b y 4 0 N S k m c X V v d D s s J n F 1 b 3 Q 7 Q X V z Z 2 x l a W N o I H Z v b i B 6 d S B o b 2 h l b i B Q c s O k b W l l b m V p b m 5 h a G 1 l b i A o S 3 R v L j Q 1 N C k g K G F i I D I w M T c p J n F 1 b 3 Q 7 L C Z x d W 9 0 O 1 Z l c s O k b m Q u Z C 5 2 Z X J z L n R l Y 2 h u L l N j a H d h b m t 1 b m d z L V J z d C 4 g K E t 0 b y 4 g N D Y w K S A o b n V y I G J l a S B W V k c p J n F 1 b 3 Q 7 L C Z x d W 9 0 O 1 Z l c s O k b m R l c n V u Z y B S w 7 x j a 3 N 0 Z W x s d W 5 n Z W 4 g U H L D p G 1 p Z W 5 r b 3 J y Z W t 0 d X I g I C h L d G 8 u N D c p J n F 1 b 3 Q 7 L C Z x d W 9 0 O 0 F i Z 2 F i Z W 4 g a W 4 g Z G V u I F J p c 2 l r b 2 F 1 c 2 d s Z W l j a C A o S 3 R v L i B m w 7 x y I E 5 l d H R v L V p h a G x l c i k g K E t 0 b y 4 0 O C k m c X V v d D s s J n F 1 b 3 Q 7 Q m V p d H L D p G d l I G F 1 c y B k Z W 0 g U m l z a W t v Y X V z Z 2 x l a W N o I C h L d G 8 u I G b D v H I g T m V 0 d G 8 t R W 1 w Z s O k b m d l c i k g K E t 0 b y 4 0 O C k m c X V v d D s s J n F 1 b 3 Q 7 Q m l s Z H V u Z y A v I E F 1 Z m z D t n N 1 b m c g Q W J n c m V u e n V u Z 2 V u I G b D v H I g Z G V u I F J p c 2 l r b 2 F 1 c 2 d s Z W l j a C A o S 3 R v L j Q 4 K S Z x d W 9 0 O y w m c X V v d D t C Z W h h b m R s d W 5 n c 3 B h d X N j a G F s Z W 4 g T W F u Y W d l Z C B D Y X J l I C h L d G 8 u N D M p J n F 1 b 3 Q 7 L C Z x d W 9 0 O 0 t v c 3 R l b i B m w 7 x y I G 1 l Z G l 6 a W 5 p c 2 N o Z S B D Y W x s L U N l b n R l c i A o S 3 R v L j Q z K S Z x d W 9 0 O y w m c X V v d D t X Z W l 0 Z X J l I E x l a X N 0 d W 5 n Z W 4 g K E t 0 b y 4 0 M y k m c X V v d D s s J n F 1 b 3 Q 7 T G V p c 3 R 1 b m d z Y W 5 0 Z W l s Z S B w Y X N z a X Z l I F L D v G N r d m V y c 2 l j a G V y d W 5 n I C h L d G 8 u N D Q p J n F 1 b 3 Q 7 L C Z x d W 9 0 O 8 O c Y m V y c 2 N o d X N z Y m V 0 Z W l s a W d 1 b m c g Z G V y I F Z l c n N p Y 2 h l c n R l b i A o S 3 R v L i A 0 O T A p I C h u d X I g Y m V p I F Z W R y k m c X V v d D s s J n F 1 b 3 Q 7 N T A w I C 8 g N T A y I C 0 g N T A 0 I F B l c n N v b m F s Y X V m d 2 F u Z C A o S 3 R v L j U w K S Z x d W 9 0 O y w m c X V v d D t Q c m 9 2 a X N p b 2 5 l b i B h b n M g Z W l n Z W 5 l I F B l c n N v b m F s I C h L d G 8 u N T A p J n F 1 b 3 Q 7 L C Z x d W 9 0 O z U x M C A t I D U x N S A r I D U x O C B E a X Z l c n N l c i B C Z X R y a W V i c 2 F 1 Z n d h b m Q g K E t 0 b y 4 g N T E p J n F 1 b 3 Q 7 L C Z x d W 9 0 O 1 d l c m J l Y X V m d 2 F u Z C A o S 3 R v L i A 1 M S k m c X V v d D s s J n F 1 b 3 Q 7 U H J v d m l z a W 9 u Z W 4 g K E t 0 b y 4 g N T E 3 K S Z x d W 9 0 O y w m c X V v d D t B Y n N j a H J l a W J 1 b m d l b i A o S 3 R v L i A 1 M S k m c X V v d D s s J n F 1 b 3 Q 7 w 5 x i c m l n Z X I g Y m V 0 c m l l Y m x p Y 2 h l c i B F c n R y Y W c g S 1 Z H I C h L d G 8 u N z A p J n F 1 b 3 Q 7 L C Z x d W 9 0 O 8 O c Y n J p Z 2 V y I G J l d H J p Z W J s a W N o Z X I g Q X V m d 2 F u Z C B L V k c g K E t 0 b y 4 3 M S k m c X V v d D s s J n F 1 b 3 Q 7 R n J l a X d p b G x p Z 2 V y I E F i Y m F 1 I H Z v b i D D v G J l c m 3 D p H N z a W d l b i B S Z X N l c n Z l b i A o S 3 R v L j c x N S k g K G F i I D I w M T c p J n F 1 b 3 Q 7 L C Z x d W 9 0 O 0 V y Z m 9 s Z y B h d X M g S 2 F w a X R h b G F u b G F n Z W 4 g S 1 Z H I C h L d G 8 u N z M p J n F 1 b 3 Q 7 L C Z x d W 9 0 O 0 J l d H J p Z W J z Z n J l b W R l c i B 1 b m Q g Y X V z c 2 V y b 3 J k Z W 5 0 b G l j a G V y I E V y d H J h Z y A o S 3 R v L j g w K S Z x d W 9 0 O y w m c X V v d D t C Z X R y a W V i c 2 Z y Z W 1 k Z X I g d W 5 k I G F 1 c 3 N l c m 9 y Z G V u d G x p Y 2 h l c i B B d W Z 3 Y W 5 k I C h L d G 8 u O D A p J n F 1 b 3 Q 7 L C Z x d W 9 0 O 1 N 0 Z X V l c m 4 g K E t 0 b y 4 g O S k g K G 5 1 c i B i Z W k g V l Z H K S Z x d W 9 0 O y w m c X V v d D t B Y m d y Z W 5 6 d W 5 n I F J B I C h L d G 8 u M j c w M C k m c X V v d D s s J n F 1 b 3 Q 7 Q W J n c m V u e n V u Z y B S Q S A o S 3 R v L j E 1 M y k m c X V v d D s s J n F 1 b 3 Q 7 d m 9 y a C B S Z X M g K G F s b C B p b i B N a W 8 p J n F 1 b 3 Q 7 L C Z x d W 9 0 O 0 1 p b i B S Z X M g K G F s b C B p b i B N a W 8 p J n F 1 b 3 Q 7 L C Z x d W 9 0 O 0 R l Z l 9 S Q S Z x d W 9 0 O y w m c X V v d D t L Y X B p d G F s Y W 5 s Y W d l b i B L V k c g K D E w M C k m c X V v d D s s J n F 1 b 3 Q 7 S 2 F w a X R h b G F u b G F n Z W 4 g V l Z H I C g x M D E p J n F 1 b 3 Q 7 L C Z x d W 9 0 O 0 F r d G l 2 Z W 4 g Y X V z I F Z v c n N v c m d l c G z D p G 5 l I C g x M D Q p J n F 1 b 3 Q 7 L C Z x d W 9 0 O 0 l t b W F 0 Z X J p Z W x s Z S B B b m x h Z 2 V u I C g x M S k m c X V v d D s s J n F 1 b 3 Q 7 U 2 F j a G F u b G F n Z W 4 g K D E z K S Z x d W 9 0 O y w m c X V v d D t S Z W N o b n V u Z 3 N h Y m d y Z W 5 6 d W 5 n I C g x N S k m c X V v d D s s J n F 1 b 3 Q 7 R m 9 y Z G V y d W 5 n Z W 4 g V m V y c 2 l j a G V y d W 5 n c 2 5 l a G 1 l c i A o M T Y w K S Z x d W 9 0 O y w m c X V v d D t G b 3 J k Z X J 1 b m d l b i B h d X M g U k E g K D E 2 M S k m c X V v d D s s J n F 1 b 3 Q 7 V m V y c 2 l j a G V y d W 5 n c 2 9 y Z 2 F u a X N h d G l v b m V u I C g x N j Q p J n F 1 b 3 Q 7 L C Z x d W 9 0 O 0 F n Z W 5 0 Z W 4 g d W 5 k I F Z l c m 1 p d H R s Z X I g K D E 2 N S k m c X V v d D s s J n F 1 b 3 Q 7 R 2 V n Z W 7 D v G J l c i B z d G F h d G x p Y 2 h l b i B T d G V s b G V u I C g x N j c p J n F 1 b 3 Q 7 L C Z x d W 9 0 O 8 O c Y n J p Z 2 U g R m 9 y Z G V y d W 5 n Z W 4 g K D E 2 O S k m c X V v d D s s J n F 1 b 3 Q 7 R m 9 y Z G V y d W 5 n Z W 4 g Y m V p I G 5 h a G V z d G V o Z W 5 k Z W 4 g T 3 J n Y W 5 p c 2 F 0 a W 9 u Z W 4 g d W 5 k I F B l c n N v b m V u I C g x N y k m c X V v d D s s J n F 1 b 3 Q 7 R m z D v H N z a W d l I E 1 p d H R l b C A o M T k p J n F 1 b 3 Q 7 L C Z x d W 9 0 O 0 J f S 2 F w a X R h b C B k Z X I g T 3 J n Y W 5 p c 2 F 0 a W 9 u I C g y M D A p J n F 1 b 3 Q 7 L C Z x d W 9 0 O 0 J f T 0 t Q I E N I I D I w N j A w J n F 1 b 3 Q 7 L C Z x d W 9 0 O 0 J f T 0 t Q I E V V L 0 V G V E E g M j A 2 M D E m c X V v d D s s J n F 1 b 3 Q 7 R n J l a X d p b G x p Z 2 V z I F R h Z 2 d l b G Q g S 1 Z H I D I w N j A y J n F 1 b 3 Q 7 L C Z x d W 9 0 O 0 J f Q W t 0 a X Z l I F L D v G N r d m V y c 2 l j a G V y d W 5 n I E t W R y A o M j A 2 M D M p J n F 1 b 3 Q 7 L C Z x d W 9 0 O 1 V W R y A o V V Z W I D I w N j I w K S Z x d W 9 0 O y w m c X V v d D t V V k c g K F V W V i A y M D Y y M S k m c X V v d D s s J n F 1 b 3 Q 7 R l 9 W R y B p b m t s L i B G T C A o M j A 2 M S k m c X V v d D s s J n F 1 b 3 Q 7 Q l 9 W Z X J z a W N o Z X J 1 b m d z d G V j a G 5 p c 2 N o Z S B S w 7 x j a 3 N 0 Z W x s d W 5 n Z W 4 g Z s O 8 c i B m c m V p d 2 l s b G l n Z X M g V G F n Z 2 V s Z C B L V k c g T G V p c 3 R 1 b m d z c s O 8 Y 2 t z d G V s b H V u Z 2 V u I C g y M T A w M C k m c X V v d D s s J n F 1 b 3 Q 7 Q l 9 W Z X J z a W N o Z X J 1 b m d z d G V j a G 5 p c 2 N o Z S B S w 7 x j a 3 N 0 Z W x s d W 5 n Z W 4 g Z s O 8 c i B m c m V p d 2 l s b G l n Z X M g V G F n Z 2 V s Z C B L V k c g Q W x 0 Z X J 1 b m d z c s O 8 Y 2 t z d G V s b H V u Z 2 V u I C g y M T A w M S k m c X V v d D s s J n F 1 b 3 Q 7 Q l 9 W Z X J z a W N o Z X J 1 b m d z d G V j a G 5 p c 2 N o Z S B S w 7 x j a 3 N 0 Z W x s d W 5 n Z W 4 g Z s O 8 c i B P S 1 A g Q 0 g g K D I x M D E w K S Z x d W 9 0 O y w m c X V v d D t C X 1 Z l c n N p Y 2 h l c n V u Z 3 N 0 Z W N o b m l z Y 2 h l I F L D v G N r c 3 R l b G x 1 b m d l b i B m w 7 x y I E V V L 0 V G V E E g K D I x M D E x K S Z x d W 9 0 O y w m c X V v d D t C X 1 Z l c n N p Y 2 h l c n V u Z 3 N 0 Z W N o b m l z Y 2 h l I F L D v G N r c 3 R l b G x 1 b m d l b i B m w 7 x y I E F r d G l 2 Z S B S w 7 x j a 3 Z l c n N p Y 2 h l c n V u Z y B L V k c g K D I x M D I p J n F 1 b 3 Q 7 L C Z x d W 9 0 O 0 J f V m V y c 2 l j a G V y d W 5 n c 3 R l Y 2 h u a X N j a G U g U s O 8 Y 2 t z d G V s b H V u Z 2 V u I G b D v H I g V l Z H I G l u a 2 w g R k w g K D I x M D M p J n F 1 b 3 Q 7 L C Z x d W 9 0 O 1 Z l c n N p Y 2 h l c n V u Z 3 N 0 Z W N o b m l z Y 2 h l I F L D v G N r c 3 R l b G x 1 b m d l b i B V V k c g K D I x M D Q p J n F 1 b 3 Q 7 L C Z x d W 9 0 O 0 J f U s O 8 Y 2 t z d G V s b H V u Z 2 V u I E F 1 c 2 d s Z W l j a C B 2 b 2 4 g e n U g a G 9 o Z W 4 g U H L D p G 1 p Z W 5 l a W 5 u Y W h t Z W 4 g K D I x M D U p J n F 1 b 3 Q 7 L C Z x d W 9 0 O 1 Z l c n N p Y 2 h l c n V u Z 3 N 0 Z W N o b m l z Y 2 h l I F N j a H d h b m t 1 b m d z I H V u Z C B T a W N o Z X J o Z W l 0 c 3 L D v G N r c 3 R l b G x 1 b m d l b i B W V k c g K D I x M S k m c X V v d D s s J n F 1 b 3 Q 7 T m l j a H R 2 Z X J z a W N o Z X J 1 b m d z d G V j a G 5 p c 2 N o Z S B S w 7 x j a 3 N 0 Z W x s d W 5 n Z W 4 g S 1 Z H I C g y M j A w K S Z x d W 9 0 O y w m c X V v d D t O a W N o d H Z l c n N p Y 2 h l c n V u Z 3 N 0 Z W N o b m l z Y 2 h l I F L D v G N r c 3 R l b G x 1 b m d l b i B W V k c g K D I y M D E p J n F 1 b 3 Q 7 L C Z x d W 9 0 O 1 L D v G N r c 3 R l b G x 1 b m d l b i B m w 7 x y I F J p c 2 l r Z W 4 g a W 4 g Z G V u I E t h c G l 0 Y W x h b m x h Z 2 V u I F Z W R 1 x 1 M D A y N l V W R y A o M j M w K S Z x d W 9 0 O y w m c X V v d D t C X 1 L D v G N r c 3 R l b G x 1 b m d l b i B m c m V p d 2 l s b G l n Z X I g Q W J i Y X U g d m 9 u I M O 8 Y m V y b c O k c 3 N p Z 2 V u I F J l c 2 V y d m V u I C g y M z I p J n F 1 b 3 Q 7 L C Z x d W 9 0 O 0 x h b m d m c m l z d G l n Z S B W Z X J i a W 5 k b G l j a G t l a X R l b i A o M j Q w K S Z x d W 9 0 O y w m c X V v d D t W Z X J i a W 5 k b G l j a G t l a X R l b i B E c m l 0 d G U g K D I 1 M C k m c X V v d D s s J n F 1 b 3 Q 7 V m V y Y m l u Z G x p Y 2 h r Z W l 0 Z W 4 g T G V p c 3 R 1 b m d z Z X J i c m l u Z 2 V y I C g y N j A p J n F 1 b 3 Q 7 L C Z x d W 9 0 O 1 Z v c m F 1 c 2 J l e m F o b H R l I F B y w 6 R t a W V u I G R l c i B W Z X J z a W N o Z X J 0 Z W 4 g K D I 2 M S k m c X V v d D s s J n F 1 b 3 Q 7 U G F z c 2 l 2 Z S B E d X J j a G d h b m d z a 2 9 u d G k g K D I 2 M i k m c X V v d D s s J n F 1 b 3 Q 7 V m V y c 2 l j a G V y d W 5 n c 2 9 y Z 2 F u a X N h d G l v b m V u I C g y N j M p J n F 1 b 3 Q 7 L C Z x d W 9 0 O 0 F n Z W 5 0 Z W 4 g d W 5 k I F Z l c m 1 p d H R s Z X I g K D I 2 N C k m c X V v d D s s J n F 1 b 3 Q 7 R 2 V n Z W 7 D v G J l c i B z d G F h d G x p Y 2 h l b i B T d G V s b G V u I C g y N j U p J n F 1 b 3 Q 7 L C Z x d W 9 0 O 0 d l b W V p b n N h b W U g R W l u c m l j a H R 1 b m c g S 1 Z H I C g y N j Y p J n F 1 b 3 Q 7 L C Z x d W 9 0 O 1 Z l c m J p b m R s a W N o a 2 V p d G V u I E x p Z W Z l c m F u d G V u I H V u Z C D D n G J y a W d l I C g y N j g p J n F 1 b 3 Q 7 L C Z x d W 9 0 O 1 Z l c m J p b m R s a W N o a 2 V p d G V u I G d l Z 2 V u w 7 x i Z X I g b m F o Z X N 0 Z W h l b m R l b i B P c m d h b m l z Y X R p b 2 5 l b i B 1 b m Q g U G V y c 2 9 u Z W 4 g K D I 2 O S k m c X V v d D s s J n F 1 b 3 Q 7 Q l 9 S Z W N o b n V u Z 3 N h Y m d y Z W 5 6 d W 5 n I C g y N z A p J n F 1 b 3 Q 7 X S I g L z 4 8 R W 5 0 c n k g V H l w Z T 0 i R m l s b E N v d W 5 0 I i B W Y W x 1 Z T 0 i b D c z M i I g L z 4 8 R W 5 0 c n k g V H l w Z T 0 i Q W R k Z W R U b 0 R h d G F N b 2 R l b C I g V m F s d W U 9 I m w w I i A v P j x F b n R y e S B U e X B l P S J G a W x s U 3 R h d H V z I i B W Y W x 1 Z T 0 i c 0 N v b X B s Z X R l I i A v P j x F b n R y e S B U e X B l P S J S Z W x h d G l v b n N o a X B J b m Z v Q 2 9 u d G F p b m V y I i B W Y W x 1 Z T 0 i c 3 s m c X V v d D t j b 2 x 1 b W 5 D b 3 V u d C Z x d W 9 0 O z o x M z Y s J n F 1 b 3 Q 7 a 2 V 5 Q 2 9 s d W 1 u T m F t Z X M m c X V v d D s 6 W 1 0 s J n F 1 b 3 Q 7 c X V l c n l S Z W x h d G l v b n N o a X B z J n F 1 b 3 Q 7 O l t d L C Z x d W 9 0 O 2 N v b H V t b k l k Z W 5 0 a X R p Z X M m c X V v d D s 6 W y Z x d W 9 0 O 1 N l Y 3 R p b 2 4 x L 0 R h d G V u Y m F z a X M g K E l T Q U s p L 0 d l w 6 R u Z G V y d G V y I F R 5 c C 5 7 U 2 9 1 c m N l L k 5 h b W U s M H 0 m c X V v d D s s J n F 1 b 3 Q 7 U 2 V j d G l v b j E v R G F 0 Z W 5 i Y X N p c y A o S V N B S y k v R 2 X D p G 5 k Z X J 0 Z X I g V H l w L n t K Y W h y L D F 9 J n F 1 b 3 Q 7 L C Z x d W 9 0 O 1 N l Y 3 R p b 2 4 x L 0 R h d G V u Y m F z a X M g K E l T Q U s p L 0 d l w 6 R u Z G V y d G V y I F R 5 c C 5 7 V H l w L D J 9 J n F 1 b 3 Q 7 L C Z x d W 9 0 O 1 N l Y 3 R p b 2 4 x L 0 R h d G V u Y m F z a X M g K E l T Q U s p L 0 d l w 6 R u Z G V y d G V y I F R 5 c C 5 7 V m V y c 2 l j a G V y Z X I g I y w z f S Z x d W 9 0 O y w m c X V v d D t T Z W N 0 a W 9 u M S 9 E Y X R l b m J h c 2 l z I C h J U 0 F L K S 9 H Z c O k b m R l c n R l c i B U e X A u e 1 Z l c n N p Y 2 h l c m V y I E 5 h b W U s N H 0 m c X V v d D s s J n F 1 b 3 Q 7 U 2 V j d G l v b j E v R G F 0 Z W 5 i Y X N p c y A o S V N B S y k v R 2 X D p G 5 k Z X J 0 Z X I g V H l w L n t L Y W 5 0 b 2 4 s N X 0 m c X V v d D s s J n F 1 b 3 Q 7 U 2 V j d G l v b j E v R G F 0 Z W 5 i Y X N p c y A o S V N B S y k v R 2 X D p G 5 k Z X J 0 Z X I g V H l w L n t C c m F u Y 2 h l L D Z 9 J n F 1 b 3 Q 7 L C Z x d W 9 0 O 1 N l Y 3 R p b 2 4 x L 0 R h d G V u Y m F z a X M g K E l T Q U s p L 0 d l w 6 R u Z G V y d G V y I F R 5 c C 5 7 w 5 g g V m V y c 2 l j a G V y d G U s N 3 0 m c X V v d D s s J n F 1 b 3 Q 7 U 2 V j d G l v b j E v R G F 0 Z W 5 i Y X N p c y A o S V N B S y k v R 2 X D p G 5 k Z X J 0 Z X I g V H l w L n t W Z X J z a W N o Z X J 0 Z W 5 i Z X N 0 Y W 5 k I F N 0 a W N o d G F n I D A x L j A x L i B G b 2 x n Z W p h a H I s O H 0 m c X V v d D s s J n F 1 b 3 Q 7 U 2 V j d G l v b j E v R G F 0 Z W 5 i Y X N p c y A o S V N B S y k v R 2 X D p G 5 k Z X J 0 Z X I g V H l w L n t J b W 9 f S W 5 s Y W 5 k L U t W R 1 9 n Z W J W L D l 9 J n F 1 b 3 Q 7 L C Z x d W 9 0 O 1 N l Y 3 R p b 2 4 x L 0 R h d G V u Y m F z a X M g K E l T Q U s p L 0 d l w 6 R u Z G V y d G V y I F R 5 c C 5 7 S W 1 v X 0 F 1 c 2 x h b m Q t S 1 Z H X 2 d l Y l Y s M T B 9 J n F 1 b 3 Q 7 L C Z x d W 9 0 O 1 N l Y 3 R p b 2 4 x L 0 R h d G V u Y m F z a X M g K E l T Q U s p L 0 d l w 6 R u Z G V y d G V y I F R 5 c C 5 7 S W 1 v X 0 Z v b m R z L W d l c 2 l j a G V y d C 1 L V k d f Z 2 V i V i w x M X 0 m c X V v d D s s J n F 1 b 3 Q 7 U 2 V j d G l v b j E v R G F 0 Z W 5 i Y X N p c y A o S V N B S y k v R 2 X D p G 5 k Z X J 0 Z X I g V H l w L n t J b W 9 f R m 9 u Z H M t b m l j a H Q t S 1 Z H X 2 d l Y l Y s M T J 9 J n F 1 b 3 Q 7 L C Z x d W 9 0 O 1 N l Y 3 R p b 2 4 x L 0 R h d G V u Y m F z a X M g K E l T Q U s p L 0 d l w 6 R u Z G V y d G V y I F R 5 c C 5 7 T 2 J s a X M t Z 2 V z a W N o Z X J 0 L U t W R 1 9 n Z W J W L D E z f S Z x d W 9 0 O y w m c X V v d D t T Z W N 0 a W 9 u M S 9 E Y X R l b m J h c 2 l z I C h J U 0 F L K S 9 H Z c O k b m R l c n R l c i B U e X A u e 0 9 i b G l z L W 5 p Y 2 h 0 L U t W R 1 9 n Z W J W L D E 0 f S Z x d W 9 0 O y w m c X V v d D t T Z W N 0 a W 9 u M S 9 E Y X R l b m J h c 2 l z I C h J U 0 F L K S 9 H Z c O k b m R l c n R l c i B U e X A u e 0 9 i b F 9 G b 2 5 k c y 1 n Z X N p Y 2 h l c n Q t S 1 Z H X 2 d l Y l Y s M T V 9 J n F 1 b 3 Q 7 L C Z x d W 9 0 O 1 N l Y 3 R p b 2 4 x L 0 R h d G V u Y m F z a X M g K E l T Q U s p L 0 d l w 6 R u Z G V y d G V y I F R 5 c C 5 7 T 2 J s X 0 Z v b m R z L W 5 p Y 2 h 0 L U t W R 1 9 n Z W J W L D E 2 f S Z x d W 9 0 O y w m c X V v d D t T Z W N 0 a W 9 u M S 9 E Y X R l b m J h c 2 l z I C h J U 0 F L K S 9 H Z c O k b m R l c n R l c i B U e X A u e 0 F r d C 1 n Z X N p Y 2 h l c n Q t S 1 Z H X 2 d l Y l Y s M T d 9 J n F 1 b 3 Q 7 L C Z x d W 9 0 O 1 N l Y 3 R p b 2 4 x L 0 R h d G V u Y m F z a X M g K E l T Q U s p L 0 d l w 6 R u Z G V y d G V y I F R 5 c C 5 7 Q W t 0 L W 5 p Y 2 h 0 L U t W R 1 9 n Z W J W L D E 4 f S Z x d W 9 0 O y w m c X V v d D t T Z W N 0 a W 9 u M S 9 E Y X R l b m J h c 2 l z I C h J U 0 F L K S 9 H Z c O k b m R l c n R l c i B U e X A u e 0 F r d F 9 G b 2 5 k c y 1 n Z X N p Y 2 h l c n Q t S 1 Z H X 2 d l Y l Y s M T l 9 J n F 1 b 3 Q 7 L C Z x d W 9 0 O 1 N l Y 3 R p b 2 4 x L 0 R h d G V u Y m F z a X M g K E l T Q U s p L 0 d l w 6 R u Z G V y d G V y I F R 5 c C 5 7 Q W t 0 X 0 Z v b m R z L W 5 p Y 2 h 0 L U t W R 1 9 n Z W J W L D I w f S Z x d W 9 0 O y w m c X V v d D t T Z W N 0 a W 9 u M S 9 E Y X R l b m J h c 2 l z I C h J U 0 F L K S 9 H Z c O k b m R l c n R l c i B U e X A u e 0 x p c S 1 n Z X N p Y 2 h l c n Q t S 1 Z H X 2 d l Y l Y s M j F 9 J n F 1 b 3 Q 7 L C Z x d W 9 0 O 1 N l Y 3 R p b 2 4 x L 0 R h d G V u Y m F z a X M g K E l T Q U s p L 0 d l w 6 R u Z G V y d G V y I F R 5 c C 5 7 T G l x L W 5 p Y 2 h 0 L U t W R 1 9 n Z W J W L D I y f S Z x d W 9 0 O y w m c X V v d D t T Z W N 0 a W 9 u M S 9 E Y X R l b m J h c 2 l z I C h J U 0 F L K S 9 H Z c O k b m R l c n R l c i B U e X A u e 0 x p c V 9 G b 2 5 k c y 1 n Z X N p Y 2 h l c n Q t S 1 Z H X 2 d l Y l Y s M j N 9 J n F 1 b 3 Q 7 L C Z x d W 9 0 O 1 N l Y 3 R p b 2 4 x L 0 R h d G V u Y m F z a X M g K E l T Q U s p L 0 d l w 6 R u Z G V y d G V y I F R 5 c C 5 7 T G l x X 0 Z v b m R z L W 5 p Y 2 h 0 L U t W R 1 9 n Z W J W L D I 0 f S Z x d W 9 0 O y w m c X V v d D t T Z W N 0 a W 9 u M S 9 E Y X R l b m J h c 2 l z I C h J U 0 F L K S 9 H Z c O k b m R l c n R l c i B U e X A u e 0 R l c m l 2 Y X R p d m V f Z 2 V i V i w y N X 0 m c X V v d D s s J n F 1 b 3 Q 7 U 2 V j d G l v b j E v R G F 0 Z W 5 i Y X N p c y A o S V N B S y k v R 2 X D p G 5 k Z X J 0 Z X I g V H l w L n t J b W 9 f S W 5 s Y W 5 k L U t W R 1 / D v G J y a W d W L D I 2 f S Z x d W 9 0 O y w m c X V v d D t T Z W N 0 a W 9 u M S 9 E Y X R l b m J h c 2 l z I C h J U 0 F L K S 9 H Z c O k b m R l c n R l c i B U e X A u e 0 l t b 1 9 B d X N s Y W 5 k L U t W R 1 / D v G J y a W d W L D I 3 f S Z x d W 9 0 O y w m c X V v d D t T Z W N 0 a W 9 u M S 9 E Y X R l b m J h c 2 l z I C h J U 0 F L K S 9 H Z c O k b m R l c n R l c i B U e X A u e 0 l t b 1 9 G b 2 5 k c y 1 n Z X N p Y 2 h l c n Q t S 1 Z H X 8 O 8 Y n J p Z 1 Y s M j h 9 J n F 1 b 3 Q 7 L C Z x d W 9 0 O 1 N l Y 3 R p b 2 4 x L 0 R h d G V u Y m F z a X M g K E l T Q U s p L 0 d l w 6 R u Z G V y d G V y I F R 5 c C 5 7 S W 1 v X 0 Z v b m R z L W 5 p Y 2 h 0 L U t W R 1 / D v G J y a W d W L D I 5 f S Z x d W 9 0 O y w m c X V v d D t T Z W N 0 a W 9 u M S 9 E Y X R l b m J h c 2 l z I C h J U 0 F L K S 9 H Z c O k b m R l c n R l c i B U e X A u e 0 9 i b G l z L W d l c 2 l j a G V y d C 1 L V k d f w 7 x i c m l n V i w z M H 0 m c X V v d D s s J n F 1 b 3 Q 7 U 2 V j d G l v b j E v R G F 0 Z W 5 i Y X N p c y A o S V N B S y k v R 2 X D p G 5 k Z X J 0 Z X I g V H l w L n t P Y m x p c y 1 u a W N o d C 1 L V k d f w 7 x i c m l n V i w z M X 0 m c X V v d D s s J n F 1 b 3 Q 7 U 2 V j d G l v b j E v R G F 0 Z W 5 i Y X N p c y A o S V N B S y k v R 2 X D p G 5 k Z X J 0 Z X I g V H l w L n t P Y m x f R m 9 u Z H M t Z 2 V z a W N o Z X J 0 L U t W R 1 / D v G J y a W d W L D M y f S Z x d W 9 0 O y w m c X V v d D t T Z W N 0 a W 9 u M S 9 E Y X R l b m J h c 2 l z I C h J U 0 F L K S 9 H Z c O k b m R l c n R l c i B U e X A u e 0 9 i b F 9 G b 2 5 k c y 1 u a W N o d C 1 L V k d f w 7 x i c m l n V i w z M 3 0 m c X V v d D s s J n F 1 b 3 Q 7 U 2 V j d G l v b j E v R G F 0 Z W 5 i Y X N p c y A o S V N B S y k v R 2 X D p G 5 k Z X J 0 Z X I g V H l w L n t B a 3 Q t Z 2 V z a W N o Z X J 0 L U t W R 1 / D v G J y a W d W L D M 0 f S Z x d W 9 0 O y w m c X V v d D t T Z W N 0 a W 9 u M S 9 E Y X R l b m J h c 2 l z I C h J U 0 F L K S 9 H Z c O k b m R l c n R l c i B U e X A u e 0 F r d C 1 u a W N o d C 1 L V k d f w 7 x i c m l n V i w z N X 0 m c X V v d D s s J n F 1 b 3 Q 7 U 2 V j d G l v b j E v R G F 0 Z W 5 i Y X N p c y A o S V N B S y k v R 2 X D p G 5 k Z X J 0 Z X I g V H l w L n t B a 3 R f R m 9 u Z H M t Z 2 V z a W N o Z X J 0 L U t W R 1 / D v G J y a W d W L D M 2 f S Z x d W 9 0 O y w m c X V v d D t T Z W N 0 a W 9 u M S 9 E Y X R l b m J h c 2 l z I C h J U 0 F L K S 9 H Z c O k b m R l c n R l c i B U e X A u e 0 F r d F 9 G b 2 5 k c y 1 u a W N o d C 1 L V k d f w 7 x i c m l n V i w z N 3 0 m c X V v d D s s J n F 1 b 3 Q 7 U 2 V j d G l v b j E v R G F 0 Z W 5 i Y X N p c y A o S V N B S y k v R 2 X D p G 5 k Z X J 0 Z X I g V H l w L n t M a X E t Z 2 V z a W N o Z X J 0 L U t W R 1 / D v G J y a W d W L D M 4 f S Z x d W 9 0 O y w m c X V v d D t T Z W N 0 a W 9 u M S 9 E Y X R l b m J h c 2 l z I C h J U 0 F L K S 9 H Z c O k b m R l c n R l c i B U e X A u e 0 x p c S 1 u a W N o d C 1 L V k d f w 7 x i c m l n V i w z O X 0 m c X V v d D s s J n F 1 b 3 Q 7 U 2 V j d G l v b j E v R G F 0 Z W 5 i Y X N p c y A o S V N B S y k v R 2 X D p G 5 k Z X J 0 Z X I g V H l w L n t M a X F f R m 9 u Z H M t Z 2 V z a W N o Z X J 0 L U t W R 1 / D v G J y a W d W L D Q w f S Z x d W 9 0 O y w m c X V v d D t T Z W N 0 a W 9 u M S 9 E Y X R l b m J h c 2 l z I C h J U 0 F L K S 9 H Z c O k b m R l c n R l c i B U e X A u e 0 x p c V 9 G b 2 5 k c y 1 u a W N o d C 1 L V k d f w 7 x i c m l n V i w 0 M X 0 m c X V v d D s s J n F 1 b 3 Q 7 U 2 V j d G l v b j E v R G F 0 Z W 5 i Y X N p c y A o S V N B S y k v R 2 X D p G 5 k Z X J 0 Z X I g V H l w L n t E Z X J p d m F 0 a X Z l X 8 O 8 Y n J p Z 1 Y s N D J 9 J n F 1 b 3 Q 7 L C Z x d W 9 0 O 1 N l Y 3 R p b 2 4 x L 0 R h d G V u Y m F z a X M g K E l T Q U s p L 0 d l w 6 R u Z G V y d G V y I F R 5 c C 5 7 Q m V 0 Z W l s a W d 1 b m d l b i B L V i 1 L V k d f w 7 x i c m l n V i w 0 M 3 0 m c X V v d D s s J n F 1 b 3 Q 7 U 2 V j d G l v b j E v R G F 0 Z W 5 i Y X N p c y A o S V N B S y k v R 2 X D p G 5 k Z X J 0 Z X I g V H l w L n t Q c s O k b W l l b i A o S 3 R v L j M w K S w 0 N H 0 m c X V v d D s s J n F 1 b 3 Q 7 U 2 V j d G l v b j E v R G F 0 Z W 5 i Y X N p c y A o S V N B S y k v R 2 X D p G 5 k Z X J 0 Z X I g V H l w L n t F c m z D t n N t a W 5 k Z X J 1 b m d l b i B h d W Y g U H L D p G 1 p Z W 4 g K E t 0 b y 4 z M y k s N D V 9 J n F 1 b 3 Q 7 L C Z x d W 9 0 O 1 N l Y 3 R p b 2 4 x L 0 R h d G V u Y m F z a X M g K E l T Q U s p L 0 d l w 6 R u Z G V y d G V y I F R 5 c C 5 7 U H L D p G 1 p Z W 5 0 Y W 5 0 Z W l s Z S B k Z X I g U s O 8 Y 2 t 2 Z X J z a W N o Z X J l c i A o S 3 R v L j M 1 K S w 0 N n 0 m c X V v d D s s J n F 1 b 3 Q 7 U 2 V j d G l v b j E v R G F 0 Z W 5 i Y X N p c y A o S V N B S y k v R 2 X D p G 5 k Z X J 0 Z X I g V H l w L n t C Z W l 0 c s O k Z 2 U g Z G V y I E t h b n R v b m U g e i 5 H L i B k Z X I g U H L D p G 1 p Z W 5 2 Z X J i a W x s a W d 1 b m c g K E t 0 b y 4 z N i k s N D d 9 J n F 1 b 3 Q 7 L C Z x d W 9 0 O 1 N l Y 3 R p b 2 4 x L 0 R h d G V u Y m F z a X M g K E l T Q U s p L 0 d l w 6 R u Z G V y d G V y I F R 5 c C 5 7 Q W 5 k Z X J l I E J l a X R y w 6 R n Z S B 6 L k c u I G R l c y B W Z X J z a W N o Z X J l c n M g K E t 0 b y 4 z N i k s N D h 9 J n F 1 b 3 Q 7 L C Z x d W 9 0 O 1 N l Y 3 R p b 2 4 x L 0 R h d G V u Y m F z a X M g K E l T Q U s p L 0 d l w 6 R u Z G V y d G V y I F R 5 c C 5 7 Q m V p d H L D p G d l I G F u I E l u c 2 9 s d m V u e m Z v b m R z I C h L d G 8 u M z Y p L D Q 5 f S Z x d W 9 0 O y w m c X V v d D t T Z W N 0 a W 9 u M S 9 E Y X R l b m J h c 2 l z I C h J U 0 F L K S 9 H Z c O k b m R l c n R l c i B U e X A u e 0 J l a X R y w 6 R n Z S B h b i B k a W U g R 2 V z d W 5 k a G V p d H N m w 7 Z y Z G V y d W 5 n I C h B c n Q u I D E 5 I E t W R y k g I C h L d G 8 u M z Y p L D U w f S Z x d W 9 0 O y w m c X V v d D t T Z W N 0 a W 9 u M S 9 E Y X R l b m J h c 2 l z I C h J U 0 F L K S 9 H Z c O k b m R l c n R l c i B U e X A u e 0 J l a X R y w 6 R n Z S B h b i B k a W U g R W l k Z 2 V u w 7 Z z c 2 l z Y 2 h l I F F 1 Y W x p d M O k d H N r b 2 1 t a X N z a W 9 u I C h F U U s p I E F y d C 4 g N T h m I E t W R y w 1 M X 0 m c X V v d D s s J n F 1 b 3 Q 7 U 2 V j d G l v b j E v R G F 0 Z W 5 i Y X N p c y A o S V N B S y k v R 2 X D p G 5 k Z X J 0 Z X I g V H l w L n t B b m d l c m V j a G 5 l d G U g d W 5 k I G F 1 c 2 J l e m F o b H R l I E J l a X R y w 6 R n Z S B h b i B k a W U g V m V y c 2 l j a G V y d G V u I C h L d G 8 u M z c p L D U y f S Z x d W 9 0 O y w m c X V v d D t T Z W N 0 a W 9 u M S 9 E Y X R l b m J h c 2 l z I C h J U 0 F L K S 9 H Z c O k b m R l c n R l c i B U e X A u e 0 J y d X R 0 b 2 x l a X N 0 d W 5 n Z W 4 g K E t 0 b y 4 0 M C k s N T N 9 J n F 1 b 3 Q 7 L C Z x d W 9 0 O 1 N l Y 3 R p b 2 4 x L 0 R h d G V u Y m F z a X M g K E l T Q U s p L 0 d l w 6 R u Z G V y d G V y I F R 5 c C 5 7 S 2 9 z d G V u Y m V 0 Z W l s a W d 1 b m d l b i B G c m F u Y 2 h p c 3 N l b i A o S 3 R v L j Q y K S w 1 N H 0 m c X V v d D s s J n F 1 b 3 Q 7 U 2 V j d G l v b j E v R G F 0 Z W 5 i Y X N p c y A o S V N B S y k v R 2 X D p G 5 k Z X J 0 Z X I g V H l w L n t L b 3 N 0 Z W 5 i Z X R l a W x p Z 3 V u Z 2 V u I F N l b G J z Y m V o Y W x 0 I C h L d G 8 u N D I p L D U 1 f S Z x d W 9 0 O y w m c X V v d D t T Z W N 0 a W 9 u M S 9 E Y X R l b m J h c 2 l z I C h J U 0 F L K S 9 H Z c O k b m R l c n R l c i B U e X A u e 0 t v c 3 R l b m J l d G V p b G l n d W 5 n Z W 4 g U 3 B p d G F s Y m V p d H J h Z y A o S 3 R v L j Q y K S w 1 N n 0 m c X V v d D s s J n F 1 b 3 Q 7 U 2 V j d G l v b j E v R G F 0 Z W 5 i Y X N p c y A o S V N B S y k v R 2 X D p G 5 k Z X J 0 Z X I g V H l w L n t L b 3 N 0 Z W 5 i Z X R l a W x p Z 3 V u Z 2 V u I F B h d X N j a G F s I C h L d G 8 u N D I p L D U 3 f S Z x d W 9 0 O y w m c X V v d D t T Z W N 0 a W 9 u M S 9 E Y X R l b m J h c 2 l z I C h J U 0 F L K S 9 H Z c O k b m R l c n R l c i B U e X A u e 0 F i c 2 N o c m V p Y n V u Z 2 V u I G F 1 Z i B L b 3 N 0 Z W 5 i Z X R l a W x p Z 3 V u Z 2 V u I C h L d G 8 u N D I p L D U 4 f S Z x d W 9 0 O y w m c X V v d D t T Z W N 0 a W 9 u M S 9 E Y X R l b m J h c 2 l z I C h J U 0 F L K S 9 H Z c O k b m R l c n R l c i B U e X A u e 1 Z l c s O k b m R l c n V u Z y B S w 7 x j a 3 N 0 Z W x s d W 5 n Z W 4 g Z s O 8 c i B 1 b m V y b G V k a W d 0 Z S B W Z X J z a W N o Z X J 1 b m d z Z s O k b G x l I C h L d G 8 u N D U p L D U 5 f S Z x d W 9 0 O y w m c X V v d D t T Z W N 0 a W 9 u M S 9 E Y X R l b m J h c 2 l z I C h J U 0 F L K S 9 H Z c O k b m R l c n R l c i B U e X A u e 0 F 1 c 2 d s Z W l j a C B 2 b 2 4 g e n U g a G 9 o Z W 4 g U H L D p G 1 p Z W 5 l a W 5 u Y W h t Z W 4 g K E t 0 b y 4 0 N T Q p I C h h Y i A y M D E 3 K S w 2 M H 0 m c X V v d D s s J n F 1 b 3 Q 7 U 2 V j d G l v b j E v R G F 0 Z W 5 i Y X N p c y A o S V N B S y k v R 2 X D p G 5 k Z X J 0 Z X I g V H l w L n t W Z X L D p G 5 k L m Q u d m V y c y 5 0 Z W N o b i 5 T Y 2 h 3 Y W 5 r d W 5 n c y 1 S c 3 Q u I C h L d G 8 u I D Q 2 M C k g K G 5 1 c i B i Z W k g V l Z H K S w 2 M X 0 m c X V v d D s s J n F 1 b 3 Q 7 U 2 V j d G l v b j E v R G F 0 Z W 5 i Y X N p c y A o S V N B S y k v R 2 X D p G 5 k Z X J 0 Z X I g V H l w L n t W Z X L D p G 5 k Z X J 1 b m c g U s O 8 Y 2 t z d G V s b H V u Z 2 V u I F B y w 6 R t a W V u a 2 9 y c m V r d H V y I C A o S 3 R v L j Q 3 K S w 2 M n 0 m c X V v d D s s J n F 1 b 3 Q 7 U 2 V j d G l v b j E v R G F 0 Z W 5 i Y X N p c y A o S V N B S y k v R 2 X D p G 5 k Z X J 0 Z X I g V H l w L n t B Y m d h Y m V u I G l u I G R l b i B S a X N p a 2 9 h d X N n b G V p Y 2 g g K E t 0 b y 4 g Z s O 8 c i B O Z X R 0 b y 1 a Y W h s Z X I p I C h L d G 8 u N D g p L D Y z f S Z x d W 9 0 O y w m c X V v d D t T Z W N 0 a W 9 u M S 9 E Y X R l b m J h c 2 l z I C h J U 0 F L K S 9 H Z c O k b m R l c n R l c i B U e X A u e 0 J l a X R y w 6 R n Z S B h d X M g Z G V t I F J p c 2 l r b 2 F 1 c 2 d s Z W l j a C A o S 3 R v L i B m w 7 x y I E 5 l d H R v L U V t c G b D p G 5 n Z X I p I C h L d G 8 u N D g p L D Y 0 f S Z x d W 9 0 O y w m c X V v d D t T Z W N 0 a W 9 u M S 9 E Y X R l b m J h c 2 l z I C h J U 0 F L K S 9 H Z c O k b m R l c n R l c i B U e X A u e 0 J p b G R 1 b m c g L y B B d W Z s w 7 Z z d W 5 n I E F i Z 3 J l b n p 1 b m d l b i B m w 7 x y I G R l b i B S a X N p a 2 9 h d X N n b G V p Y 2 g g K E t 0 b y 4 0 O C k s N j V 9 J n F 1 b 3 Q 7 L C Z x d W 9 0 O 1 N l Y 3 R p b 2 4 x L 0 R h d G V u Y m F z a X M g K E l T Q U s p L 0 d l w 6 R u Z G V y d G V y I F R 5 c C 5 7 Q m V o Y W 5 k b H V u Z 3 N w Y X V z Y 2 h h b G V u I E 1 h b m F n Z W Q g Q 2 F y Z S A o S 3 R v L j Q z K S w 2 N n 0 m c X V v d D s s J n F 1 b 3 Q 7 U 2 V j d G l v b j E v R G F 0 Z W 5 i Y X N p c y A o S V N B S y k v R 2 X D p G 5 k Z X J 0 Z X I g V H l w L n t L b 3 N 0 Z W 4 g Z s O 8 c i B t Z W R p e m l u a X N j a G U g Q 2 F s b C 1 D Z W 5 0 Z X I g K E t 0 b y 4 0 M y k s N j d 9 J n F 1 b 3 Q 7 L C Z x d W 9 0 O 1 N l Y 3 R p b 2 4 x L 0 R h d G V u Y m F z a X M g K E l T Q U s p L 0 d l w 6 R u Z G V y d G V y I F R 5 c C 5 7 V 2 V p d G V y Z S B M Z W l z d H V u Z 2 V u I C h L d G 8 u N D M p L D Y 4 f S Z x d W 9 0 O y w m c X V v d D t T Z W N 0 a W 9 u M S 9 E Y X R l b m J h c 2 l z I C h J U 0 F L K S 9 H Z c O k b m R l c n R l c i B U e X A u e 0 x l a X N 0 d W 5 n c 2 F u d G V p b G U g c G F z c 2 l 2 Z S B S w 7 x j a 3 Z l c n N p Y 2 h l c n V u Z y A o S 3 R v L j Q 0 K S w 2 O X 0 m c X V v d D s s J n F 1 b 3 Q 7 U 2 V j d G l v b j E v R G F 0 Z W 5 i Y X N p c y A o S V N B S y k v R 2 X D p G 5 k Z X J 0 Z X I g V H l w L n v D n G J l c n N j a H V z c 2 J l d G V p b G l n d W 5 n I G R l c i B W Z X J z a W N o Z X J 0 Z W 4 g K E t 0 b y 4 g N D k w K S A o b n V y I G J l a S B W V k c p L D c w f S Z x d W 9 0 O y w m c X V v d D t T Z W N 0 a W 9 u M S 9 E Y X R l b m J h c 2 l z I C h J U 0 F L K S 9 H Z c O k b m R l c n R l c i B U e X A u e z U w M C A v I D U w M i A t I D U w N C B Q Z X J z b 2 5 h b G F 1 Z n d h b m Q g K E t 0 b y 4 1 M C k s N z F 9 J n F 1 b 3 Q 7 L C Z x d W 9 0 O 1 N l Y 3 R p b 2 4 x L 0 R h d G V u Y m F z a X M g K E l T Q U s p L 0 d l w 6 R u Z G V y d G V y I F R 5 c C 5 7 U H J v d m l z a W 9 u Z W 4 g Y W 5 z I G V p Z 2 V u Z S B Q Z X J z b 2 5 h b C A o S 3 R v L j U w K S w 3 M n 0 m c X V v d D s s J n F 1 b 3 Q 7 U 2 V j d G l v b j E v R G F 0 Z W 5 i Y X N p c y A o S V N B S y k v R 2 X D p G 5 k Z X J 0 Z X I g V H l w L n s 1 M T A g L S A 1 M T U g K y A 1 M T g g R G l 2 Z X J z Z X I g Q m V 0 c m l l Y n N h d W Z 3 Y W 5 k I C h L d G 8 u I D U x K S w 3 M 3 0 m c X V v d D s s J n F 1 b 3 Q 7 U 2 V j d G l v b j E v R G F 0 Z W 5 i Y X N p c y A o S V N B S y k v R 2 X D p G 5 k Z X J 0 Z X I g V H l w L n t X Z X J i Z W F 1 Z n d h b m Q g K E t 0 b y 4 g N T E p L D c 0 f S Z x d W 9 0 O y w m c X V v d D t T Z W N 0 a W 9 u M S 9 E Y X R l b m J h c 2 l z I C h J U 0 F L K S 9 H Z c O k b m R l c n R l c i B U e X A u e 1 B y b 3 Z p c 2 l v b m V u I C h L d G 8 u I D U x N y k s N z V 9 J n F 1 b 3 Q 7 L C Z x d W 9 0 O 1 N l Y 3 R p b 2 4 x L 0 R h d G V u Y m F z a X M g K E l T Q U s p L 0 d l w 6 R u Z G V y d G V y I F R 5 c C 5 7 Q W J z Y 2 h y Z W l i d W 5 n Z W 4 g K E t 0 b y 4 g N T E p L D c 2 f S Z x d W 9 0 O y w m c X V v d D t T Z W N 0 a W 9 u M S 9 E Y X R l b m J h c 2 l z I C h J U 0 F L K S 9 H Z c O k b m R l c n R l c i B U e X A u e 8 O c Y n J p Z 2 V y I G J l d H J p Z W J s a W N o Z X I g R X J 0 c m F n I E t W R y A o S 3 R v L j c w K S w 3 N 3 0 m c X V v d D s s J n F 1 b 3 Q 7 U 2 V j d G l v b j E v R G F 0 Z W 5 i Y X N p c y A o S V N B S y k v R 2 X D p G 5 k Z X J 0 Z X I g V H l w L n v D n G J y a W d l c i B i Z X R y a W V i b G l j a G V y I E F 1 Z n d h b m Q g S 1 Z H I C h L d G 8 u N z E p L D c 4 f S Z x d W 9 0 O y w m c X V v d D t T Z W N 0 a W 9 u M S 9 E Y X R l b m J h c 2 l z I C h J U 0 F L K S 9 H Z c O k b m R l c n R l c i B U e X A u e 0 Z y Z W l 3 a W x s a W d l c i B B Y m J h d S B 2 b 2 4 g w 7 x i Z X J t w 6 R z c 2 l n Z W 4 g U m V z Z X J 2 Z W 4 g K E t 0 b y 4 3 M T U p I C h h Y i A y M D E 3 K S w 3 O X 0 m c X V v d D s s J n F 1 b 3 Q 7 U 2 V j d G l v b j E v R G F 0 Z W 5 i Y X N p c y A o S V N B S y k v R 2 X D p G 5 k Z X J 0 Z X I g V H l w L n t F c m Z v b G c g Y X V z I E t h c G l 0 Y W x h b m x h Z 2 V u I E t W R y A o S 3 R v L j c z K S w 4 M H 0 m c X V v d D s s J n F 1 b 3 Q 7 U 2 V j d G l v b j E v R G F 0 Z W 5 i Y X N p c y A o S V N B S y k v R 2 X D p G 5 k Z X J 0 Z X I g V H l w L n t C Z X R y a W V i c 2 Z y Z W 1 k Z X I g d W 5 k I G F 1 c 3 N l c m 9 y Z G V u d G x p Y 2 h l c i B F c n R y Y W c g K E t 0 b y 4 4 M C k s O D F 9 J n F 1 b 3 Q 7 L C Z x d W 9 0 O 1 N l Y 3 R p b 2 4 x L 0 R h d G V u Y m F z a X M g K E l T Q U s p L 0 d l w 6 R u Z G V y d G V y I F R 5 c C 5 7 Q m V 0 c m l l Y n N m c m V t Z G V y I H V u Z C B h d X N z Z X J v c m R l b n R s a W N o Z X I g Q X V m d 2 F u Z C A o S 3 R v L j g w K S w 4 M n 0 m c X V v d D s s J n F 1 b 3 Q 7 U 2 V j d G l v b j E v R G F 0 Z W 5 i Y X N p c y A o S V N B S y k v R 2 X D p G 5 k Z X J 0 Z X I g V H l w L n t T d G V 1 Z X J u I C h L d G 8 u I D k p I C h u d X I g Y m V p I F Z W R y k s O D N 9 J n F 1 b 3 Q 7 L C Z x d W 9 0 O 1 N l Y 3 R p b 2 4 x L 0 R h d G V u Y m F z a X M g K E l T Q U s p L 0 d l w 6 R u Z G V y d G V y I F R 5 c C 5 7 Q W J n c m V u e n V u Z y B S Q S A o S 3 R v L j I 3 M D A p L D g 0 f S Z x d W 9 0 O y w m c X V v d D t T Z W N 0 a W 9 u M S 9 E Y X R l b m J h c 2 l z I C h J U 0 F L K S 9 H Z c O k b m R l c n R l c i B U e X A u e 0 F i Z 3 J l b n p 1 b m c g U k E g K E t 0 b y 4 x N T M p L D g 1 f S Z x d W 9 0 O y w m c X V v d D t T Z W N 0 a W 9 u M S 9 E Y X R l b m J h c 2 l z I C h J U 0 F L K S 9 H Z c O k b m R l c n R l c i B U e X A u e 3 Z v c m g g U m V z I C h h b G w g a W 4 g T W l v K S w 4 N n 0 m c X V v d D s s J n F 1 b 3 Q 7 U 2 V j d G l v b j E v R G F 0 Z W 5 i Y X N p c y A o S V N B S y k v R 2 X D p G 5 k Z X J 0 Z X I g V H l w L n t N a W 4 g U m V z I C h h b G w g a W 4 g T W l v K S w 4 N 3 0 m c X V v d D s s J n F 1 b 3 Q 7 U 2 V j d G l v b j E v R G F 0 Z W 5 i Y X N p c y A o S V N B S y k v R 2 X D p G 5 k Z X J 0 Z X I g V H l w L n t E Z W Z f U k E s O D h 9 J n F 1 b 3 Q 7 L C Z x d W 9 0 O 1 N l Y 3 R p b 2 4 x L 0 R h d G V u Y m F z a X M g K E l T Q U s p L 0 d l w 6 R u Z G V y d G V y I F R 5 c C 5 7 S 2 F w a X R h b G F u b G F n Z W 4 g S 1 Z H I C g x M D A p L D g 5 f S Z x d W 9 0 O y w m c X V v d D t T Z W N 0 a W 9 u M S 9 E Y X R l b m J h c 2 l z I C h J U 0 F L K S 9 H Z c O k b m R l c n R l c i B U e X A u e 0 t h c G l 0 Y W x h b m x h Z 2 V u I F Z W R y A o M T A x K S w 5 M H 0 m c X V v d D s s J n F 1 b 3 Q 7 U 2 V j d G l v b j E v R G F 0 Z W 5 i Y X N p c y A o S V N B S y k v R 2 X D p G 5 k Z X J 0 Z X I g V H l w L n t B a 3 R p d m V u I G F 1 c y B W b 3 J z b 3 J n Z X B s w 6 R u Z S A o M T A 0 K S w 5 M X 0 m c X V v d D s s J n F 1 b 3 Q 7 U 2 V j d G l v b j E v R G F 0 Z W 5 i Y X N p c y A o S V N B S y k v R 2 X D p G 5 k Z X J 0 Z X I g V H l w L n t J b W 1 h d G V y a W V s b G U g Q W 5 s Y W d l b i A o M T E p L D k y f S Z x d W 9 0 O y w m c X V v d D t T Z W N 0 a W 9 u M S 9 E Y X R l b m J h c 2 l z I C h J U 0 F L K S 9 H Z c O k b m R l c n R l c i B U e X A u e 1 N h Y 2 h h b m x h Z 2 V u I C g x M y k s O T N 9 J n F 1 b 3 Q 7 L C Z x d W 9 0 O 1 N l Y 3 R p b 2 4 x L 0 R h d G V u Y m F z a X M g K E l T Q U s p L 0 d l w 6 R u Z G V y d G V y I F R 5 c C 5 7 U m V j a G 5 1 b m d z Y W J n c m V u e n V u Z y A o M T U p L D k 0 f S Z x d W 9 0 O y w m c X V v d D t T Z W N 0 a W 9 u M S 9 E Y X R l b m J h c 2 l z I C h J U 0 F L K S 9 H Z c O k b m R l c n R l c i B U e X A u e 0 Z v c m R l c n V u Z 2 V u I F Z l c n N p Y 2 h l c n V u Z 3 N u Z W h t Z X I g K D E 2 M C k s O T V 9 J n F 1 b 3 Q 7 L C Z x d W 9 0 O 1 N l Y 3 R p b 2 4 x L 0 R h d G V u Y m F z a X M g K E l T Q U s p L 0 d l w 6 R u Z G V y d G V y I F R 5 c C 5 7 R m 9 y Z G V y d W 5 n Z W 4 g Y X V z I F J B I C g x N j E p L D k 2 f S Z x d W 9 0 O y w m c X V v d D t T Z W N 0 a W 9 u M S 9 E Y X R l b m J h c 2 l z I C h J U 0 F L K S 9 H Z c O k b m R l c n R l c i B U e X A u e 1 Z l c n N p Y 2 h l c n V u Z 3 N v c m d h b m l z Y X R p b 2 5 l b i A o M T Y 0 K S w 5 N 3 0 m c X V v d D s s J n F 1 b 3 Q 7 U 2 V j d G l v b j E v R G F 0 Z W 5 i Y X N p c y A o S V N B S y k v R 2 X D p G 5 k Z X J 0 Z X I g V H l w L n t B Z 2 V u d G V u I H V u Z C B W Z X J t a X R 0 b G V y I C g x N j U p L D k 4 f S Z x d W 9 0 O y w m c X V v d D t T Z W N 0 a W 9 u M S 9 E Y X R l b m J h c 2 l z I C h J U 0 F L K S 9 H Z c O k b m R l c n R l c i B U e X A u e 0 d l Z 2 V u w 7 x i Z X I g c 3 R h Y X R s a W N o Z W 4 g U 3 R l b G x l b i A o M T Y 3 K S w 5 O X 0 m c X V v d D s s J n F 1 b 3 Q 7 U 2 V j d G l v b j E v R G F 0 Z W 5 i Y X N p c y A o S V N B S y k v R 2 X D p G 5 k Z X J 0 Z X I g V H l w L n v D n G J y a W d l I E Z v c m R l c n V u Z 2 V u I C g x N j k p L D E w M H 0 m c X V v d D s s J n F 1 b 3 Q 7 U 2 V j d G l v b j E v R G F 0 Z W 5 i Y X N p c y A o S V N B S y k v R 2 X D p G 5 k Z X J 0 Z X I g V H l w L n t G b 3 J k Z X J 1 b m d l b i B i Z W k g b m F o Z X N 0 Z W h l b m R l b i B P c m d h b m l z Y X R p b 2 5 l b i B 1 b m Q g U G V y c 2 9 u Z W 4 g K D E 3 K S w x M D F 9 J n F 1 b 3 Q 7 L C Z x d W 9 0 O 1 N l Y 3 R p b 2 4 x L 0 R h d G V u Y m F z a X M g K E l T Q U s p L 0 d l w 6 R u Z G V y d G V y I F R 5 c C 5 7 R m z D v H N z a W d l I E 1 p d H R l b C A o M T k p L D E w M n 0 m c X V v d D s s J n F 1 b 3 Q 7 U 2 V j d G l v b j E v R G F 0 Z W 5 i Y X N p c y A o S V N B S y k v R 2 X D p G 5 k Z X J 0 Z X I g V H l w L n t C X 0 t h c G l 0 Y W w g Z G V y I E 9 y Z 2 F u a X N h d G l v b i A o M j A w K S w x M D N 9 J n F 1 b 3 Q 7 L C Z x d W 9 0 O 1 N l Y 3 R p b 2 4 x L 0 R h d G V u Y m F z a X M g K E l T Q U s p L 0 d l w 6 R u Z G V y d G V y I F R 5 c C 5 7 Q l 9 P S 1 A g Q 0 g g M j A 2 M D A s M T A 0 f S Z x d W 9 0 O y w m c X V v d D t T Z W N 0 a W 9 u M S 9 E Y X R l b m J h c 2 l z I C h J U 0 F L K S 9 H Z c O k b m R l c n R l c i B U e X A u e 0 J f T 0 t Q I E V V L 0 V G V E E g M j A 2 M D E s M T A 1 f S Z x d W 9 0 O y w m c X V v d D t T Z W N 0 a W 9 u M S 9 E Y X R l b m J h c 2 l z I C h J U 0 F L K S 9 H Z c O k b m R l c n R l c i B U e X A u e 0 Z y Z W l 3 a W x s a W d l c y B U Y W d n Z W x k I E t W R y A y M D Y w M i w x M D Z 9 J n F 1 b 3 Q 7 L C Z x d W 9 0 O 1 N l Y 3 R p b 2 4 x L 0 R h d G V u Y m F z a X M g K E l T Q U s p L 0 d l w 6 R u Z G V y d G V y I F R 5 c C 5 7 Q l 9 B a 3 R p d m U g U s O 8 Y 2 t 2 Z X J z a W N o Z X J 1 b m c g S 1 Z H I C g y M D Y w M y k s M T A 3 f S Z x d W 9 0 O y w m c X V v d D t T Z W N 0 a W 9 u M S 9 E Y X R l b m J h c 2 l z I C h J U 0 F L K S 9 H Z c O k b m R l c n R l c i B U e X A u e 1 V W R y A o V V Z W I D I w N j I w K S w x M D h 9 J n F 1 b 3 Q 7 L C Z x d W 9 0 O 1 N l Y 3 R p b 2 4 x L 0 R h d G V u Y m F z a X M g K E l T Q U s p L 0 d l w 6 R u Z G V y d G V y I F R 5 c C 5 7 V V Z H I C h V V l Y g M j A 2 M j E p L D E w O X 0 m c X V v d D s s J n F 1 b 3 Q 7 U 2 V j d G l v b j E v R G F 0 Z W 5 i Y X N p c y A o S V N B S y k v R 2 X D p G 5 k Z X J 0 Z X I g V H l w L n t G X 1 Z H I G l u a 2 w u I E Z M I C g y M D Y x K S w x M T B 9 J n F 1 b 3 Q 7 L C Z x d W 9 0 O 1 N l Y 3 R p b 2 4 x L 0 R h d G V u Y m F z a X M g K E l T Q U s p L 0 d l w 6 R u Z G V y d G V y I F R 5 c C 5 7 Q l 9 W Z X J z a W N o Z X J 1 b m d z d G V j a G 5 p c 2 N o Z S B S w 7 x j a 3 N 0 Z W x s d W 5 n Z W 4 g Z s O 8 c i B m c m V p d 2 l s b G l n Z X M g V G F n Z 2 V s Z C B L V k c g T G V p c 3 R 1 b m d z c s O 8 Y 2 t z d G V s b H V u Z 2 V u I C g y M T A w M C k s M T E x f S Z x d W 9 0 O y w m c X V v d D t T Z W N 0 a W 9 u M S 9 E Y X R l b m J h c 2 l z I C h J U 0 F L K S 9 H Z c O k b m R l c n R l c i B U e X A u e 0 J f V m V y c 2 l j a G V y d W 5 n c 3 R l Y 2 h u a X N j a G U g U s O 8 Y 2 t z d G V s b H V u Z 2 V u I G b D v H I g Z n J l a X d p b G x p Z 2 V z I F R h Z 2 d l b G Q g S 1 Z H I E F s d G V y d W 5 n c 3 L D v G N r c 3 R l b G x 1 b m d l b i A o M j E w M D E p L D E x M n 0 m c X V v d D s s J n F 1 b 3 Q 7 U 2 V j d G l v b j E v R G F 0 Z W 5 i Y X N p c y A o S V N B S y k v R 2 X D p G 5 k Z X J 0 Z X I g V H l w L n t C X 1 Z l c n N p Y 2 h l c n V u Z 3 N 0 Z W N o b m l z Y 2 h l I F L D v G N r c 3 R l b G x 1 b m d l b i B m w 7 x y I E 9 L U C B D S C A o M j E w M T A p L D E x M 3 0 m c X V v d D s s J n F 1 b 3 Q 7 U 2 V j d G l v b j E v R G F 0 Z W 5 i Y X N p c y A o S V N B S y k v R 2 X D p G 5 k Z X J 0 Z X I g V H l w L n t C X 1 Z l c n N p Y 2 h l c n V u Z 3 N 0 Z W N o b m l z Y 2 h l I F L D v G N r c 3 R l b G x 1 b m d l b i B m w 7 x y I E V V L 0 V G V E E g K D I x M D E x K S w x M T R 9 J n F 1 b 3 Q 7 L C Z x d W 9 0 O 1 N l Y 3 R p b 2 4 x L 0 R h d G V u Y m F z a X M g K E l T Q U s p L 0 d l w 6 R u Z G V y d G V y I F R 5 c C 5 7 Q l 9 W Z X J z a W N o Z X J 1 b m d z d G V j a G 5 p c 2 N o Z S B S w 7 x j a 3 N 0 Z W x s d W 5 n Z W 4 g Z s O 8 c i B B a 3 R p d m U g U s O 8 Y 2 t 2 Z X J z a W N o Z X J 1 b m c g S 1 Z H I C g y M T A y K S w x M T V 9 J n F 1 b 3 Q 7 L C Z x d W 9 0 O 1 N l Y 3 R p b 2 4 x L 0 R h d G V u Y m F z a X M g K E l T Q U s p L 0 d l w 6 R u Z G V y d G V y I F R 5 c C 5 7 Q l 9 W Z X J z a W N o Z X J 1 b m d z d G V j a G 5 p c 2 N o Z S B S w 7 x j a 3 N 0 Z W x s d W 5 n Z W 4 g Z s O 8 c i B W V k c g a W 5 r b C B G T C A o M j E w M y k s M T E 2 f S Z x d W 9 0 O y w m c X V v d D t T Z W N 0 a W 9 u M S 9 E Y X R l b m J h c 2 l z I C h J U 0 F L K S 9 H Z c O k b m R l c n R l c i B U e X A u e 1 Z l c n N p Y 2 h l c n V u Z 3 N 0 Z W N o b m l z Y 2 h l I F L D v G N r c 3 R l b G x 1 b m d l b i B V V k c g K D I x M D Q p L D E x N 3 0 m c X V v d D s s J n F 1 b 3 Q 7 U 2 V j d G l v b j E v R G F 0 Z W 5 i Y X N p c y A o S V N B S y k v R 2 X D p G 5 k Z X J 0 Z X I g V H l w L n t C X 1 L D v G N r c 3 R l b G x 1 b m d l b i B B d X N n b G V p Y 2 g g d m 9 u I H p 1 I G h v a G V u I F B y w 6 R t a W V u Z W l u b m F o b W V u I C g y M T A 1 K S w x M T h 9 J n F 1 b 3 Q 7 L C Z x d W 9 0 O 1 N l Y 3 R p b 2 4 x L 0 R h d G V u Y m F z a X M g K E l T Q U s p L 0 d l w 6 R u Z G V y d G V y I F R 5 c C 5 7 V m V y c 2 l j a G V y d W 5 n c 3 R l Y 2 h u a X N j a G U g U 2 N o d 2 F u a 3 V u Z 3 M g d W 5 k I F N p Y 2 h l c m h l a X R z c s O 8 Y 2 t z d G V s b H V u Z 2 V u I F Z W R y A o M j E x K S w x M T l 9 J n F 1 b 3 Q 7 L C Z x d W 9 0 O 1 N l Y 3 R p b 2 4 x L 0 R h d G V u Y m F z a X M g K E l T Q U s p L 0 d l w 6 R u Z G V y d G V y I F R 5 c C 5 7 T m l j a H R 2 Z X J z a W N o Z X J 1 b m d z d G V j a G 5 p c 2 N o Z S B S w 7 x j a 3 N 0 Z W x s d W 5 n Z W 4 g S 1 Z H I C g y M j A w K S w x M j B 9 J n F 1 b 3 Q 7 L C Z x d W 9 0 O 1 N l Y 3 R p b 2 4 x L 0 R h d G V u Y m F z a X M g K E l T Q U s p L 0 d l w 6 R u Z G V y d G V y I F R 5 c C 5 7 T m l j a H R 2 Z X J z a W N o Z X J 1 b m d z d G V j a G 5 p c 2 N o Z S B S w 7 x j a 3 N 0 Z W x s d W 5 n Z W 4 g V l Z H I C g y M j A x K S w x M j F 9 J n F 1 b 3 Q 7 L C Z x d W 9 0 O 1 N l Y 3 R p b 2 4 x L 0 R h d G V u Y m F z a X M g K E l T Q U s p L 0 d l w 6 R u Z G V y d G V y I F R 5 c C 5 7 U s O 8 Y 2 t z d G V s b H V u Z 2 V u I G b D v H I g U m l z a W t l b i B p b i B k Z W 4 g S 2 F w a X R h b G F u b G F n Z W 4 g V l Z H X H U w M D I 2 V V Z H I C g y M z A p L D E y M n 0 m c X V v d D s s J n F 1 b 3 Q 7 U 2 V j d G l v b j E v R G F 0 Z W 5 i Y X N p c y A o S V N B S y k v R 2 X D p G 5 k Z X J 0 Z X I g V H l w L n t C X 1 L D v G N r c 3 R l b G x 1 b m d l b i B m c m V p d 2 l s b G l n Z X I g Q W J i Y X U g d m 9 u I M O 8 Y m V y b c O k c 3 N p Z 2 V u I F J l c 2 V y d m V u I C g y M z I p L D E y M 3 0 m c X V v d D s s J n F 1 b 3 Q 7 U 2 V j d G l v b j E v R G F 0 Z W 5 i Y X N p c y A o S V N B S y k v R 2 X D p G 5 k Z X J 0 Z X I g V H l w L n t M Y W 5 n Z n J p c 3 R p Z 2 U g V m V y Y m l u Z G x p Y 2 h r Z W l 0 Z W 4 g K D I 0 M C k s M T I 0 f S Z x d W 9 0 O y w m c X V v d D t T Z W N 0 a W 9 u M S 9 E Y X R l b m J h c 2 l z I C h J U 0 F L K S 9 H Z c O k b m R l c n R l c i B U e X A u e 1 Z l c m J p b m R s a W N o a 2 V p d G V u I E R y a X R 0 Z S A o M j U w K S w x M j V 9 J n F 1 b 3 Q 7 L C Z x d W 9 0 O 1 N l Y 3 R p b 2 4 x L 0 R h d G V u Y m F z a X M g K E l T Q U s p L 0 d l w 6 R u Z G V y d G V y I F R 5 c C 5 7 V m V y Y m l u Z G x p Y 2 h r Z W l 0 Z W 4 g T G V p c 3 R 1 b m d z Z X J i c m l u Z 2 V y I C g y N j A p L D E y N n 0 m c X V v d D s s J n F 1 b 3 Q 7 U 2 V j d G l v b j E v R G F 0 Z W 5 i Y X N p c y A o S V N B S y k v R 2 X D p G 5 k Z X J 0 Z X I g V H l w L n t W b 3 J h d X N i Z X p h a G x 0 Z S B Q c s O k b W l l b i B k Z X I g V m V y c 2 l j a G V y d G V u I C g y N j E p L D E y N 3 0 m c X V v d D s s J n F 1 b 3 Q 7 U 2 V j d G l v b j E v R G F 0 Z W 5 i Y X N p c y A o S V N B S y k v R 2 X D p G 5 k Z X J 0 Z X I g V H l w L n t Q Y X N z a X Z l I E R 1 c m N o Z 2 F u Z 3 N r b 2 5 0 a S A o M j Y y K S w x M j h 9 J n F 1 b 3 Q 7 L C Z x d W 9 0 O 1 N l Y 3 R p b 2 4 x L 0 R h d G V u Y m F z a X M g K E l T Q U s p L 0 d l w 6 R u Z G V y d G V y I F R 5 c C 5 7 V m V y c 2 l j a G V y d W 5 n c 2 9 y Z 2 F u a X N h d G l v b m V u I C g y N j M p L D E y O X 0 m c X V v d D s s J n F 1 b 3 Q 7 U 2 V j d G l v b j E v R G F 0 Z W 5 i Y X N p c y A o S V N B S y k v R 2 X D p G 5 k Z X J 0 Z X I g V H l w L n t B Z 2 V u d G V u I H V u Z C B W Z X J t a X R 0 b G V y I C g y N j Q p L D E z M H 0 m c X V v d D s s J n F 1 b 3 Q 7 U 2 V j d G l v b j E v R G F 0 Z W 5 i Y X N p c y A o S V N B S y k v R 2 X D p G 5 k Z X J 0 Z X I g V H l w L n t H Z W d l b s O 8 Y m V y I H N 0 Y W F 0 b G l j a G V u I F N 0 Z W x s Z W 4 g K D I 2 N S k s M T M x f S Z x d W 9 0 O y w m c X V v d D t T Z W N 0 a W 9 u M S 9 E Y X R l b m J h c 2 l z I C h J U 0 F L K S 9 H Z c O k b m R l c n R l c i B U e X A u e 0 d l b W V p b n N h b W U g R W l u c m l j a H R 1 b m c g S 1 Z H I C g y N j Y p L D E z M n 0 m c X V v d D s s J n F 1 b 3 Q 7 U 2 V j d G l v b j E v R G F 0 Z W 5 i Y X N p c y A o S V N B S y k v R 2 X D p G 5 k Z X J 0 Z X I g V H l w L n t W Z X J i a W 5 k b G l j a G t l a X R l b i B M a W V m Z X J h b n R l b i B 1 b m Q g w 5 x i c m l n Z S A o M j Y 4 K S w x M z N 9 J n F 1 b 3 Q 7 L C Z x d W 9 0 O 1 N l Y 3 R p b 2 4 x L 0 R h d G V u Y m F z a X M g K E l T Q U s p L 0 d l w 6 R u Z G V y d G V y I F R 5 c C 5 7 V m V y Y m l u Z G x p Y 2 h r Z W l 0 Z W 4 g Z 2 V n Z W 7 D v G J l c i B u Y W h l c 3 R l a G V u Z G V u I E 9 y Z 2 F u a X N h d G l v b m V u I H V u Z C B Q Z X J z b 2 5 l b i A o M j Y 5 K S w x M z R 9 J n F 1 b 3 Q 7 L C Z x d W 9 0 O 1 N l Y 3 R p b 2 4 x L 0 R h d G V u Y m F z a X M g K E l T Q U s p L 0 d l w 6 R u Z G V y d G V y I F R 5 c C 5 7 Q l 9 S Z W N o b n V u Z 3 N h Y m d y Z W 5 6 d W 5 n I C g y N z A p L D E z N X 0 m c X V v d D t d L C Z x d W 9 0 O 0 N v b H V t b k N v d W 5 0 J n F 1 b 3 Q 7 O j E z N i w m c X V v d D t L Z X l D b 2 x 1 b W 5 O Y W 1 l c y Z x d W 9 0 O z p b X S w m c X V v d D t D b 2 x 1 b W 5 J Z G V u d G l 0 a W V z J n F 1 b 3 Q 7 O l s m c X V v d D t T Z W N 0 a W 9 u M S 9 E Y X R l b m J h c 2 l z I C h J U 0 F L K S 9 H Z c O k b m R l c n R l c i B U e X A u e 1 N v d X J j Z S 5 O Y W 1 l L D B 9 J n F 1 b 3 Q 7 L C Z x d W 9 0 O 1 N l Y 3 R p b 2 4 x L 0 R h d G V u Y m F z a X M g K E l T Q U s p L 0 d l w 6 R u Z G V y d G V y I F R 5 c C 5 7 S m F o c i w x f S Z x d W 9 0 O y w m c X V v d D t T Z W N 0 a W 9 u M S 9 E Y X R l b m J h c 2 l z I C h J U 0 F L K S 9 H Z c O k b m R l c n R l c i B U e X A u e 1 R 5 c C w y f S Z x d W 9 0 O y w m c X V v d D t T Z W N 0 a W 9 u M S 9 E Y X R l b m J h c 2 l z I C h J U 0 F L K S 9 H Z c O k b m R l c n R l c i B U e X A u e 1 Z l c n N p Y 2 h l c m V y I C M s M 3 0 m c X V v d D s s J n F 1 b 3 Q 7 U 2 V j d G l v b j E v R G F 0 Z W 5 i Y X N p c y A o S V N B S y k v R 2 X D p G 5 k Z X J 0 Z X I g V H l w L n t W Z X J z a W N o Z X J l c i B O Y W 1 l L D R 9 J n F 1 b 3 Q 7 L C Z x d W 9 0 O 1 N l Y 3 R p b 2 4 x L 0 R h d G V u Y m F z a X M g K E l T Q U s p L 0 d l w 6 R u Z G V y d G V y I F R 5 c C 5 7 S 2 F u d G 9 u L D V 9 J n F 1 b 3 Q 7 L C Z x d W 9 0 O 1 N l Y 3 R p b 2 4 x L 0 R h d G V u Y m F z a X M g K E l T Q U s p L 0 d l w 6 R u Z G V y d G V y I F R 5 c C 5 7 Q n J h b m N o Z S w 2 f S Z x d W 9 0 O y w m c X V v d D t T Z W N 0 a W 9 u M S 9 E Y X R l b m J h c 2 l z I C h J U 0 F L K S 9 H Z c O k b m R l c n R l c i B U e X A u e 8 O Y I F Z l c n N p Y 2 h l c n R l L D d 9 J n F 1 b 3 Q 7 L C Z x d W 9 0 O 1 N l Y 3 R p b 2 4 x L 0 R h d G V u Y m F z a X M g K E l T Q U s p L 0 d l w 6 R u Z G V y d G V y I F R 5 c C 5 7 V m V y c 2 l j a G V y d G V u Y m V z d G F u Z C B T d G l j a H R h Z y A w M S 4 w M S 4 g R m 9 s Z 2 V q Y W h y L D h 9 J n F 1 b 3 Q 7 L C Z x d W 9 0 O 1 N l Y 3 R p b 2 4 x L 0 R h d G V u Y m F z a X M g K E l T Q U s p L 0 d l w 6 R u Z G V y d G V y I F R 5 c C 5 7 S W 1 v X 0 l u b G F u Z C 1 L V k d f Z 2 V i V i w 5 f S Z x d W 9 0 O y w m c X V v d D t T Z W N 0 a W 9 u M S 9 E Y X R l b m J h c 2 l z I C h J U 0 F L K S 9 H Z c O k b m R l c n R l c i B U e X A u e 0 l t b 1 9 B d X N s Y W 5 k L U t W R 1 9 n Z W J W L D E w f S Z x d W 9 0 O y w m c X V v d D t T Z W N 0 a W 9 u M S 9 E Y X R l b m J h c 2 l z I C h J U 0 F L K S 9 H Z c O k b m R l c n R l c i B U e X A u e 0 l t b 1 9 G b 2 5 k c y 1 n Z X N p Y 2 h l c n Q t S 1 Z H X 2 d l Y l Y s M T F 9 J n F 1 b 3 Q 7 L C Z x d W 9 0 O 1 N l Y 3 R p b 2 4 x L 0 R h d G V u Y m F z a X M g K E l T Q U s p L 0 d l w 6 R u Z G V y d G V y I F R 5 c C 5 7 S W 1 v X 0 Z v b m R z L W 5 p Y 2 h 0 L U t W R 1 9 n Z W J W L D E y f S Z x d W 9 0 O y w m c X V v d D t T Z W N 0 a W 9 u M S 9 E Y X R l b m J h c 2 l z I C h J U 0 F L K S 9 H Z c O k b m R l c n R l c i B U e X A u e 0 9 i b G l z L W d l c 2 l j a G V y d C 1 L V k d f Z 2 V i V i w x M 3 0 m c X V v d D s s J n F 1 b 3 Q 7 U 2 V j d G l v b j E v R G F 0 Z W 5 i Y X N p c y A o S V N B S y k v R 2 X D p G 5 k Z X J 0 Z X I g V H l w L n t P Y m x p c y 1 u a W N o d C 1 L V k d f Z 2 V i V i w x N H 0 m c X V v d D s s J n F 1 b 3 Q 7 U 2 V j d G l v b j E v R G F 0 Z W 5 i Y X N p c y A o S V N B S y k v R 2 X D p G 5 k Z X J 0 Z X I g V H l w L n t P Y m x f R m 9 u Z H M t Z 2 V z a W N o Z X J 0 L U t W R 1 9 n Z W J W L D E 1 f S Z x d W 9 0 O y w m c X V v d D t T Z W N 0 a W 9 u M S 9 E Y X R l b m J h c 2 l z I C h J U 0 F L K S 9 H Z c O k b m R l c n R l c i B U e X A u e 0 9 i b F 9 G b 2 5 k c y 1 u a W N o d C 1 L V k d f Z 2 V i V i w x N n 0 m c X V v d D s s J n F 1 b 3 Q 7 U 2 V j d G l v b j E v R G F 0 Z W 5 i Y X N p c y A o S V N B S y k v R 2 X D p G 5 k Z X J 0 Z X I g V H l w L n t B a 3 Q t Z 2 V z a W N o Z X J 0 L U t W R 1 9 n Z W J W L D E 3 f S Z x d W 9 0 O y w m c X V v d D t T Z W N 0 a W 9 u M S 9 E Y X R l b m J h c 2 l z I C h J U 0 F L K S 9 H Z c O k b m R l c n R l c i B U e X A u e 0 F r d C 1 u a W N o d C 1 L V k d f Z 2 V i V i w x O H 0 m c X V v d D s s J n F 1 b 3 Q 7 U 2 V j d G l v b j E v R G F 0 Z W 5 i Y X N p c y A o S V N B S y k v R 2 X D p G 5 k Z X J 0 Z X I g V H l w L n t B a 3 R f R m 9 u Z H M t Z 2 V z a W N o Z X J 0 L U t W R 1 9 n Z W J W L D E 5 f S Z x d W 9 0 O y w m c X V v d D t T Z W N 0 a W 9 u M S 9 E Y X R l b m J h c 2 l z I C h J U 0 F L K S 9 H Z c O k b m R l c n R l c i B U e X A u e 0 F r d F 9 G b 2 5 k c y 1 u a W N o d C 1 L V k d f Z 2 V i V i w y M H 0 m c X V v d D s s J n F 1 b 3 Q 7 U 2 V j d G l v b j E v R G F 0 Z W 5 i Y X N p c y A o S V N B S y k v R 2 X D p G 5 k Z X J 0 Z X I g V H l w L n t M a X E t Z 2 V z a W N o Z X J 0 L U t W R 1 9 n Z W J W L D I x f S Z x d W 9 0 O y w m c X V v d D t T Z W N 0 a W 9 u M S 9 E Y X R l b m J h c 2 l z I C h J U 0 F L K S 9 H Z c O k b m R l c n R l c i B U e X A u e 0 x p c S 1 u a W N o d C 1 L V k d f Z 2 V i V i w y M n 0 m c X V v d D s s J n F 1 b 3 Q 7 U 2 V j d G l v b j E v R G F 0 Z W 5 i Y X N p c y A o S V N B S y k v R 2 X D p G 5 k Z X J 0 Z X I g V H l w L n t M a X F f R m 9 u Z H M t Z 2 V z a W N o Z X J 0 L U t W R 1 9 n Z W J W L D I z f S Z x d W 9 0 O y w m c X V v d D t T Z W N 0 a W 9 u M S 9 E Y X R l b m J h c 2 l z I C h J U 0 F L K S 9 H Z c O k b m R l c n R l c i B U e X A u e 0 x p c V 9 G b 2 5 k c y 1 u a W N o d C 1 L V k d f Z 2 V i V i w y N H 0 m c X V v d D s s J n F 1 b 3 Q 7 U 2 V j d G l v b j E v R G F 0 Z W 5 i Y X N p c y A o S V N B S y k v R 2 X D p G 5 k Z X J 0 Z X I g V H l w L n t E Z X J p d m F 0 a X Z l X 2 d l Y l Y s M j V 9 J n F 1 b 3 Q 7 L C Z x d W 9 0 O 1 N l Y 3 R p b 2 4 x L 0 R h d G V u Y m F z a X M g K E l T Q U s p L 0 d l w 6 R u Z G V y d G V y I F R 5 c C 5 7 S W 1 v X 0 l u b G F u Z C 1 L V k d f w 7 x i c m l n V i w y N n 0 m c X V v d D s s J n F 1 b 3 Q 7 U 2 V j d G l v b j E v R G F 0 Z W 5 i Y X N p c y A o S V N B S y k v R 2 X D p G 5 k Z X J 0 Z X I g V H l w L n t J b W 9 f Q X V z b G F u Z C 1 L V k d f w 7 x i c m l n V i w y N 3 0 m c X V v d D s s J n F 1 b 3 Q 7 U 2 V j d G l v b j E v R G F 0 Z W 5 i Y X N p c y A o S V N B S y k v R 2 X D p G 5 k Z X J 0 Z X I g V H l w L n t J b W 9 f R m 9 u Z H M t Z 2 V z a W N o Z X J 0 L U t W R 1 / D v G J y a W d W L D I 4 f S Z x d W 9 0 O y w m c X V v d D t T Z W N 0 a W 9 u M S 9 E Y X R l b m J h c 2 l z I C h J U 0 F L K S 9 H Z c O k b m R l c n R l c i B U e X A u e 0 l t b 1 9 G b 2 5 k c y 1 u a W N o d C 1 L V k d f w 7 x i c m l n V i w y O X 0 m c X V v d D s s J n F 1 b 3 Q 7 U 2 V j d G l v b j E v R G F 0 Z W 5 i Y X N p c y A o S V N B S y k v R 2 X D p G 5 k Z X J 0 Z X I g V H l w L n t P Y m x p c y 1 n Z X N p Y 2 h l c n Q t S 1 Z H X 8 O 8 Y n J p Z 1 Y s M z B 9 J n F 1 b 3 Q 7 L C Z x d W 9 0 O 1 N l Y 3 R p b 2 4 x L 0 R h d G V u Y m F z a X M g K E l T Q U s p L 0 d l w 6 R u Z G V y d G V y I F R 5 c C 5 7 T 2 J s a X M t b m l j a H Q t S 1 Z H X 8 O 8 Y n J p Z 1 Y s M z F 9 J n F 1 b 3 Q 7 L C Z x d W 9 0 O 1 N l Y 3 R p b 2 4 x L 0 R h d G V u Y m F z a X M g K E l T Q U s p L 0 d l w 6 R u Z G V y d G V y I F R 5 c C 5 7 T 2 J s X 0 Z v b m R z L W d l c 2 l j a G V y d C 1 L V k d f w 7 x i c m l n V i w z M n 0 m c X V v d D s s J n F 1 b 3 Q 7 U 2 V j d G l v b j E v R G F 0 Z W 5 i Y X N p c y A o S V N B S y k v R 2 X D p G 5 k Z X J 0 Z X I g V H l w L n t P Y m x f R m 9 u Z H M t b m l j a H Q t S 1 Z H X 8 O 8 Y n J p Z 1 Y s M z N 9 J n F 1 b 3 Q 7 L C Z x d W 9 0 O 1 N l Y 3 R p b 2 4 x L 0 R h d G V u Y m F z a X M g K E l T Q U s p L 0 d l w 6 R u Z G V y d G V y I F R 5 c C 5 7 Q W t 0 L W d l c 2 l j a G V y d C 1 L V k d f w 7 x i c m l n V i w z N H 0 m c X V v d D s s J n F 1 b 3 Q 7 U 2 V j d G l v b j E v R G F 0 Z W 5 i Y X N p c y A o S V N B S y k v R 2 X D p G 5 k Z X J 0 Z X I g V H l w L n t B a 3 Q t b m l j a H Q t S 1 Z H X 8 O 8 Y n J p Z 1 Y s M z V 9 J n F 1 b 3 Q 7 L C Z x d W 9 0 O 1 N l Y 3 R p b 2 4 x L 0 R h d G V u Y m F z a X M g K E l T Q U s p L 0 d l w 6 R u Z G V y d G V y I F R 5 c C 5 7 Q W t 0 X 0 Z v b m R z L W d l c 2 l j a G V y d C 1 L V k d f w 7 x i c m l n V i w z N n 0 m c X V v d D s s J n F 1 b 3 Q 7 U 2 V j d G l v b j E v R G F 0 Z W 5 i Y X N p c y A o S V N B S y k v R 2 X D p G 5 k Z X J 0 Z X I g V H l w L n t B a 3 R f R m 9 u Z H M t b m l j a H Q t S 1 Z H X 8 O 8 Y n J p Z 1 Y s M z d 9 J n F 1 b 3 Q 7 L C Z x d W 9 0 O 1 N l Y 3 R p b 2 4 x L 0 R h d G V u Y m F z a X M g K E l T Q U s p L 0 d l w 6 R u Z G V y d G V y I F R 5 c C 5 7 T G l x L W d l c 2 l j a G V y d C 1 L V k d f w 7 x i c m l n V i w z O H 0 m c X V v d D s s J n F 1 b 3 Q 7 U 2 V j d G l v b j E v R G F 0 Z W 5 i Y X N p c y A o S V N B S y k v R 2 X D p G 5 k Z X J 0 Z X I g V H l w L n t M a X E t b m l j a H Q t S 1 Z H X 8 O 8 Y n J p Z 1 Y s M z l 9 J n F 1 b 3 Q 7 L C Z x d W 9 0 O 1 N l Y 3 R p b 2 4 x L 0 R h d G V u Y m F z a X M g K E l T Q U s p L 0 d l w 6 R u Z G V y d G V y I F R 5 c C 5 7 T G l x X 0 Z v b m R z L W d l c 2 l j a G V y d C 1 L V k d f w 7 x i c m l n V i w 0 M H 0 m c X V v d D s s J n F 1 b 3 Q 7 U 2 V j d G l v b j E v R G F 0 Z W 5 i Y X N p c y A o S V N B S y k v R 2 X D p G 5 k Z X J 0 Z X I g V H l w L n t M a X F f R m 9 u Z H M t b m l j a H Q t S 1 Z H X 8 O 8 Y n J p Z 1 Y s N D F 9 J n F 1 b 3 Q 7 L C Z x d W 9 0 O 1 N l Y 3 R p b 2 4 x L 0 R h d G V u Y m F z a X M g K E l T Q U s p L 0 d l w 6 R u Z G V y d G V y I F R 5 c C 5 7 R G V y a X Z h d G l 2 Z V / D v G J y a W d W L D Q y f S Z x d W 9 0 O y w m c X V v d D t T Z W N 0 a W 9 u M S 9 E Y X R l b m J h c 2 l z I C h J U 0 F L K S 9 H Z c O k b m R l c n R l c i B U e X A u e 0 J l d G V p b G l n d W 5 n Z W 4 g S 1 Y t S 1 Z H X 8 O 8 Y n J p Z 1 Y s N D N 9 J n F 1 b 3 Q 7 L C Z x d W 9 0 O 1 N l Y 3 R p b 2 4 x L 0 R h d G V u Y m F z a X M g K E l T Q U s p L 0 d l w 6 R u Z G V y d G V y I F R 5 c C 5 7 U H L D p G 1 p Z W 4 g K E t 0 b y 4 z M C k s N D R 9 J n F 1 b 3 Q 7 L C Z x d W 9 0 O 1 N l Y 3 R p b 2 4 x L 0 R h d G V u Y m F z a X M g K E l T Q U s p L 0 d l w 6 R u Z G V y d G V y I F R 5 c C 5 7 R X J s w 7 Z z b W l u Z G V y d W 5 n Z W 4 g Y X V m I F B y w 6 R t a W V u I C h L d G 8 u M z M p L D Q 1 f S Z x d W 9 0 O y w m c X V v d D t T Z W N 0 a W 9 u M S 9 E Y X R l b m J h c 2 l z I C h J U 0 F L K S 9 H Z c O k b m R l c n R l c i B U e X A u e 1 B y w 6 R t a W V u d G F u d G V p b G U g Z G V y I F L D v G N r d m V y c 2 l j a G V y Z X I g K E t 0 b y 4 z N S k s N D Z 9 J n F 1 b 3 Q 7 L C Z x d W 9 0 O 1 N l Y 3 R p b 2 4 x L 0 R h d G V u Y m F z a X M g K E l T Q U s p L 0 d l w 6 R u Z G V y d G V y I F R 5 c C 5 7 Q m V p d H L D p G d l I G R l c i B L Y W 5 0 b 2 5 l I H o u R y 4 g Z G V y I F B y w 6 R t a W V u d m V y Y m l s b G l n d W 5 n I C h L d G 8 u M z Y p L D Q 3 f S Z x d W 9 0 O y w m c X V v d D t T Z W N 0 a W 9 u M S 9 E Y X R l b m J h c 2 l z I C h J U 0 F L K S 9 H Z c O k b m R l c n R l c i B U e X A u e 0 F u Z G V y Z S B C Z W l 0 c s O k Z 2 U g e i 5 H L i B k Z X M g V m V y c 2 l j a G V y Z X J z I C h L d G 8 u M z Y p L D Q 4 f S Z x d W 9 0 O y w m c X V v d D t T Z W N 0 a W 9 u M S 9 E Y X R l b m J h c 2 l z I C h J U 0 F L K S 9 H Z c O k b m R l c n R l c i B U e X A u e 0 J l a X R y w 6 R n Z S B h b i B J b n N v b H Z l b n p m b 2 5 k c y A o S 3 R v L j M 2 K S w 0 O X 0 m c X V v d D s s J n F 1 b 3 Q 7 U 2 V j d G l v b j E v R G F 0 Z W 5 i Y X N p c y A o S V N B S y k v R 2 X D p G 5 k Z X J 0 Z X I g V H l w L n t C Z W l 0 c s O k Z 2 U g Y W 4 g Z G l l I E d l c 3 V u Z G h l a X R z Z s O 2 c m R l c n V u Z y A o Q X J 0 L i A x O S B L V k c p I C A o S 3 R v L j M 2 K S w 1 M H 0 m c X V v d D s s J n F 1 b 3 Q 7 U 2 V j d G l v b j E v R G F 0 Z W 5 i Y X N p c y A o S V N B S y k v R 2 X D p G 5 k Z X J 0 Z X I g V H l w L n t C Z W l 0 c s O k Z 2 U g Y W 4 g Z G l l I E V p Z G d l b s O 2 c 3 N p c 2 N o Z S B R d W F s a X T D p H R z a 2 9 t b W l z c 2 l v b i A o R V F L K S B B c n Q u I D U 4 Z i B L V k c s N T F 9 J n F 1 b 3 Q 7 L C Z x d W 9 0 O 1 N l Y 3 R p b 2 4 x L 0 R h d G V u Y m F z a X M g K E l T Q U s p L 0 d l w 6 R u Z G V y d G V y I F R 5 c C 5 7 Q W 5 n Z X J l Y 2 h u Z X R l I H V u Z C B h d X N i Z X p h a G x 0 Z S B C Z W l 0 c s O k Z 2 U g Y W 4 g Z G l l I F Z l c n N p Y 2 h l c n R l b i A o S 3 R v L j M 3 K S w 1 M n 0 m c X V v d D s s J n F 1 b 3 Q 7 U 2 V j d G l v b j E v R G F 0 Z W 5 i Y X N p c y A o S V N B S y k v R 2 X D p G 5 k Z X J 0 Z X I g V H l w L n t C c n V 0 d G 9 s Z W l z d H V u Z 2 V u I C h L d G 8 u N D A p L D U z f S Z x d W 9 0 O y w m c X V v d D t T Z W N 0 a W 9 u M S 9 E Y X R l b m J h c 2 l z I C h J U 0 F L K S 9 H Z c O k b m R l c n R l c i B U e X A u e 0 t v c 3 R l b m J l d G V p b G l n d W 5 n Z W 4 g R n J h b m N o a X N z Z W 4 g K E t 0 b y 4 0 M i k s N T R 9 J n F 1 b 3 Q 7 L C Z x d W 9 0 O 1 N l Y 3 R p b 2 4 x L 0 R h d G V u Y m F z a X M g K E l T Q U s p L 0 d l w 6 R u Z G V y d G V y I F R 5 c C 5 7 S 2 9 z d G V u Y m V 0 Z W l s a W d 1 b m d l b i B T Z W x i c 2 J l a G F s d C A o S 3 R v L j Q y K S w 1 N X 0 m c X V v d D s s J n F 1 b 3 Q 7 U 2 V j d G l v b j E v R G F 0 Z W 5 i Y X N p c y A o S V N B S y k v R 2 X D p G 5 k Z X J 0 Z X I g V H l w L n t L b 3 N 0 Z W 5 i Z X R l a W x p Z 3 V u Z 2 V u I F N w a X R h b G J l a X R y Y W c g K E t 0 b y 4 0 M i k s N T Z 9 J n F 1 b 3 Q 7 L C Z x d W 9 0 O 1 N l Y 3 R p b 2 4 x L 0 R h d G V u Y m F z a X M g K E l T Q U s p L 0 d l w 6 R u Z G V y d G V y I F R 5 c C 5 7 S 2 9 z d G V u Y m V 0 Z W l s a W d 1 b m d l b i B Q Y X V z Y 2 h h b C A o S 3 R v L j Q y K S w 1 N 3 0 m c X V v d D s s J n F 1 b 3 Q 7 U 2 V j d G l v b j E v R G F 0 Z W 5 i Y X N p c y A o S V N B S y k v R 2 X D p G 5 k Z X J 0 Z X I g V H l w L n t B Y n N j a H J l a W J 1 b m d l b i B h d W Y g S 2 9 z d G V u Y m V 0 Z W l s a W d 1 b m d l b i A o S 3 R v L j Q y K S w 1 O H 0 m c X V v d D s s J n F 1 b 3 Q 7 U 2 V j d G l v b j E v R G F 0 Z W 5 i Y X N p c y A o S V N B S y k v R 2 X D p G 5 k Z X J 0 Z X I g V H l w L n t W Z X L D p G 5 k Z X J 1 b m c g U s O 8 Y 2 t z d G V s b H V u Z 2 V u I G b D v H I g d W 5 l c m x l Z G l n d G U g V m V y c 2 l j a G V y d W 5 n c 2 b D p G x s Z S A o S 3 R v L j Q 1 K S w 1 O X 0 m c X V v d D s s J n F 1 b 3 Q 7 U 2 V j d G l v b j E v R G F 0 Z W 5 i Y X N p c y A o S V N B S y k v R 2 X D p G 5 k Z X J 0 Z X I g V H l w L n t B d X N n b G V p Y 2 g g d m 9 u I H p 1 I G h v a G V u I F B y w 6 R t a W V u Z W l u b m F o b W V u I C h L d G 8 u N D U 0 K S A o Y W I g M j A x N y k s N j B 9 J n F 1 b 3 Q 7 L C Z x d W 9 0 O 1 N l Y 3 R p b 2 4 x L 0 R h d G V u Y m F z a X M g K E l T Q U s p L 0 d l w 6 R u Z G V y d G V y I F R 5 c C 5 7 V m V y w 6 R u Z C 5 k L n Z l c n M u d G V j a G 4 u U 2 N o d 2 F u a 3 V u Z 3 M t U n N 0 L i A o S 3 R v L i A 0 N j A p I C h u d X I g Y m V p I F Z W R y k s N j F 9 J n F 1 b 3 Q 7 L C Z x d W 9 0 O 1 N l Y 3 R p b 2 4 x L 0 R h d G V u Y m F z a X M g K E l T Q U s p L 0 d l w 6 R u Z G V y d G V y I F R 5 c C 5 7 V m V y w 6 R u Z G V y d W 5 n I F L D v G N r c 3 R l b G x 1 b m d l b i B Q c s O k b W l l b m t v c n J l a 3 R 1 c i A g K E t 0 b y 4 0 N y k s N j J 9 J n F 1 b 3 Q 7 L C Z x d W 9 0 O 1 N l Y 3 R p b 2 4 x L 0 R h d G V u Y m F z a X M g K E l T Q U s p L 0 d l w 6 R u Z G V y d G V y I F R 5 c C 5 7 Q W J n Y W J l b i B p b i B k Z W 4 g U m l z a W t v Y X V z Z 2 x l a W N o I C h L d G 8 u I G b D v H I g T m V 0 d G 8 t W m F o b G V y K S A o S 3 R v L j Q 4 K S w 2 M 3 0 m c X V v d D s s J n F 1 b 3 Q 7 U 2 V j d G l v b j E v R G F 0 Z W 5 i Y X N p c y A o S V N B S y k v R 2 X D p G 5 k Z X J 0 Z X I g V H l w L n t C Z W l 0 c s O k Z 2 U g Y X V z I G R l b S B S a X N p a 2 9 h d X N n b G V p Y 2 g g K E t 0 b y 4 g Z s O 8 c i B O Z X R 0 b y 1 F b X B m w 6 R u Z 2 V y K S A o S 3 R v L j Q 4 K S w 2 N H 0 m c X V v d D s s J n F 1 b 3 Q 7 U 2 V j d G l v b j E v R G F 0 Z W 5 i Y X N p c y A o S V N B S y k v R 2 X D p G 5 k Z X J 0 Z X I g V H l w L n t C a W x k d W 5 n I C 8 g Q X V m b M O 2 c 3 V u Z y B B Y m d y Z W 5 6 d W 5 n Z W 4 g Z s O 8 c i B k Z W 4 g U m l z a W t v Y X V z Z 2 x l a W N o I C h L d G 8 u N D g p L D Y 1 f S Z x d W 9 0 O y w m c X V v d D t T Z W N 0 a W 9 u M S 9 E Y X R l b m J h c 2 l z I C h J U 0 F L K S 9 H Z c O k b m R l c n R l c i B U e X A u e 0 J l a G F u Z G x 1 b m d z c G F 1 c 2 N o Y W x l b i B N Y W 5 h Z 2 V k I E N h c m U g K E t 0 b y 4 0 M y k s N j Z 9 J n F 1 b 3 Q 7 L C Z x d W 9 0 O 1 N l Y 3 R p b 2 4 x L 0 R h d G V u Y m F z a X M g K E l T Q U s p L 0 d l w 6 R u Z G V y d G V y I F R 5 c C 5 7 S 2 9 z d G V u I G b D v H I g b W V k a X p p b m l z Y 2 h l I E N h b G w t Q 2 V u d G V y I C h L d G 8 u N D M p L D Y 3 f S Z x d W 9 0 O y w m c X V v d D t T Z W N 0 a W 9 u M S 9 E Y X R l b m J h c 2 l z I C h J U 0 F L K S 9 H Z c O k b m R l c n R l c i B U e X A u e 1 d l a X R l c m U g T G V p c 3 R 1 b m d l b i A o S 3 R v L j Q z K S w 2 O H 0 m c X V v d D s s J n F 1 b 3 Q 7 U 2 V j d G l v b j E v R G F 0 Z W 5 i Y X N p c y A o S V N B S y k v R 2 X D p G 5 k Z X J 0 Z X I g V H l w L n t M Z W l z d H V u Z 3 N h b n R l a W x l I H B h c 3 N p d m U g U s O 8 Y 2 t 2 Z X J z a W N o Z X J 1 b m c g K E t 0 b y 4 0 N C k s N j l 9 J n F 1 b 3 Q 7 L C Z x d W 9 0 O 1 N l Y 3 R p b 2 4 x L 0 R h d G V u Y m F z a X M g K E l T Q U s p L 0 d l w 6 R u Z G V y d G V y I F R 5 c C 5 7 w 5 x i Z X J z Y 2 h 1 c 3 N i Z X R l a W x p Z 3 V u Z y B k Z X I g V m V y c 2 l j a G V y d G V u I C h L d G 8 u I D Q 5 M C k g K G 5 1 c i B i Z W k g V l Z H K S w 3 M H 0 m c X V v d D s s J n F 1 b 3 Q 7 U 2 V j d G l v b j E v R G F 0 Z W 5 i Y X N p c y A o S V N B S y k v R 2 X D p G 5 k Z X J 0 Z X I g V H l w L n s 1 M D A g L y A 1 M D I g L S A 1 M D Q g U G V y c 2 9 u Y W x h d W Z 3 Y W 5 k I C h L d G 8 u N T A p L D c x f S Z x d W 9 0 O y w m c X V v d D t T Z W N 0 a W 9 u M S 9 E Y X R l b m J h c 2 l z I C h J U 0 F L K S 9 H Z c O k b m R l c n R l c i B U e X A u e 1 B y b 3 Z p c 2 l v b m V u I G F u c y B l a W d l b m U g U G V y c 2 9 u Y W w g K E t 0 b y 4 1 M C k s N z J 9 J n F 1 b 3 Q 7 L C Z x d W 9 0 O 1 N l Y 3 R p b 2 4 x L 0 R h d G V u Y m F z a X M g K E l T Q U s p L 0 d l w 6 R u Z G V y d G V y I F R 5 c C 5 7 N T E w I C 0 g N T E 1 I C s g N T E 4 I E R p d m V y c 2 V y I E J l d H J p Z W J z Y X V m d 2 F u Z C A o S 3 R v L i A 1 M S k s N z N 9 J n F 1 b 3 Q 7 L C Z x d W 9 0 O 1 N l Y 3 R p b 2 4 x L 0 R h d G V u Y m F z a X M g K E l T Q U s p L 0 d l w 6 R u Z G V y d G V y I F R 5 c C 5 7 V 2 V y Y m V h d W Z 3 Y W 5 k I C h L d G 8 u I D U x K S w 3 N H 0 m c X V v d D s s J n F 1 b 3 Q 7 U 2 V j d G l v b j E v R G F 0 Z W 5 i Y X N p c y A o S V N B S y k v R 2 X D p G 5 k Z X J 0 Z X I g V H l w L n t Q c m 9 2 a X N p b 2 5 l b i A o S 3 R v L i A 1 M T c p L D c 1 f S Z x d W 9 0 O y w m c X V v d D t T Z W N 0 a W 9 u M S 9 E Y X R l b m J h c 2 l z I C h J U 0 F L K S 9 H Z c O k b m R l c n R l c i B U e X A u e 0 F i c 2 N o c m V p Y n V u Z 2 V u I C h L d G 8 u I D U x K S w 3 N n 0 m c X V v d D s s J n F 1 b 3 Q 7 U 2 V j d G l v b j E v R G F 0 Z W 5 i Y X N p c y A o S V N B S y k v R 2 X D p G 5 k Z X J 0 Z X I g V H l w L n v D n G J y a W d l c i B i Z X R y a W V i b G l j a G V y I E V y d H J h Z y B L V k c g K E t 0 b y 4 3 M C k s N z d 9 J n F 1 b 3 Q 7 L C Z x d W 9 0 O 1 N l Y 3 R p b 2 4 x L 0 R h d G V u Y m F z a X M g K E l T Q U s p L 0 d l w 6 R u Z G V y d G V y I F R 5 c C 5 7 w 5 x i c m l n Z X I g Y m V 0 c m l l Y m x p Y 2 h l c i B B d W Z 3 Y W 5 k I E t W R y A o S 3 R v L j c x K S w 3 O H 0 m c X V v d D s s J n F 1 b 3 Q 7 U 2 V j d G l v b j E v R G F 0 Z W 5 i Y X N p c y A o S V N B S y k v R 2 X D p G 5 k Z X J 0 Z X I g V H l w L n t G c m V p d 2 l s b G l n Z X I g Q W J i Y X U g d m 9 u I M O 8 Y m V y b c O k c 3 N p Z 2 V u I F J l c 2 V y d m V u I C h L d G 8 u N z E 1 K S A o Y W I g M j A x N y k s N z l 9 J n F 1 b 3 Q 7 L C Z x d W 9 0 O 1 N l Y 3 R p b 2 4 x L 0 R h d G V u Y m F z a X M g K E l T Q U s p L 0 d l w 6 R u Z G V y d G V y I F R 5 c C 5 7 R X J m b 2 x n I G F 1 c y B L Y X B p d G F s Y W 5 s Y W d l b i B L V k c g K E t 0 b y 4 3 M y k s O D B 9 J n F 1 b 3 Q 7 L C Z x d W 9 0 O 1 N l Y 3 R p b 2 4 x L 0 R h d G V u Y m F z a X M g K E l T Q U s p L 0 d l w 6 R u Z G V y d G V y I F R 5 c C 5 7 Q m V 0 c m l l Y n N m c m V t Z G V y I H V u Z C B h d X N z Z X J v c m R l b n R s a W N o Z X I g R X J 0 c m F n I C h L d G 8 u O D A p L D g x f S Z x d W 9 0 O y w m c X V v d D t T Z W N 0 a W 9 u M S 9 E Y X R l b m J h c 2 l z I C h J U 0 F L K S 9 H Z c O k b m R l c n R l c i B U e X A u e 0 J l d H J p Z W J z Z n J l b W R l c i B 1 b m Q g Y X V z c 2 V y b 3 J k Z W 5 0 b G l j a G V y I E F 1 Z n d h b m Q g K E t 0 b y 4 4 M C k s O D J 9 J n F 1 b 3 Q 7 L C Z x d W 9 0 O 1 N l Y 3 R p b 2 4 x L 0 R h d G V u Y m F z a X M g K E l T Q U s p L 0 d l w 6 R u Z G V y d G V y I F R 5 c C 5 7 U 3 R l d W V y b i A o S 3 R v L i A 5 K S A o b n V y I G J l a S B W V k c p L D g z f S Z x d W 9 0 O y w m c X V v d D t T Z W N 0 a W 9 u M S 9 E Y X R l b m J h c 2 l z I C h J U 0 F L K S 9 H Z c O k b m R l c n R l c i B U e X A u e 0 F i Z 3 J l b n p 1 b m c g U k E g K E t 0 b y 4 y N z A w K S w 4 N H 0 m c X V v d D s s J n F 1 b 3 Q 7 U 2 V j d G l v b j E v R G F 0 Z W 5 i Y X N p c y A o S V N B S y k v R 2 X D p G 5 k Z X J 0 Z X I g V H l w L n t B Y m d y Z W 5 6 d W 5 n I F J B I C h L d G 8 u M T U z K S w 4 N X 0 m c X V v d D s s J n F 1 b 3 Q 7 U 2 V j d G l v b j E v R G F 0 Z W 5 i Y X N p c y A o S V N B S y k v R 2 X D p G 5 k Z X J 0 Z X I g V H l w L n t 2 b 3 J o I F J l c y A o Y W x s I G l u I E 1 p b y k s O D Z 9 J n F 1 b 3 Q 7 L C Z x d W 9 0 O 1 N l Y 3 R p b 2 4 x L 0 R h d G V u Y m F z a X M g K E l T Q U s p L 0 d l w 6 R u Z G V y d G V y I F R 5 c C 5 7 T W l u I F J l c y A o Y W x s I G l u I E 1 p b y k s O D d 9 J n F 1 b 3 Q 7 L C Z x d W 9 0 O 1 N l Y 3 R p b 2 4 x L 0 R h d G V u Y m F z a X M g K E l T Q U s p L 0 d l w 6 R u Z G V y d G V y I F R 5 c C 5 7 R G V m X 1 J B L D g 4 f S Z x d W 9 0 O y w m c X V v d D t T Z W N 0 a W 9 u M S 9 E Y X R l b m J h c 2 l z I C h J U 0 F L K S 9 H Z c O k b m R l c n R l c i B U e X A u e 0 t h c G l 0 Y W x h b m x h Z 2 V u I E t W R y A o M T A w K S w 4 O X 0 m c X V v d D s s J n F 1 b 3 Q 7 U 2 V j d G l v b j E v R G F 0 Z W 5 i Y X N p c y A o S V N B S y k v R 2 X D p G 5 k Z X J 0 Z X I g V H l w L n t L Y X B p d G F s Y W 5 s Y W d l b i B W V k c g K D E w M S k s O T B 9 J n F 1 b 3 Q 7 L C Z x d W 9 0 O 1 N l Y 3 R p b 2 4 x L 0 R h d G V u Y m F z a X M g K E l T Q U s p L 0 d l w 6 R u Z G V y d G V y I F R 5 c C 5 7 Q W t 0 a X Z l b i B h d X M g V m 9 y c 2 9 y Z 2 V w b M O k b m U g K D E w N C k s O T F 9 J n F 1 b 3 Q 7 L C Z x d W 9 0 O 1 N l Y 3 R p b 2 4 x L 0 R h d G V u Y m F z a X M g K E l T Q U s p L 0 d l w 6 R u Z G V y d G V y I F R 5 c C 5 7 S W 1 t Y X R l c m l l b G x l I E F u b G F n Z W 4 g K D E x K S w 5 M n 0 m c X V v d D s s J n F 1 b 3 Q 7 U 2 V j d G l v b j E v R G F 0 Z W 5 i Y X N p c y A o S V N B S y k v R 2 X D p G 5 k Z X J 0 Z X I g V H l w L n t T Y W N o Y W 5 s Y W d l b i A o M T M p L D k z f S Z x d W 9 0 O y w m c X V v d D t T Z W N 0 a W 9 u M S 9 E Y X R l b m J h c 2 l z I C h J U 0 F L K S 9 H Z c O k b m R l c n R l c i B U e X A u e 1 J l Y 2 h u d W 5 n c 2 F i Z 3 J l b n p 1 b m c g K D E 1 K S w 5 N H 0 m c X V v d D s s J n F 1 b 3 Q 7 U 2 V j d G l v b j E v R G F 0 Z W 5 i Y X N p c y A o S V N B S y k v R 2 X D p G 5 k Z X J 0 Z X I g V H l w L n t G b 3 J k Z X J 1 b m d l b i B W Z X J z a W N o Z X J 1 b m d z b m V o b W V y I C g x N j A p L D k 1 f S Z x d W 9 0 O y w m c X V v d D t T Z W N 0 a W 9 u M S 9 E Y X R l b m J h c 2 l z I C h J U 0 F L K S 9 H Z c O k b m R l c n R l c i B U e X A u e 0 Z v c m R l c n V u Z 2 V u I G F 1 c y B S Q S A o M T Y x K S w 5 N n 0 m c X V v d D s s J n F 1 b 3 Q 7 U 2 V j d G l v b j E v R G F 0 Z W 5 i Y X N p c y A o S V N B S y k v R 2 X D p G 5 k Z X J 0 Z X I g V H l w L n t W Z X J z a W N o Z X J 1 b m d z b 3 J n Y W 5 p c 2 F 0 a W 9 u Z W 4 g K D E 2 N C k s O T d 9 J n F 1 b 3 Q 7 L C Z x d W 9 0 O 1 N l Y 3 R p b 2 4 x L 0 R h d G V u Y m F z a X M g K E l T Q U s p L 0 d l w 6 R u Z G V y d G V y I F R 5 c C 5 7 Q W d l b n R l b i B 1 b m Q g V m V y b W l 0 d G x l c i A o M T Y 1 K S w 5 O H 0 m c X V v d D s s J n F 1 b 3 Q 7 U 2 V j d G l v b j E v R G F 0 Z W 5 i Y X N p c y A o S V N B S y k v R 2 X D p G 5 k Z X J 0 Z X I g V H l w L n t H Z W d l b s O 8 Y m V y I H N 0 Y W F 0 b G l j a G V u I F N 0 Z W x s Z W 4 g K D E 2 N y k s O T l 9 J n F 1 b 3 Q 7 L C Z x d W 9 0 O 1 N l Y 3 R p b 2 4 x L 0 R h d G V u Y m F z a X M g K E l T Q U s p L 0 d l w 6 R u Z G V y d G V y I F R 5 c C 5 7 w 5 x i c m l n Z S B G b 3 J k Z X J 1 b m d l b i A o M T Y 5 K S w x M D B 9 J n F 1 b 3 Q 7 L C Z x d W 9 0 O 1 N l Y 3 R p b 2 4 x L 0 R h d G V u Y m F z a X M g K E l T Q U s p L 0 d l w 6 R u Z G V y d G V y I F R 5 c C 5 7 R m 9 y Z G V y d W 5 n Z W 4 g Y m V p I G 5 h a G V z d G V o Z W 5 k Z W 4 g T 3 J n Y W 5 p c 2 F 0 a W 9 u Z W 4 g d W 5 k I F B l c n N v b m V u I C g x N y k s M T A x f S Z x d W 9 0 O y w m c X V v d D t T Z W N 0 a W 9 u M S 9 E Y X R l b m J h c 2 l z I C h J U 0 F L K S 9 H Z c O k b m R l c n R l c i B U e X A u e 0 Z s w 7 x z c 2 l n Z S B N a X R 0 Z W w g K D E 5 K S w x M D J 9 J n F 1 b 3 Q 7 L C Z x d W 9 0 O 1 N l Y 3 R p b 2 4 x L 0 R h d G V u Y m F z a X M g K E l T Q U s p L 0 d l w 6 R u Z G V y d G V y I F R 5 c C 5 7 Q l 9 L Y X B p d G F s I G R l c i B P c m d h b m l z Y X R p b 2 4 g K D I w M C k s M T A z f S Z x d W 9 0 O y w m c X V v d D t T Z W N 0 a W 9 u M S 9 E Y X R l b m J h c 2 l z I C h J U 0 F L K S 9 H Z c O k b m R l c n R l c i B U e X A u e 0 J f T 0 t Q I E N I I D I w N j A w L D E w N H 0 m c X V v d D s s J n F 1 b 3 Q 7 U 2 V j d G l v b j E v R G F 0 Z W 5 i Y X N p c y A o S V N B S y k v R 2 X D p G 5 k Z X J 0 Z X I g V H l w L n t C X 0 9 L U C B F V S 9 F R l R B I D I w N j A x L D E w N X 0 m c X V v d D s s J n F 1 b 3 Q 7 U 2 V j d G l v b j E v R G F 0 Z W 5 i Y X N p c y A o S V N B S y k v R 2 X D p G 5 k Z X J 0 Z X I g V H l w L n t G c m V p d 2 l s b G l n Z X M g V G F n Z 2 V s Z C B L V k c g M j A 2 M D I s M T A 2 f S Z x d W 9 0 O y w m c X V v d D t T Z W N 0 a W 9 u M S 9 E Y X R l b m J h c 2 l z I C h J U 0 F L K S 9 H Z c O k b m R l c n R l c i B U e X A u e 0 J f Q W t 0 a X Z l I F L D v G N r d m V y c 2 l j a G V y d W 5 n I E t W R y A o M j A 2 M D M p L D E w N 3 0 m c X V v d D s s J n F 1 b 3 Q 7 U 2 V j d G l v b j E v R G F 0 Z W 5 i Y X N p c y A o S V N B S y k v R 2 X D p G 5 k Z X J 0 Z X I g V H l w L n t V V k c g K F V W V i A y M D Y y M C k s M T A 4 f S Z x d W 9 0 O y w m c X V v d D t T Z W N 0 a W 9 u M S 9 E Y X R l b m J h c 2 l z I C h J U 0 F L K S 9 H Z c O k b m R l c n R l c i B U e X A u e 1 V W R y A o V V Z W I D I w N j I x K S w x M D l 9 J n F 1 b 3 Q 7 L C Z x d W 9 0 O 1 N l Y 3 R p b 2 4 x L 0 R h d G V u Y m F z a X M g K E l T Q U s p L 0 d l w 6 R u Z G V y d G V y I F R 5 c C 5 7 R l 9 W R y B p b m t s L i B G T C A o M j A 2 M S k s M T E w f S Z x d W 9 0 O y w m c X V v d D t T Z W N 0 a W 9 u M S 9 E Y X R l b m J h c 2 l z I C h J U 0 F L K S 9 H Z c O k b m R l c n R l c i B U e X A u e 0 J f V m V y c 2 l j a G V y d W 5 n c 3 R l Y 2 h u a X N j a G U g U s O 8 Y 2 t z d G V s b H V u Z 2 V u I G b D v H I g Z n J l a X d p b G x p Z 2 V z I F R h Z 2 d l b G Q g S 1 Z H I E x l a X N 0 d W 5 n c 3 L D v G N r c 3 R l b G x 1 b m d l b i A o M j E w M D A p L D E x M X 0 m c X V v d D s s J n F 1 b 3 Q 7 U 2 V j d G l v b j E v R G F 0 Z W 5 i Y X N p c y A o S V N B S y k v R 2 X D p G 5 k Z X J 0 Z X I g V H l w L n t C X 1 Z l c n N p Y 2 h l c n V u Z 3 N 0 Z W N o b m l z Y 2 h l I F L D v G N r c 3 R l b G x 1 b m d l b i B m w 7 x y I G Z y Z W l 3 a W x s a W d l c y B U Y W d n Z W x k I E t W R y B B b H R l c n V u Z 3 N y w 7 x j a 3 N 0 Z W x s d W 5 n Z W 4 g K D I x M D A x K S w x M T J 9 J n F 1 b 3 Q 7 L C Z x d W 9 0 O 1 N l Y 3 R p b 2 4 x L 0 R h d G V u Y m F z a X M g K E l T Q U s p L 0 d l w 6 R u Z G V y d G V y I F R 5 c C 5 7 Q l 9 W Z X J z a W N o Z X J 1 b m d z d G V j a G 5 p c 2 N o Z S B S w 7 x j a 3 N 0 Z W x s d W 5 n Z W 4 g Z s O 8 c i B P S 1 A g Q 0 g g K D I x M D E w K S w x M T N 9 J n F 1 b 3 Q 7 L C Z x d W 9 0 O 1 N l Y 3 R p b 2 4 x L 0 R h d G V u Y m F z a X M g K E l T Q U s p L 0 d l w 6 R u Z G V y d G V y I F R 5 c C 5 7 Q l 9 W Z X J z a W N o Z X J 1 b m d z d G V j a G 5 p c 2 N o Z S B S w 7 x j a 3 N 0 Z W x s d W 5 n Z W 4 g Z s O 8 c i B F V S 9 F R l R B I C g y M T A x M S k s M T E 0 f S Z x d W 9 0 O y w m c X V v d D t T Z W N 0 a W 9 u M S 9 E Y X R l b m J h c 2 l z I C h J U 0 F L K S 9 H Z c O k b m R l c n R l c i B U e X A u e 0 J f V m V y c 2 l j a G V y d W 5 n c 3 R l Y 2 h u a X N j a G U g U s O 8 Y 2 t z d G V s b H V u Z 2 V u I G b D v H I g Q W t 0 a X Z l I F L D v G N r d m V y c 2 l j a G V y d W 5 n I E t W R y A o M j E w M i k s M T E 1 f S Z x d W 9 0 O y w m c X V v d D t T Z W N 0 a W 9 u M S 9 E Y X R l b m J h c 2 l z I C h J U 0 F L K S 9 H Z c O k b m R l c n R l c i B U e X A u e 0 J f V m V y c 2 l j a G V y d W 5 n c 3 R l Y 2 h u a X N j a G U g U s O 8 Y 2 t z d G V s b H V u Z 2 V u I G b D v H I g V l Z H I G l u a 2 w g R k w g K D I x M D M p L D E x N n 0 m c X V v d D s s J n F 1 b 3 Q 7 U 2 V j d G l v b j E v R G F 0 Z W 5 i Y X N p c y A o S V N B S y k v R 2 X D p G 5 k Z X J 0 Z X I g V H l w L n t W Z X J z a W N o Z X J 1 b m d z d G V j a G 5 p c 2 N o Z S B S w 7 x j a 3 N 0 Z W x s d W 5 n Z W 4 g V V Z H I C g y M T A 0 K S w x M T d 9 J n F 1 b 3 Q 7 L C Z x d W 9 0 O 1 N l Y 3 R p b 2 4 x L 0 R h d G V u Y m F z a X M g K E l T Q U s p L 0 d l w 6 R u Z G V y d G V y I F R 5 c C 5 7 Q l 9 S w 7 x j a 3 N 0 Z W x s d W 5 n Z W 4 g Q X V z Z 2 x l a W N o I H Z v b i B 6 d S B o b 2 h l b i B Q c s O k b W l l b m V p b m 5 h a G 1 l b i A o M j E w N S k s M T E 4 f S Z x d W 9 0 O y w m c X V v d D t T Z W N 0 a W 9 u M S 9 E Y X R l b m J h c 2 l z I C h J U 0 F L K S 9 H Z c O k b m R l c n R l c i B U e X A u e 1 Z l c n N p Y 2 h l c n V u Z 3 N 0 Z W N o b m l z Y 2 h l I F N j a H d h b m t 1 b m d z I H V u Z C B T a W N o Z X J o Z W l 0 c 3 L D v G N r c 3 R l b G x 1 b m d l b i B W V k c g K D I x M S k s M T E 5 f S Z x d W 9 0 O y w m c X V v d D t T Z W N 0 a W 9 u M S 9 E Y X R l b m J h c 2 l z I C h J U 0 F L K S 9 H Z c O k b m R l c n R l c i B U e X A u e 0 5 p Y 2 h 0 d m V y c 2 l j a G V y d W 5 n c 3 R l Y 2 h u a X N j a G U g U s O 8 Y 2 t z d G V s b H V u Z 2 V u I E t W R y A o M j I w M C k s M T I w f S Z x d W 9 0 O y w m c X V v d D t T Z W N 0 a W 9 u M S 9 E Y X R l b m J h c 2 l z I C h J U 0 F L K S 9 H Z c O k b m R l c n R l c i B U e X A u e 0 5 p Y 2 h 0 d m V y c 2 l j a G V y d W 5 n c 3 R l Y 2 h u a X N j a G U g U s O 8 Y 2 t z d G V s b H V u Z 2 V u I F Z W R y A o M j I w M S k s M T I x f S Z x d W 9 0 O y w m c X V v d D t T Z W N 0 a W 9 u M S 9 E Y X R l b m J h c 2 l z I C h J U 0 F L K S 9 H Z c O k b m R l c n R l c i B U e X A u e 1 L D v G N r c 3 R l b G x 1 b m d l b i B m w 7 x y I F J p c 2 l r Z W 4 g a W 4 g Z G V u I E t h c G l 0 Y W x h b m x h Z 2 V u I F Z W R 1 x 1 M D A y N l V W R y A o M j M w K S w x M j J 9 J n F 1 b 3 Q 7 L C Z x d W 9 0 O 1 N l Y 3 R p b 2 4 x L 0 R h d G V u Y m F z a X M g K E l T Q U s p L 0 d l w 6 R u Z G V y d G V y I F R 5 c C 5 7 Q l 9 S w 7 x j a 3 N 0 Z W x s d W 5 n Z W 4 g Z n J l a X d p b G x p Z 2 V y I E F i Y m F 1 I H Z v b i D D v G J l c m 3 D p H N z a W d l b i B S Z X N l c n Z l b i A o M j M y K S w x M j N 9 J n F 1 b 3 Q 7 L C Z x d W 9 0 O 1 N l Y 3 R p b 2 4 x L 0 R h d G V u Y m F z a X M g K E l T Q U s p L 0 d l w 6 R u Z G V y d G V y I F R 5 c C 5 7 T G F u Z 2 Z y a X N 0 a W d l I F Z l c m J p b m R s a W N o a 2 V p d G V u I C g y N D A p L D E y N H 0 m c X V v d D s s J n F 1 b 3 Q 7 U 2 V j d G l v b j E v R G F 0 Z W 5 i Y X N p c y A o S V N B S y k v R 2 X D p G 5 k Z X J 0 Z X I g V H l w L n t W Z X J i a W 5 k b G l j a G t l a X R l b i B E c m l 0 d G U g K D I 1 M C k s M T I 1 f S Z x d W 9 0 O y w m c X V v d D t T Z W N 0 a W 9 u M S 9 E Y X R l b m J h c 2 l z I C h J U 0 F L K S 9 H Z c O k b m R l c n R l c i B U e X A u e 1 Z l c m J p b m R s a W N o a 2 V p d G V u I E x l a X N 0 d W 5 n c 2 V y Y n J p b m d l c i A o M j Y w K S w x M j Z 9 J n F 1 b 3 Q 7 L C Z x d W 9 0 O 1 N l Y 3 R p b 2 4 x L 0 R h d G V u Y m F z a X M g K E l T Q U s p L 0 d l w 6 R u Z G V y d G V y I F R 5 c C 5 7 V m 9 y Y X V z Y m V 6 Y W h s d G U g U H L D p G 1 p Z W 4 g Z G V y I F Z l c n N p Y 2 h l c n R l b i A o M j Y x K S w x M j d 9 J n F 1 b 3 Q 7 L C Z x d W 9 0 O 1 N l Y 3 R p b 2 4 x L 0 R h d G V u Y m F z a X M g K E l T Q U s p L 0 d l w 6 R u Z G V y d G V y I F R 5 c C 5 7 U G F z c 2 l 2 Z S B E d X J j a G d h b m d z a 2 9 u d G k g K D I 2 M i k s M T I 4 f S Z x d W 9 0 O y w m c X V v d D t T Z W N 0 a W 9 u M S 9 E Y X R l b m J h c 2 l z I C h J U 0 F L K S 9 H Z c O k b m R l c n R l c i B U e X A u e 1 Z l c n N p Y 2 h l c n V u Z 3 N v c m d h b m l z Y X R p b 2 5 l b i A o M j Y z K S w x M j l 9 J n F 1 b 3 Q 7 L C Z x d W 9 0 O 1 N l Y 3 R p b 2 4 x L 0 R h d G V u Y m F z a X M g K E l T Q U s p L 0 d l w 6 R u Z G V y d G V y I F R 5 c C 5 7 Q W d l b n R l b i B 1 b m Q g V m V y b W l 0 d G x l c i A o M j Y 0 K S w x M z B 9 J n F 1 b 3 Q 7 L C Z x d W 9 0 O 1 N l Y 3 R p b 2 4 x L 0 R h d G V u Y m F z a X M g K E l T Q U s p L 0 d l w 6 R u Z G V y d G V y I F R 5 c C 5 7 R 2 V n Z W 7 D v G J l c i B z d G F h d G x p Y 2 h l b i B T d G V s b G V u I C g y N j U p L D E z M X 0 m c X V v d D s s J n F 1 b 3 Q 7 U 2 V j d G l v b j E v R G F 0 Z W 5 i Y X N p c y A o S V N B S y k v R 2 X D p G 5 k Z X J 0 Z X I g V H l w L n t H Z W 1 l a W 5 z Y W 1 l I E V p b n J p Y 2 h 0 d W 5 n I E t W R y A o M j Y 2 K S w x M z J 9 J n F 1 b 3 Q 7 L C Z x d W 9 0 O 1 N l Y 3 R p b 2 4 x L 0 R h d G V u Y m F z a X M g K E l T Q U s p L 0 d l w 6 R u Z G V y d G V y I F R 5 c C 5 7 V m V y Y m l u Z G x p Y 2 h r Z W l 0 Z W 4 g T G l l Z m V y Y W 5 0 Z W 4 g d W 5 k I M O c Y n J p Z 2 U g K D I 2 O C k s M T M z f S Z x d W 9 0 O y w m c X V v d D t T Z W N 0 a W 9 u M S 9 E Y X R l b m J h c 2 l z I C h J U 0 F L K S 9 H Z c O k b m R l c n R l c i B U e X A u e 1 Z l c m J p b m R s a W N o a 2 V p d G V u I G d l Z 2 V u w 7 x i Z X I g b m F o Z X N 0 Z W h l b m R l b i B P c m d h b m l z Y X R p b 2 5 l b i B 1 b m Q g U G V y c 2 9 u Z W 4 g K D I 2 O S k s M T M 0 f S Z x d W 9 0 O y w m c X V v d D t T Z W N 0 a W 9 u M S 9 E Y X R l b m J h c 2 l z I C h J U 0 F L K S 9 H Z c O k b m R l c n R l c i B U e X A u e 0 J f U m V j a G 5 1 b m d z Y W J n c m V u e n V u Z y A o M j c w K S w x M z V 9 J n F 1 b 3 Q 7 X S w m c X V v d D t S Z W x h d G l v b n N o a X B J b m Z v J n F 1 b 3 Q 7 O l t d f S I g L z 4 8 L 1 N 0 Y W J s Z U V u d H J p Z X M + P C 9 J d G V t P j x J d G V t P j x J d G V t T G 9 j Y X R p b 2 4 + P E l 0 Z W 1 U e X B l P k Z v c m 1 1 b G E 8 L 0 l 0 Z W 1 U e X B l P j x J d G V t U G F 0 a D 5 T Z W N 0 a W 9 u M S 9 E Y X R l b m J h c 2 l z J T I w K E l T Q U s p L 1 F 1 Z W x s Z T w v S X R l b V B h d G g + P C 9 J d G V t T G 9 j Y X R p b 2 4 + P F N 0 Y W J s Z U V u d H J p Z X M g L z 4 8 L 0 l 0 Z W 0 + P E l 0 Z W 0 + P E l 0 Z W 1 M b 2 N h d G l v b j 4 8 S X R l b V R 5 c G U + R m 9 y b X V s Y T w v S X R l b V R 5 c G U + P E l 0 Z W 1 Q Y X R o P l N l Y 3 R p b 2 4 x L 1 B h c m F t Z X R l c j E 8 L 0 l 0 Z W 1 Q Y X R o P j w v S X R l b U x v Y 2 F 0 a W 9 u P j x T d G F i b G V F b n R y a W V z P j x F b n R y e S B U e X B l P S J J c 1 B y a X Z h d G U i I F Z h b H V l P S J s M C I g L z 4 8 R W 5 0 c n k g V H l w Z T 0 i T G 9 h Z F R v U m V w b 3 J 0 R G l z Y W J s Z W Q i I F Z h b H V l P S J s M S I g L z 4 8 R W 5 0 c n k g V H l w Z T 0 i U X V l c n l H c m 9 1 c E l E I i B W Y W x 1 Z T 0 i c z F j Y j Q w Y j k 0 L T V j Z T M t N G V m N S 1 h Y m R i L W I 0 N z k w N D B m M T R m M C I g L z 4 8 R W 5 0 c n k g V H l w Z T 0 i R m l s b E V u Y W J s Z W Q i I F Z h b H V l P S J s M C I g L z 4 8 R W 5 0 c n k g V H l w Z T 0 i R m l s b E 9 i a m V j d F R 5 c G U i I F Z h b H V l P S J z Q 2 9 u b m V j d G l v b k 9 u b H k i I C 8 + P E V u d H J 5 I F R 5 c G U 9 I k Z p b G x U b 0 R h d G F N b 2 R l b E V u Y W J s Z W Q i I F Z h b H V l P S J s M C I g L z 4 8 R W 5 0 c n k g V H l w Z T 0 i U m V z d W x 0 V H l w Z S I g V m F s d W U 9 I n N C a W 5 h c n k 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0 L T A 2 L T I y V D E x O j E z O j I 3 L j k w N z Y 3 N D h a I i A v P j x F b n R y e S B U e X B l P S J G a W x s U 3 R h d H V z I i B W Y W x 1 Z T 0 i c 0 N v b X B s Z X R l I i A v P j w v U 3 R h Y m x l R W 5 0 c m l l c z 4 8 L 0 l 0 Z W 0 + P E l 0 Z W 0 + P E l 0 Z W 1 M b 2 N h d G l v b j 4 8 S X R l b V R 5 c G U + R m 9 y b X V s Y T w v S X R l b V R 5 c G U + P E l 0 Z W 1 Q Y X R o P l N l Y 3 R p b 2 4 x L 0 J l a X N w a W V s Z G F 0 Z W k 8 L 0 l 0 Z W 1 Q Y X R o P j w v S X R l b U x v Y 2 F 0 a W 9 u P j x T d G F i b G V F b n R y a W V z P j x F b n R y e S B U e X B l P S J J c 1 B y a X Z h d G U i I F Z h b H V l P S J s M C I g L z 4 8 R W 5 0 c n k g V H l w Z T 0 i T G 9 h Z G V k V G 9 B b m F s e X N p c 1 N l c n Z p Y 2 V z I i B W Y W x 1 Z T 0 i b D A i I C 8 + P E V u d H J 5 I F R 5 c G U 9 I k Z p b G x T d G F 0 d X M i I F Z h b H V l P S J z Q 2 9 t c G x l d G U i I C 8 + P E V u d H J 5 I F R 5 c G U 9 I k Z p b G x M Y X N 0 V X B k Y X R l Z C I g V m F s d W U 9 I m Q y M D I 0 L T A 2 L T I y V D E x O j E z O j I 3 L j k x N D Y 1 M T l a I i A v P j x F b n R y e S B U e X B l P S J G a W x s R X J y b 3 J D b 2 R l I i B W Y W x 1 Z T 0 i c 1 V u a 2 5 v d 2 4 i I C 8 + P E V u d H J 5 I F R 5 c G U 9 I k F k Z G V k V G 9 E Y X R h T W 9 k Z W w i I F Z h b H V l P S J s M C I g L z 4 8 R W 5 0 c n k g V H l w Z T 0 i T G 9 h Z F R v U m V w b 3 J 0 R G l z Y W J s Z W Q i I F Z h b H V l P S J s M S I g L z 4 8 R W 5 0 c n k g V H l w Z T 0 i U X V l c n l H c m 9 1 c E l E I i B W Y W x 1 Z T 0 i c z F j Y j Q w Y j k 0 L T V j Z T M t N G V m N S 1 h Y m R i L W I 0 N z k w N D B m M T R m M C I g L z 4 8 R W 5 0 c n k g V H l w Z T 0 i R m l s b E V u Y W J s Z W Q i I F Z h b H V l P S J s M C I g L z 4 8 R W 5 0 c n k g V H l w Z T 0 i R m l s b E 9 i a m V j d F R 5 c G U i I F Z h b H V l P S J z Q 2 9 u b m V j d G l v b k 9 u b H k i I C 8 + P E V u d H J 5 I F R 5 c G U 9 I k Z p b G x U b 0 R h d G F N b 2 R l b E V u Y W J s Z W Q i I F Z h b H V l P S J s M C I g L z 4 8 R W 5 0 c n k g V H l w Z T 0 i U m V z d W x 0 V H l w Z S I g V m F s d W U 9 I n N C a W 5 h c n k i I C 8 + P E V u d H J 5 I F R 5 c G U 9 I k J 1 Z m Z l c k 5 l e H R S Z W Z y Z X N o I i B W Y W x 1 Z T 0 i b D E i I C 8 + P E V u d H J 5 I F R 5 c G U 9 I k Z p b G x l Z E N v b X B s Z X R l U m V z d W x 0 V G 9 X b 3 J r c 2 h l Z X Q i I F Z h b H V l P S J s M C I g L z 4 8 L 1 N 0 Y W J s Z U V u d H J p Z X M + P C 9 J d G V t P j x J d G V t P j x J d G V t T G 9 j Y X R p b 2 4 + P E l 0 Z W 1 U e X B l P k Z v c m 1 1 b G E 8 L 0 l 0 Z W 1 U e X B l P j x J d G V t U G F 0 a D 5 T Z W N 0 a W 9 u M S 9 C Z W l z c G l l b G R h d G V p L 1 F 1 Z W x s Z T w v S X R l b V B h d G g + P C 9 J d G V t T G 9 j Y X R p b 2 4 + P F N 0 Y W J s Z U V u d H J p Z X M g L z 4 8 L 0 l 0 Z W 0 + P E l 0 Z W 0 + P E l 0 Z W 1 M b 2 N h d G l v b j 4 8 S X R l b V R 5 c G U + R m 9 y b X V s Y T w v S X R l b V R 5 c G U + P E l 0 Z W 1 Q Y X R o P l N l Y 3 R p b 2 4 x L 0 J l a X N w a W V s Z G F 0 Z W k v T m F 2 a W d h d G l v b j E 8 L 0 l 0 Z W 1 Q Y X R o P j w v S X R l b U x v Y 2 F 0 a W 9 u P j x T d G F i b G V F b n R y a W V z I C 8 + P C 9 J d G V t P j x J d G V t P j x J d G V t T G 9 j Y X R p b 2 4 + P E l 0 Z W 1 U e X B l P k Z v c m 1 1 b G E 8 L 0 l 0 Z W 1 U e X B l P j x J d G V t U G F 0 a D 5 T Z W N 0 a W 9 u M S 9 C Z W l z c G l l b G R h d G V p J T I w d H J h b n N m b 3 J t a W V y Z W 4 8 L 0 l 0 Z W 1 Q Y X R o P j w v S X R l b U x v Y 2 F 0 a W 9 u P j x T d G F i b G V F b n R y a W V z P j x F b n R y e S B U e X B l P S J J c 1 B y a X Z h d G U i I F Z h b H V l P S J s M C I g L z 4 8 R W 5 0 c n k g V H l w Z T 0 i T G 9 h Z F R v U m V w b 3 J 0 R G l z Y W J s Z W Q i I F Z h b H V l P S J s M S I g L z 4 8 R W 5 0 c n k g V H l w Z T 0 i U X V l c n l H c m 9 1 c E l E I i B W Y W x 1 Z T 0 i c 2 V h Y z V j Y W U 0 L W I z Z m Y t N D A y M C 1 i O T Y 2 L T k 0 M m I 1 M z l i N m N j N i I g L z 4 8 R W 5 0 c n k g V H l w Z T 0 i R m l s b E V u Y W J s Z W Q i I F Z h b H V l P S J s M C I g L z 4 8 R W 5 0 c n k g V H l w Z T 0 i R m l s b E 9 i a m V j d F R 5 c G U i I F Z h b H V l P S J z Q 2 9 u b m V j d G l v b k 9 u b H k i I C 8 + P E V u d H J 5 I F R 5 c G U 9 I k Z p b G x U b 0 R h d G F N b 2 R l b E V u Y W J s Z W Q i I F Z h b H V l P S J s M C I g L z 4 8 R W 5 0 c n k g V H l w Z T 0 i T m F t Z V V w Z G F 0 Z W R B Z n R l c k Z p b G w i I F Z h b H V l P S J s M S 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Q t M D Y t M j J U M T E 6 M T M 6 M j c u O T E x N D Y x O V o i I C 8 + P E V u d H J 5 I F R 5 c G U 9 I k Z p b G x T d G F 0 d X M i I F Z h b H V l P S J z Q 2 9 t c G x l d G U i I C 8 + P C 9 T d G F i b G V F b n R y a W V z P j w v S X R l b T 4 8 S X R l b T 4 8 S X R l b U x v Y 2 F 0 a W 9 u P j x J d G V t V H l w Z T 5 G b 3 J t d W x h P C 9 J d G V t V H l w Z T 4 8 S X R l b V B h d G g + U 2 V j d G l v b j E v Q m V p c 3 B p Z W x k Y X R l a S U y M H R y Y W 5 z Z m 9 y b W l l c m V u L 1 F 1 Z W x s Z T w v S X R l b V B h d G g + P C 9 J d G V t T G 9 j Y X R p b 2 4 + P F N 0 Y W J s Z U V u d H J p Z X M g L z 4 8 L 0 l 0 Z W 0 + P E l 0 Z W 0 + P E l 0 Z W 1 M b 2 N h d G l v b j 4 8 S X R l b V R 5 c G U + R m 9 y b X V s Y T w v S X R l b V R 5 c G U + P E l 0 Z W 1 Q Y X R o P l N l Y 3 R p b 2 4 x L 0 J l a X N w a W V s Z G F 0 Z W k l M j B 0 c m F u c 2 Z v c m 1 p Z X J l b i 9 U Y W J f R G F 0 Z W 5 f V G F i b G U 8 L 0 l 0 Z W 1 Q Y X R o P j w v S X R l b U x v Y 2 F 0 a W 9 u P j x T d G F i b G V F b n R y a W V z I C 8 + P C 9 J d G V t P j x J d G V t P j x J d G V t T G 9 j Y X R p b 2 4 + P E l 0 Z W 1 U e X B l P k Z v c m 1 1 b G E 8 L 0 l 0 Z W 1 U e X B l P j x J d G V t U G F 0 a D 5 T Z W N 0 a W 9 u M S 9 E Y X R l a S U y M H R y Y W 5 z Z m 9 y b W l l c m V u P C 9 J d G V t U G F 0 a D 4 8 L 0 l 0 Z W 1 M b 2 N h d G l v b j 4 8 U 3 R h Y m x l R W 5 0 c m l l c z 4 8 R W 5 0 c n k g V H l w Z T 0 i T G 9 h Z F R v U m V w b 3 J 0 R G l z Y W J s Z W Q i I F Z h b H V l P S J s M S I g L z 4 8 R W 5 0 c n k g V H l w Z T 0 i U X V l c n l H c m 9 1 c E l E I i B W Y W x 1 Z T 0 i c z F j Y j Q w Y j k 0 L T V j Z T M t N G V m N S 1 h Y m R i L W I 0 N z k w N D B m M T R m M C I g L 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R n V u Y 3 R p b 2 4 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0 L T A 2 L T I y V D E x O j E z O j I 3 L j k x N T c 2 M z Z a I i A v P j x F b n R y e S B U e X B l P S J G a W x s U 3 R h d H V z I i B W Y W x 1 Z T 0 i c 0 N v b X B s Z X R l I i A v P j w v U 3 R h Y m x l R W 5 0 c m l l c z 4 8 L 0 l 0 Z W 0 + P E l 0 Z W 0 + P E l 0 Z W 1 M b 2 N h d G l v b j 4 8 S X R l b V R 5 c G U + R m 9 y b X V s Y T w v S X R l b V R 5 c G U + P E l 0 Z W 1 Q Y X R o P l N l Y 3 R p b 2 4 x L 0 R h d G V p J T I w d H J h b n N m b 3 J t a W V y Z W 4 v U X V l b G x l P C 9 J d G V t U G F 0 a D 4 8 L 0 l 0 Z W 1 M b 2 N h d G l v b j 4 8 U 3 R h Y m x l R W 5 0 c m l l c y A v P j w v S X R l b T 4 8 S X R l b T 4 8 S X R l b U x v Y 2 F 0 a W 9 u P j x J d G V t V H l w Z T 5 G b 3 J t d W x h P C 9 J d G V t V H l w Z T 4 8 S X R l b V B h d G g + U 2 V j d G l v b j E v R G F 0 Z W 5 i Y X N p c y U y M C h J U 0 F L K S 9 H Z W Z p b H R l c n R l J T I w Y X V z Z 2 V i b G V u Z G V 0 Z S U y M E R h d G V p Z W 4 x P C 9 J d G V t U G F 0 a D 4 8 L 0 l 0 Z W 1 M b 2 N h d G l v b j 4 8 U 3 R h Y m x l R W 5 0 c m l l c y A v P j w v S X R l b T 4 8 S X R l b T 4 8 S X R l b U x v Y 2 F 0 a W 9 u P j x J d G V t V H l w Z T 5 G b 3 J t d W x h P C 9 J d G V t V H l w Z T 4 8 S X R l b V B h d G g + U 2 V j d G l v b j E v R G F 0 Z W 5 i Y X N p c y U y M C h J U 0 F L K S 9 C Z W 5 1 d H p l c m R l Z m l u a W V y d G U l M j B G d W 5 r d G l v b i U y M G F 1 Z n J 1 Z m V u M T w v S X R l b V B h d G g + P C 9 J d G V t T G 9 j Y X R p b 2 4 + P F N 0 Y W J s Z U V u d H J p Z X M g L z 4 8 L 0 l 0 Z W 0 + P E l 0 Z W 0 + P E l 0 Z W 1 M b 2 N h d G l v b j 4 8 S X R l b V R 5 c G U + R m 9 y b X V s Y T w v S X R l b V R 5 c G U + P E l 0 Z W 1 Q Y X R o P l N l Y 3 R p b 2 4 x L 0 R h d G V u Y m F z a X M l M j A o S V N B S y k v V W 1 i Z W 5 h b m 5 0 Z S U y M F N w Y W x 0 Z W 4 x P C 9 J d G V t U G F 0 a D 4 8 L 0 l 0 Z W 1 M b 2 N h d G l v b j 4 8 U 3 R h Y m x l R W 5 0 c m l l c y A v P j w v S X R l b T 4 8 S X R l b T 4 8 S X R l b U x v Y 2 F 0 a W 9 u P j x J d G V t V H l w Z T 5 G b 3 J t d W x h P C 9 J d G V t V H l w Z T 4 8 S X R l b V B h d G g + U 2 V j d G l v b j E v R G F 0 Z W 5 i Y X N p c y U y M C h J U 0 F L K S 9 B b m R l c m U l M j B l b n R m Z X J u d G U l M j B T c G F s d G V u M T w v S X R l b V B h d G g + P C 9 J d G V t T G 9 j Y X R p b 2 4 + P F N 0 Y W J s Z U V u d H J p Z X M g L z 4 8 L 0 l 0 Z W 0 + P E l 0 Z W 0 + P E l 0 Z W 1 M b 2 N h d G l v b j 4 8 S X R l b V R 5 c G U + R m 9 y b X V s Y T w v S X R l b V R 5 c G U + P E l 0 Z W 1 Q Y X R o P l N l Y 3 R p b 2 4 x L 0 R h d G V u Y m F z a X M l M j A o S V N B S y k v R X J 3 Z W l 0 Z X J 0 Z S U y M F R h Y m V s b G V u c 3 B h b H R l M T w v S X R l b V B h d G g + P C 9 J d G V t T G 9 j Y X R p b 2 4 + P F N 0 Y W J s Z U V u d H J p Z X M g L z 4 8 L 0 l 0 Z W 0 + P E l 0 Z W 0 + P E l 0 Z W 1 M b 2 N h d G l v b j 4 8 S X R l b V R 5 c G U + R m 9 y b X V s Y T w v S X R l b V R 5 c G U + P E l 0 Z W 1 Q Y X R o P l N l Y 3 R p b 2 4 x L 0 R h d G V u Y m F z a X M l M j A o S V N B S y k v R 2 U l Q z M l Q T R u Z G V y d G V y J T I w V H l w P C 9 J d G V t U G F 0 a D 4 8 L 0 l 0 Z W 1 M b 2 N h d G l v b j 4 8 U 3 R h Y m x l R W 5 0 c m l l c y A v P j w v S X R l b T 4 8 S X R l b T 4 8 S X R l b U x v Y 2 F 0 a W 9 u P j x J d G V t V H l w Z T 5 G b 3 J t d W x h P C 9 J d G V t V H l w Z T 4 8 S X R l b V B h d G g + U 2 V j d G l v b j E v Z 3 J 1 c H B l b l 9 m d X N p b 2 5 l b l 9 i Z X J l Y 2 h u Z X Q 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S I g L z 4 8 R W 5 0 c n k g V H l w Z T 0 i R m l s b E x h c 3 R V c G R h d G V k I i B W Y W x 1 Z T 0 i Z D I w M j Q t M D c t M D R U M D g 6 M D I 6 M z A u N D g 5 M z M 0 N V o i I C 8 + P E V u d H J 5 I F R 5 c G U 9 I l F 1 Z X J 5 S U Q i I F Z h b H V l P S J z Z D k 4 N T Z k Z T I t M j Y 3 M i 0 0 Y 2 J m L T g x N m I t Y T I w N 2 J h Z D Y w N D R h I i A v P j x F b n R y e S B U e X B l P S J G a W x s Q 2 9 s d W 1 u V H l w Z X M i I F Z h b H V l P S J z Q m d Z R E J n T U F B d 0 F B Q U F B Q U F B Q U F B Q U F B Q U F B Q U F B Q U F B Q U F B Q U F B Q U F B Q U F B Q U F B Q U F B Q U F B Q U F B Q U F B Q U F B Q U F B Q U F B Q U F B Q U F B Q U F B Q U F B Q U F B Q U F B Q U F B Q U F B Q U F B Q U F B Q U F B Q U F B Q U F B Q U F B Q U F B Q U F B Q U F B Q U F B Q U F B Q U F B Q U F B Q U F B Q U F B Q U F B Q U F B Q U F B Q U F B Q U F B Q U F B Q U F B Q U F B Q U F B Q U F B Q U F B Q U F B Q U F B Q T 0 9 I i A v P j x F b n R y e S B U e X B l P S J G a W x s R X J y b 3 J D b 3 V u d C I g V m F s d W U 9 I m w w I i A v P j x F b n R y e S B U e X B l P S J G a W x s R X J y b 3 J D b 2 R l I i B W Y W x 1 Z T 0 i c 1 V u a 2 5 v d 2 4 i I C 8 + P E V u d H J 5 I F R 5 c G U 9 I k Z p b G x D b 2 x 1 b W 5 O Y W 1 l c y I g V m F s d W U 9 I n N b J n F 1 b 3 Q 7 V m V y c 2 l j a G V y Z X I g I y Z x d W 9 0 O y w m c X V v d D t W Z X J z a W N o Z X J l c i B O Y W 1 l J n F 1 b 3 Q 7 L C Z x d W 9 0 O 0 p h a H I m c X V v d D s s J n F 1 b 3 Q 7 Q n J h b m N o Z S Z x d W 9 0 O y w m c X V v d D v D m C B W Z X J z a W N o Z X J 0 Z S Z x d W 9 0 O y w m c X V v d D t W Z X J z a W N o Z X J 0 Z W 5 i Z X N 0 Y W 5 k I F N 0 a W N o d G F n I D A x L j A x L i B G b 2 x n Z W p h a H I m c X V v d D s s J n F 1 b 3 Q 7 S W 1 v X 0 l u b G F u Z C 1 L V k d f Z 2 V i V i Z x d W 9 0 O y w m c X V v d D t J b W 9 f Q X V z b G F u Z C 1 L V k d f Z 2 V i V i Z x d W 9 0 O y w m c X V v d D t J b W 9 f R m 9 u Z H M t Z 2 V z a W N o Z X J 0 L U t W R 1 9 n Z W J W J n F 1 b 3 Q 7 L C Z x d W 9 0 O 0 l t b 1 9 G b 2 5 k c y 1 u a W N o d C 1 L V k d f Z 2 V i V i Z x d W 9 0 O y w m c X V v d D t P Y m x p c y 1 n Z X N p Y 2 h l c n Q t S 1 Z H X 2 d l Y l Y m c X V v d D s s J n F 1 b 3 Q 7 T 2 J s a X M t b m l j a H Q t S 1 Z H X 2 d l Y l Y m c X V v d D s s J n F 1 b 3 Q 7 T 2 J s X 0 Z v b m R z L W d l c 2 l j a G V y d C 1 L V k d f Z 2 V i V i Z x d W 9 0 O y w m c X V v d D t P Y m x f R m 9 u Z H M t b m l j a H Q t S 1 Z H X 2 d l Y l Y m c X V v d D s s J n F 1 b 3 Q 7 Q W t 0 L W d l c 2 l j a G V y d C 1 L V k d f Z 2 V i V i Z x d W 9 0 O y w m c X V v d D t B a 3 Q t b m l j a H Q t S 1 Z H X 2 d l Y l Y m c X V v d D s s J n F 1 b 3 Q 7 Q W t 0 X 0 Z v b m R z L W d l c 2 l j a G V y d C 1 L V k d f Z 2 V i V i Z x d W 9 0 O y w m c X V v d D t B a 3 R f R m 9 u Z H M t b m l j a H Q t S 1 Z H X 2 d l Y l Y m c X V v d D s s J n F 1 b 3 Q 7 T G l x L W d l c 2 l j a G V y d C 1 L V k d f Z 2 V i V i Z x d W 9 0 O y w m c X V v d D t M a X E t b m l j a H Q t S 1 Z H X 2 d l Y l Y m c X V v d D s s J n F 1 b 3 Q 7 T G l x X 0 Z v b m R z L W d l c 2 l j a G V y d C 1 L V k d f Z 2 V i V i Z x d W 9 0 O y w m c X V v d D t M a X F f R m 9 u Z H M t b m l j a H Q t S 1 Z H X 2 d l Y l Y m c X V v d D s s J n F 1 b 3 Q 7 R G V y a X Z h d G l 2 Z V 9 n Z W J W J n F 1 b 3 Q 7 L C Z x d W 9 0 O 0 l t b 1 9 J b m x h b m Q t S 1 Z H X 8 O 8 Y n J p Z 1 Y m c X V v d D s s J n F 1 b 3 Q 7 S W 1 v X 0 F 1 c 2 x h b m Q t S 1 Z H X 8 O 8 Y n J p Z 1 Y m c X V v d D s s J n F 1 b 3 Q 7 S W 1 v X 0 Z v b m R z L W d l c 2 l j a G V y d C 1 L V k d f w 7 x i c m l n V i Z x d W 9 0 O y w m c X V v d D t J b W 9 f R m 9 u Z H M t b m l j a H Q t S 1 Z H X 8 O 8 Y n J p Z 1 Y m c X V v d D s s J n F 1 b 3 Q 7 T 2 J s a X M t Z 2 V z a W N o Z X J 0 L U t W R 1 / D v G J y a W d W J n F 1 b 3 Q 7 L C Z x d W 9 0 O 0 9 i b G l z L W 5 p Y 2 h 0 L U t W R 1 / D v G J y a W d W J n F 1 b 3 Q 7 L C Z x d W 9 0 O 0 9 i b F 9 G b 2 5 k c y 1 n Z X N p Y 2 h l c n Q t S 1 Z H X 8 O 8 Y n J p Z 1 Y m c X V v d D s s J n F 1 b 3 Q 7 T 2 J s X 0 Z v b m R z L W 5 p Y 2 h 0 L U t W R 1 / D v G J y a W d W J n F 1 b 3 Q 7 L C Z x d W 9 0 O 0 F r d C 1 n Z X N p Y 2 h l c n Q t S 1 Z H X 8 O 8 Y n J p Z 1 Y m c X V v d D s s J n F 1 b 3 Q 7 Q W t 0 L W 5 p Y 2 h 0 L U t W R 1 / D v G J y a W d W J n F 1 b 3 Q 7 L C Z x d W 9 0 O 0 F r d F 9 G b 2 5 k c y 1 n Z X N p Y 2 h l c n Q t S 1 Z H X 8 O 8 Y n J p Z 1 Y m c X V v d D s s J n F 1 b 3 Q 7 Q W t 0 X 0 Z v b m R z L W 5 p Y 2 h 0 L U t W R 1 / D v G J y a W d W J n F 1 b 3 Q 7 L C Z x d W 9 0 O 0 x p c S 1 n Z X N p Y 2 h l c n Q t S 1 Z H X 8 O 8 Y n J p Z 1 Y m c X V v d D s s J n F 1 b 3 Q 7 T G l x L W 5 p Y 2 h 0 L U t W R 1 / D v G J y a W d W J n F 1 b 3 Q 7 L C Z x d W 9 0 O 0 x p c V 9 G b 2 5 k c y 1 n Z X N p Y 2 h l c n Q t S 1 Z H X 8 O 8 Y n J p Z 1 Y m c X V v d D s s J n F 1 b 3 Q 7 T G l x X 0 Z v b m R z L W 5 p Y 2 h 0 L U t W R 1 / D v G J y a W d W J n F 1 b 3 Q 7 L C Z x d W 9 0 O 0 R l c m l 2 Y X R p d m V f w 7 x i c m l n V i Z x d W 9 0 O y w m c X V v d D t C Z X R l a W x p Z 3 V u Z 2 V u I E t W L U t W R 1 / D v G J y a W d W J n F 1 b 3 Q 7 L C Z x d W 9 0 O 1 B y w 6 R t a W V u I C h L d G 8 u M z A p J n F 1 b 3 Q 7 L C Z x d W 9 0 O 0 V y b M O 2 c 2 1 p b m R l c n V u Z 2 V u I G F 1 Z i B Q c s O k b W l l b i A o S 3 R v L j M z K S Z x d W 9 0 O y w m c X V v d D t Q c s O k b W l l b n R h b n R l a W x l I G R l c i B S w 7 x j a 3 Z l c n N p Y 2 h l c m V y I C h L d G 8 u M z U p J n F 1 b 3 Q 7 L C Z x d W 9 0 O 0 J l a X R y w 6 R n Z S B k Z X I g S 2 F u d G 9 u Z S B 6 L k c u I G R l c i B Q c s O k b W l l b n Z l c m J p b G x p Z 3 V u Z y A o S 3 R v L j M 2 K S Z x d W 9 0 O y w m c X V v d D t B b m R l c m U g Q m V p d H L D p G d l I H o u R y 4 g Z G V z I F Z l c n N p Y 2 h l c m V y c y A o S 3 R v L j M 2 K S Z x d W 9 0 O y w m c X V v d D t C Z W l 0 c s O k Z 2 U g Y W 4 g S W 5 z b 2 x 2 Z W 5 6 Z m 9 u Z H M g K E t 0 b y 4 z N i k m c X V v d D s s J n F 1 b 3 Q 7 Q m V p d H L D p G d l I G F u I G R p Z S B H Z X N 1 b m R o Z W l 0 c 2 b D t n J k Z X J 1 b m c g K E F y d C 4 g M T k g S 1 Z H K S A g K E t 0 b y 4 z N i k m c X V v d D s s J n F 1 b 3 Q 7 Q m V p d H L D p G d l I G F u I G R p Z S B F a W R n Z W 7 D t n N z a X N j a G U g U X V h b G l 0 w 6 R 0 c 2 t v b W 1 p c 3 N p b 2 4 g K E V R S y k g Q X J 0 L i A 1 O G Y g S 1 Z H J n F 1 b 3 Q 7 L C Z x d W 9 0 O 0 F u Z 2 V y Z W N o b m V 0 Z S B 1 b m Q g Y X V z Y m V 6 Y W h s d G U g Q m V p d H L D p G d l I G F u I G R p Z S B W Z X J z a W N o Z X J 0 Z W 4 g K E t 0 b y 4 z N y k m c X V v d D s s J n F 1 b 3 Q 7 Q n J 1 d H R v b G V p c 3 R 1 b m d l b i A o S 3 R v L j Q w K S Z x d W 9 0 O y w m c X V v d D t L b 3 N 0 Z W 5 i Z X R l a W x p Z 3 V u Z 2 V u I E Z y Y W 5 j a G l z c 2 V u I C h L d G 8 u N D I p J n F 1 b 3 Q 7 L C Z x d W 9 0 O 0 t v c 3 R l b m J l d G V p b G l n d W 5 n Z W 4 g U 2 V s Y n N i Z W h h b H Q g K E t 0 b y 4 0 M i k m c X V v d D s s J n F 1 b 3 Q 7 S 2 9 z d G V u Y m V 0 Z W l s a W d 1 b m d l b i B T c G l 0 Y W x i Z W l 0 c m F n I C h L d G 8 u N D I p J n F 1 b 3 Q 7 L C Z x d W 9 0 O 0 t v c 3 R l b m J l d G V p b G l n d W 5 n Z W 4 g U G F 1 c 2 N o Y W w g K E t 0 b y 4 0 M i k m c X V v d D s s J n F 1 b 3 Q 7 Q W J z Y 2 h y Z W l i d W 5 n Z W 4 g Y X V m I E t v c 3 R l b m J l d G V p b G l n d W 5 n Z W 4 g K E t 0 b y 4 0 M i k m c X V v d D s s J n F 1 b 3 Q 7 V m V y w 6 R u Z G V y d W 5 n I F L D v G N r c 3 R l b G x 1 b m d l b i B m w 7 x y I H V u Z X J s Z W R p Z 3 R l I F Z l c n N p Y 2 h l c n V u Z 3 N m w 6 R s b G U g K E t 0 b y 4 0 N S k m c X V v d D s s J n F 1 b 3 Q 7 Q X V z Z 2 x l a W N o I H Z v b i B 6 d S B o b 2 h l b i B Q c s O k b W l l b m V p b m 5 h a G 1 l b i A o S 3 R v L j Q 1 N C k g K G F i I D I w M T c p J n F 1 b 3 Q 7 L C Z x d W 9 0 O 1 Z l c s O k b m Q u Z C 5 2 Z X J z L n R l Y 2 h u L l N j a H d h b m t 1 b m d z L V J z d C 4 g K E t 0 b y 4 g N D Y w K S A o b n V y I G J l a S B W V k c p J n F 1 b 3 Q 7 L C Z x d W 9 0 O 1 Z l c s O k b m R l c n V u Z y B S w 7 x j a 3 N 0 Z W x s d W 5 n Z W 4 g U H L D p G 1 p Z W 5 r b 3 J y Z W t 0 d X I g I C h L d G 8 u N D c p J n F 1 b 3 Q 7 L C Z x d W 9 0 O 0 F i Z 2 F i Z W 4 g a W 4 g Z G V u I F J p c 2 l r b 2 F 1 c 2 d s Z W l j a C A o S 3 R v L i B m w 7 x y I E 5 l d H R v L V p h a G x l c i k g K E t 0 b y 4 0 O C k m c X V v d D s s J n F 1 b 3 Q 7 Q m V p d H L D p G d l I G F 1 c y B k Z W 0 g U m l z a W t v Y X V z Z 2 x l a W N o I C h L d G 8 u I G b D v H I g T m V 0 d G 8 t R W 1 w Z s O k b m d l c i k g K E t 0 b y 4 0 O C k m c X V v d D s s J n F 1 b 3 Q 7 Q m l s Z H V u Z y A v I E F 1 Z m z D t n N 1 b m c g Q W J n c m V u e n V u Z 2 V u I G b D v H I g Z G V u I F J p c 2 l r b 2 F 1 c 2 d s Z W l j a C A o S 3 R v L j Q 4 K S Z x d W 9 0 O y w m c X V v d D t C Z W h h b m R s d W 5 n c 3 B h d X N j a G F s Z W 4 g T W F u Y W d l Z C B D Y X J l I C h L d G 8 u N D M p J n F 1 b 3 Q 7 L C Z x d W 9 0 O 0 t v c 3 R l b i B m w 7 x y I G 1 l Z G l 6 a W 5 p c 2 N o Z S B D Y W x s L U N l b n R l c i A o S 3 R v L j Q z K S Z x d W 9 0 O y w m c X V v d D t X Z W l 0 Z X J l I E x l a X N 0 d W 5 n Z W 4 g K E t 0 b y 4 0 M y k m c X V v d D s s J n F 1 b 3 Q 7 T G V p c 3 R 1 b m d z Y W 5 0 Z W l s Z S B w Y X N z a X Z l I F L D v G N r d m V y c 2 l j a G V y d W 5 n I C h L d G 8 u N D Q p J n F 1 b 3 Q 7 L C Z x d W 9 0 O 8 O c Y m V y c 2 N o d X N z Y m V 0 Z W l s a W d 1 b m c g Z G V y I F Z l c n N p Y 2 h l c n R l b i A o S 3 R v L i A 0 O T A p I C h u d X I g Y m V p I F Z W R y k m c X V v d D s s J n F 1 b 3 Q 7 N T A w I C 8 g N T A y I C 0 g N T A 0 I F B l c n N v b m F s Y X V m d 2 F u Z C A o S 3 R v L j U w K S Z x d W 9 0 O y w m c X V v d D t Q c m 9 2 a X N p b 2 5 l b i B h b n M g Z W l n Z W 5 l I F B l c n N v b m F s I C h L d G 8 u N T A p J n F 1 b 3 Q 7 L C Z x d W 9 0 O z U x M C A t I D U x N S A r I D U x O C B E a X Z l c n N l c i B C Z X R y a W V i c 2 F 1 Z n d h b m Q g K E t 0 b y 4 g N T E p J n F 1 b 3 Q 7 L C Z x d W 9 0 O 1 d l c m J l Y X V m d 2 F u Z C A o S 3 R v L i A 1 M S k m c X V v d D s s J n F 1 b 3 Q 7 U H J v d m l z a W 9 u Z W 4 g K E t 0 b y 4 g N T E 3 K S Z x d W 9 0 O y w m c X V v d D t B Y n N j a H J l a W J 1 b m d l b i A o S 3 R v L i A 1 M S k m c X V v d D s s J n F 1 b 3 Q 7 w 5 x i c m l n Z X I g Y m V 0 c m l l Y m x p Y 2 h l c i B F c n R y Y W c g S 1 Z H I C h L d G 8 u N z A p J n F 1 b 3 Q 7 L C Z x d W 9 0 O 8 O c Y n J p Z 2 V y I G J l d H J p Z W J s a W N o Z X I g Q X V m d 2 F u Z C B L V k c g K E t 0 b y 4 3 M S k m c X V v d D s s J n F 1 b 3 Q 7 R n J l a X d p b G x p Z 2 V y I E F i Y m F 1 I H Z v b i D D v G J l c m 3 D p H N z a W d l b i B S Z X N l c n Z l b i A o S 3 R v L j c x N S k g K G F i I D I w M T c p J n F 1 b 3 Q 7 L C Z x d W 9 0 O 0 V y Z m 9 s Z y B h d X M g S 2 F w a X R h b G F u b G F n Z W 4 g S 1 Z H I C h L d G 8 u N z M p J n F 1 b 3 Q 7 L C Z x d W 9 0 O 0 J l d H J p Z W J z Z n J l b W R l c i B 1 b m Q g Y X V z c 2 V y b 3 J k Z W 5 0 b G l j a G V y I E V y d H J h Z y A o S 3 R v L j g w K S Z x d W 9 0 O y w m c X V v d D t C Z X R y a W V i c 2 Z y Z W 1 k Z X I g d W 5 k I G F 1 c 3 N l c m 9 y Z G V u d G x p Y 2 h l c i B B d W Z 3 Y W 5 k I C h L d G 8 u O D A p J n F 1 b 3 Q 7 L C Z x d W 9 0 O 1 N 0 Z X V l c m 4 g K E t 0 b y 4 g O S k g K G 5 1 c i B i Z W k g V l Z H K S Z x d W 9 0 O y w m c X V v d D t B Y m d y Z W 5 6 d W 5 n I F J B I C h L d G 8 u M j c w M C k m c X V v d D s s J n F 1 b 3 Q 7 Q W J n c m V u e n V u Z y B S Q S A o S 3 R v L j E 1 M y k m c X V v d D s s J n F 1 b 3 Q 7 d m 9 y a C B S Z X M g K G F s b C B p b i B N a W 8 p J n F 1 b 3 Q 7 L C Z x d W 9 0 O 0 1 p b i B S Z X M g K G F s b C B p b i B N a W 8 p J n F 1 b 3 Q 7 L C Z x d W 9 0 O 0 R l Z l 9 S Q S Z x d W 9 0 O y w m c X V v d D t L Y X B p d G F s Y W 5 s Y W d l b i B L V k c g K D E w M C k m c X V v d D s s J n F 1 b 3 Q 7 S 2 F w a X R h b G F u b G F n Z W 4 g V l Z H I C g x M D E p J n F 1 b 3 Q 7 L C Z x d W 9 0 O 0 F r d G l 2 Z W 4 g Y X V z I F Z v c n N v c m d l c G z D p G 5 l I C g x M D Q p J n F 1 b 3 Q 7 L C Z x d W 9 0 O 0 l t b W F 0 Z X J p Z W x s Z S B B b m x h Z 2 V u I C g x M S k m c X V v d D s s J n F 1 b 3 Q 7 U 2 F j a G F u b G F n Z W 4 g K D E z K S Z x d W 9 0 O y w m c X V v d D t S Z W N o b n V u Z 3 N h Y m d y Z W 5 6 d W 5 n I C g x N S k m c X V v d D s s J n F 1 b 3 Q 7 R m 9 y Z G V y d W 5 n Z W 4 g V m V y c 2 l j a G V y d W 5 n c 2 5 l a G 1 l c i A o M T Y w K S Z x d W 9 0 O y w m c X V v d D t G b 3 J k Z X J 1 b m d l b i B h d X M g U k E g K D E 2 M S k m c X V v d D s s J n F 1 b 3 Q 7 V m V y c 2 l j a G V y d W 5 n c 2 9 y Z 2 F u a X N h d G l v b m V u I C g x N j Q p J n F 1 b 3 Q 7 L C Z x d W 9 0 O 0 F n Z W 5 0 Z W 4 g d W 5 k I F Z l c m 1 p d H R s Z X I g K D E 2 N S k m c X V v d D s s J n F 1 b 3 Q 7 R 2 V n Z W 7 D v G J l c i B z d G F h d G x p Y 2 h l b i B T d G V s b G V u I C g x N j c p J n F 1 b 3 Q 7 L C Z x d W 9 0 O 8 O c Y n J p Z 2 U g R m 9 y Z G V y d W 5 n Z W 4 g K D E 2 O S k m c X V v d D s s J n F 1 b 3 Q 7 R m 9 y Z G V y d W 5 n Z W 4 g Y m V p I G 5 h a G V z d G V o Z W 5 k Z W 4 g T 3 J n Y W 5 p c 2 F 0 a W 9 u Z W 4 g d W 5 k I F B l c n N v b m V u I C g x N y k m c X V v d D s s J n F 1 b 3 Q 7 R m z D v H N z a W d l I E 1 p d H R l b C A o M T k p J n F 1 b 3 Q 7 L C Z x d W 9 0 O 0 J f S 2 F w a X R h b C B k Z X I g T 3 J n Y W 5 p c 2 F 0 a W 9 u I C g y M D A p J n F 1 b 3 Q 7 L C Z x d W 9 0 O 0 J f T 0 t Q I E N I I D I w N j A w J n F 1 b 3 Q 7 L C Z x d W 9 0 O 0 J f T 0 t Q I E V V L 0 V G V E E g M j A 2 M D E m c X V v d D s s J n F 1 b 3 Q 7 R n J l a X d p b G x p Z 2 V z I F R h Z 2 d l b G Q g S 1 Z H I D I w N j A y J n F 1 b 3 Q 7 L C Z x d W 9 0 O 0 J f Q W t 0 a X Z l I F L D v G N r d m V y c 2 l j a G V y d W 5 n I E t W R y A o M j A 2 M D M p J n F 1 b 3 Q 7 L C Z x d W 9 0 O 1 V W R y A o V V Z W I D I w N j I w K S Z x d W 9 0 O y w m c X V v d D t V V k c g K F V W V i A y M D Y y M S k m c X V v d D s s J n F 1 b 3 Q 7 R l 9 W R y B p b m t s L i B G T C A o M j A 2 M S k m c X V v d D s s J n F 1 b 3 Q 7 Q l 9 W Z X J z a W N o Z X J 1 b m d z d G V j a G 5 p c 2 N o Z S B S w 7 x j a 3 N 0 Z W x s d W 5 n Z W 4 g Z s O 8 c i B m c m V p d 2 l s b G l n Z X M g V G F n Z 2 V s Z C B L V k c g T G V p c 3 R 1 b m d z c s O 8 Y 2 t z d G V s b H V u Z 2 V u I C g y M T A w M C k m c X V v d D s s J n F 1 b 3 Q 7 Q l 9 W Z X J z a W N o Z X J 1 b m d z d G V j a G 5 p c 2 N o Z S B S w 7 x j a 3 N 0 Z W x s d W 5 n Z W 4 g Z s O 8 c i B m c m V p d 2 l s b G l n Z X M g V G F n Z 2 V s Z C B L V k c g Q W x 0 Z X J 1 b m d z c s O 8 Y 2 t z d G V s b H V u Z 2 V u I C g y M T A w M S k m c X V v d D s s J n F 1 b 3 Q 7 Q l 9 W Z X J z a W N o Z X J 1 b m d z d G V j a G 5 p c 2 N o Z S B S w 7 x j a 3 N 0 Z W x s d W 5 n Z W 4 g Z s O 8 c i B P S 1 A g Q 0 g g K D I x M D E w K S Z x d W 9 0 O y w m c X V v d D t C X 1 Z l c n N p Y 2 h l c n V u Z 3 N 0 Z W N o b m l z Y 2 h l I F L D v G N r c 3 R l b G x 1 b m d l b i B m w 7 x y I E V V L 0 V G V E E g K D I x M D E x K S Z x d W 9 0 O y w m c X V v d D t C X 1 Z l c n N p Y 2 h l c n V u Z 3 N 0 Z W N o b m l z Y 2 h l I F L D v G N r c 3 R l b G x 1 b m d l b i B m w 7 x y I E F r d G l 2 Z S B S w 7 x j a 3 Z l c n N p Y 2 h l c n V u Z y B L V k c g K D I x M D I p J n F 1 b 3 Q 7 L C Z x d W 9 0 O 0 J f V m V y c 2 l j a G V y d W 5 n c 3 R l Y 2 h u a X N j a G U g U s O 8 Y 2 t z d G V s b H V u Z 2 V u I G b D v H I g V l Z H I G l u a 2 w g R k w g K D I x M D M p J n F 1 b 3 Q 7 L C Z x d W 9 0 O 1 Z l c n N p Y 2 h l c n V u Z 3 N 0 Z W N o b m l z Y 2 h l I F L D v G N r c 3 R l b G x 1 b m d l b i B V V k c g K D I x M D Q p J n F 1 b 3 Q 7 L C Z x d W 9 0 O 0 J f U s O 8 Y 2 t z d G V s b H V u Z 2 V u I E F 1 c 2 d s Z W l j a C B 2 b 2 4 g e n U g a G 9 o Z W 4 g U H L D p G 1 p Z W 5 l a W 5 u Y W h t Z W 4 g K D I x M D U p J n F 1 b 3 Q 7 L C Z x d W 9 0 O 1 Z l c n N p Y 2 h l c n V u Z 3 N 0 Z W N o b m l z Y 2 h l I F N j a H d h b m t 1 b m d z I H V u Z C B T a W N o Z X J o Z W l 0 c 3 L D v G N r c 3 R l b G x 1 b m d l b i B W V k c g K D I x M S k m c X V v d D s s J n F 1 b 3 Q 7 T m l j a H R 2 Z X J z a W N o Z X J 1 b m d z d G V j a G 5 p c 2 N o Z S B S w 7 x j a 3 N 0 Z W x s d W 5 n Z W 4 g S 1 Z H I C g y M j A w K S Z x d W 9 0 O y w m c X V v d D t O a W N o d H Z l c n N p Y 2 h l c n V u Z 3 N 0 Z W N o b m l z Y 2 h l I F L D v G N r c 3 R l b G x 1 b m d l b i B W V k c g K D I y M D E p J n F 1 b 3 Q 7 L C Z x d W 9 0 O 1 L D v G N r c 3 R l b G x 1 b m d l b i B m w 7 x y I F J p c 2 l r Z W 4 g a W 4 g Z G V u I E t h c G l 0 Y W x h b m x h Z 2 V u I F Z W R 1 x 1 M D A y N l V W R y A o M j M w K S Z x d W 9 0 O y w m c X V v d D t C X 1 L D v G N r c 3 R l b G x 1 b m d l b i B m c m V p d 2 l s b G l n Z X I g Q W J i Y X U g d m 9 u I M O 8 Y m V y b c O k c 3 N p Z 2 V u I F J l c 2 V y d m V u I C g y M z I p J n F 1 b 3 Q 7 L C Z x d W 9 0 O 0 x h b m d m c m l z d G l n Z S B W Z X J i a W 5 k b G l j a G t l a X R l b i A o M j Q w K S Z x d W 9 0 O y w m c X V v d D t W Z X J i a W 5 k b G l j a G t l a X R l b i B E c m l 0 d G U g K D I 1 M C k m c X V v d D s s J n F 1 b 3 Q 7 V m V y Y m l u Z G x p Y 2 h r Z W l 0 Z W 4 g T G V p c 3 R 1 b m d z Z X J i c m l u Z 2 V y I C g y N j A p J n F 1 b 3 Q 7 L C Z x d W 9 0 O 1 Z v c m F 1 c 2 J l e m F o b H R l I F B y w 6 R t a W V u I G R l c i B W Z X J z a W N o Z X J 0 Z W 4 g K D I 2 M S k m c X V v d D s s J n F 1 b 3 Q 7 U G F z c 2 l 2 Z S B E d X J j a G d h b m d z a 2 9 u d G k g K D I 2 M i k m c X V v d D s s J n F 1 b 3 Q 7 V m V y c 2 l j a G V y d W 5 n c 2 9 y Z 2 F u a X N h d G l v b m V u I C g y N j M p J n F 1 b 3 Q 7 L C Z x d W 9 0 O 0 F n Z W 5 0 Z W 4 g d W 5 k I F Z l c m 1 p d H R s Z X I g K D I 2 N C k m c X V v d D s s J n F 1 b 3 Q 7 R 2 V n Z W 7 D v G J l c i B z d G F h d G x p Y 2 h l b i B T d G V s b G V u I C g y N j U p J n F 1 b 3 Q 7 L C Z x d W 9 0 O 0 d l b W V p b n N h b W U g R W l u c m l j a H R 1 b m c g S 1 Z H I C g y N j Y p J n F 1 b 3 Q 7 L C Z x d W 9 0 O 1 Z l c m J p b m R s a W N o a 2 V p d G V u I E x p Z W Z l c m F u d G V u I H V u Z C D D n G J y a W d l I C g y N j g p J n F 1 b 3 Q 7 L C Z x d W 9 0 O 1 Z l c m J p b m R s a W N o a 2 V p d G V u I G d l Z 2 V u w 7 x i Z X I g b m F o Z X N 0 Z W h l b m R l b i B P c m d h b m l z Y X R p b 2 5 l b i B 1 b m Q g U G V y c 2 9 u Z W 4 g K D I 2 O S k m c X V v d D s s J n F 1 b 3 Q 7 Q l 9 S Z W N o b n V u Z 3 N h Y m d y Z W 5 6 d W 5 n I C g y N z A p J n F 1 b 3 Q 7 X S I g L z 4 8 R W 5 0 c n k g V H l w Z T 0 i R m l s b E N v d W 5 0 I i B W Y W x 1 Z T 0 i b D E 1 N i I g L z 4 8 R W 5 0 c n k g V H l w Z T 0 i Q W R k Z W R U b 0 R h d G F N b 2 R l b C I g V m F s d W U 9 I m w w I i A v P j x F b n R y e S B U e X B l P S J G a W x s U 3 R h d H V z I i B W Y W x 1 Z T 0 i c 0 N v b X B s Z X R l I i A v P j x F b n R y e S B U e X B l P S J S Z W x h d G l v b n N o a X B J b m Z v Q 2 9 u d G F p b m V y I i B W Y W x 1 Z T 0 i c 3 s m c X V v d D t j b 2 x 1 b W 5 D b 3 V u d C Z x d W 9 0 O z o x M z M s J n F 1 b 3 Q 7 a 2 V 5 Q 2 9 s d W 1 u T m F t Z X M m c X V v d D s 6 W 1 0 s J n F 1 b 3 Q 7 c X V l c n l S Z W x h d G l v b n N o a X B z J n F 1 b 3 Q 7 O l t d L C Z x d W 9 0 O 2 N v b H V t b k l k Z W 5 0 a X R p Z X M m c X V v d D s 6 W y Z x d W 9 0 O 1 N l Y 3 R p b 2 4 x L 2 d y d X B w Z W 5 f Z n V z a W 9 u Z W 5 f Y m V y Z W N o b m V 0 L 0 d l w 6 R u Z G V y d G V y I F R 5 c C 5 7 V m V y c 2 l j a G V y Z X I g I y w w f S Z x d W 9 0 O y w m c X V v d D t T Z W N 0 a W 9 u M S 9 n c n V w c G V u X 2 Z 1 c 2 l v b m V u X 2 J l c m V j a G 5 l d C 9 H Z c O k b m R l c n R l c i B U e X A u e 1 Z l c n N p Y 2 h l c m V y I E 5 h b W U s M X 0 m c X V v d D s s J n F 1 b 3 Q 7 U 2 V j d G l v b j E v Z 3 J 1 c H B l b l 9 m d X N p b 2 5 l b l 9 i Z X J l Y 2 h u Z X Q v R 2 X D p G 5 k Z X J 0 Z X I g V H l w L n t K Y W h y L D J 9 J n F 1 b 3 Q 7 L C Z x d W 9 0 O 1 N l Y 3 R p b 2 4 x L 2 d y d X B w Z W 5 f Z n V z a W 9 u Z W 5 f Y m V y Z W N o b m V 0 L 0 d l w 6 R u Z G V y d G V y I F R 5 c C 5 7 Q n J h b m N o Z S w z f S Z x d W 9 0 O y w m c X V v d D t T Z W N 0 a W 9 u M S 9 n c n V w c G V u X 2 Z 1 c 2 l v b m V u X 2 J l c m V j a G 5 l d C 9 H Z c O k b m R l c n R l c i B U e X A u e 8 O Y I F Z l c n N p Y 2 h l c n R l L D R 9 J n F 1 b 3 Q 7 L C Z x d W 9 0 O 1 N l Y 3 R p b 2 4 x L 2 d y d X B w Z W 5 f Z n V z a W 9 u Z W 5 f Y m V y Z W N o b m V 0 L 0 d l w 6 R u Z G V y d G V y I F R 5 c C 5 7 V m V y c 2 l j a G V y d G V u Y m V z d G F u Z C B T d G l j a H R h Z y A w M S 4 w M S 4 g R m 9 s Z 2 V q Y W h y L D V 9 J n F 1 b 3 Q 7 L C Z x d W 9 0 O 1 N l Y 3 R p b 2 4 x L 2 d y d X B w Z W 5 f Z n V z a W 9 u Z W 5 f Y m V y Z W N o b m V 0 L 0 d l w 6 R u Z G V y d G V y I F R 5 c C 5 7 S W 1 v X 0 l u b G F u Z C 1 L V k d f Z 2 V i V i w 2 f S Z x d W 9 0 O y w m c X V v d D t T Z W N 0 a W 9 u M S 9 n c n V w c G V u X 2 Z 1 c 2 l v b m V u X 2 J l c m V j a G 5 l d C 9 H Z c O k b m R l c n R l c i B U e X A u e 0 l t b 1 9 B d X N s Y W 5 k L U t W R 1 9 n Z W J W L D d 9 J n F 1 b 3 Q 7 L C Z x d W 9 0 O 1 N l Y 3 R p b 2 4 x L 2 d y d X B w Z W 5 f Z n V z a W 9 u Z W 5 f Y m V y Z W N o b m V 0 L 0 d l w 6 R u Z G V y d G V y I F R 5 c C 5 7 S W 1 v X 0 Z v b m R z L W d l c 2 l j a G V y d C 1 L V k d f Z 2 V i V i w 4 f S Z x d W 9 0 O y w m c X V v d D t T Z W N 0 a W 9 u M S 9 n c n V w c G V u X 2 Z 1 c 2 l v b m V u X 2 J l c m V j a G 5 l d C 9 H Z c O k b m R l c n R l c i B U e X A u e 0 l t b 1 9 G b 2 5 k c y 1 u a W N o d C 1 L V k d f Z 2 V i V i w 5 f S Z x d W 9 0 O y w m c X V v d D t T Z W N 0 a W 9 u M S 9 n c n V w c G V u X 2 Z 1 c 2 l v b m V u X 2 J l c m V j a G 5 l d C 9 H Z c O k b m R l c n R l c i B U e X A u e 0 9 i b G l z L W d l c 2 l j a G V y d C 1 L V k d f Z 2 V i V i w x M H 0 m c X V v d D s s J n F 1 b 3 Q 7 U 2 V j d G l v b j E v Z 3 J 1 c H B l b l 9 m d X N p b 2 5 l b l 9 i Z X J l Y 2 h u Z X Q v R 2 X D p G 5 k Z X J 0 Z X I g V H l w L n t P Y m x p c y 1 u a W N o d C 1 L V k d f Z 2 V i V i w x M X 0 m c X V v d D s s J n F 1 b 3 Q 7 U 2 V j d G l v b j E v Z 3 J 1 c H B l b l 9 m d X N p b 2 5 l b l 9 i Z X J l Y 2 h u Z X Q v R 2 X D p G 5 k Z X J 0 Z X I g V H l w L n t P Y m x f R m 9 u Z H M t Z 2 V z a W N o Z X J 0 L U t W R 1 9 n Z W J W L D E y f S Z x d W 9 0 O y w m c X V v d D t T Z W N 0 a W 9 u M S 9 n c n V w c G V u X 2 Z 1 c 2 l v b m V u X 2 J l c m V j a G 5 l d C 9 H Z c O k b m R l c n R l c i B U e X A u e 0 9 i b F 9 G b 2 5 k c y 1 u a W N o d C 1 L V k d f Z 2 V i V i w x M 3 0 m c X V v d D s s J n F 1 b 3 Q 7 U 2 V j d G l v b j E v Z 3 J 1 c H B l b l 9 m d X N p b 2 5 l b l 9 i Z X J l Y 2 h u Z X Q v R 2 X D p G 5 k Z X J 0 Z X I g V H l w L n t B a 3 Q t Z 2 V z a W N o Z X J 0 L U t W R 1 9 n Z W J W L D E 0 f S Z x d W 9 0 O y w m c X V v d D t T Z W N 0 a W 9 u M S 9 n c n V w c G V u X 2 Z 1 c 2 l v b m V u X 2 J l c m V j a G 5 l d C 9 H Z c O k b m R l c n R l c i B U e X A u e 0 F r d C 1 u a W N o d C 1 L V k d f Z 2 V i V i w x N X 0 m c X V v d D s s J n F 1 b 3 Q 7 U 2 V j d G l v b j E v Z 3 J 1 c H B l b l 9 m d X N p b 2 5 l b l 9 i Z X J l Y 2 h u Z X Q v R 2 X D p G 5 k Z X J 0 Z X I g V H l w L n t B a 3 R f R m 9 u Z H M t Z 2 V z a W N o Z X J 0 L U t W R 1 9 n Z W J W L D E 2 f S Z x d W 9 0 O y w m c X V v d D t T Z W N 0 a W 9 u M S 9 n c n V w c G V u X 2 Z 1 c 2 l v b m V u X 2 J l c m V j a G 5 l d C 9 H Z c O k b m R l c n R l c i B U e X A u e 0 F r d F 9 G b 2 5 k c y 1 u a W N o d C 1 L V k d f Z 2 V i V i w x N 3 0 m c X V v d D s s J n F 1 b 3 Q 7 U 2 V j d G l v b j E v Z 3 J 1 c H B l b l 9 m d X N p b 2 5 l b l 9 i Z X J l Y 2 h u Z X Q v R 2 X D p G 5 k Z X J 0 Z X I g V H l w L n t M a X E t Z 2 V z a W N o Z X J 0 L U t W R 1 9 n Z W J W L D E 4 f S Z x d W 9 0 O y w m c X V v d D t T Z W N 0 a W 9 u M S 9 n c n V w c G V u X 2 Z 1 c 2 l v b m V u X 2 J l c m V j a G 5 l d C 9 H Z c O k b m R l c n R l c i B U e X A u e 0 x p c S 1 u a W N o d C 1 L V k d f Z 2 V i V i w x O X 0 m c X V v d D s s J n F 1 b 3 Q 7 U 2 V j d G l v b j E v Z 3 J 1 c H B l b l 9 m d X N p b 2 5 l b l 9 i Z X J l Y 2 h u Z X Q v R 2 X D p G 5 k Z X J 0 Z X I g V H l w L n t M a X F f R m 9 u Z H M t Z 2 V z a W N o Z X J 0 L U t W R 1 9 n Z W J W L D I w f S Z x d W 9 0 O y w m c X V v d D t T Z W N 0 a W 9 u M S 9 n c n V w c G V u X 2 Z 1 c 2 l v b m V u X 2 J l c m V j a G 5 l d C 9 H Z c O k b m R l c n R l c i B U e X A u e 0 x p c V 9 G b 2 5 k c y 1 u a W N o d C 1 L V k d f Z 2 V i V i w y M X 0 m c X V v d D s s J n F 1 b 3 Q 7 U 2 V j d G l v b j E v Z 3 J 1 c H B l b l 9 m d X N p b 2 5 l b l 9 i Z X J l Y 2 h u Z X Q v R 2 X D p G 5 k Z X J 0 Z X I g V H l w L n t E Z X J p d m F 0 a X Z l X 2 d l Y l Y s M j J 9 J n F 1 b 3 Q 7 L C Z x d W 9 0 O 1 N l Y 3 R p b 2 4 x L 2 d y d X B w Z W 5 f Z n V z a W 9 u Z W 5 f Y m V y Z W N o b m V 0 L 0 d l w 6 R u Z G V y d G V y I F R 5 c C 5 7 S W 1 v X 0 l u b G F u Z C 1 L V k d f w 7 x i c m l n V i w y M 3 0 m c X V v d D s s J n F 1 b 3 Q 7 U 2 V j d G l v b j E v Z 3 J 1 c H B l b l 9 m d X N p b 2 5 l b l 9 i Z X J l Y 2 h u Z X Q v R 2 X D p G 5 k Z X J 0 Z X I g V H l w L n t J b W 9 f Q X V z b G F u Z C 1 L V k d f w 7 x i c m l n V i w y N H 0 m c X V v d D s s J n F 1 b 3 Q 7 U 2 V j d G l v b j E v Z 3 J 1 c H B l b l 9 m d X N p b 2 5 l b l 9 i Z X J l Y 2 h u Z X Q v R 2 X D p G 5 k Z X J 0 Z X I g V H l w L n t J b W 9 f R m 9 u Z H M t Z 2 V z a W N o Z X J 0 L U t W R 1 / D v G J y a W d W L D I 1 f S Z x d W 9 0 O y w m c X V v d D t T Z W N 0 a W 9 u M S 9 n c n V w c G V u X 2 Z 1 c 2 l v b m V u X 2 J l c m V j a G 5 l d C 9 H Z c O k b m R l c n R l c i B U e X A u e 0 l t b 1 9 G b 2 5 k c y 1 u a W N o d C 1 L V k d f w 7 x i c m l n V i w y N n 0 m c X V v d D s s J n F 1 b 3 Q 7 U 2 V j d G l v b j E v Z 3 J 1 c H B l b l 9 m d X N p b 2 5 l b l 9 i Z X J l Y 2 h u Z X Q v R 2 X D p G 5 k Z X J 0 Z X I g V H l w L n t P Y m x p c y 1 n Z X N p Y 2 h l c n Q t S 1 Z H X 8 O 8 Y n J p Z 1 Y s M j d 9 J n F 1 b 3 Q 7 L C Z x d W 9 0 O 1 N l Y 3 R p b 2 4 x L 2 d y d X B w Z W 5 f Z n V z a W 9 u Z W 5 f Y m V y Z W N o b m V 0 L 0 d l w 6 R u Z G V y d G V y I F R 5 c C 5 7 T 2 J s a X M t b m l j a H Q t S 1 Z H X 8 O 8 Y n J p Z 1 Y s M j h 9 J n F 1 b 3 Q 7 L C Z x d W 9 0 O 1 N l Y 3 R p b 2 4 x L 2 d y d X B w Z W 5 f Z n V z a W 9 u Z W 5 f Y m V y Z W N o b m V 0 L 0 d l w 6 R u Z G V y d G V y I F R 5 c C 5 7 T 2 J s X 0 Z v b m R z L W d l c 2 l j a G V y d C 1 L V k d f w 7 x i c m l n V i w y O X 0 m c X V v d D s s J n F 1 b 3 Q 7 U 2 V j d G l v b j E v Z 3 J 1 c H B l b l 9 m d X N p b 2 5 l b l 9 i Z X J l Y 2 h u Z X Q v R 2 X D p G 5 k Z X J 0 Z X I g V H l w L n t P Y m x f R m 9 u Z H M t b m l j a H Q t S 1 Z H X 8 O 8 Y n J p Z 1 Y s M z B 9 J n F 1 b 3 Q 7 L C Z x d W 9 0 O 1 N l Y 3 R p b 2 4 x L 2 d y d X B w Z W 5 f Z n V z a W 9 u Z W 5 f Y m V y Z W N o b m V 0 L 0 d l w 6 R u Z G V y d G V y I F R 5 c C 5 7 Q W t 0 L W d l c 2 l j a G V y d C 1 L V k d f w 7 x i c m l n V i w z M X 0 m c X V v d D s s J n F 1 b 3 Q 7 U 2 V j d G l v b j E v Z 3 J 1 c H B l b l 9 m d X N p b 2 5 l b l 9 i Z X J l Y 2 h u Z X Q v R 2 X D p G 5 k Z X J 0 Z X I g V H l w L n t B a 3 Q t b m l j a H Q t S 1 Z H X 8 O 8 Y n J p Z 1 Y s M z J 9 J n F 1 b 3 Q 7 L C Z x d W 9 0 O 1 N l Y 3 R p b 2 4 x L 2 d y d X B w Z W 5 f Z n V z a W 9 u Z W 5 f Y m V y Z W N o b m V 0 L 0 d l w 6 R u Z G V y d G V y I F R 5 c C 5 7 Q W t 0 X 0 Z v b m R z L W d l c 2 l j a G V y d C 1 L V k d f w 7 x i c m l n V i w z M 3 0 m c X V v d D s s J n F 1 b 3 Q 7 U 2 V j d G l v b j E v Z 3 J 1 c H B l b l 9 m d X N p b 2 5 l b l 9 i Z X J l Y 2 h u Z X Q v R 2 X D p G 5 k Z X J 0 Z X I g V H l w L n t B a 3 R f R m 9 u Z H M t b m l j a H Q t S 1 Z H X 8 O 8 Y n J p Z 1 Y s M z R 9 J n F 1 b 3 Q 7 L C Z x d W 9 0 O 1 N l Y 3 R p b 2 4 x L 2 d y d X B w Z W 5 f Z n V z a W 9 u Z W 5 f Y m V y Z W N o b m V 0 L 0 d l w 6 R u Z G V y d G V y I F R 5 c C 5 7 T G l x L W d l c 2 l j a G V y d C 1 L V k d f w 7 x i c m l n V i w z N X 0 m c X V v d D s s J n F 1 b 3 Q 7 U 2 V j d G l v b j E v Z 3 J 1 c H B l b l 9 m d X N p b 2 5 l b l 9 i Z X J l Y 2 h u Z X Q v R 2 X D p G 5 k Z X J 0 Z X I g V H l w L n t M a X E t b m l j a H Q t S 1 Z H X 8 O 8 Y n J p Z 1 Y s M z Z 9 J n F 1 b 3 Q 7 L C Z x d W 9 0 O 1 N l Y 3 R p b 2 4 x L 2 d y d X B w Z W 5 f Z n V z a W 9 u Z W 5 f Y m V y Z W N o b m V 0 L 0 d l w 6 R u Z G V y d G V y I F R 5 c C 5 7 T G l x X 0 Z v b m R z L W d l c 2 l j a G V y d C 1 L V k d f w 7 x i c m l n V i w z N 3 0 m c X V v d D s s J n F 1 b 3 Q 7 U 2 V j d G l v b j E v Z 3 J 1 c H B l b l 9 m d X N p b 2 5 l b l 9 i Z X J l Y 2 h u Z X Q v R 2 X D p G 5 k Z X J 0 Z X I g V H l w L n t M a X F f R m 9 u Z H M t b m l j a H Q t S 1 Z H X 8 O 8 Y n J p Z 1 Y s M z h 9 J n F 1 b 3 Q 7 L C Z x d W 9 0 O 1 N l Y 3 R p b 2 4 x L 2 d y d X B w Z W 5 f Z n V z a W 9 u Z W 5 f Y m V y Z W N o b m V 0 L 0 d l w 6 R u Z G V y d G V y I F R 5 c C 5 7 R G V y a X Z h d G l 2 Z V / D v G J y a W d W L D M 5 f S Z x d W 9 0 O y w m c X V v d D t T Z W N 0 a W 9 u M S 9 n c n V w c G V u X 2 Z 1 c 2 l v b m V u X 2 J l c m V j a G 5 l d C 9 H Z c O k b m R l c n R l c i B U e X A u e 0 J l d G V p b G l n d W 5 n Z W 4 g S 1 Y t S 1 Z H X 8 O 8 Y n J p Z 1 Y s N D B 9 J n F 1 b 3 Q 7 L C Z x d W 9 0 O 1 N l Y 3 R p b 2 4 x L 2 d y d X B w Z W 5 f Z n V z a W 9 u Z W 5 f Y m V y Z W N o b m V 0 L 0 d l w 6 R u Z G V y d G V y I F R 5 c C 5 7 U H L D p G 1 p Z W 4 g K E t 0 b y 4 z M C k s N D F 9 J n F 1 b 3 Q 7 L C Z x d W 9 0 O 1 N l Y 3 R p b 2 4 x L 2 d y d X B w Z W 5 f Z n V z a W 9 u Z W 5 f Y m V y Z W N o b m V 0 L 0 d l w 6 R u Z G V y d G V y I F R 5 c C 5 7 R X J s w 7 Z z b W l u Z G V y d W 5 n Z W 4 g Y X V m I F B y w 6 R t a W V u I C h L d G 8 u M z M p L D Q y f S Z x d W 9 0 O y w m c X V v d D t T Z W N 0 a W 9 u M S 9 n c n V w c G V u X 2 Z 1 c 2 l v b m V u X 2 J l c m V j a G 5 l d C 9 H Z c O k b m R l c n R l c i B U e X A u e 1 B y w 6 R t a W V u d G F u d G V p b G U g Z G V y I F L D v G N r d m V y c 2 l j a G V y Z X I g K E t 0 b y 4 z N S k s N D N 9 J n F 1 b 3 Q 7 L C Z x d W 9 0 O 1 N l Y 3 R p b 2 4 x L 2 d y d X B w Z W 5 f Z n V z a W 9 u Z W 5 f Y m V y Z W N o b m V 0 L 0 d l w 6 R u Z G V y d G V y I F R 5 c C 5 7 Q m V p d H L D p G d l I G R l c i B L Y W 5 0 b 2 5 l I H o u R y 4 g Z G V y I F B y w 6 R t a W V u d m V y Y m l s b G l n d W 5 n I C h L d G 8 u M z Y p L D Q 0 f S Z x d W 9 0 O y w m c X V v d D t T Z W N 0 a W 9 u M S 9 n c n V w c G V u X 2 Z 1 c 2 l v b m V u X 2 J l c m V j a G 5 l d C 9 H Z c O k b m R l c n R l c i B U e X A u e 0 F u Z G V y Z S B C Z W l 0 c s O k Z 2 U g e i 5 H L i B k Z X M g V m V y c 2 l j a G V y Z X J z I C h L d G 8 u M z Y p L D Q 1 f S Z x d W 9 0 O y w m c X V v d D t T Z W N 0 a W 9 u M S 9 n c n V w c G V u X 2 Z 1 c 2 l v b m V u X 2 J l c m V j a G 5 l d C 9 H Z c O k b m R l c n R l c i B U e X A u e 0 J l a X R y w 6 R n Z S B h b i B J b n N v b H Z l b n p m b 2 5 k c y A o S 3 R v L j M 2 K S w 0 N n 0 m c X V v d D s s J n F 1 b 3 Q 7 U 2 V j d G l v b j E v Z 3 J 1 c H B l b l 9 m d X N p b 2 5 l b l 9 i Z X J l Y 2 h u Z X Q v R 2 X D p G 5 k Z X J 0 Z X I g V H l w L n t C Z W l 0 c s O k Z 2 U g Y W 4 g Z G l l I E d l c 3 V u Z G h l a X R z Z s O 2 c m R l c n V u Z y A o Q X J 0 L i A x O S B L V k c p I C A o S 3 R v L j M 2 K S w 0 N 3 0 m c X V v d D s s J n F 1 b 3 Q 7 U 2 V j d G l v b j E v Z 3 J 1 c H B l b l 9 m d X N p b 2 5 l b l 9 i Z X J l Y 2 h u Z X Q v R 2 X D p G 5 k Z X J 0 Z X I g V H l w L n t C Z W l 0 c s O k Z 2 U g Y W 4 g Z G l l I E V p Z G d l b s O 2 c 3 N p c 2 N o Z S B R d W F s a X T D p H R z a 2 9 t b W l z c 2 l v b i A o R V F L K S B B c n Q u I D U 4 Z i B L V k c s N D h 9 J n F 1 b 3 Q 7 L C Z x d W 9 0 O 1 N l Y 3 R p b 2 4 x L 2 d y d X B w Z W 5 f Z n V z a W 9 u Z W 5 f Y m V y Z W N o b m V 0 L 0 d l w 6 R u Z G V y d G V y I F R 5 c C 5 7 Q W 5 n Z X J l Y 2 h u Z X R l I H V u Z C B h d X N i Z X p h a G x 0 Z S B C Z W l 0 c s O k Z 2 U g Y W 4 g Z G l l I F Z l c n N p Y 2 h l c n R l b i A o S 3 R v L j M 3 K S w 0 O X 0 m c X V v d D s s J n F 1 b 3 Q 7 U 2 V j d G l v b j E v Z 3 J 1 c H B l b l 9 m d X N p b 2 5 l b l 9 i Z X J l Y 2 h u Z X Q v R 2 X D p G 5 k Z X J 0 Z X I g V H l w L n t C c n V 0 d G 9 s Z W l z d H V u Z 2 V u I C h L d G 8 u N D A p L D U w f S Z x d W 9 0 O y w m c X V v d D t T Z W N 0 a W 9 u M S 9 n c n V w c G V u X 2 Z 1 c 2 l v b m V u X 2 J l c m V j a G 5 l d C 9 H Z c O k b m R l c n R l c i B U e X A u e 0 t v c 3 R l b m J l d G V p b G l n d W 5 n Z W 4 g R n J h b m N o a X N z Z W 4 g K E t 0 b y 4 0 M i k s N T F 9 J n F 1 b 3 Q 7 L C Z x d W 9 0 O 1 N l Y 3 R p b 2 4 x L 2 d y d X B w Z W 5 f Z n V z a W 9 u Z W 5 f Y m V y Z W N o b m V 0 L 0 d l w 6 R u Z G V y d G V y I F R 5 c C 5 7 S 2 9 z d G V u Y m V 0 Z W l s a W d 1 b m d l b i B T Z W x i c 2 J l a G F s d C A o S 3 R v L j Q y K S w 1 M n 0 m c X V v d D s s J n F 1 b 3 Q 7 U 2 V j d G l v b j E v Z 3 J 1 c H B l b l 9 m d X N p b 2 5 l b l 9 i Z X J l Y 2 h u Z X Q v R 2 X D p G 5 k Z X J 0 Z X I g V H l w L n t L b 3 N 0 Z W 5 i Z X R l a W x p Z 3 V u Z 2 V u I F N w a X R h b G J l a X R y Y W c g K E t 0 b y 4 0 M i k s N T N 9 J n F 1 b 3 Q 7 L C Z x d W 9 0 O 1 N l Y 3 R p b 2 4 x L 2 d y d X B w Z W 5 f Z n V z a W 9 u Z W 5 f Y m V y Z W N o b m V 0 L 0 d l w 6 R u Z G V y d G V y I F R 5 c C 5 7 S 2 9 z d G V u Y m V 0 Z W l s a W d 1 b m d l b i B Q Y X V z Y 2 h h b C A o S 3 R v L j Q y K S w 1 N H 0 m c X V v d D s s J n F 1 b 3 Q 7 U 2 V j d G l v b j E v Z 3 J 1 c H B l b l 9 m d X N p b 2 5 l b l 9 i Z X J l Y 2 h u Z X Q v R 2 X D p G 5 k Z X J 0 Z X I g V H l w L n t B Y n N j a H J l a W J 1 b m d l b i B h d W Y g S 2 9 z d G V u Y m V 0 Z W l s a W d 1 b m d l b i A o S 3 R v L j Q y K S w 1 N X 0 m c X V v d D s s J n F 1 b 3 Q 7 U 2 V j d G l v b j E v Z 3 J 1 c H B l b l 9 m d X N p b 2 5 l b l 9 i Z X J l Y 2 h u Z X Q v R 2 X D p G 5 k Z X J 0 Z X I g V H l w L n t W Z X L D p G 5 k Z X J 1 b m c g U s O 8 Y 2 t z d G V s b H V u Z 2 V u I G b D v H I g d W 5 l c m x l Z G l n d G U g V m V y c 2 l j a G V y d W 5 n c 2 b D p G x s Z S A o S 3 R v L j Q 1 K S w 1 N n 0 m c X V v d D s s J n F 1 b 3 Q 7 U 2 V j d G l v b j E v Z 3 J 1 c H B l b l 9 m d X N p b 2 5 l b l 9 i Z X J l Y 2 h u Z X Q v R 2 X D p G 5 k Z X J 0 Z X I g V H l w L n t B d X N n b G V p Y 2 g g d m 9 u I H p 1 I G h v a G V u I F B y w 6 R t a W V u Z W l u b m F o b W V u I C h L d G 8 u N D U 0 K S A o Y W I g M j A x N y k s N T d 9 J n F 1 b 3 Q 7 L C Z x d W 9 0 O 1 N l Y 3 R p b 2 4 x L 2 d y d X B w Z W 5 f Z n V z a W 9 u Z W 5 f Y m V y Z W N o b m V 0 L 0 d l w 6 R u Z G V y d G V y I F R 5 c C 5 7 V m V y w 6 R u Z C 5 k L n Z l c n M u d G V j a G 4 u U 2 N o d 2 F u a 3 V u Z 3 M t U n N 0 L i A o S 3 R v L i A 0 N j A p I C h u d X I g Y m V p I F Z W R y k s N T h 9 J n F 1 b 3 Q 7 L C Z x d W 9 0 O 1 N l Y 3 R p b 2 4 x L 2 d y d X B w Z W 5 f Z n V z a W 9 u Z W 5 f Y m V y Z W N o b m V 0 L 0 d l w 6 R u Z G V y d G V y I F R 5 c C 5 7 V m V y w 6 R u Z G V y d W 5 n I F L D v G N r c 3 R l b G x 1 b m d l b i B Q c s O k b W l l b m t v c n J l a 3 R 1 c i A g K E t 0 b y 4 0 N y k s N T l 9 J n F 1 b 3 Q 7 L C Z x d W 9 0 O 1 N l Y 3 R p b 2 4 x L 2 d y d X B w Z W 5 f Z n V z a W 9 u Z W 5 f Y m V y Z W N o b m V 0 L 0 d l w 6 R u Z G V y d G V y I F R 5 c C 5 7 Q W J n Y W J l b i B p b i B k Z W 4 g U m l z a W t v Y X V z Z 2 x l a W N o I C h L d G 8 u I G b D v H I g T m V 0 d G 8 t W m F o b G V y K S A o S 3 R v L j Q 4 K S w 2 M H 0 m c X V v d D s s J n F 1 b 3 Q 7 U 2 V j d G l v b j E v Z 3 J 1 c H B l b l 9 m d X N p b 2 5 l b l 9 i Z X J l Y 2 h u Z X Q v R 2 X D p G 5 k Z X J 0 Z X I g V H l w L n t C Z W l 0 c s O k Z 2 U g Y X V z I G R l b S B S a X N p a 2 9 h d X N n b G V p Y 2 g g K E t 0 b y 4 g Z s O 8 c i B O Z X R 0 b y 1 F b X B m w 6 R u Z 2 V y K S A o S 3 R v L j Q 4 K S w 2 M X 0 m c X V v d D s s J n F 1 b 3 Q 7 U 2 V j d G l v b j E v Z 3 J 1 c H B l b l 9 m d X N p b 2 5 l b l 9 i Z X J l Y 2 h u Z X Q v R 2 X D p G 5 k Z X J 0 Z X I g V H l w L n t C a W x k d W 5 n I C 8 g Q X V m b M O 2 c 3 V u Z y B B Y m d y Z W 5 6 d W 5 n Z W 4 g Z s O 8 c i B k Z W 4 g U m l z a W t v Y X V z Z 2 x l a W N o I C h L d G 8 u N D g p L D Y y f S Z x d W 9 0 O y w m c X V v d D t T Z W N 0 a W 9 u M S 9 n c n V w c G V u X 2 Z 1 c 2 l v b m V u X 2 J l c m V j a G 5 l d C 9 H Z c O k b m R l c n R l c i B U e X A u e 0 J l a G F u Z G x 1 b m d z c G F 1 c 2 N o Y W x l b i B N Y W 5 h Z 2 V k I E N h c m U g K E t 0 b y 4 0 M y k s N j N 9 J n F 1 b 3 Q 7 L C Z x d W 9 0 O 1 N l Y 3 R p b 2 4 x L 2 d y d X B w Z W 5 f Z n V z a W 9 u Z W 5 f Y m V y Z W N o b m V 0 L 0 d l w 6 R u Z G V y d G V y I F R 5 c C 5 7 S 2 9 z d G V u I G b D v H I g b W V k a X p p b m l z Y 2 h l I E N h b G w t Q 2 V u d G V y I C h L d G 8 u N D M p L D Y 0 f S Z x d W 9 0 O y w m c X V v d D t T Z W N 0 a W 9 u M S 9 n c n V w c G V u X 2 Z 1 c 2 l v b m V u X 2 J l c m V j a G 5 l d C 9 H Z c O k b m R l c n R l c i B U e X A u e 1 d l a X R l c m U g T G V p c 3 R 1 b m d l b i A o S 3 R v L j Q z K S w 2 N X 0 m c X V v d D s s J n F 1 b 3 Q 7 U 2 V j d G l v b j E v Z 3 J 1 c H B l b l 9 m d X N p b 2 5 l b l 9 i Z X J l Y 2 h u Z X Q v R 2 X D p G 5 k Z X J 0 Z X I g V H l w L n t M Z W l z d H V u Z 3 N h b n R l a W x l I H B h c 3 N p d m U g U s O 8 Y 2 t 2 Z X J z a W N o Z X J 1 b m c g K E t 0 b y 4 0 N C k s N j Z 9 J n F 1 b 3 Q 7 L C Z x d W 9 0 O 1 N l Y 3 R p b 2 4 x L 2 d y d X B w Z W 5 f Z n V z a W 9 u Z W 5 f Y m V y Z W N o b m V 0 L 0 d l w 6 R u Z G V y d G V y I F R 5 c C 5 7 w 5 x i Z X J z Y 2 h 1 c 3 N i Z X R l a W x p Z 3 V u Z y B k Z X I g V m V y c 2 l j a G V y d G V u I C h L d G 8 u I D Q 5 M C k g K G 5 1 c i B i Z W k g V l Z H K S w 2 N 3 0 m c X V v d D s s J n F 1 b 3 Q 7 U 2 V j d G l v b j E v Z 3 J 1 c H B l b l 9 m d X N p b 2 5 l b l 9 i Z X J l Y 2 h u Z X Q v R 2 X D p G 5 k Z X J 0 Z X I g V H l w L n s 1 M D A g L y A 1 M D I g L S A 1 M D Q g U G V y c 2 9 u Y W x h d W Z 3 Y W 5 k I C h L d G 8 u N T A p L D Y 4 f S Z x d W 9 0 O y w m c X V v d D t T Z W N 0 a W 9 u M S 9 n c n V w c G V u X 2 Z 1 c 2 l v b m V u X 2 J l c m V j a G 5 l d C 9 H Z c O k b m R l c n R l c i B U e X A u e 1 B y b 3 Z p c 2 l v b m V u I G F u c y B l a W d l b m U g U G V y c 2 9 u Y W w g K E t 0 b y 4 1 M C k s N j l 9 J n F 1 b 3 Q 7 L C Z x d W 9 0 O 1 N l Y 3 R p b 2 4 x L 2 d y d X B w Z W 5 f Z n V z a W 9 u Z W 5 f Y m V y Z W N o b m V 0 L 0 d l w 6 R u Z G V y d G V y I F R 5 c C 5 7 N T E w I C 0 g N T E 1 I C s g N T E 4 I E R p d m V y c 2 V y I E J l d H J p Z W J z Y X V m d 2 F u Z C A o S 3 R v L i A 1 M S k s N z B 9 J n F 1 b 3 Q 7 L C Z x d W 9 0 O 1 N l Y 3 R p b 2 4 x L 2 d y d X B w Z W 5 f Z n V z a W 9 u Z W 5 f Y m V y Z W N o b m V 0 L 0 d l w 6 R u Z G V y d G V y I F R 5 c C 5 7 V 2 V y Y m V h d W Z 3 Y W 5 k I C h L d G 8 u I D U x K S w 3 M X 0 m c X V v d D s s J n F 1 b 3 Q 7 U 2 V j d G l v b j E v Z 3 J 1 c H B l b l 9 m d X N p b 2 5 l b l 9 i Z X J l Y 2 h u Z X Q v R 2 X D p G 5 k Z X J 0 Z X I g V H l w L n t Q c m 9 2 a X N p b 2 5 l b i A o S 3 R v L i A 1 M T c p L D c y f S Z x d W 9 0 O y w m c X V v d D t T Z W N 0 a W 9 u M S 9 n c n V w c G V u X 2 Z 1 c 2 l v b m V u X 2 J l c m V j a G 5 l d C 9 H Z c O k b m R l c n R l c i B U e X A u e 0 F i c 2 N o c m V p Y n V u Z 2 V u I C h L d G 8 u I D U x K S w 3 M 3 0 m c X V v d D s s J n F 1 b 3 Q 7 U 2 V j d G l v b j E v Z 3 J 1 c H B l b l 9 m d X N p b 2 5 l b l 9 i Z X J l Y 2 h u Z X Q v R 2 X D p G 5 k Z X J 0 Z X I g V H l w L n v D n G J y a W d l c i B i Z X R y a W V i b G l j a G V y I E V y d H J h Z y B L V k c g K E t 0 b y 4 3 M C k s N z R 9 J n F 1 b 3 Q 7 L C Z x d W 9 0 O 1 N l Y 3 R p b 2 4 x L 2 d y d X B w Z W 5 f Z n V z a W 9 u Z W 5 f Y m V y Z W N o b m V 0 L 0 d l w 6 R u Z G V y d G V y I F R 5 c C 5 7 w 5 x i c m l n Z X I g Y m V 0 c m l l Y m x p Y 2 h l c i B B d W Z 3 Y W 5 k I E t W R y A o S 3 R v L j c x K S w 3 N X 0 m c X V v d D s s J n F 1 b 3 Q 7 U 2 V j d G l v b j E v Z 3 J 1 c H B l b l 9 m d X N p b 2 5 l b l 9 i Z X J l Y 2 h u Z X Q v R 2 X D p G 5 k Z X J 0 Z X I g V H l w L n t G c m V p d 2 l s b G l n Z X I g Q W J i Y X U g d m 9 u I M O 8 Y m V y b c O k c 3 N p Z 2 V u I F J l c 2 V y d m V u I C h L d G 8 u N z E 1 K S A o Y W I g M j A x N y k s N z Z 9 J n F 1 b 3 Q 7 L C Z x d W 9 0 O 1 N l Y 3 R p b 2 4 x L 2 d y d X B w Z W 5 f Z n V z a W 9 u Z W 5 f Y m V y Z W N o b m V 0 L 0 d l w 6 R u Z G V y d G V y I F R 5 c C 5 7 R X J m b 2 x n I G F 1 c y B L Y X B p d G F s Y W 5 s Y W d l b i B L V k c g K E t 0 b y 4 3 M y k s N z d 9 J n F 1 b 3 Q 7 L C Z x d W 9 0 O 1 N l Y 3 R p b 2 4 x L 2 d y d X B w Z W 5 f Z n V z a W 9 u Z W 5 f Y m V y Z W N o b m V 0 L 0 d l w 6 R u Z G V y d G V y I F R 5 c C 5 7 Q m V 0 c m l l Y n N m c m V t Z G V y I H V u Z C B h d X N z Z X J v c m R l b n R s a W N o Z X I g R X J 0 c m F n I C h L d G 8 u O D A p L D c 4 f S Z x d W 9 0 O y w m c X V v d D t T Z W N 0 a W 9 u M S 9 n c n V w c G V u X 2 Z 1 c 2 l v b m V u X 2 J l c m V j a G 5 l d C 9 H Z c O k b m R l c n R l c i B U e X A u e 0 J l d H J p Z W J z Z n J l b W R l c i B 1 b m Q g Y X V z c 2 V y b 3 J k Z W 5 0 b G l j a G V y I E F 1 Z n d h b m Q g K E t 0 b y 4 4 M C k s N z l 9 J n F 1 b 3 Q 7 L C Z x d W 9 0 O 1 N l Y 3 R p b 2 4 x L 2 d y d X B w Z W 5 f Z n V z a W 9 u Z W 5 f Y m V y Z W N o b m V 0 L 0 d l w 6 R u Z G V y d G V y I F R 5 c C 5 7 U 3 R l d W V y b i A o S 3 R v L i A 5 K S A o b n V y I G J l a S B W V k c p L D g w f S Z x d W 9 0 O y w m c X V v d D t T Z W N 0 a W 9 u M S 9 n c n V w c G V u X 2 Z 1 c 2 l v b m V u X 2 J l c m V j a G 5 l d C 9 H Z c O k b m R l c n R l c i B U e X A u e 0 F i Z 3 J l b n p 1 b m c g U k E g K E t 0 b y 4 y N z A w K S w 4 M X 0 m c X V v d D s s J n F 1 b 3 Q 7 U 2 V j d G l v b j E v Z 3 J 1 c H B l b l 9 m d X N p b 2 5 l b l 9 i Z X J l Y 2 h u Z X Q v R 2 X D p G 5 k Z X J 0 Z X I g V H l w L n t B Y m d y Z W 5 6 d W 5 n I F J B I C h L d G 8 u M T U z K S w 4 M n 0 m c X V v d D s s J n F 1 b 3 Q 7 U 2 V j d G l v b j E v Z 3 J 1 c H B l b l 9 m d X N p b 2 5 l b l 9 i Z X J l Y 2 h u Z X Q v R 2 X D p G 5 k Z X J 0 Z X I g V H l w L n t 2 b 3 J o I F J l c y A o Y W x s I G l u I E 1 p b y k s O D N 9 J n F 1 b 3 Q 7 L C Z x d W 9 0 O 1 N l Y 3 R p b 2 4 x L 2 d y d X B w Z W 5 f Z n V z a W 9 u Z W 5 f Y m V y Z W N o b m V 0 L 0 d l w 6 R u Z G V y d G V y I F R 5 c C 5 7 T W l u I F J l c y A o Y W x s I G l u I E 1 p b y k s O D R 9 J n F 1 b 3 Q 7 L C Z x d W 9 0 O 1 N l Y 3 R p b 2 4 x L 2 d y d X B w Z W 5 f Z n V z a W 9 u Z W 5 f Y m V y Z W N o b m V 0 L 0 d l w 6 R u Z G V y d G V y I F R 5 c C 5 7 R G V m X 1 J B L D g 1 f S Z x d W 9 0 O y w m c X V v d D t T Z W N 0 a W 9 u M S 9 n c n V w c G V u X 2 Z 1 c 2 l v b m V u X 2 J l c m V j a G 5 l d C 9 H Z c O k b m R l c n R l c i B U e X A u e 0 t h c G l 0 Y W x h b m x h Z 2 V u I E t W R y A o M T A w K S w 4 N n 0 m c X V v d D s s J n F 1 b 3 Q 7 U 2 V j d G l v b j E v Z 3 J 1 c H B l b l 9 m d X N p b 2 5 l b l 9 i Z X J l Y 2 h u Z X Q v R 2 X D p G 5 k Z X J 0 Z X I g V H l w L n t L Y X B p d G F s Y W 5 s Y W d l b i B W V k c g K D E w M S k s O D d 9 J n F 1 b 3 Q 7 L C Z x d W 9 0 O 1 N l Y 3 R p b 2 4 x L 2 d y d X B w Z W 5 f Z n V z a W 9 u Z W 5 f Y m V y Z W N o b m V 0 L 0 d l w 6 R u Z G V y d G V y I F R 5 c C 5 7 Q W t 0 a X Z l b i B h d X M g V m 9 y c 2 9 y Z 2 V w b M O k b m U g K D E w N C k s O D h 9 J n F 1 b 3 Q 7 L C Z x d W 9 0 O 1 N l Y 3 R p b 2 4 x L 2 d y d X B w Z W 5 f Z n V z a W 9 u Z W 5 f Y m V y Z W N o b m V 0 L 0 d l w 6 R u Z G V y d G V y I F R 5 c C 5 7 S W 1 t Y X R l c m l l b G x l I E F u b G F n Z W 4 g K D E x K S w 4 O X 0 m c X V v d D s s J n F 1 b 3 Q 7 U 2 V j d G l v b j E v Z 3 J 1 c H B l b l 9 m d X N p b 2 5 l b l 9 i Z X J l Y 2 h u Z X Q v R 2 X D p G 5 k Z X J 0 Z X I g V H l w L n t T Y W N o Y W 5 s Y W d l b i A o M T M p L D k w f S Z x d W 9 0 O y w m c X V v d D t T Z W N 0 a W 9 u M S 9 n c n V w c G V u X 2 Z 1 c 2 l v b m V u X 2 J l c m V j a G 5 l d C 9 H Z c O k b m R l c n R l c i B U e X A u e 1 J l Y 2 h u d W 5 n c 2 F i Z 3 J l b n p 1 b m c g K D E 1 K S w 5 M X 0 m c X V v d D s s J n F 1 b 3 Q 7 U 2 V j d G l v b j E v Z 3 J 1 c H B l b l 9 m d X N p b 2 5 l b l 9 i Z X J l Y 2 h u Z X Q v R 2 X D p G 5 k Z X J 0 Z X I g V H l w L n t G b 3 J k Z X J 1 b m d l b i B W Z X J z a W N o Z X J 1 b m d z b m V o b W V y I C g x N j A p L D k y f S Z x d W 9 0 O y w m c X V v d D t T Z W N 0 a W 9 u M S 9 n c n V w c G V u X 2 Z 1 c 2 l v b m V u X 2 J l c m V j a G 5 l d C 9 H Z c O k b m R l c n R l c i B U e X A u e 0 Z v c m R l c n V u Z 2 V u I G F 1 c y B S Q S A o M T Y x K S w 5 M 3 0 m c X V v d D s s J n F 1 b 3 Q 7 U 2 V j d G l v b j E v Z 3 J 1 c H B l b l 9 m d X N p b 2 5 l b l 9 i Z X J l Y 2 h u Z X Q v R 2 X D p G 5 k Z X J 0 Z X I g V H l w L n t W Z X J z a W N o Z X J 1 b m d z b 3 J n Y W 5 p c 2 F 0 a W 9 u Z W 4 g K D E 2 N C k s O T R 9 J n F 1 b 3 Q 7 L C Z x d W 9 0 O 1 N l Y 3 R p b 2 4 x L 2 d y d X B w Z W 5 f Z n V z a W 9 u Z W 5 f Y m V y Z W N o b m V 0 L 0 d l w 6 R u Z G V y d G V y I F R 5 c C 5 7 Q W d l b n R l b i B 1 b m Q g V m V y b W l 0 d G x l c i A o M T Y 1 K S w 5 N X 0 m c X V v d D s s J n F 1 b 3 Q 7 U 2 V j d G l v b j E v Z 3 J 1 c H B l b l 9 m d X N p b 2 5 l b l 9 i Z X J l Y 2 h u Z X Q v R 2 X D p G 5 k Z X J 0 Z X I g V H l w L n t H Z W d l b s O 8 Y m V y I H N 0 Y W F 0 b G l j a G V u I F N 0 Z W x s Z W 4 g K D E 2 N y k s O T Z 9 J n F 1 b 3 Q 7 L C Z x d W 9 0 O 1 N l Y 3 R p b 2 4 x L 2 d y d X B w Z W 5 f Z n V z a W 9 u Z W 5 f Y m V y Z W N o b m V 0 L 0 d l w 6 R u Z G V y d G V y I F R 5 c C 5 7 w 5 x i c m l n Z S B G b 3 J k Z X J 1 b m d l b i A o M T Y 5 K S w 5 N 3 0 m c X V v d D s s J n F 1 b 3 Q 7 U 2 V j d G l v b j E v Z 3 J 1 c H B l b l 9 m d X N p b 2 5 l b l 9 i Z X J l Y 2 h u Z X Q v R 2 X D p G 5 k Z X J 0 Z X I g V H l w L n t G b 3 J k Z X J 1 b m d l b i B i Z W k g b m F o Z X N 0 Z W h l b m R l b i B P c m d h b m l z Y X R p b 2 5 l b i B 1 b m Q g U G V y c 2 9 u Z W 4 g K D E 3 K S w 5 O H 0 m c X V v d D s s J n F 1 b 3 Q 7 U 2 V j d G l v b j E v Z 3 J 1 c H B l b l 9 m d X N p b 2 5 l b l 9 i Z X J l Y 2 h u Z X Q v R 2 X D p G 5 k Z X J 0 Z X I g V H l w L n t G b M O 8 c 3 N p Z 2 U g T W l 0 d G V s I C g x O S k s O T l 9 J n F 1 b 3 Q 7 L C Z x d W 9 0 O 1 N l Y 3 R p b 2 4 x L 2 d y d X B w Z W 5 f Z n V z a W 9 u Z W 5 f Y m V y Z W N o b m V 0 L 0 d l w 6 R u Z G V y d G V y I F R 5 c C 5 7 Q l 9 L Y X B p d G F s I G R l c i B P c m d h b m l z Y X R p b 2 4 g K D I w M C k s M T A w f S Z x d W 9 0 O y w m c X V v d D t T Z W N 0 a W 9 u M S 9 n c n V w c G V u X 2 Z 1 c 2 l v b m V u X 2 J l c m V j a G 5 l d C 9 H Z c O k b m R l c n R l c i B U e X A u e 0 J f T 0 t Q I E N I I D I w N j A w L D E w M X 0 m c X V v d D s s J n F 1 b 3 Q 7 U 2 V j d G l v b j E v Z 3 J 1 c H B l b l 9 m d X N p b 2 5 l b l 9 i Z X J l Y 2 h u Z X Q v R 2 X D p G 5 k Z X J 0 Z X I g V H l w L n t C X 0 9 L U C B F V S 9 F R l R B I D I w N j A x L D E w M n 0 m c X V v d D s s J n F 1 b 3 Q 7 U 2 V j d G l v b j E v Z 3 J 1 c H B l b l 9 m d X N p b 2 5 l b l 9 i Z X J l Y 2 h u Z X Q v R 2 X D p G 5 k Z X J 0 Z X I g V H l w L n t G c m V p d 2 l s b G l n Z X M g V G F n Z 2 V s Z C B L V k c g M j A 2 M D I s M T A z f S Z x d W 9 0 O y w m c X V v d D t T Z W N 0 a W 9 u M S 9 n c n V w c G V u X 2 Z 1 c 2 l v b m V u X 2 J l c m V j a G 5 l d C 9 H Z c O k b m R l c n R l c i B U e X A u e 0 J f Q W t 0 a X Z l I F L D v G N r d m V y c 2 l j a G V y d W 5 n I E t W R y A o M j A 2 M D M p L D E w N H 0 m c X V v d D s s J n F 1 b 3 Q 7 U 2 V j d G l v b j E v Z 3 J 1 c H B l b l 9 m d X N p b 2 5 l b l 9 i Z X J l Y 2 h u Z X Q v R 2 X D p G 5 k Z X J 0 Z X I g V H l w L n t V V k c g K F V W V i A y M D Y y M C k s M T A 1 f S Z x d W 9 0 O y w m c X V v d D t T Z W N 0 a W 9 u M S 9 n c n V w c G V u X 2 Z 1 c 2 l v b m V u X 2 J l c m V j a G 5 l d C 9 H Z c O k b m R l c n R l c i B U e X A u e 1 V W R y A o V V Z W I D I w N j I x K S w x M D Z 9 J n F 1 b 3 Q 7 L C Z x d W 9 0 O 1 N l Y 3 R p b 2 4 x L 2 d y d X B w Z W 5 f Z n V z a W 9 u Z W 5 f Y m V y Z W N o b m V 0 L 0 d l w 6 R u Z G V y d G V y I F R 5 c C 5 7 R l 9 W R y B p b m t s L i B G T C A o M j A 2 M S k s M T A 3 f S Z x d W 9 0 O y w m c X V v d D t T Z W N 0 a W 9 u M S 9 n c n V w c G V u X 2 Z 1 c 2 l v b m V u X 2 J l c m V j a G 5 l d C 9 H Z c O k b m R l c n R l c i B U e X A u e 0 J f V m V y c 2 l j a G V y d W 5 n c 3 R l Y 2 h u a X N j a G U g U s O 8 Y 2 t z d G V s b H V u Z 2 V u I G b D v H I g Z n J l a X d p b G x p Z 2 V z I F R h Z 2 d l b G Q g S 1 Z H I E x l a X N 0 d W 5 n c 3 L D v G N r c 3 R l b G x 1 b m d l b i A o M j E w M D A p L D E w O H 0 m c X V v d D s s J n F 1 b 3 Q 7 U 2 V j d G l v b j E v Z 3 J 1 c H B l b l 9 m d X N p b 2 5 l b l 9 i Z X J l Y 2 h u Z X Q v R 2 X D p G 5 k Z X J 0 Z X I g V H l w L n t C X 1 Z l c n N p Y 2 h l c n V u Z 3 N 0 Z W N o b m l z Y 2 h l I F L D v G N r c 3 R l b G x 1 b m d l b i B m w 7 x y I G Z y Z W l 3 a W x s a W d l c y B U Y W d n Z W x k I E t W R y B B b H R l c n V u Z 3 N y w 7 x j a 3 N 0 Z W x s d W 5 n Z W 4 g K D I x M D A x K S w x M D l 9 J n F 1 b 3 Q 7 L C Z x d W 9 0 O 1 N l Y 3 R p b 2 4 x L 2 d y d X B w Z W 5 f Z n V z a W 9 u Z W 5 f Y m V y Z W N o b m V 0 L 0 d l w 6 R u Z G V y d G V y I F R 5 c C 5 7 Q l 9 W Z X J z a W N o Z X J 1 b m d z d G V j a G 5 p c 2 N o Z S B S w 7 x j a 3 N 0 Z W x s d W 5 n Z W 4 g Z s O 8 c i B P S 1 A g Q 0 g g K D I x M D E w K S w x M T B 9 J n F 1 b 3 Q 7 L C Z x d W 9 0 O 1 N l Y 3 R p b 2 4 x L 2 d y d X B w Z W 5 f Z n V z a W 9 u Z W 5 f Y m V y Z W N o b m V 0 L 0 d l w 6 R u Z G V y d G V y I F R 5 c C 5 7 Q l 9 W Z X J z a W N o Z X J 1 b m d z d G V j a G 5 p c 2 N o Z S B S w 7 x j a 3 N 0 Z W x s d W 5 n Z W 4 g Z s O 8 c i B F V S 9 F R l R B I C g y M T A x M S k s M T E x f S Z x d W 9 0 O y w m c X V v d D t T Z W N 0 a W 9 u M S 9 n c n V w c G V u X 2 Z 1 c 2 l v b m V u X 2 J l c m V j a G 5 l d C 9 H Z c O k b m R l c n R l c i B U e X A u e 0 J f V m V y c 2 l j a G V y d W 5 n c 3 R l Y 2 h u a X N j a G U g U s O 8 Y 2 t z d G V s b H V u Z 2 V u I G b D v H I g Q W t 0 a X Z l I F L D v G N r d m V y c 2 l j a G V y d W 5 n I E t W R y A o M j E w M i k s M T E y f S Z x d W 9 0 O y w m c X V v d D t T Z W N 0 a W 9 u M S 9 n c n V w c G V u X 2 Z 1 c 2 l v b m V u X 2 J l c m V j a G 5 l d C 9 H Z c O k b m R l c n R l c i B U e X A u e 0 J f V m V y c 2 l j a G V y d W 5 n c 3 R l Y 2 h u a X N j a G U g U s O 8 Y 2 t z d G V s b H V u Z 2 V u I G b D v H I g V l Z H I G l u a 2 w g R k w g K D I x M D M p L D E x M 3 0 m c X V v d D s s J n F 1 b 3 Q 7 U 2 V j d G l v b j E v Z 3 J 1 c H B l b l 9 m d X N p b 2 5 l b l 9 i Z X J l Y 2 h u Z X Q v R 2 X D p G 5 k Z X J 0 Z X I g V H l w L n t W Z X J z a W N o Z X J 1 b m d z d G V j a G 5 p c 2 N o Z S B S w 7 x j a 3 N 0 Z W x s d W 5 n Z W 4 g V V Z H I C g y M T A 0 K S w x M T R 9 J n F 1 b 3 Q 7 L C Z x d W 9 0 O 1 N l Y 3 R p b 2 4 x L 2 d y d X B w Z W 5 f Z n V z a W 9 u Z W 5 f Y m V y Z W N o b m V 0 L 0 d l w 6 R u Z G V y d G V y I F R 5 c C 5 7 Q l 9 S w 7 x j a 3 N 0 Z W x s d W 5 n Z W 4 g Q X V z Z 2 x l a W N o I H Z v b i B 6 d S B o b 2 h l b i B Q c s O k b W l l b m V p b m 5 h a G 1 l b i A o M j E w N S k s M T E 1 f S Z x d W 9 0 O y w m c X V v d D t T Z W N 0 a W 9 u M S 9 n c n V w c G V u X 2 Z 1 c 2 l v b m V u X 2 J l c m V j a G 5 l d C 9 H Z c O k b m R l c n R l c i B U e X A u e 1 Z l c n N p Y 2 h l c n V u Z 3 N 0 Z W N o b m l z Y 2 h l I F N j a H d h b m t 1 b m d z I H V u Z C B T a W N o Z X J o Z W l 0 c 3 L D v G N r c 3 R l b G x 1 b m d l b i B W V k c g K D I x M S k s M T E 2 f S Z x d W 9 0 O y w m c X V v d D t T Z W N 0 a W 9 u M S 9 n c n V w c G V u X 2 Z 1 c 2 l v b m V u X 2 J l c m V j a G 5 l d C 9 H Z c O k b m R l c n R l c i B U e X A u e 0 5 p Y 2 h 0 d m V y c 2 l j a G V y d W 5 n c 3 R l Y 2 h u a X N j a G U g U s O 8 Y 2 t z d G V s b H V u Z 2 V u I E t W R y A o M j I w M C k s M T E 3 f S Z x d W 9 0 O y w m c X V v d D t T Z W N 0 a W 9 u M S 9 n c n V w c G V u X 2 Z 1 c 2 l v b m V u X 2 J l c m V j a G 5 l d C 9 H Z c O k b m R l c n R l c i B U e X A u e 0 5 p Y 2 h 0 d m V y c 2 l j a G V y d W 5 n c 3 R l Y 2 h u a X N j a G U g U s O 8 Y 2 t z d G V s b H V u Z 2 V u I F Z W R y A o M j I w M S k s M T E 4 f S Z x d W 9 0 O y w m c X V v d D t T Z W N 0 a W 9 u M S 9 n c n V w c G V u X 2 Z 1 c 2 l v b m V u X 2 J l c m V j a G 5 l d C 9 H Z c O k b m R l c n R l c i B U e X A u e 1 L D v G N r c 3 R l b G x 1 b m d l b i B m w 7 x y I F J p c 2 l r Z W 4 g a W 4 g Z G V u I E t h c G l 0 Y W x h b m x h Z 2 V u I F Z W R 1 x 1 M D A y N l V W R y A o M j M w K S w x M T l 9 J n F 1 b 3 Q 7 L C Z x d W 9 0 O 1 N l Y 3 R p b 2 4 x L 2 d y d X B w Z W 5 f Z n V z a W 9 u Z W 5 f Y m V y Z W N o b m V 0 L 0 d l w 6 R u Z G V y d G V y I F R 5 c C 5 7 Q l 9 S w 7 x j a 3 N 0 Z W x s d W 5 n Z W 4 g Z n J l a X d p b G x p Z 2 V y I E F i Y m F 1 I H Z v b i D D v G J l c m 3 D p H N z a W d l b i B S Z X N l c n Z l b i A o M j M y K S w x M j B 9 J n F 1 b 3 Q 7 L C Z x d W 9 0 O 1 N l Y 3 R p b 2 4 x L 2 d y d X B w Z W 5 f Z n V z a W 9 u Z W 5 f Y m V y Z W N o b m V 0 L 0 d l w 6 R u Z G V y d G V y I F R 5 c C 5 7 T G F u Z 2 Z y a X N 0 a W d l I F Z l c m J p b m R s a W N o a 2 V p d G V u I C g y N D A p L D E y M X 0 m c X V v d D s s J n F 1 b 3 Q 7 U 2 V j d G l v b j E v Z 3 J 1 c H B l b l 9 m d X N p b 2 5 l b l 9 i Z X J l Y 2 h u Z X Q v R 2 X D p G 5 k Z X J 0 Z X I g V H l w L n t W Z X J i a W 5 k b G l j a G t l a X R l b i B E c m l 0 d G U g K D I 1 M C k s M T I y f S Z x d W 9 0 O y w m c X V v d D t T Z W N 0 a W 9 u M S 9 n c n V w c G V u X 2 Z 1 c 2 l v b m V u X 2 J l c m V j a G 5 l d C 9 H Z c O k b m R l c n R l c i B U e X A u e 1 Z l c m J p b m R s a W N o a 2 V p d G V u I E x l a X N 0 d W 5 n c 2 V y Y n J p b m d l c i A o M j Y w K S w x M j N 9 J n F 1 b 3 Q 7 L C Z x d W 9 0 O 1 N l Y 3 R p b 2 4 x L 2 d y d X B w Z W 5 f Z n V z a W 9 u Z W 5 f Y m V y Z W N o b m V 0 L 0 d l w 6 R u Z G V y d G V y I F R 5 c C 5 7 V m 9 y Y X V z Y m V 6 Y W h s d G U g U H L D p G 1 p Z W 4 g Z G V y I F Z l c n N p Y 2 h l c n R l b i A o M j Y x K S w x M j R 9 J n F 1 b 3 Q 7 L C Z x d W 9 0 O 1 N l Y 3 R p b 2 4 x L 2 d y d X B w Z W 5 f Z n V z a W 9 u Z W 5 f Y m V y Z W N o b m V 0 L 0 d l w 6 R u Z G V y d G V y I F R 5 c C 5 7 U G F z c 2 l 2 Z S B E d X J j a G d h b m d z a 2 9 u d G k g K D I 2 M i k s M T I 1 f S Z x d W 9 0 O y w m c X V v d D t T Z W N 0 a W 9 u M S 9 n c n V w c G V u X 2 Z 1 c 2 l v b m V u X 2 J l c m V j a G 5 l d C 9 H Z c O k b m R l c n R l c i B U e X A u e 1 Z l c n N p Y 2 h l c n V u Z 3 N v c m d h b m l z Y X R p b 2 5 l b i A o M j Y z K S w x M j Z 9 J n F 1 b 3 Q 7 L C Z x d W 9 0 O 1 N l Y 3 R p b 2 4 x L 2 d y d X B w Z W 5 f Z n V z a W 9 u Z W 5 f Y m V y Z W N o b m V 0 L 0 d l w 6 R u Z G V y d G V y I F R 5 c C 5 7 Q W d l b n R l b i B 1 b m Q g V m V y b W l 0 d G x l c i A o M j Y 0 K S w x M j d 9 J n F 1 b 3 Q 7 L C Z x d W 9 0 O 1 N l Y 3 R p b 2 4 x L 2 d y d X B w Z W 5 f Z n V z a W 9 u Z W 5 f Y m V y Z W N o b m V 0 L 0 d l w 6 R u Z G V y d G V y I F R 5 c C 5 7 R 2 V n Z W 7 D v G J l c i B z d G F h d G x p Y 2 h l b i B T d G V s b G V u I C g y N j U p L D E y O H 0 m c X V v d D s s J n F 1 b 3 Q 7 U 2 V j d G l v b j E v Z 3 J 1 c H B l b l 9 m d X N p b 2 5 l b l 9 i Z X J l Y 2 h u Z X Q v R 2 X D p G 5 k Z X J 0 Z X I g V H l w L n t H Z W 1 l a W 5 z Y W 1 l I E V p b n J p Y 2 h 0 d W 5 n I E t W R y A o M j Y 2 K S w x M j l 9 J n F 1 b 3 Q 7 L C Z x d W 9 0 O 1 N l Y 3 R p b 2 4 x L 2 d y d X B w Z W 5 f Z n V z a W 9 u Z W 5 f Y m V y Z W N o b m V 0 L 0 d l w 6 R u Z G V y d G V y I F R 5 c C 5 7 V m V y Y m l u Z G x p Y 2 h r Z W l 0 Z W 4 g T G l l Z m V y Y W 5 0 Z W 4 g d W 5 k I M O c Y n J p Z 2 U g K D I 2 O C k s M T M w f S Z x d W 9 0 O y w m c X V v d D t T Z W N 0 a W 9 u M S 9 n c n V w c G V u X 2 Z 1 c 2 l v b m V u X 2 J l c m V j a G 5 l d C 9 H Z c O k b m R l c n R l c i B U e X A u e 1 Z l c m J p b m R s a W N o a 2 V p d G V u I G d l Z 2 V u w 7 x i Z X I g b m F o Z X N 0 Z W h l b m R l b i B P c m d h b m l z Y X R p b 2 5 l b i B 1 b m Q g U G V y c 2 9 u Z W 4 g K D I 2 O S k s M T M x f S Z x d W 9 0 O y w m c X V v d D t T Z W N 0 a W 9 u M S 9 n c n V w c G V u X 2 Z 1 c 2 l v b m V u X 2 J l c m V j a G 5 l d C 9 H Z c O k b m R l c n R l c i B U e X A u e 0 J f U m V j a G 5 1 b m d z Y W J n c m V u e n V u Z y A o M j c w K S w x M z J 9 J n F 1 b 3 Q 7 X S w m c X V v d D t D b 2 x 1 b W 5 D b 3 V u d C Z x d W 9 0 O z o x M z M s J n F 1 b 3 Q 7 S 2 V 5 Q 2 9 s d W 1 u T m F t Z X M m c X V v d D s 6 W 1 0 s J n F 1 b 3 Q 7 Q 2 9 s d W 1 u S W R l b n R p d G l l c y Z x d W 9 0 O z p b J n F 1 b 3 Q 7 U 2 V j d G l v b j E v Z 3 J 1 c H B l b l 9 m d X N p b 2 5 l b l 9 i Z X J l Y 2 h u Z X Q v R 2 X D p G 5 k Z X J 0 Z X I g V H l w L n t W Z X J z a W N o Z X J l c i A j L D B 9 J n F 1 b 3 Q 7 L C Z x d W 9 0 O 1 N l Y 3 R p b 2 4 x L 2 d y d X B w Z W 5 f Z n V z a W 9 u Z W 5 f Y m V y Z W N o b m V 0 L 0 d l w 6 R u Z G V y d G V y I F R 5 c C 5 7 V m V y c 2 l j a G V y Z X I g T m F t Z S w x f S Z x d W 9 0 O y w m c X V v d D t T Z W N 0 a W 9 u M S 9 n c n V w c G V u X 2 Z 1 c 2 l v b m V u X 2 J l c m V j a G 5 l d C 9 H Z c O k b m R l c n R l c i B U e X A u e 0 p h a H I s M n 0 m c X V v d D s s J n F 1 b 3 Q 7 U 2 V j d G l v b j E v Z 3 J 1 c H B l b l 9 m d X N p b 2 5 l b l 9 i Z X J l Y 2 h u Z X Q v R 2 X D p G 5 k Z X J 0 Z X I g V H l w L n t C c m F u Y 2 h l L D N 9 J n F 1 b 3 Q 7 L C Z x d W 9 0 O 1 N l Y 3 R p b 2 4 x L 2 d y d X B w Z W 5 f Z n V z a W 9 u Z W 5 f Y m V y Z W N o b m V 0 L 0 d l w 6 R u Z G V y d G V y I F R 5 c C 5 7 w 5 g g V m V y c 2 l j a G V y d G U s N H 0 m c X V v d D s s J n F 1 b 3 Q 7 U 2 V j d G l v b j E v Z 3 J 1 c H B l b l 9 m d X N p b 2 5 l b l 9 i Z X J l Y 2 h u Z X Q v R 2 X D p G 5 k Z X J 0 Z X I g V H l w L n t W Z X J z a W N o Z X J 0 Z W 5 i Z X N 0 Y W 5 k I F N 0 a W N o d G F n I D A x L j A x L i B G b 2 x n Z W p h a H I s N X 0 m c X V v d D s s J n F 1 b 3 Q 7 U 2 V j d G l v b j E v Z 3 J 1 c H B l b l 9 m d X N p b 2 5 l b l 9 i Z X J l Y 2 h u Z X Q v R 2 X D p G 5 k Z X J 0 Z X I g V H l w L n t J b W 9 f S W 5 s Y W 5 k L U t W R 1 9 n Z W J W L D Z 9 J n F 1 b 3 Q 7 L C Z x d W 9 0 O 1 N l Y 3 R p b 2 4 x L 2 d y d X B w Z W 5 f Z n V z a W 9 u Z W 5 f Y m V y Z W N o b m V 0 L 0 d l w 6 R u Z G V y d G V y I F R 5 c C 5 7 S W 1 v X 0 F 1 c 2 x h b m Q t S 1 Z H X 2 d l Y l Y s N 3 0 m c X V v d D s s J n F 1 b 3 Q 7 U 2 V j d G l v b j E v Z 3 J 1 c H B l b l 9 m d X N p b 2 5 l b l 9 i Z X J l Y 2 h u Z X Q v R 2 X D p G 5 k Z X J 0 Z X I g V H l w L n t J b W 9 f R m 9 u Z H M t Z 2 V z a W N o Z X J 0 L U t W R 1 9 n Z W J W L D h 9 J n F 1 b 3 Q 7 L C Z x d W 9 0 O 1 N l Y 3 R p b 2 4 x L 2 d y d X B w Z W 5 f Z n V z a W 9 u Z W 5 f Y m V y Z W N o b m V 0 L 0 d l w 6 R u Z G V y d G V y I F R 5 c C 5 7 S W 1 v X 0 Z v b m R z L W 5 p Y 2 h 0 L U t W R 1 9 n Z W J W L D l 9 J n F 1 b 3 Q 7 L C Z x d W 9 0 O 1 N l Y 3 R p b 2 4 x L 2 d y d X B w Z W 5 f Z n V z a W 9 u Z W 5 f Y m V y Z W N o b m V 0 L 0 d l w 6 R u Z G V y d G V y I F R 5 c C 5 7 T 2 J s a X M t Z 2 V z a W N o Z X J 0 L U t W R 1 9 n Z W J W L D E w f S Z x d W 9 0 O y w m c X V v d D t T Z W N 0 a W 9 u M S 9 n c n V w c G V u X 2 Z 1 c 2 l v b m V u X 2 J l c m V j a G 5 l d C 9 H Z c O k b m R l c n R l c i B U e X A u e 0 9 i b G l z L W 5 p Y 2 h 0 L U t W R 1 9 n Z W J W L D E x f S Z x d W 9 0 O y w m c X V v d D t T Z W N 0 a W 9 u M S 9 n c n V w c G V u X 2 Z 1 c 2 l v b m V u X 2 J l c m V j a G 5 l d C 9 H Z c O k b m R l c n R l c i B U e X A u e 0 9 i b F 9 G b 2 5 k c y 1 n Z X N p Y 2 h l c n Q t S 1 Z H X 2 d l Y l Y s M T J 9 J n F 1 b 3 Q 7 L C Z x d W 9 0 O 1 N l Y 3 R p b 2 4 x L 2 d y d X B w Z W 5 f Z n V z a W 9 u Z W 5 f Y m V y Z W N o b m V 0 L 0 d l w 6 R u Z G V y d G V y I F R 5 c C 5 7 T 2 J s X 0 Z v b m R z L W 5 p Y 2 h 0 L U t W R 1 9 n Z W J W L D E z f S Z x d W 9 0 O y w m c X V v d D t T Z W N 0 a W 9 u M S 9 n c n V w c G V u X 2 Z 1 c 2 l v b m V u X 2 J l c m V j a G 5 l d C 9 H Z c O k b m R l c n R l c i B U e X A u e 0 F r d C 1 n Z X N p Y 2 h l c n Q t S 1 Z H X 2 d l Y l Y s M T R 9 J n F 1 b 3 Q 7 L C Z x d W 9 0 O 1 N l Y 3 R p b 2 4 x L 2 d y d X B w Z W 5 f Z n V z a W 9 u Z W 5 f Y m V y Z W N o b m V 0 L 0 d l w 6 R u Z G V y d G V y I F R 5 c C 5 7 Q W t 0 L W 5 p Y 2 h 0 L U t W R 1 9 n Z W J W L D E 1 f S Z x d W 9 0 O y w m c X V v d D t T Z W N 0 a W 9 u M S 9 n c n V w c G V u X 2 Z 1 c 2 l v b m V u X 2 J l c m V j a G 5 l d C 9 H Z c O k b m R l c n R l c i B U e X A u e 0 F r d F 9 G b 2 5 k c y 1 n Z X N p Y 2 h l c n Q t S 1 Z H X 2 d l Y l Y s M T Z 9 J n F 1 b 3 Q 7 L C Z x d W 9 0 O 1 N l Y 3 R p b 2 4 x L 2 d y d X B w Z W 5 f Z n V z a W 9 u Z W 5 f Y m V y Z W N o b m V 0 L 0 d l w 6 R u Z G V y d G V y I F R 5 c C 5 7 Q W t 0 X 0 Z v b m R z L W 5 p Y 2 h 0 L U t W R 1 9 n Z W J W L D E 3 f S Z x d W 9 0 O y w m c X V v d D t T Z W N 0 a W 9 u M S 9 n c n V w c G V u X 2 Z 1 c 2 l v b m V u X 2 J l c m V j a G 5 l d C 9 H Z c O k b m R l c n R l c i B U e X A u e 0 x p c S 1 n Z X N p Y 2 h l c n Q t S 1 Z H X 2 d l Y l Y s M T h 9 J n F 1 b 3 Q 7 L C Z x d W 9 0 O 1 N l Y 3 R p b 2 4 x L 2 d y d X B w Z W 5 f Z n V z a W 9 u Z W 5 f Y m V y Z W N o b m V 0 L 0 d l w 6 R u Z G V y d G V y I F R 5 c C 5 7 T G l x L W 5 p Y 2 h 0 L U t W R 1 9 n Z W J W L D E 5 f S Z x d W 9 0 O y w m c X V v d D t T Z W N 0 a W 9 u M S 9 n c n V w c G V u X 2 Z 1 c 2 l v b m V u X 2 J l c m V j a G 5 l d C 9 H Z c O k b m R l c n R l c i B U e X A u e 0 x p c V 9 G b 2 5 k c y 1 n Z X N p Y 2 h l c n Q t S 1 Z H X 2 d l Y l Y s M j B 9 J n F 1 b 3 Q 7 L C Z x d W 9 0 O 1 N l Y 3 R p b 2 4 x L 2 d y d X B w Z W 5 f Z n V z a W 9 u Z W 5 f Y m V y Z W N o b m V 0 L 0 d l w 6 R u Z G V y d G V y I F R 5 c C 5 7 T G l x X 0 Z v b m R z L W 5 p Y 2 h 0 L U t W R 1 9 n Z W J W L D I x f S Z x d W 9 0 O y w m c X V v d D t T Z W N 0 a W 9 u M S 9 n c n V w c G V u X 2 Z 1 c 2 l v b m V u X 2 J l c m V j a G 5 l d C 9 H Z c O k b m R l c n R l c i B U e X A u e 0 R l c m l 2 Y X R p d m V f Z 2 V i V i w y M n 0 m c X V v d D s s J n F 1 b 3 Q 7 U 2 V j d G l v b j E v Z 3 J 1 c H B l b l 9 m d X N p b 2 5 l b l 9 i Z X J l Y 2 h u Z X Q v R 2 X D p G 5 k Z X J 0 Z X I g V H l w L n t J b W 9 f S W 5 s Y W 5 k L U t W R 1 / D v G J y a W d W L D I z f S Z x d W 9 0 O y w m c X V v d D t T Z W N 0 a W 9 u M S 9 n c n V w c G V u X 2 Z 1 c 2 l v b m V u X 2 J l c m V j a G 5 l d C 9 H Z c O k b m R l c n R l c i B U e X A u e 0 l t b 1 9 B d X N s Y W 5 k L U t W R 1 / D v G J y a W d W L D I 0 f S Z x d W 9 0 O y w m c X V v d D t T Z W N 0 a W 9 u M S 9 n c n V w c G V u X 2 Z 1 c 2 l v b m V u X 2 J l c m V j a G 5 l d C 9 H Z c O k b m R l c n R l c i B U e X A u e 0 l t b 1 9 G b 2 5 k c y 1 n Z X N p Y 2 h l c n Q t S 1 Z H X 8 O 8 Y n J p Z 1 Y s M j V 9 J n F 1 b 3 Q 7 L C Z x d W 9 0 O 1 N l Y 3 R p b 2 4 x L 2 d y d X B w Z W 5 f Z n V z a W 9 u Z W 5 f Y m V y Z W N o b m V 0 L 0 d l w 6 R u Z G V y d G V y I F R 5 c C 5 7 S W 1 v X 0 Z v b m R z L W 5 p Y 2 h 0 L U t W R 1 / D v G J y a W d W L D I 2 f S Z x d W 9 0 O y w m c X V v d D t T Z W N 0 a W 9 u M S 9 n c n V w c G V u X 2 Z 1 c 2 l v b m V u X 2 J l c m V j a G 5 l d C 9 H Z c O k b m R l c n R l c i B U e X A u e 0 9 i b G l z L W d l c 2 l j a G V y d C 1 L V k d f w 7 x i c m l n V i w y N 3 0 m c X V v d D s s J n F 1 b 3 Q 7 U 2 V j d G l v b j E v Z 3 J 1 c H B l b l 9 m d X N p b 2 5 l b l 9 i Z X J l Y 2 h u Z X Q v R 2 X D p G 5 k Z X J 0 Z X I g V H l w L n t P Y m x p c y 1 u a W N o d C 1 L V k d f w 7 x i c m l n V i w y O H 0 m c X V v d D s s J n F 1 b 3 Q 7 U 2 V j d G l v b j E v Z 3 J 1 c H B l b l 9 m d X N p b 2 5 l b l 9 i Z X J l Y 2 h u Z X Q v R 2 X D p G 5 k Z X J 0 Z X I g V H l w L n t P Y m x f R m 9 u Z H M t Z 2 V z a W N o Z X J 0 L U t W R 1 / D v G J y a W d W L D I 5 f S Z x d W 9 0 O y w m c X V v d D t T Z W N 0 a W 9 u M S 9 n c n V w c G V u X 2 Z 1 c 2 l v b m V u X 2 J l c m V j a G 5 l d C 9 H Z c O k b m R l c n R l c i B U e X A u e 0 9 i b F 9 G b 2 5 k c y 1 u a W N o d C 1 L V k d f w 7 x i c m l n V i w z M H 0 m c X V v d D s s J n F 1 b 3 Q 7 U 2 V j d G l v b j E v Z 3 J 1 c H B l b l 9 m d X N p b 2 5 l b l 9 i Z X J l Y 2 h u Z X Q v R 2 X D p G 5 k Z X J 0 Z X I g V H l w L n t B a 3 Q t Z 2 V z a W N o Z X J 0 L U t W R 1 / D v G J y a W d W L D M x f S Z x d W 9 0 O y w m c X V v d D t T Z W N 0 a W 9 u M S 9 n c n V w c G V u X 2 Z 1 c 2 l v b m V u X 2 J l c m V j a G 5 l d C 9 H Z c O k b m R l c n R l c i B U e X A u e 0 F r d C 1 u a W N o d C 1 L V k d f w 7 x i c m l n V i w z M n 0 m c X V v d D s s J n F 1 b 3 Q 7 U 2 V j d G l v b j E v Z 3 J 1 c H B l b l 9 m d X N p b 2 5 l b l 9 i Z X J l Y 2 h u Z X Q v R 2 X D p G 5 k Z X J 0 Z X I g V H l w L n t B a 3 R f R m 9 u Z H M t Z 2 V z a W N o Z X J 0 L U t W R 1 / D v G J y a W d W L D M z f S Z x d W 9 0 O y w m c X V v d D t T Z W N 0 a W 9 u M S 9 n c n V w c G V u X 2 Z 1 c 2 l v b m V u X 2 J l c m V j a G 5 l d C 9 H Z c O k b m R l c n R l c i B U e X A u e 0 F r d F 9 G b 2 5 k c y 1 u a W N o d C 1 L V k d f w 7 x i c m l n V i w z N H 0 m c X V v d D s s J n F 1 b 3 Q 7 U 2 V j d G l v b j E v Z 3 J 1 c H B l b l 9 m d X N p b 2 5 l b l 9 i Z X J l Y 2 h u Z X Q v R 2 X D p G 5 k Z X J 0 Z X I g V H l w L n t M a X E t Z 2 V z a W N o Z X J 0 L U t W R 1 / D v G J y a W d W L D M 1 f S Z x d W 9 0 O y w m c X V v d D t T Z W N 0 a W 9 u M S 9 n c n V w c G V u X 2 Z 1 c 2 l v b m V u X 2 J l c m V j a G 5 l d C 9 H Z c O k b m R l c n R l c i B U e X A u e 0 x p c S 1 u a W N o d C 1 L V k d f w 7 x i c m l n V i w z N n 0 m c X V v d D s s J n F 1 b 3 Q 7 U 2 V j d G l v b j E v Z 3 J 1 c H B l b l 9 m d X N p b 2 5 l b l 9 i Z X J l Y 2 h u Z X Q v R 2 X D p G 5 k Z X J 0 Z X I g V H l w L n t M a X F f R m 9 u Z H M t Z 2 V z a W N o Z X J 0 L U t W R 1 / D v G J y a W d W L D M 3 f S Z x d W 9 0 O y w m c X V v d D t T Z W N 0 a W 9 u M S 9 n c n V w c G V u X 2 Z 1 c 2 l v b m V u X 2 J l c m V j a G 5 l d C 9 H Z c O k b m R l c n R l c i B U e X A u e 0 x p c V 9 G b 2 5 k c y 1 u a W N o d C 1 L V k d f w 7 x i c m l n V i w z O H 0 m c X V v d D s s J n F 1 b 3 Q 7 U 2 V j d G l v b j E v Z 3 J 1 c H B l b l 9 m d X N p b 2 5 l b l 9 i Z X J l Y 2 h u Z X Q v R 2 X D p G 5 k Z X J 0 Z X I g V H l w L n t E Z X J p d m F 0 a X Z l X 8 O 8 Y n J p Z 1 Y s M z l 9 J n F 1 b 3 Q 7 L C Z x d W 9 0 O 1 N l Y 3 R p b 2 4 x L 2 d y d X B w Z W 5 f Z n V z a W 9 u Z W 5 f Y m V y Z W N o b m V 0 L 0 d l w 6 R u Z G V y d G V y I F R 5 c C 5 7 Q m V 0 Z W l s a W d 1 b m d l b i B L V i 1 L V k d f w 7 x i c m l n V i w 0 M H 0 m c X V v d D s s J n F 1 b 3 Q 7 U 2 V j d G l v b j E v Z 3 J 1 c H B l b l 9 m d X N p b 2 5 l b l 9 i Z X J l Y 2 h u Z X Q v R 2 X D p G 5 k Z X J 0 Z X I g V H l w L n t Q c s O k b W l l b i A o S 3 R v L j M w K S w 0 M X 0 m c X V v d D s s J n F 1 b 3 Q 7 U 2 V j d G l v b j E v Z 3 J 1 c H B l b l 9 m d X N p b 2 5 l b l 9 i Z X J l Y 2 h u Z X Q v R 2 X D p G 5 k Z X J 0 Z X I g V H l w L n t F c m z D t n N t a W 5 k Z X J 1 b m d l b i B h d W Y g U H L D p G 1 p Z W 4 g K E t 0 b y 4 z M y k s N D J 9 J n F 1 b 3 Q 7 L C Z x d W 9 0 O 1 N l Y 3 R p b 2 4 x L 2 d y d X B w Z W 5 f Z n V z a W 9 u Z W 5 f Y m V y Z W N o b m V 0 L 0 d l w 6 R u Z G V y d G V y I F R 5 c C 5 7 U H L D p G 1 p Z W 5 0 Y W 5 0 Z W l s Z S B k Z X I g U s O 8 Y 2 t 2 Z X J z a W N o Z X J l c i A o S 3 R v L j M 1 K S w 0 M 3 0 m c X V v d D s s J n F 1 b 3 Q 7 U 2 V j d G l v b j E v Z 3 J 1 c H B l b l 9 m d X N p b 2 5 l b l 9 i Z X J l Y 2 h u Z X Q v R 2 X D p G 5 k Z X J 0 Z X I g V H l w L n t C Z W l 0 c s O k Z 2 U g Z G V y I E t h b n R v b m U g e i 5 H L i B k Z X I g U H L D p G 1 p Z W 5 2 Z X J i a W x s a W d 1 b m c g K E t 0 b y 4 z N i k s N D R 9 J n F 1 b 3 Q 7 L C Z x d W 9 0 O 1 N l Y 3 R p b 2 4 x L 2 d y d X B w Z W 5 f Z n V z a W 9 u Z W 5 f Y m V y Z W N o b m V 0 L 0 d l w 6 R u Z G V y d G V y I F R 5 c C 5 7 Q W 5 k Z X J l I E J l a X R y w 6 R n Z S B 6 L k c u I G R l c y B W Z X J z a W N o Z X J l c n M g K E t 0 b y 4 z N i k s N D V 9 J n F 1 b 3 Q 7 L C Z x d W 9 0 O 1 N l Y 3 R p b 2 4 x L 2 d y d X B w Z W 5 f Z n V z a W 9 u Z W 5 f Y m V y Z W N o b m V 0 L 0 d l w 6 R u Z G V y d G V y I F R 5 c C 5 7 Q m V p d H L D p G d l I G F u I E l u c 2 9 s d m V u e m Z v b m R z I C h L d G 8 u M z Y p L D Q 2 f S Z x d W 9 0 O y w m c X V v d D t T Z W N 0 a W 9 u M S 9 n c n V w c G V u X 2 Z 1 c 2 l v b m V u X 2 J l c m V j a G 5 l d C 9 H Z c O k b m R l c n R l c i B U e X A u e 0 J l a X R y w 6 R n Z S B h b i B k a W U g R 2 V z d W 5 k a G V p d H N m w 7 Z y Z G V y d W 5 n I C h B c n Q u I D E 5 I E t W R y k g I C h L d G 8 u M z Y p L D Q 3 f S Z x d W 9 0 O y w m c X V v d D t T Z W N 0 a W 9 u M S 9 n c n V w c G V u X 2 Z 1 c 2 l v b m V u X 2 J l c m V j a G 5 l d C 9 H Z c O k b m R l c n R l c i B U e X A u e 0 J l a X R y w 6 R n Z S B h b i B k a W U g R W l k Z 2 V u w 7 Z z c 2 l z Y 2 h l I F F 1 Y W x p d M O k d H N r b 2 1 t a X N z a W 9 u I C h F U U s p I E F y d C 4 g N T h m I E t W R y w 0 O H 0 m c X V v d D s s J n F 1 b 3 Q 7 U 2 V j d G l v b j E v Z 3 J 1 c H B l b l 9 m d X N p b 2 5 l b l 9 i Z X J l Y 2 h u Z X Q v R 2 X D p G 5 k Z X J 0 Z X I g V H l w L n t B b m d l c m V j a G 5 l d G U g d W 5 k I G F 1 c 2 J l e m F o b H R l I E J l a X R y w 6 R n Z S B h b i B k a W U g V m V y c 2 l j a G V y d G V u I C h L d G 8 u M z c p L D Q 5 f S Z x d W 9 0 O y w m c X V v d D t T Z W N 0 a W 9 u M S 9 n c n V w c G V u X 2 Z 1 c 2 l v b m V u X 2 J l c m V j a G 5 l d C 9 H Z c O k b m R l c n R l c i B U e X A u e 0 J y d X R 0 b 2 x l a X N 0 d W 5 n Z W 4 g K E t 0 b y 4 0 M C k s N T B 9 J n F 1 b 3 Q 7 L C Z x d W 9 0 O 1 N l Y 3 R p b 2 4 x L 2 d y d X B w Z W 5 f Z n V z a W 9 u Z W 5 f Y m V y Z W N o b m V 0 L 0 d l w 6 R u Z G V y d G V y I F R 5 c C 5 7 S 2 9 z d G V u Y m V 0 Z W l s a W d 1 b m d l b i B G c m F u Y 2 h p c 3 N l b i A o S 3 R v L j Q y K S w 1 M X 0 m c X V v d D s s J n F 1 b 3 Q 7 U 2 V j d G l v b j E v Z 3 J 1 c H B l b l 9 m d X N p b 2 5 l b l 9 i Z X J l Y 2 h u Z X Q v R 2 X D p G 5 k Z X J 0 Z X I g V H l w L n t L b 3 N 0 Z W 5 i Z X R l a W x p Z 3 V u Z 2 V u I F N l b G J z Y m V o Y W x 0 I C h L d G 8 u N D I p L D U y f S Z x d W 9 0 O y w m c X V v d D t T Z W N 0 a W 9 u M S 9 n c n V w c G V u X 2 Z 1 c 2 l v b m V u X 2 J l c m V j a G 5 l d C 9 H Z c O k b m R l c n R l c i B U e X A u e 0 t v c 3 R l b m J l d G V p b G l n d W 5 n Z W 4 g U 3 B p d G F s Y m V p d H J h Z y A o S 3 R v L j Q y K S w 1 M 3 0 m c X V v d D s s J n F 1 b 3 Q 7 U 2 V j d G l v b j E v Z 3 J 1 c H B l b l 9 m d X N p b 2 5 l b l 9 i Z X J l Y 2 h u Z X Q v R 2 X D p G 5 k Z X J 0 Z X I g V H l w L n t L b 3 N 0 Z W 5 i Z X R l a W x p Z 3 V u Z 2 V u I F B h d X N j a G F s I C h L d G 8 u N D I p L D U 0 f S Z x d W 9 0 O y w m c X V v d D t T Z W N 0 a W 9 u M S 9 n c n V w c G V u X 2 Z 1 c 2 l v b m V u X 2 J l c m V j a G 5 l d C 9 H Z c O k b m R l c n R l c i B U e X A u e 0 F i c 2 N o c m V p Y n V u Z 2 V u I G F 1 Z i B L b 3 N 0 Z W 5 i Z X R l a W x p Z 3 V u Z 2 V u I C h L d G 8 u N D I p L D U 1 f S Z x d W 9 0 O y w m c X V v d D t T Z W N 0 a W 9 u M S 9 n c n V w c G V u X 2 Z 1 c 2 l v b m V u X 2 J l c m V j a G 5 l d C 9 H Z c O k b m R l c n R l c i B U e X A u e 1 Z l c s O k b m R l c n V u Z y B S w 7 x j a 3 N 0 Z W x s d W 5 n Z W 4 g Z s O 8 c i B 1 b m V y b G V k a W d 0 Z S B W Z X J z a W N o Z X J 1 b m d z Z s O k b G x l I C h L d G 8 u N D U p L D U 2 f S Z x d W 9 0 O y w m c X V v d D t T Z W N 0 a W 9 u M S 9 n c n V w c G V u X 2 Z 1 c 2 l v b m V u X 2 J l c m V j a G 5 l d C 9 H Z c O k b m R l c n R l c i B U e X A u e 0 F 1 c 2 d s Z W l j a C B 2 b 2 4 g e n U g a G 9 o Z W 4 g U H L D p G 1 p Z W 5 l a W 5 u Y W h t Z W 4 g K E t 0 b y 4 0 N T Q p I C h h Y i A y M D E 3 K S w 1 N 3 0 m c X V v d D s s J n F 1 b 3 Q 7 U 2 V j d G l v b j E v Z 3 J 1 c H B l b l 9 m d X N p b 2 5 l b l 9 i Z X J l Y 2 h u Z X Q v R 2 X D p G 5 k Z X J 0 Z X I g V H l w L n t W Z X L D p G 5 k L m Q u d m V y c y 5 0 Z W N o b i 5 T Y 2 h 3 Y W 5 r d W 5 n c y 1 S c 3 Q u I C h L d G 8 u I D Q 2 M C k g K G 5 1 c i B i Z W k g V l Z H K S w 1 O H 0 m c X V v d D s s J n F 1 b 3 Q 7 U 2 V j d G l v b j E v Z 3 J 1 c H B l b l 9 m d X N p b 2 5 l b l 9 i Z X J l Y 2 h u Z X Q v R 2 X D p G 5 k Z X J 0 Z X I g V H l w L n t W Z X L D p G 5 k Z X J 1 b m c g U s O 8 Y 2 t z d G V s b H V u Z 2 V u I F B y w 6 R t a W V u a 2 9 y c m V r d H V y I C A o S 3 R v L j Q 3 K S w 1 O X 0 m c X V v d D s s J n F 1 b 3 Q 7 U 2 V j d G l v b j E v Z 3 J 1 c H B l b l 9 m d X N p b 2 5 l b l 9 i Z X J l Y 2 h u Z X Q v R 2 X D p G 5 k Z X J 0 Z X I g V H l w L n t B Y m d h Y m V u I G l u I G R l b i B S a X N p a 2 9 h d X N n b G V p Y 2 g g K E t 0 b y 4 g Z s O 8 c i B O Z X R 0 b y 1 a Y W h s Z X I p I C h L d G 8 u N D g p L D Y w f S Z x d W 9 0 O y w m c X V v d D t T Z W N 0 a W 9 u M S 9 n c n V w c G V u X 2 Z 1 c 2 l v b m V u X 2 J l c m V j a G 5 l d C 9 H Z c O k b m R l c n R l c i B U e X A u e 0 J l a X R y w 6 R n Z S B h d X M g Z G V t I F J p c 2 l r b 2 F 1 c 2 d s Z W l j a C A o S 3 R v L i B m w 7 x y I E 5 l d H R v L U V t c G b D p G 5 n Z X I p I C h L d G 8 u N D g p L D Y x f S Z x d W 9 0 O y w m c X V v d D t T Z W N 0 a W 9 u M S 9 n c n V w c G V u X 2 Z 1 c 2 l v b m V u X 2 J l c m V j a G 5 l d C 9 H Z c O k b m R l c n R l c i B U e X A u e 0 J p b G R 1 b m c g L y B B d W Z s w 7 Z z d W 5 n I E F i Z 3 J l b n p 1 b m d l b i B m w 7 x y I G R l b i B S a X N p a 2 9 h d X N n b G V p Y 2 g g K E t 0 b y 4 0 O C k s N j J 9 J n F 1 b 3 Q 7 L C Z x d W 9 0 O 1 N l Y 3 R p b 2 4 x L 2 d y d X B w Z W 5 f Z n V z a W 9 u Z W 5 f Y m V y Z W N o b m V 0 L 0 d l w 6 R u Z G V y d G V y I F R 5 c C 5 7 Q m V o Y W 5 k b H V u Z 3 N w Y X V z Y 2 h h b G V u I E 1 h b m F n Z W Q g Q 2 F y Z S A o S 3 R v L j Q z K S w 2 M 3 0 m c X V v d D s s J n F 1 b 3 Q 7 U 2 V j d G l v b j E v Z 3 J 1 c H B l b l 9 m d X N p b 2 5 l b l 9 i Z X J l Y 2 h u Z X Q v R 2 X D p G 5 k Z X J 0 Z X I g V H l w L n t L b 3 N 0 Z W 4 g Z s O 8 c i B t Z W R p e m l u a X N j a G U g Q 2 F s b C 1 D Z W 5 0 Z X I g K E t 0 b y 4 0 M y k s N j R 9 J n F 1 b 3 Q 7 L C Z x d W 9 0 O 1 N l Y 3 R p b 2 4 x L 2 d y d X B w Z W 5 f Z n V z a W 9 u Z W 5 f Y m V y Z W N o b m V 0 L 0 d l w 6 R u Z G V y d G V y I F R 5 c C 5 7 V 2 V p d G V y Z S B M Z W l z d H V u Z 2 V u I C h L d G 8 u N D M p L D Y 1 f S Z x d W 9 0 O y w m c X V v d D t T Z W N 0 a W 9 u M S 9 n c n V w c G V u X 2 Z 1 c 2 l v b m V u X 2 J l c m V j a G 5 l d C 9 H Z c O k b m R l c n R l c i B U e X A u e 0 x l a X N 0 d W 5 n c 2 F u d G V p b G U g c G F z c 2 l 2 Z S B S w 7 x j a 3 Z l c n N p Y 2 h l c n V u Z y A o S 3 R v L j Q 0 K S w 2 N n 0 m c X V v d D s s J n F 1 b 3 Q 7 U 2 V j d G l v b j E v Z 3 J 1 c H B l b l 9 m d X N p b 2 5 l b l 9 i Z X J l Y 2 h u Z X Q v R 2 X D p G 5 k Z X J 0 Z X I g V H l w L n v D n G J l c n N j a H V z c 2 J l d G V p b G l n d W 5 n I G R l c i B W Z X J z a W N o Z X J 0 Z W 4 g K E t 0 b y 4 g N D k w K S A o b n V y I G J l a S B W V k c p L D Y 3 f S Z x d W 9 0 O y w m c X V v d D t T Z W N 0 a W 9 u M S 9 n c n V w c G V u X 2 Z 1 c 2 l v b m V u X 2 J l c m V j a G 5 l d C 9 H Z c O k b m R l c n R l c i B U e X A u e z U w M C A v I D U w M i A t I D U w N C B Q Z X J z b 2 5 h b G F 1 Z n d h b m Q g K E t 0 b y 4 1 M C k s N j h 9 J n F 1 b 3 Q 7 L C Z x d W 9 0 O 1 N l Y 3 R p b 2 4 x L 2 d y d X B w Z W 5 f Z n V z a W 9 u Z W 5 f Y m V y Z W N o b m V 0 L 0 d l w 6 R u Z G V y d G V y I F R 5 c C 5 7 U H J v d m l z a W 9 u Z W 4 g Y W 5 z I G V p Z 2 V u Z S B Q Z X J z b 2 5 h b C A o S 3 R v L j U w K S w 2 O X 0 m c X V v d D s s J n F 1 b 3 Q 7 U 2 V j d G l v b j E v Z 3 J 1 c H B l b l 9 m d X N p b 2 5 l b l 9 i Z X J l Y 2 h u Z X Q v R 2 X D p G 5 k Z X J 0 Z X I g V H l w L n s 1 M T A g L S A 1 M T U g K y A 1 M T g g R G l 2 Z X J z Z X I g Q m V 0 c m l l Y n N h d W Z 3 Y W 5 k I C h L d G 8 u I D U x K S w 3 M H 0 m c X V v d D s s J n F 1 b 3 Q 7 U 2 V j d G l v b j E v Z 3 J 1 c H B l b l 9 m d X N p b 2 5 l b l 9 i Z X J l Y 2 h u Z X Q v R 2 X D p G 5 k Z X J 0 Z X I g V H l w L n t X Z X J i Z W F 1 Z n d h b m Q g K E t 0 b y 4 g N T E p L D c x f S Z x d W 9 0 O y w m c X V v d D t T Z W N 0 a W 9 u M S 9 n c n V w c G V u X 2 Z 1 c 2 l v b m V u X 2 J l c m V j a G 5 l d C 9 H Z c O k b m R l c n R l c i B U e X A u e 1 B y b 3 Z p c 2 l v b m V u I C h L d G 8 u I D U x N y k s N z J 9 J n F 1 b 3 Q 7 L C Z x d W 9 0 O 1 N l Y 3 R p b 2 4 x L 2 d y d X B w Z W 5 f Z n V z a W 9 u Z W 5 f Y m V y Z W N o b m V 0 L 0 d l w 6 R u Z G V y d G V y I F R 5 c C 5 7 Q W J z Y 2 h y Z W l i d W 5 n Z W 4 g K E t 0 b y 4 g N T E p L D c z f S Z x d W 9 0 O y w m c X V v d D t T Z W N 0 a W 9 u M S 9 n c n V w c G V u X 2 Z 1 c 2 l v b m V u X 2 J l c m V j a G 5 l d C 9 H Z c O k b m R l c n R l c i B U e X A u e 8 O c Y n J p Z 2 V y I G J l d H J p Z W J s a W N o Z X I g R X J 0 c m F n I E t W R y A o S 3 R v L j c w K S w 3 N H 0 m c X V v d D s s J n F 1 b 3 Q 7 U 2 V j d G l v b j E v Z 3 J 1 c H B l b l 9 m d X N p b 2 5 l b l 9 i Z X J l Y 2 h u Z X Q v R 2 X D p G 5 k Z X J 0 Z X I g V H l w L n v D n G J y a W d l c i B i Z X R y a W V i b G l j a G V y I E F 1 Z n d h b m Q g S 1 Z H I C h L d G 8 u N z E p L D c 1 f S Z x d W 9 0 O y w m c X V v d D t T Z W N 0 a W 9 u M S 9 n c n V w c G V u X 2 Z 1 c 2 l v b m V u X 2 J l c m V j a G 5 l d C 9 H Z c O k b m R l c n R l c i B U e X A u e 0 Z y Z W l 3 a W x s a W d l c i B B Y m J h d S B 2 b 2 4 g w 7 x i Z X J t w 6 R z c 2 l n Z W 4 g U m V z Z X J 2 Z W 4 g K E t 0 b y 4 3 M T U p I C h h Y i A y M D E 3 K S w 3 N n 0 m c X V v d D s s J n F 1 b 3 Q 7 U 2 V j d G l v b j E v Z 3 J 1 c H B l b l 9 m d X N p b 2 5 l b l 9 i Z X J l Y 2 h u Z X Q v R 2 X D p G 5 k Z X J 0 Z X I g V H l w L n t F c m Z v b G c g Y X V z I E t h c G l 0 Y W x h b m x h Z 2 V u I E t W R y A o S 3 R v L j c z K S w 3 N 3 0 m c X V v d D s s J n F 1 b 3 Q 7 U 2 V j d G l v b j E v Z 3 J 1 c H B l b l 9 m d X N p b 2 5 l b l 9 i Z X J l Y 2 h u Z X Q v R 2 X D p G 5 k Z X J 0 Z X I g V H l w L n t C Z X R y a W V i c 2 Z y Z W 1 k Z X I g d W 5 k I G F 1 c 3 N l c m 9 y Z G V u d G x p Y 2 h l c i B F c n R y Y W c g K E t 0 b y 4 4 M C k s N z h 9 J n F 1 b 3 Q 7 L C Z x d W 9 0 O 1 N l Y 3 R p b 2 4 x L 2 d y d X B w Z W 5 f Z n V z a W 9 u Z W 5 f Y m V y Z W N o b m V 0 L 0 d l w 6 R u Z G V y d G V y I F R 5 c C 5 7 Q m V 0 c m l l Y n N m c m V t Z G V y I H V u Z C B h d X N z Z X J v c m R l b n R s a W N o Z X I g Q X V m d 2 F u Z C A o S 3 R v L j g w K S w 3 O X 0 m c X V v d D s s J n F 1 b 3 Q 7 U 2 V j d G l v b j E v Z 3 J 1 c H B l b l 9 m d X N p b 2 5 l b l 9 i Z X J l Y 2 h u Z X Q v R 2 X D p G 5 k Z X J 0 Z X I g V H l w L n t T d G V 1 Z X J u I C h L d G 8 u I D k p I C h u d X I g Y m V p I F Z W R y k s O D B 9 J n F 1 b 3 Q 7 L C Z x d W 9 0 O 1 N l Y 3 R p b 2 4 x L 2 d y d X B w Z W 5 f Z n V z a W 9 u Z W 5 f Y m V y Z W N o b m V 0 L 0 d l w 6 R u Z G V y d G V y I F R 5 c C 5 7 Q W J n c m V u e n V u Z y B S Q S A o S 3 R v L j I 3 M D A p L D g x f S Z x d W 9 0 O y w m c X V v d D t T Z W N 0 a W 9 u M S 9 n c n V w c G V u X 2 Z 1 c 2 l v b m V u X 2 J l c m V j a G 5 l d C 9 H Z c O k b m R l c n R l c i B U e X A u e 0 F i Z 3 J l b n p 1 b m c g U k E g K E t 0 b y 4 x N T M p L D g y f S Z x d W 9 0 O y w m c X V v d D t T Z W N 0 a W 9 u M S 9 n c n V w c G V u X 2 Z 1 c 2 l v b m V u X 2 J l c m V j a G 5 l d C 9 H Z c O k b m R l c n R l c i B U e X A u e 3 Z v c m g g U m V z I C h h b G w g a W 4 g T W l v K S w 4 M 3 0 m c X V v d D s s J n F 1 b 3 Q 7 U 2 V j d G l v b j E v Z 3 J 1 c H B l b l 9 m d X N p b 2 5 l b l 9 i Z X J l Y 2 h u Z X Q v R 2 X D p G 5 k Z X J 0 Z X I g V H l w L n t N a W 4 g U m V z I C h h b G w g a W 4 g T W l v K S w 4 N H 0 m c X V v d D s s J n F 1 b 3 Q 7 U 2 V j d G l v b j E v Z 3 J 1 c H B l b l 9 m d X N p b 2 5 l b l 9 i Z X J l Y 2 h u Z X Q v R 2 X D p G 5 k Z X J 0 Z X I g V H l w L n t E Z W Z f U k E s O D V 9 J n F 1 b 3 Q 7 L C Z x d W 9 0 O 1 N l Y 3 R p b 2 4 x L 2 d y d X B w Z W 5 f Z n V z a W 9 u Z W 5 f Y m V y Z W N o b m V 0 L 0 d l w 6 R u Z G V y d G V y I F R 5 c C 5 7 S 2 F w a X R h b G F u b G F n Z W 4 g S 1 Z H I C g x M D A p L D g 2 f S Z x d W 9 0 O y w m c X V v d D t T Z W N 0 a W 9 u M S 9 n c n V w c G V u X 2 Z 1 c 2 l v b m V u X 2 J l c m V j a G 5 l d C 9 H Z c O k b m R l c n R l c i B U e X A u e 0 t h c G l 0 Y W x h b m x h Z 2 V u I F Z W R y A o M T A x K S w 4 N 3 0 m c X V v d D s s J n F 1 b 3 Q 7 U 2 V j d G l v b j E v Z 3 J 1 c H B l b l 9 m d X N p b 2 5 l b l 9 i Z X J l Y 2 h u Z X Q v R 2 X D p G 5 k Z X J 0 Z X I g V H l w L n t B a 3 R p d m V u I G F 1 c y B W b 3 J z b 3 J n Z X B s w 6 R u Z S A o M T A 0 K S w 4 O H 0 m c X V v d D s s J n F 1 b 3 Q 7 U 2 V j d G l v b j E v Z 3 J 1 c H B l b l 9 m d X N p b 2 5 l b l 9 i Z X J l Y 2 h u Z X Q v R 2 X D p G 5 k Z X J 0 Z X I g V H l w L n t J b W 1 h d G V y a W V s b G U g Q W 5 s Y W d l b i A o M T E p L D g 5 f S Z x d W 9 0 O y w m c X V v d D t T Z W N 0 a W 9 u M S 9 n c n V w c G V u X 2 Z 1 c 2 l v b m V u X 2 J l c m V j a G 5 l d C 9 H Z c O k b m R l c n R l c i B U e X A u e 1 N h Y 2 h h b m x h Z 2 V u I C g x M y k s O T B 9 J n F 1 b 3 Q 7 L C Z x d W 9 0 O 1 N l Y 3 R p b 2 4 x L 2 d y d X B w Z W 5 f Z n V z a W 9 u Z W 5 f Y m V y Z W N o b m V 0 L 0 d l w 6 R u Z G V y d G V y I F R 5 c C 5 7 U m V j a G 5 1 b m d z Y W J n c m V u e n V u Z y A o M T U p L D k x f S Z x d W 9 0 O y w m c X V v d D t T Z W N 0 a W 9 u M S 9 n c n V w c G V u X 2 Z 1 c 2 l v b m V u X 2 J l c m V j a G 5 l d C 9 H Z c O k b m R l c n R l c i B U e X A u e 0 Z v c m R l c n V u Z 2 V u I F Z l c n N p Y 2 h l c n V u Z 3 N u Z W h t Z X I g K D E 2 M C k s O T J 9 J n F 1 b 3 Q 7 L C Z x d W 9 0 O 1 N l Y 3 R p b 2 4 x L 2 d y d X B w Z W 5 f Z n V z a W 9 u Z W 5 f Y m V y Z W N o b m V 0 L 0 d l w 6 R u Z G V y d G V y I F R 5 c C 5 7 R m 9 y Z G V y d W 5 n Z W 4 g Y X V z I F J B I C g x N j E p L D k z f S Z x d W 9 0 O y w m c X V v d D t T Z W N 0 a W 9 u M S 9 n c n V w c G V u X 2 Z 1 c 2 l v b m V u X 2 J l c m V j a G 5 l d C 9 H Z c O k b m R l c n R l c i B U e X A u e 1 Z l c n N p Y 2 h l c n V u Z 3 N v c m d h b m l z Y X R p b 2 5 l b i A o M T Y 0 K S w 5 N H 0 m c X V v d D s s J n F 1 b 3 Q 7 U 2 V j d G l v b j E v Z 3 J 1 c H B l b l 9 m d X N p b 2 5 l b l 9 i Z X J l Y 2 h u Z X Q v R 2 X D p G 5 k Z X J 0 Z X I g V H l w L n t B Z 2 V u d G V u I H V u Z C B W Z X J t a X R 0 b G V y I C g x N j U p L D k 1 f S Z x d W 9 0 O y w m c X V v d D t T Z W N 0 a W 9 u M S 9 n c n V w c G V u X 2 Z 1 c 2 l v b m V u X 2 J l c m V j a G 5 l d C 9 H Z c O k b m R l c n R l c i B U e X A u e 0 d l Z 2 V u w 7 x i Z X I g c 3 R h Y X R s a W N o Z W 4 g U 3 R l b G x l b i A o M T Y 3 K S w 5 N n 0 m c X V v d D s s J n F 1 b 3 Q 7 U 2 V j d G l v b j E v Z 3 J 1 c H B l b l 9 m d X N p b 2 5 l b l 9 i Z X J l Y 2 h u Z X Q v R 2 X D p G 5 k Z X J 0 Z X I g V H l w L n v D n G J y a W d l I E Z v c m R l c n V u Z 2 V u I C g x N j k p L D k 3 f S Z x d W 9 0 O y w m c X V v d D t T Z W N 0 a W 9 u M S 9 n c n V w c G V u X 2 Z 1 c 2 l v b m V u X 2 J l c m V j a G 5 l d C 9 H Z c O k b m R l c n R l c i B U e X A u e 0 Z v c m R l c n V u Z 2 V u I G J l a S B u Y W h l c 3 R l a G V u Z G V u I E 9 y Z 2 F u a X N h d G l v b m V u I H V u Z C B Q Z X J z b 2 5 l b i A o M T c p L D k 4 f S Z x d W 9 0 O y w m c X V v d D t T Z W N 0 a W 9 u M S 9 n c n V w c G V u X 2 Z 1 c 2 l v b m V u X 2 J l c m V j a G 5 l d C 9 H Z c O k b m R l c n R l c i B U e X A u e 0 Z s w 7 x z c 2 l n Z S B N a X R 0 Z W w g K D E 5 K S w 5 O X 0 m c X V v d D s s J n F 1 b 3 Q 7 U 2 V j d G l v b j E v Z 3 J 1 c H B l b l 9 m d X N p b 2 5 l b l 9 i Z X J l Y 2 h u Z X Q v R 2 X D p G 5 k Z X J 0 Z X I g V H l w L n t C X 0 t h c G l 0 Y W w g Z G V y I E 9 y Z 2 F u a X N h d G l v b i A o M j A w K S w x M D B 9 J n F 1 b 3 Q 7 L C Z x d W 9 0 O 1 N l Y 3 R p b 2 4 x L 2 d y d X B w Z W 5 f Z n V z a W 9 u Z W 5 f Y m V y Z W N o b m V 0 L 0 d l w 6 R u Z G V y d G V y I F R 5 c C 5 7 Q l 9 P S 1 A g Q 0 g g M j A 2 M D A s M T A x f S Z x d W 9 0 O y w m c X V v d D t T Z W N 0 a W 9 u M S 9 n c n V w c G V u X 2 Z 1 c 2 l v b m V u X 2 J l c m V j a G 5 l d C 9 H Z c O k b m R l c n R l c i B U e X A u e 0 J f T 0 t Q I E V V L 0 V G V E E g M j A 2 M D E s M T A y f S Z x d W 9 0 O y w m c X V v d D t T Z W N 0 a W 9 u M S 9 n c n V w c G V u X 2 Z 1 c 2 l v b m V u X 2 J l c m V j a G 5 l d C 9 H Z c O k b m R l c n R l c i B U e X A u e 0 Z y Z W l 3 a W x s a W d l c y B U Y W d n Z W x k I E t W R y A y M D Y w M i w x M D N 9 J n F 1 b 3 Q 7 L C Z x d W 9 0 O 1 N l Y 3 R p b 2 4 x L 2 d y d X B w Z W 5 f Z n V z a W 9 u Z W 5 f Y m V y Z W N o b m V 0 L 0 d l w 6 R u Z G V y d G V y I F R 5 c C 5 7 Q l 9 B a 3 R p d m U g U s O 8 Y 2 t 2 Z X J z a W N o Z X J 1 b m c g S 1 Z H I C g y M D Y w M y k s M T A 0 f S Z x d W 9 0 O y w m c X V v d D t T Z W N 0 a W 9 u M S 9 n c n V w c G V u X 2 Z 1 c 2 l v b m V u X 2 J l c m V j a G 5 l d C 9 H Z c O k b m R l c n R l c i B U e X A u e 1 V W R y A o V V Z W I D I w N j I w K S w x M D V 9 J n F 1 b 3 Q 7 L C Z x d W 9 0 O 1 N l Y 3 R p b 2 4 x L 2 d y d X B w Z W 5 f Z n V z a W 9 u Z W 5 f Y m V y Z W N o b m V 0 L 0 d l w 6 R u Z G V y d G V y I F R 5 c C 5 7 V V Z H I C h V V l Y g M j A 2 M j E p L D E w N n 0 m c X V v d D s s J n F 1 b 3 Q 7 U 2 V j d G l v b j E v Z 3 J 1 c H B l b l 9 m d X N p b 2 5 l b l 9 i Z X J l Y 2 h u Z X Q v R 2 X D p G 5 k Z X J 0 Z X I g V H l w L n t G X 1 Z H I G l u a 2 w u I E Z M I C g y M D Y x K S w x M D d 9 J n F 1 b 3 Q 7 L C Z x d W 9 0 O 1 N l Y 3 R p b 2 4 x L 2 d y d X B w Z W 5 f Z n V z a W 9 u Z W 5 f Y m V y Z W N o b m V 0 L 0 d l w 6 R u Z G V y d G V y I F R 5 c C 5 7 Q l 9 W Z X J z a W N o Z X J 1 b m d z d G V j a G 5 p c 2 N o Z S B S w 7 x j a 3 N 0 Z W x s d W 5 n Z W 4 g Z s O 8 c i B m c m V p d 2 l s b G l n Z X M g V G F n Z 2 V s Z C B L V k c g T G V p c 3 R 1 b m d z c s O 8 Y 2 t z d G V s b H V u Z 2 V u I C g y M T A w M C k s M T A 4 f S Z x d W 9 0 O y w m c X V v d D t T Z W N 0 a W 9 u M S 9 n c n V w c G V u X 2 Z 1 c 2 l v b m V u X 2 J l c m V j a G 5 l d C 9 H Z c O k b m R l c n R l c i B U e X A u e 0 J f V m V y c 2 l j a G V y d W 5 n c 3 R l Y 2 h u a X N j a G U g U s O 8 Y 2 t z d G V s b H V u Z 2 V u I G b D v H I g Z n J l a X d p b G x p Z 2 V z I F R h Z 2 d l b G Q g S 1 Z H I E F s d G V y d W 5 n c 3 L D v G N r c 3 R l b G x 1 b m d l b i A o M j E w M D E p L D E w O X 0 m c X V v d D s s J n F 1 b 3 Q 7 U 2 V j d G l v b j E v Z 3 J 1 c H B l b l 9 m d X N p b 2 5 l b l 9 i Z X J l Y 2 h u Z X Q v R 2 X D p G 5 k Z X J 0 Z X I g V H l w L n t C X 1 Z l c n N p Y 2 h l c n V u Z 3 N 0 Z W N o b m l z Y 2 h l I F L D v G N r c 3 R l b G x 1 b m d l b i B m w 7 x y I E 9 L U C B D S C A o M j E w M T A p L D E x M H 0 m c X V v d D s s J n F 1 b 3 Q 7 U 2 V j d G l v b j E v Z 3 J 1 c H B l b l 9 m d X N p b 2 5 l b l 9 i Z X J l Y 2 h u Z X Q v R 2 X D p G 5 k Z X J 0 Z X I g V H l w L n t C X 1 Z l c n N p Y 2 h l c n V u Z 3 N 0 Z W N o b m l z Y 2 h l I F L D v G N r c 3 R l b G x 1 b m d l b i B m w 7 x y I E V V L 0 V G V E E g K D I x M D E x K S w x M T F 9 J n F 1 b 3 Q 7 L C Z x d W 9 0 O 1 N l Y 3 R p b 2 4 x L 2 d y d X B w Z W 5 f Z n V z a W 9 u Z W 5 f Y m V y Z W N o b m V 0 L 0 d l w 6 R u Z G V y d G V y I F R 5 c C 5 7 Q l 9 W Z X J z a W N o Z X J 1 b m d z d G V j a G 5 p c 2 N o Z S B S w 7 x j a 3 N 0 Z W x s d W 5 n Z W 4 g Z s O 8 c i B B a 3 R p d m U g U s O 8 Y 2 t 2 Z X J z a W N o Z X J 1 b m c g S 1 Z H I C g y M T A y K S w x M T J 9 J n F 1 b 3 Q 7 L C Z x d W 9 0 O 1 N l Y 3 R p b 2 4 x L 2 d y d X B w Z W 5 f Z n V z a W 9 u Z W 5 f Y m V y Z W N o b m V 0 L 0 d l w 6 R u Z G V y d G V y I F R 5 c C 5 7 Q l 9 W Z X J z a W N o Z X J 1 b m d z d G V j a G 5 p c 2 N o Z S B S w 7 x j a 3 N 0 Z W x s d W 5 n Z W 4 g Z s O 8 c i B W V k c g a W 5 r b C B G T C A o M j E w M y k s M T E z f S Z x d W 9 0 O y w m c X V v d D t T Z W N 0 a W 9 u M S 9 n c n V w c G V u X 2 Z 1 c 2 l v b m V u X 2 J l c m V j a G 5 l d C 9 H Z c O k b m R l c n R l c i B U e X A u e 1 Z l c n N p Y 2 h l c n V u Z 3 N 0 Z W N o b m l z Y 2 h l I F L D v G N r c 3 R l b G x 1 b m d l b i B V V k c g K D I x M D Q p L D E x N H 0 m c X V v d D s s J n F 1 b 3 Q 7 U 2 V j d G l v b j E v Z 3 J 1 c H B l b l 9 m d X N p b 2 5 l b l 9 i Z X J l Y 2 h u Z X Q v R 2 X D p G 5 k Z X J 0 Z X I g V H l w L n t C X 1 L D v G N r c 3 R l b G x 1 b m d l b i B B d X N n b G V p Y 2 g g d m 9 u I H p 1 I G h v a G V u I F B y w 6 R t a W V u Z W l u b m F o b W V u I C g y M T A 1 K S w x M T V 9 J n F 1 b 3 Q 7 L C Z x d W 9 0 O 1 N l Y 3 R p b 2 4 x L 2 d y d X B w Z W 5 f Z n V z a W 9 u Z W 5 f Y m V y Z W N o b m V 0 L 0 d l w 6 R u Z G V y d G V y I F R 5 c C 5 7 V m V y c 2 l j a G V y d W 5 n c 3 R l Y 2 h u a X N j a G U g U 2 N o d 2 F u a 3 V u Z 3 M g d W 5 k I F N p Y 2 h l c m h l a X R z c s O 8 Y 2 t z d G V s b H V u Z 2 V u I F Z W R y A o M j E x K S w x M T Z 9 J n F 1 b 3 Q 7 L C Z x d W 9 0 O 1 N l Y 3 R p b 2 4 x L 2 d y d X B w Z W 5 f Z n V z a W 9 u Z W 5 f Y m V y Z W N o b m V 0 L 0 d l w 6 R u Z G V y d G V y I F R 5 c C 5 7 T m l j a H R 2 Z X J z a W N o Z X J 1 b m d z d G V j a G 5 p c 2 N o Z S B S w 7 x j a 3 N 0 Z W x s d W 5 n Z W 4 g S 1 Z H I C g y M j A w K S w x M T d 9 J n F 1 b 3 Q 7 L C Z x d W 9 0 O 1 N l Y 3 R p b 2 4 x L 2 d y d X B w Z W 5 f Z n V z a W 9 u Z W 5 f Y m V y Z W N o b m V 0 L 0 d l w 6 R u Z G V y d G V y I F R 5 c C 5 7 T m l j a H R 2 Z X J z a W N o Z X J 1 b m d z d G V j a G 5 p c 2 N o Z S B S w 7 x j a 3 N 0 Z W x s d W 5 n Z W 4 g V l Z H I C g y M j A x K S w x M T h 9 J n F 1 b 3 Q 7 L C Z x d W 9 0 O 1 N l Y 3 R p b 2 4 x L 2 d y d X B w Z W 5 f Z n V z a W 9 u Z W 5 f Y m V y Z W N o b m V 0 L 0 d l w 6 R u Z G V y d G V y I F R 5 c C 5 7 U s O 8 Y 2 t z d G V s b H V u Z 2 V u I G b D v H I g U m l z a W t l b i B p b i B k Z W 4 g S 2 F w a X R h b G F u b G F n Z W 4 g V l Z H X H U w M D I 2 V V Z H I C g y M z A p L D E x O X 0 m c X V v d D s s J n F 1 b 3 Q 7 U 2 V j d G l v b j E v Z 3 J 1 c H B l b l 9 m d X N p b 2 5 l b l 9 i Z X J l Y 2 h u Z X Q v R 2 X D p G 5 k Z X J 0 Z X I g V H l w L n t C X 1 L D v G N r c 3 R l b G x 1 b m d l b i B m c m V p d 2 l s b G l n Z X I g Q W J i Y X U g d m 9 u I M O 8 Y m V y b c O k c 3 N p Z 2 V u I F J l c 2 V y d m V u I C g y M z I p L D E y M H 0 m c X V v d D s s J n F 1 b 3 Q 7 U 2 V j d G l v b j E v Z 3 J 1 c H B l b l 9 m d X N p b 2 5 l b l 9 i Z X J l Y 2 h u Z X Q v R 2 X D p G 5 k Z X J 0 Z X I g V H l w L n t M Y W 5 n Z n J p c 3 R p Z 2 U g V m V y Y m l u Z G x p Y 2 h r Z W l 0 Z W 4 g K D I 0 M C k s M T I x f S Z x d W 9 0 O y w m c X V v d D t T Z W N 0 a W 9 u M S 9 n c n V w c G V u X 2 Z 1 c 2 l v b m V u X 2 J l c m V j a G 5 l d C 9 H Z c O k b m R l c n R l c i B U e X A u e 1 Z l c m J p b m R s a W N o a 2 V p d G V u I E R y a X R 0 Z S A o M j U w K S w x M j J 9 J n F 1 b 3 Q 7 L C Z x d W 9 0 O 1 N l Y 3 R p b 2 4 x L 2 d y d X B w Z W 5 f Z n V z a W 9 u Z W 5 f Y m V y Z W N o b m V 0 L 0 d l w 6 R u Z G V y d G V y I F R 5 c C 5 7 V m V y Y m l u Z G x p Y 2 h r Z W l 0 Z W 4 g T G V p c 3 R 1 b m d z Z X J i c m l u Z 2 V y I C g y N j A p L D E y M 3 0 m c X V v d D s s J n F 1 b 3 Q 7 U 2 V j d G l v b j E v Z 3 J 1 c H B l b l 9 m d X N p b 2 5 l b l 9 i Z X J l Y 2 h u Z X Q v R 2 X D p G 5 k Z X J 0 Z X I g V H l w L n t W b 3 J h d X N i Z X p h a G x 0 Z S B Q c s O k b W l l b i B k Z X I g V m V y c 2 l j a G V y d G V u I C g y N j E p L D E y N H 0 m c X V v d D s s J n F 1 b 3 Q 7 U 2 V j d G l v b j E v Z 3 J 1 c H B l b l 9 m d X N p b 2 5 l b l 9 i Z X J l Y 2 h u Z X Q v R 2 X D p G 5 k Z X J 0 Z X I g V H l w L n t Q Y X N z a X Z l I E R 1 c m N o Z 2 F u Z 3 N r b 2 5 0 a S A o M j Y y K S w x M j V 9 J n F 1 b 3 Q 7 L C Z x d W 9 0 O 1 N l Y 3 R p b 2 4 x L 2 d y d X B w Z W 5 f Z n V z a W 9 u Z W 5 f Y m V y Z W N o b m V 0 L 0 d l w 6 R u Z G V y d G V y I F R 5 c C 5 7 V m V y c 2 l j a G V y d W 5 n c 2 9 y Z 2 F u a X N h d G l v b m V u I C g y N j M p L D E y N n 0 m c X V v d D s s J n F 1 b 3 Q 7 U 2 V j d G l v b j E v Z 3 J 1 c H B l b l 9 m d X N p b 2 5 l b l 9 i Z X J l Y 2 h u Z X Q v R 2 X D p G 5 k Z X J 0 Z X I g V H l w L n t B Z 2 V u d G V u I H V u Z C B W Z X J t a X R 0 b G V y I C g y N j Q p L D E y N 3 0 m c X V v d D s s J n F 1 b 3 Q 7 U 2 V j d G l v b j E v Z 3 J 1 c H B l b l 9 m d X N p b 2 5 l b l 9 i Z X J l Y 2 h u Z X Q v R 2 X D p G 5 k Z X J 0 Z X I g V H l w L n t H Z W d l b s O 8 Y m V y I H N 0 Y W F 0 b G l j a G V u I F N 0 Z W x s Z W 4 g K D I 2 N S k s M T I 4 f S Z x d W 9 0 O y w m c X V v d D t T Z W N 0 a W 9 u M S 9 n c n V w c G V u X 2 Z 1 c 2 l v b m V u X 2 J l c m V j a G 5 l d C 9 H Z c O k b m R l c n R l c i B U e X A u e 0 d l b W V p b n N h b W U g R W l u c m l j a H R 1 b m c g S 1 Z H I C g y N j Y p L D E y O X 0 m c X V v d D s s J n F 1 b 3 Q 7 U 2 V j d G l v b j E v Z 3 J 1 c H B l b l 9 m d X N p b 2 5 l b l 9 i Z X J l Y 2 h u Z X Q v R 2 X D p G 5 k Z X J 0 Z X I g V H l w L n t W Z X J i a W 5 k b G l j a G t l a X R l b i B M a W V m Z X J h b n R l b i B 1 b m Q g w 5 x i c m l n Z S A o M j Y 4 K S w x M z B 9 J n F 1 b 3 Q 7 L C Z x d W 9 0 O 1 N l Y 3 R p b 2 4 x L 2 d y d X B w Z W 5 f Z n V z a W 9 u Z W 5 f Y m V y Z W N o b m V 0 L 0 d l w 6 R u Z G V y d G V y I F R 5 c C 5 7 V m V y Y m l u Z G x p Y 2 h r Z W l 0 Z W 4 g Z 2 V n Z W 7 D v G J l c i B u Y W h l c 3 R l a G V u Z G V u I E 9 y Z 2 F u a X N h d G l v b m V u I H V u Z C B Q Z X J z b 2 5 l b i A o M j Y 5 K S w x M z F 9 J n F 1 b 3 Q 7 L C Z x d W 9 0 O 1 N l Y 3 R p b 2 4 x L 2 d y d X B w Z W 5 f Z n V z a W 9 u Z W 5 f Y m V y Z W N o b m V 0 L 0 d l w 6 R u Z G V y d G V y I F R 5 c C 5 7 Q l 9 S Z W N o b n V u Z 3 N h Y m d y Z W 5 6 d W 5 n I C g y N z A p L D E z M n 0 m c X V v d D t d L C Z x d W 9 0 O 1 J l b G F 0 a W 9 u c 2 h p c E l u Z m 8 m c X V v d D s 6 W 1 1 9 I i A v P j w v U 3 R h Y m x l R W 5 0 c m l l c z 4 8 L 0 l 0 Z W 0 + P E l 0 Z W 0 + P E l 0 Z W 1 M b 2 N h d G l v b j 4 8 S X R l b V R 5 c G U + R m 9 y b X V s Y T w v S X R l b V R 5 c G U + P E l 0 Z W 1 Q Y X R o P l N l Y 3 R p b 2 4 x L 2 d y d X B w Z W 5 f Z n V z a W 9 u Z W 5 f Y m V y Z W N o b m V 0 L 1 F 1 Z W x s Z T w v S X R l b V B h d G g + P C 9 J d G V t T G 9 j Y X R p b 2 4 + P F N 0 Y W J s Z U V u d H J p Z X M g L z 4 8 L 0 l 0 Z W 0 + P E l 0 Z W 0 + P E l 0 Z W 1 M b 2 N h d G l v b j 4 8 S X R l b V R 5 c G U + R m 9 y b X V s Y T w v S X R l b V R 5 c G U + P E l 0 Z W 1 Q Y X R o P l N l Y 3 R p b 2 4 x L 2 d y d X B w Z W 5 f Z n V z a W 9 u Z W 5 f Y m V y Z W N o b m V 0 L 0 d l J U M z J U E 0 b m R l c n R l c i U y M F R 5 c D w v S X R l b V B h d G g + P C 9 J d G V t T G 9 j Y X R p b 2 4 + P F N 0 Y W J s Z U V u d H J p Z X M g L z 4 8 L 0 l 0 Z W 0 + P E l 0 Z W 0 + P E l 0 Z W 1 M b 2 N h d G l v b j 4 8 S X R l b V R 5 c G U + R m 9 y b X V s Y T w v S X R l b V R 5 c G U + P E l 0 Z W 1 Q Y X R o P l N l Y 3 R p b 2 4 x L 0 F u Z i V D M y V C Q 2 d l b j E 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l F 1 Z X J 5 S U Q i I F Z h b H V l P S J z N m Q 5 N j R k M m U t Z j k 5 Z i 0 0 N G Q 5 L W E 0 O D Y t N T N j Z D Y w Y z Q 1 Y T F k I i A v P j x F b n R y e S B U e X B l P S J G a W x s R X J y b 3 J D b 3 V u d C I g V m F s d W U 9 I m w w I i A v P j x F b n R y e S B U e X B l P S J G a W x s R X J y b 3 J D b 2 R l I i B W Y W x 1 Z T 0 i c 1 V u a 2 5 v d 2 4 i I C 8 + P E V u d H J 5 I F R 5 c G U 9 I k Z p b G x M Y X N 0 V X B k Y X R l Z C I g V m F s d W U 9 I m Q y M D I 0 L T A 3 L T A 0 V D A 4 O j A y O j M w L j Q 3 N D M w N j l a I i A v P j x F b n R y e S B U e X B l P S J G a W x s Q 2 9 s d W 1 u V H l w Z X M i I F Z h b H V l P S J z Q m d N R 0 F B W U d C Z 1 V B Q U F B Q U F B Q U F B Q U F B Q U F B Q U F B Q U F B Q U F B Q U F B Q U F B Q U F B Q U F B Q U F B Q U F B Q U F B Q U F B Q U F B Q U F B Q U F B Q U F B Q U F B Q U F B Q U F B Q U F B Q U F B Q U F B Q U F B Q U F B Q U F B Q U F B Q U F B Q U F B Q U F B Q U F B Q U F B Q U F B Q U F B Q U F B Q U F B Q U F B Q U F B Q U F B Q U F B Q U F B Q U F B Q U F B Q U F B Q U F B Q U F B Q U F B Q U F B Q U F B Q U F B Q U F B Q U F B Q U F B Q U E 9 P S I g L z 4 8 R W 5 0 c n k g V H l w Z T 0 i R m l s b E N v b H V t b k 5 h b W V z I i B W Y W x 1 Z T 0 i c 1 s m c X V v d D t T b 3 V y Y 2 U u T m F t Z S Z x d W 9 0 O y w m c X V v d D t K Y W h y J n F 1 b 3 Q 7 L C Z x d W 9 0 O 1 R 5 c C Z x d W 9 0 O y w m c X V v d D t W Z X J z a W N o Z X J l c i A j J n F 1 b 3 Q 7 L C Z x d W 9 0 O 1 Z l c n N p Y 2 h l c m V y I E 5 h b W U m c X V v d D s s J n F 1 b 3 Q 7 S 2 F u d G 9 u J n F 1 b 3 Q 7 L C Z x d W 9 0 O 0 J y Y W 5 j a G U m c X V v d D s s J n F 1 b 3 Q 7 w 5 g g V m V y c 2 l j a G V y d G U m c X V v d D s s J n F 1 b 3 Q 7 V m V y c 2 l j a G V y d G V u Y m V z d G F u Z C B T d G l j a H R h Z y A w M S 4 w M S 4 g R m 9 s Z 2 V q Y W h y J n F 1 b 3 Q 7 L C Z x d W 9 0 O 0 l t b 1 9 J b m x h b m Q t S 1 Z H X 2 d l Y l Y m c X V v d D s s J n F 1 b 3 Q 7 S W 1 v X 0 F 1 c 2 x h b m Q t S 1 Z H X 2 d l Y l Y m c X V v d D s s J n F 1 b 3 Q 7 S W 1 v X 0 Z v b m R z L W d l c 2 l j a G V y d C 1 L V k d f Z 2 V i V i Z x d W 9 0 O y w m c X V v d D t J b W 9 f R m 9 u Z H M t b m l j a H Q t S 1 Z H X 2 d l Y l Y m c X V v d D s s J n F 1 b 3 Q 7 T 2 J s a X M t Z 2 V z a W N o Z X J 0 L U t W R 1 9 n Z W J W J n F 1 b 3 Q 7 L C Z x d W 9 0 O 0 9 i b G l z L W 5 p Y 2 h 0 L U t W R 1 9 n Z W J W J n F 1 b 3 Q 7 L C Z x d W 9 0 O 0 9 i b F 9 G b 2 5 k c y 1 n Z X N p Y 2 h l c n Q t S 1 Z H X 2 d l Y l Y m c X V v d D s s J n F 1 b 3 Q 7 T 2 J s X 0 Z v b m R z L W 5 p Y 2 h 0 L U t W R 1 9 n Z W J W J n F 1 b 3 Q 7 L C Z x d W 9 0 O 0 F r d C 1 n Z X N p Y 2 h l c n Q t S 1 Z H X 2 d l Y l Y m c X V v d D s s J n F 1 b 3 Q 7 Q W t 0 L W 5 p Y 2 h 0 L U t W R 1 9 n Z W J W J n F 1 b 3 Q 7 L C Z x d W 9 0 O 0 F r d F 9 G b 2 5 k c y 1 n Z X N p Y 2 h l c n Q t S 1 Z H X 2 d l Y l Y m c X V v d D s s J n F 1 b 3 Q 7 Q W t 0 X 0 Z v b m R z L W 5 p Y 2 h 0 L U t W R 1 9 n Z W J W J n F 1 b 3 Q 7 L C Z x d W 9 0 O 0 x p c S 1 n Z X N p Y 2 h l c n Q t S 1 Z H X 2 d l Y l Y m c X V v d D s s J n F 1 b 3 Q 7 T G l x L W 5 p Y 2 h 0 L U t W R 1 9 n Z W J W J n F 1 b 3 Q 7 L C Z x d W 9 0 O 0 x p c V 9 G b 2 5 k c y 1 n Z X N p Y 2 h l c n Q t S 1 Z H X 2 d l Y l Y m c X V v d D s s J n F 1 b 3 Q 7 T G l x X 0 Z v b m R z L W 5 p Y 2 h 0 L U t W R 1 9 n Z W J W J n F 1 b 3 Q 7 L C Z x d W 9 0 O 0 R l c m l 2 Y X R p d m V f Z 2 V i V i Z x d W 9 0 O y w m c X V v d D t J b W 9 f S W 5 s Y W 5 k L U t W R 1 / D v G J y a W d W J n F 1 b 3 Q 7 L C Z x d W 9 0 O 0 l t b 1 9 B d X N s Y W 5 k L U t W R 1 / D v G J y a W d W J n F 1 b 3 Q 7 L C Z x d W 9 0 O 0 l t b 1 9 G b 2 5 k c y 1 n Z X N p Y 2 h l c n Q t S 1 Z H X 8 O 8 Y n J p Z 1 Y m c X V v d D s s J n F 1 b 3 Q 7 S W 1 v X 0 Z v b m R z L W 5 p Y 2 h 0 L U t W R 1 / D v G J y a W d W J n F 1 b 3 Q 7 L C Z x d W 9 0 O 0 9 i b G l z L W d l c 2 l j a G V y d C 1 L V k d f w 7 x i c m l n V i Z x d W 9 0 O y w m c X V v d D t P Y m x p c y 1 u a W N o d C 1 L V k d f w 7 x i c m l n V i Z x d W 9 0 O y w m c X V v d D t P Y m x f R m 9 u Z H M t Z 2 V z a W N o Z X J 0 L U t W R 1 / D v G J y a W d W J n F 1 b 3 Q 7 L C Z x d W 9 0 O 0 9 i b F 9 G b 2 5 k c y 1 u a W N o d C 1 L V k d f w 7 x i c m l n V i Z x d W 9 0 O y w m c X V v d D t B a 3 Q t Z 2 V z a W N o Z X J 0 L U t W R 1 / D v G J y a W d W J n F 1 b 3 Q 7 L C Z x d W 9 0 O 0 F r d C 1 u a W N o d C 1 L V k d f w 7 x i c m l n V i Z x d W 9 0 O y w m c X V v d D t B a 3 R f R m 9 u Z H M t Z 2 V z a W N o Z X J 0 L U t W R 1 / D v G J y a W d W J n F 1 b 3 Q 7 L C Z x d W 9 0 O 0 F r d F 9 G b 2 5 k c y 1 u a W N o d C 1 L V k d f w 7 x i c m l n V i Z x d W 9 0 O y w m c X V v d D t M a X E t Z 2 V z a W N o Z X J 0 L U t W R 1 / D v G J y a W d W J n F 1 b 3 Q 7 L C Z x d W 9 0 O 0 x p c S 1 u a W N o d C 1 L V k d f w 7 x i c m l n V i Z x d W 9 0 O y w m c X V v d D t M a X F f R m 9 u Z H M t Z 2 V z a W N o Z X J 0 L U t W R 1 / D v G J y a W d W J n F 1 b 3 Q 7 L C Z x d W 9 0 O 0 x p c V 9 G b 2 5 k c y 1 u a W N o d C 1 L V k d f w 7 x i c m l n V i Z x d W 9 0 O y w m c X V v d D t E Z X J p d m F 0 a X Z l X 8 O 8 Y n J p Z 1 Y m c X V v d D s s J n F 1 b 3 Q 7 Q m V 0 Z W l s a W d 1 b m d l b i B L V i 1 L V k d f w 7 x i c m l n V i Z x d W 9 0 O y w m c X V v d D t Q c s O k b W l l b i A o S 3 R v L j M w K S Z x d W 9 0 O y w m c X V v d D t F c m z D t n N t a W 5 k Z X J 1 b m d l b i B h d W Y g U H L D p G 1 p Z W 4 g K E t 0 b y 4 z M y k m c X V v d D s s J n F 1 b 3 Q 7 U H L D p G 1 p Z W 5 0 Y W 5 0 Z W l s Z S B k Z X I g U s O 8 Y 2 t 2 Z X J z a W N o Z X J l c i A o S 3 R v L j M 1 K S Z x d W 9 0 O y w m c X V v d D t C Z W l 0 c s O k Z 2 U g Z G V y I E t h b n R v b m U g e i 5 H L i B k Z X I g U H L D p G 1 p Z W 5 2 Z X J i a W x s a W d 1 b m c g K E t 0 b y 4 z N i k m c X V v d D s s J n F 1 b 3 Q 7 Q W 5 k Z X J l I E J l a X R y w 6 R n Z S B 6 L k c u I G R l c y B W Z X J z a W N o Z X J l c n M g K E t 0 b y 4 z N i k m c X V v d D s s J n F 1 b 3 Q 7 Q m V p d H L D p G d l I G F u I E l u c 2 9 s d m V u e m Z v b m R z I C h L d G 8 u M z Y p J n F 1 b 3 Q 7 L C Z x d W 9 0 O 0 J l a X R y w 6 R n Z S B h b i B k a W U g R 2 V z d W 5 k a G V p d H N m w 7 Z y Z G V y d W 5 n I C h B c n Q u I D E 5 I E t W R y k g I C h L d G 8 u M z Y p J n F 1 b 3 Q 7 L C Z x d W 9 0 O 0 J l a X R y w 6 R n Z S B h b i B k a W U g R W l k Z 2 V u w 7 Z z c 2 l z Y 2 h l I F F 1 Y W x p d M O k d H N r b 2 1 t a X N z a W 9 u I C h F U U s p I E F y d C 4 g N T h m I E t W R y Z x d W 9 0 O y w m c X V v d D t B b m d l c m V j a G 5 l d G U g d W 5 k I G F 1 c 2 J l e m F o b H R l I E J l a X R y w 6 R n Z S B h b i B k a W U g V m V y c 2 l j a G V y d G V u I C h L d G 8 u M z c p J n F 1 b 3 Q 7 L C Z x d W 9 0 O 0 J y d X R 0 b 2 x l a X N 0 d W 5 n Z W 4 g K E t 0 b y 4 0 M C k m c X V v d D s s J n F 1 b 3 Q 7 S 2 9 z d G V u Y m V 0 Z W l s a W d 1 b m d l b i B G c m F u Y 2 h p c 3 N l b i A o S 3 R v L j Q y K S Z x d W 9 0 O y w m c X V v d D t L b 3 N 0 Z W 5 i Z X R l a W x p Z 3 V u Z 2 V u I F N l b G J z Y m V o Y W x 0 I C h L d G 8 u N D I p J n F 1 b 3 Q 7 L C Z x d W 9 0 O 0 t v c 3 R l b m J l d G V p b G l n d W 5 n Z W 4 g U 3 B p d G F s Y m V p d H J h Z y A o S 3 R v L j Q y K S Z x d W 9 0 O y w m c X V v d D t L b 3 N 0 Z W 5 i Z X R l a W x p Z 3 V u Z 2 V u I F B h d X N j a G F s I C h L d G 8 u N D I p J n F 1 b 3 Q 7 L C Z x d W 9 0 O 0 F i c 2 N o c m V p Y n V u Z 2 V u I G F 1 Z i B L b 3 N 0 Z W 5 i Z X R l a W x p Z 3 V u Z 2 V u I C h L d G 8 u N D I p J n F 1 b 3 Q 7 L C Z x d W 9 0 O 1 Z l c s O k b m R l c n V u Z y B S w 7 x j a 3 N 0 Z W x s d W 5 n Z W 4 g Z s O 8 c i B 1 b m V y b G V k a W d 0 Z S B W Z X J z a W N o Z X J 1 b m d z Z s O k b G x l I C h L d G 8 u N D U p J n F 1 b 3 Q 7 L C Z x d W 9 0 O 0 F 1 c 2 d s Z W l j a C B 2 b 2 4 g e n U g a G 9 o Z W 4 g U H L D p G 1 p Z W 5 l a W 5 u Y W h t Z W 4 g K E t 0 b y 4 0 N T Q p I C h h Y i A y M D E 3 K S Z x d W 9 0 O y w m c X V v d D t W Z X L D p G 5 k L m Q u d m V y c y 5 0 Z W N o b i 5 T Y 2 h 3 Y W 5 r d W 5 n c y 1 S c 3 Q u I C h L d G 8 u I D Q 2 M C k g K G 5 1 c i B i Z W k g V l Z H K S Z x d W 9 0 O y w m c X V v d D t W Z X L D p G 5 k Z X J 1 b m c g U s O 8 Y 2 t z d G V s b H V u Z 2 V u I F B y w 6 R t a W V u a 2 9 y c m V r d H V y I C A o S 3 R v L j Q 3 K S Z x d W 9 0 O y w m c X V v d D t B Y m d h Y m V u I G l u I G R l b i B S a X N p a 2 9 h d X N n b G V p Y 2 g g K E t 0 b y 4 g Z s O 8 c i B O Z X R 0 b y 1 a Y W h s Z X I p I C h L d G 8 u N D g p J n F 1 b 3 Q 7 L C Z x d W 9 0 O 0 J l a X R y w 6 R n Z S B h d X M g Z G V t I F J p c 2 l r b 2 F 1 c 2 d s Z W l j a C A o S 3 R v L i B m w 7 x y I E 5 l d H R v L U V t c G b D p G 5 n Z X I p I C h L d G 8 u N D g p J n F 1 b 3 Q 7 L C Z x d W 9 0 O 0 J p b G R 1 b m c g L y B B d W Z s w 7 Z z d W 5 n I E F i Z 3 J l b n p 1 b m d l b i B m w 7 x y I G R l b i B S a X N p a 2 9 h d X N n b G V p Y 2 g g K E t 0 b y 4 0 O C k m c X V v d D s s J n F 1 b 3 Q 7 Q m V o Y W 5 k b H V u Z 3 N w Y X V z Y 2 h h b G V u I E 1 h b m F n Z W Q g Q 2 F y Z S A o S 3 R v L j Q z K S Z x d W 9 0 O y w m c X V v d D t L b 3 N 0 Z W 4 g Z s O 8 c i B t Z W R p e m l u a X N j a G U g Q 2 F s b C 1 D Z W 5 0 Z X I g K E t 0 b y 4 0 M y k m c X V v d D s s J n F 1 b 3 Q 7 V 2 V p d G V y Z S B M Z W l z d H V u Z 2 V u I C h L d G 8 u N D M p J n F 1 b 3 Q 7 L C Z x d W 9 0 O 0 x l a X N 0 d W 5 n c 2 F u d G V p b G U g c G F z c 2 l 2 Z S B S w 7 x j a 3 Z l c n N p Y 2 h l c n V u Z y A o S 3 R v L j Q 0 K S Z x d W 9 0 O y w m c X V v d D v D n G J l c n N j a H V z c 2 J l d G V p b G l n d W 5 n I G R l c i B W Z X J z a W N o Z X J 0 Z W 4 g K E t 0 b y 4 g N D k w K S A o b n V y I G J l a S B W V k c p J n F 1 b 3 Q 7 L C Z x d W 9 0 O z U w M C A v I D U w M i A t I D U w N C B Q Z X J z b 2 5 h b G F 1 Z n d h b m Q g K E t 0 b y 4 1 M C k m c X V v d D s s J n F 1 b 3 Q 7 U H J v d m l z a W 9 u Z W 4 g Y W 5 z I G V p Z 2 V u Z S B Q Z X J z b 2 5 h b C A o S 3 R v L j U w K S Z x d W 9 0 O y w m c X V v d D s 1 M T A g L S A 1 M T U g K y A 1 M T g g R G l 2 Z X J z Z X I g Q m V 0 c m l l Y n N h d W Z 3 Y W 5 k I C h L d G 8 u I D U x K S Z x d W 9 0 O y w m c X V v d D t X Z X J i Z W F 1 Z n d h b m Q g K E t 0 b y 4 g N T E p J n F 1 b 3 Q 7 L C Z x d W 9 0 O 1 B y b 3 Z p c 2 l v b m V u I C h L d G 8 u I D U x N y k m c X V v d D s s J n F 1 b 3 Q 7 Q W J z Y 2 h y Z W l i d W 5 n Z W 4 g K E t 0 b y 4 g N T E p J n F 1 b 3 Q 7 L C Z x d W 9 0 O 8 O c Y n J p Z 2 V y I G J l d H J p Z W J s a W N o Z X I g R X J 0 c m F n I E t W R y A o S 3 R v L j c w K S Z x d W 9 0 O y w m c X V v d D v D n G J y a W d l c i B i Z X R y a W V i b G l j a G V y I E F 1 Z n d h b m Q g S 1 Z H I C h L d G 8 u N z E p J n F 1 b 3 Q 7 L C Z x d W 9 0 O 0 Z y Z W l 3 a W x s a W d l c i B B Y m J h d S B 2 b 2 4 g w 7 x i Z X J t w 6 R z c 2 l n Z W 4 g U m V z Z X J 2 Z W 4 g K E t 0 b y 4 3 M T U p I C h h Y i A y M D E 3 K S Z x d W 9 0 O y w m c X V v d D t F c m Z v b G c g Y X V z I E t h c G l 0 Y W x h b m x h Z 2 V u I E t W R y A o S 3 R v L j c z K S Z x d W 9 0 O y w m c X V v d D t C Z X R y a W V i c 2 Z y Z W 1 k Z X I g d W 5 k I G F 1 c 3 N l c m 9 y Z G V u d G x p Y 2 h l c i B F c n R y Y W c g K E t 0 b y 4 4 M C k m c X V v d D s s J n F 1 b 3 Q 7 Q m V 0 c m l l Y n N m c m V t Z G V y I H V u Z C B h d X N z Z X J v c m R l b n R s a W N o Z X I g Q X V m d 2 F u Z C A o S 3 R v L j g w K S Z x d W 9 0 O y w m c X V v d D t T d G V 1 Z X J u I C h L d G 8 u I D k p I C h u d X I g Y m V p I F Z W R y k m c X V v d D s s J n F 1 b 3 Q 7 Q W J n c m V u e n V u Z y B S Q S A o S 3 R v L j I 3 M D A p J n F 1 b 3 Q 7 L C Z x d W 9 0 O 0 F i Z 3 J l b n p 1 b m c g U k E g K E t 0 b y 4 x N T M p J n F 1 b 3 Q 7 L C Z x d W 9 0 O 3 Z v c m g g U m V z I C h h b G w g a W 4 g T W l v K S Z x d W 9 0 O y w m c X V v d D t N a W 4 g U m V z I C h h b G w g a W 4 g T W l v K S Z x d W 9 0 O y w m c X V v d D t E Z W Z f U k E m c X V v d D s s J n F 1 b 3 Q 7 S 2 F w a X R h b G F u b G F n Z W 4 g S 1 Z H I C g x M D A p J n F 1 b 3 Q 7 L C Z x d W 9 0 O 0 t h c G l 0 Y W x h b m x h Z 2 V u I F Z W R y A o M T A x K S Z x d W 9 0 O y w m c X V v d D t B a 3 R p d m V u I G F 1 c y B W b 3 J z b 3 J n Z X B s w 6 R u Z S A o M T A 0 K S Z x d W 9 0 O y w m c X V v d D t J b W 1 h d G V y a W V s b G U g Q W 5 s Y W d l b i A o M T E p J n F 1 b 3 Q 7 L C Z x d W 9 0 O 1 N h Y 2 h h b m x h Z 2 V u I C g x M y k m c X V v d D s s J n F 1 b 3 Q 7 U m V j a G 5 1 b m d z Y W J n c m V u e n V u Z y A o M T U p J n F 1 b 3 Q 7 L C Z x d W 9 0 O 0 Z v c m R l c n V u Z 2 V u I F Z l c n N p Y 2 h l c n V u Z 3 N u Z W h t Z X I g K D E 2 M C k m c X V v d D s s J n F 1 b 3 Q 7 R m 9 y Z G V y d W 5 n Z W 4 g Y X V z I F J B I C g x N j E p J n F 1 b 3 Q 7 L C Z x d W 9 0 O 1 Z l c n N p Y 2 h l c n V u Z 3 N v c m d h b m l z Y X R p b 2 5 l b i A o M T Y 0 K S Z x d W 9 0 O y w m c X V v d D t B Z 2 V u d G V u I H V u Z C B W Z X J t a X R 0 b G V y I C g x N j U p J n F 1 b 3 Q 7 L C Z x d W 9 0 O 0 d l Z 2 V u w 7 x i Z X I g c 3 R h Y X R s a W N o Z W 4 g U 3 R l b G x l b i A o M T Y 3 K S Z x d W 9 0 O y w m c X V v d D v D n G J y a W d l I E Z v c m R l c n V u Z 2 V u I C g x N j k p J n F 1 b 3 Q 7 L C Z x d W 9 0 O 0 Z v c m R l c n V u Z 2 V u I G J l a S B u Y W h l c 3 R l a G V u Z G V u I E 9 y Z 2 F u a X N h d G l v b m V u I H V u Z C B Q Z X J z b 2 5 l b i A o M T c p J n F 1 b 3 Q 7 L C Z x d W 9 0 O 0 Z s w 7 x z c 2 l n Z S B N a X R 0 Z W w g K D E 5 K S Z x d W 9 0 O y w m c X V v d D t C X 0 t h c G l 0 Y W w g Z G V y I E 9 y Z 2 F u a X N h d G l v b i A o M j A w K S Z x d W 9 0 O y w m c X V v d D t C X 0 9 L U C B D S C A y M D Y w M C Z x d W 9 0 O y w m c X V v d D t C X 0 9 L U C B F V S 9 F R l R B I D I w N j A x J n F 1 b 3 Q 7 L C Z x d W 9 0 O 0 Z y Z W l 3 a W x s a W d l c y B U Y W d n Z W x k I E t W R y A y M D Y w M i Z x d W 9 0 O y w m c X V v d D t C X 0 F r d G l 2 Z S B S w 7 x j a 3 Z l c n N p Y 2 h l c n V u Z y B L V k c g K D I w N j A z K S Z x d W 9 0 O y w m c X V v d D t V V k c g K F V W V i A y M D Y y M C k m c X V v d D s s J n F 1 b 3 Q 7 V V Z H I C h V V l Y g M j A 2 M j E p J n F 1 b 3 Q 7 L C Z x d W 9 0 O 0 Z f V k c g a W 5 r b C 4 g R k w g K D I w N j E p J n F 1 b 3 Q 7 L C Z x d W 9 0 O 0 J f V m V y c 2 l j a G V y d W 5 n c 3 R l Y 2 h u a X N j a G U g U s O 8 Y 2 t z d G V s b H V u Z 2 V u I G b D v H I g Z n J l a X d p b G x p Z 2 V z I F R h Z 2 d l b G Q g S 1 Z H I E x l a X N 0 d W 5 n c 3 L D v G N r c 3 R l b G x 1 b m d l b i A o M j E w M D A p J n F 1 b 3 Q 7 L C Z x d W 9 0 O 0 J f V m V y c 2 l j a G V y d W 5 n c 3 R l Y 2 h u a X N j a G U g U s O 8 Y 2 t z d G V s b H V u Z 2 V u I G b D v H I g Z n J l a X d p b G x p Z 2 V z I F R h Z 2 d l b G Q g S 1 Z H I E F s d G V y d W 5 n c 3 L D v G N r c 3 R l b G x 1 b m d l b i A o M j E w M D E p J n F 1 b 3 Q 7 L C Z x d W 9 0 O 0 J f V m V y c 2 l j a G V y d W 5 n c 3 R l Y 2 h u a X N j a G U g U s O 8 Y 2 t z d G V s b H V u Z 2 V u I G b D v H I g T 0 t Q I E N I I C g y M T A x M C k m c X V v d D s s J n F 1 b 3 Q 7 Q l 9 W Z X J z a W N o Z X J 1 b m d z d G V j a G 5 p c 2 N o Z S B S w 7 x j a 3 N 0 Z W x s d W 5 n Z W 4 g Z s O 8 c i B F V S 9 F R l R B I C g y M T A x M S k m c X V v d D s s J n F 1 b 3 Q 7 Q l 9 W Z X J z a W N o Z X J 1 b m d z d G V j a G 5 p c 2 N o Z S B S w 7 x j a 3 N 0 Z W x s d W 5 n Z W 4 g Z s O 8 c i B B a 3 R p d m U g U s O 8 Y 2 t 2 Z X J z a W N o Z X J 1 b m c g S 1 Z H I C g y M T A y K S Z x d W 9 0 O y w m c X V v d D t C X 1 Z l c n N p Y 2 h l c n V u Z 3 N 0 Z W N o b m l z Y 2 h l I F L D v G N r c 3 R l b G x 1 b m d l b i B m w 7 x y I F Z W R y B p b m t s I E Z M I C g y M T A z K S Z x d W 9 0 O y w m c X V v d D t W Z X J z a W N o Z X J 1 b m d z d G V j a G 5 p c 2 N o Z S B S w 7 x j a 3 N 0 Z W x s d W 5 n Z W 4 g V V Z H I C g y M T A 0 K S Z x d W 9 0 O y w m c X V v d D t C X 1 L D v G N r c 3 R l b G x 1 b m d l b i B B d X N n b G V p Y 2 g g d m 9 u I H p 1 I G h v a G V u I F B y w 6 R t a W V u Z W l u b m F o b W V u I C g y M T A 1 K S Z x d W 9 0 O y w m c X V v d D t W Z X J z a W N o Z X J 1 b m d z d G V j a G 5 p c 2 N o Z S B T Y 2 h 3 Y W 5 r d W 5 n c y B 1 b m Q g U 2 l j a G V y a G V p d H N y w 7 x j a 3 N 0 Z W x s d W 5 n Z W 4 g V l Z H I C g y M T E p J n F 1 b 3 Q 7 L C Z x d W 9 0 O 0 5 p Y 2 h 0 d m V y c 2 l j a G V y d W 5 n c 3 R l Y 2 h u a X N j a G U g U s O 8 Y 2 t z d G V s b H V u Z 2 V u I E t W R y A o M j I w M C k m c X V v d D s s J n F 1 b 3 Q 7 T m l j a H R 2 Z X J z a W N o Z X J 1 b m d z d G V j a G 5 p c 2 N o Z S B S w 7 x j a 3 N 0 Z W x s d W 5 n Z W 4 g V l Z H I C g y M j A x K S Z x d W 9 0 O y w m c X V v d D t S w 7 x j a 3 N 0 Z W x s d W 5 n Z W 4 g Z s O 8 c i B S a X N p a 2 V u I G l u I G R l b i B L Y X B p d G F s Y W 5 s Y W d l b i B W V k d c d T A w M j Z V V k c g K D I z M C k m c X V v d D s s J n F 1 b 3 Q 7 Q l 9 S w 7 x j a 3 N 0 Z W x s d W 5 n Z W 4 g Z n J l a X d p b G x p Z 2 V y I E F i Y m F 1 I H Z v b i D D v G J l c m 3 D p H N z a W d l b i B S Z X N l c n Z l b i A o M j M y K S Z x d W 9 0 O y w m c X V v d D t M Y W 5 n Z n J p c 3 R p Z 2 U g V m V y Y m l u Z G x p Y 2 h r Z W l 0 Z W 4 g K D I 0 M C k m c X V v d D s s J n F 1 b 3 Q 7 V m V y Y m l u Z G x p Y 2 h r Z W l 0 Z W 4 g R H J p d H R l I C g y N T A p J n F 1 b 3 Q 7 L C Z x d W 9 0 O 1 Z l c m J p b m R s a W N o a 2 V p d G V u I E x l a X N 0 d W 5 n c 2 V y Y n J p b m d l c i A o M j Y w K S Z x d W 9 0 O y w m c X V v d D t W b 3 J h d X N i Z X p h a G x 0 Z S B Q c s O k b W l l b i B k Z X I g V m V y c 2 l j a G V y d G V u I C g y N j E p J n F 1 b 3 Q 7 L C Z x d W 9 0 O 1 B h c 3 N p d m U g R H V y Y 2 h n Y W 5 n c 2 t v b n R p I C g y N j I p J n F 1 b 3 Q 7 L C Z x d W 9 0 O 1 Z l c n N p Y 2 h l c n V u Z 3 N v c m d h b m l z Y X R p b 2 5 l b i A o M j Y z K S Z x d W 9 0 O y w m c X V v d D t B Z 2 V u d G V u I H V u Z C B W Z X J t a X R 0 b G V y I C g y N j Q p J n F 1 b 3 Q 7 L C Z x d W 9 0 O 0 d l Z 2 V u w 7 x i Z X I g c 3 R h Y X R s a W N o Z W 4 g U 3 R l b G x l b i A o M j Y 1 K S Z x d W 9 0 O y w m c X V v d D t H Z W 1 l a W 5 z Y W 1 l I E V p b n J p Y 2 h 0 d W 5 n I E t W R y A o M j Y 2 K S Z x d W 9 0 O y w m c X V v d D t W Z X J i a W 5 k b G l j a G t l a X R l b i B M a W V m Z X J h b n R l b i B 1 b m Q g w 5 x i c m l n Z S A o M j Y 4 K S Z x d W 9 0 O y w m c X V v d D t W Z X J i a W 5 k b G l j a G t l a X R l b i B n Z W d l b s O 8 Y m V y I G 5 h a G V z d G V o Z W 5 k Z W 4 g T 3 J n Y W 5 p c 2 F 0 a W 9 u Z W 4 g d W 5 k I F B l c n N v b m V u I C g y N j k p J n F 1 b 3 Q 7 L C Z x d W 9 0 O 0 J f U m V j a G 5 1 b m d z Y W J n c m V u e n V u Z y A o M j c w K S Z x d W 9 0 O 1 0 i I C 8 + P E V u d H J 5 I F R 5 c G U 9 I k Z p b G x D b 3 V u d C I g V m F s d W U 9 I m w 4 O D g i I C 8 + P E V u d H J 5 I F R 5 c G U 9 I k F k Z G V k V G 9 E Y X R h T W 9 k Z W w i I F Z h b H V l P S J s M C I g L z 4 8 R W 5 0 c n k g V H l w Z T 0 i R m l s b F N 0 Y X R 1 c y I g V m F s d W U 9 I n N D b 2 1 w b G V 0 Z S I g L z 4 8 R W 5 0 c n k g V H l w Z T 0 i U m V s Y X R p b 2 5 z a G l w S W 5 m b 0 N v b n R h a W 5 l c i I g V m F s d W U 9 I n N 7 J n F 1 b 3 Q 7 Y 2 9 s d W 1 u Q 2 9 1 b n Q m c X V v d D s 6 M T M 2 L C Z x d W 9 0 O 2 t l e U N v b H V t b k 5 h b W V z J n F 1 b 3 Q 7 O l t d L C Z x d W 9 0 O 3 F 1 Z X J 5 U m V s Y X R p b 2 5 z a G l w c y Z x d W 9 0 O z p b X S w m c X V v d D t j b 2 x 1 b W 5 J Z G V u d G l 0 a W V z J n F 1 b 3 Q 7 O l s m c X V v d D t T Z W N 0 a W 9 u M S 9 B b m b D v G d l b j E v U X V l b G x l L n t T b 3 V y Y 2 U u T m F t Z S w w f S Z x d W 9 0 O y w m c X V v d D t T Z W N 0 a W 9 u M S 9 B b m b D v G d l b j E v U X V l b G x l L n t K Y W h y L D F 9 J n F 1 b 3 Q 7 L C Z x d W 9 0 O 1 N l Y 3 R p b 2 4 x L 0 F u Z s O 8 Z 2 V u M S 9 R d W V s b G U u e 1 R 5 c C w y f S Z x d W 9 0 O y w m c X V v d D t T Z W N 0 a W 9 u M S 9 B b m b D v G d l b j E v U X V l b G x l L n t W Z X J z a W N o Z X J l c i A j L D N 9 J n F 1 b 3 Q 7 L C Z x d W 9 0 O 1 N l Y 3 R p b 2 4 x L 0 F u Z s O 8 Z 2 V u M S 9 R d W V s b G U u e 1 Z l c n N p Y 2 h l c m V y I E 5 h b W U s N H 0 m c X V v d D s s J n F 1 b 3 Q 7 U 2 V j d G l v b j E v Q W 5 m w 7 x n Z W 4 x L 1 F 1 Z W x s Z S 5 7 S 2 F u d G 9 u L D V 9 J n F 1 b 3 Q 7 L C Z x d W 9 0 O 1 N l Y 3 R p b 2 4 x L 0 F u Z s O 8 Z 2 V u M S 9 R d W V s b G U u e 0 J y Y W 5 j a G U s N n 0 m c X V v d D s s J n F 1 b 3 Q 7 U 2 V j d G l v b j E v Q W 5 m w 7 x n Z W 4 x L 1 F 1 Z W x s Z S 5 7 w 5 g g V m V y c 2 l j a G V y d G U s N 3 0 m c X V v d D s s J n F 1 b 3 Q 7 U 2 V j d G l v b j E v Q W 5 m w 7 x n Z W 4 x L 1 F 1 Z W x s Z S 5 7 V m V y c 2 l j a G V y d G V u Y m V z d G F u Z C B T d G l j a H R h Z y A w M S 4 w M S 4 g R m 9 s Z 2 V q Y W h y L D h 9 J n F 1 b 3 Q 7 L C Z x d W 9 0 O 1 N l Y 3 R p b 2 4 x L 0 F u Z s O 8 Z 2 V u M S 9 R d W V s b G U u e 0 l t b 1 9 J b m x h b m Q t S 1 Z H X 2 d l Y l Y s O X 0 m c X V v d D s s J n F 1 b 3 Q 7 U 2 V j d G l v b j E v Q W 5 m w 7 x n Z W 4 x L 1 F 1 Z W x s Z S 5 7 S W 1 v X 0 F 1 c 2 x h b m Q t S 1 Z H X 2 d l Y l Y s M T B 9 J n F 1 b 3 Q 7 L C Z x d W 9 0 O 1 N l Y 3 R p b 2 4 x L 0 F u Z s O 8 Z 2 V u M S 9 R d W V s b G U u e 0 l t b 1 9 G b 2 5 k c y 1 n Z X N p Y 2 h l c n Q t S 1 Z H X 2 d l Y l Y s M T F 9 J n F 1 b 3 Q 7 L C Z x d W 9 0 O 1 N l Y 3 R p b 2 4 x L 0 F u Z s O 8 Z 2 V u M S 9 R d W V s b G U u e 0 l t b 1 9 G b 2 5 k c y 1 u a W N o d C 1 L V k d f Z 2 V i V i w x M n 0 m c X V v d D s s J n F 1 b 3 Q 7 U 2 V j d G l v b j E v Q W 5 m w 7 x n Z W 4 x L 1 F 1 Z W x s Z S 5 7 T 2 J s a X M t Z 2 V z a W N o Z X J 0 L U t W R 1 9 n Z W J W L D E z f S Z x d W 9 0 O y w m c X V v d D t T Z W N 0 a W 9 u M S 9 B b m b D v G d l b j E v U X V l b G x l L n t P Y m x p c y 1 u a W N o d C 1 L V k d f Z 2 V i V i w x N H 0 m c X V v d D s s J n F 1 b 3 Q 7 U 2 V j d G l v b j E v Q W 5 m w 7 x n Z W 4 x L 1 F 1 Z W x s Z S 5 7 T 2 J s X 0 Z v b m R z L W d l c 2 l j a G V y d C 1 L V k d f Z 2 V i V i w x N X 0 m c X V v d D s s J n F 1 b 3 Q 7 U 2 V j d G l v b j E v Q W 5 m w 7 x n Z W 4 x L 1 F 1 Z W x s Z S 5 7 T 2 J s X 0 Z v b m R z L W 5 p Y 2 h 0 L U t W R 1 9 n Z W J W L D E 2 f S Z x d W 9 0 O y w m c X V v d D t T Z W N 0 a W 9 u M S 9 B b m b D v G d l b j E v U X V l b G x l L n t B a 3 Q t Z 2 V z a W N o Z X J 0 L U t W R 1 9 n Z W J W L D E 3 f S Z x d W 9 0 O y w m c X V v d D t T Z W N 0 a W 9 u M S 9 B b m b D v G d l b j E v U X V l b G x l L n t B a 3 Q t b m l j a H Q t S 1 Z H X 2 d l Y l Y s M T h 9 J n F 1 b 3 Q 7 L C Z x d W 9 0 O 1 N l Y 3 R p b 2 4 x L 0 F u Z s O 8 Z 2 V u M S 9 R d W V s b G U u e 0 F r d F 9 G b 2 5 k c y 1 n Z X N p Y 2 h l c n Q t S 1 Z H X 2 d l Y l Y s M T l 9 J n F 1 b 3 Q 7 L C Z x d W 9 0 O 1 N l Y 3 R p b 2 4 x L 0 F u Z s O 8 Z 2 V u M S 9 R d W V s b G U u e 0 F r d F 9 G b 2 5 k c y 1 u a W N o d C 1 L V k d f Z 2 V i V i w y M H 0 m c X V v d D s s J n F 1 b 3 Q 7 U 2 V j d G l v b j E v Q W 5 m w 7 x n Z W 4 x L 1 F 1 Z W x s Z S 5 7 T G l x L W d l c 2 l j a G V y d C 1 L V k d f Z 2 V i V i w y M X 0 m c X V v d D s s J n F 1 b 3 Q 7 U 2 V j d G l v b j E v Q W 5 m w 7 x n Z W 4 x L 1 F 1 Z W x s Z S 5 7 T G l x L W 5 p Y 2 h 0 L U t W R 1 9 n Z W J W L D I y f S Z x d W 9 0 O y w m c X V v d D t T Z W N 0 a W 9 u M S 9 B b m b D v G d l b j E v U X V l b G x l L n t M a X F f R m 9 u Z H M t Z 2 V z a W N o Z X J 0 L U t W R 1 9 n Z W J W L D I z f S Z x d W 9 0 O y w m c X V v d D t T Z W N 0 a W 9 u M S 9 B b m b D v G d l b j E v U X V l b G x l L n t M a X F f R m 9 u Z H M t b m l j a H Q t S 1 Z H X 2 d l Y l Y s M j R 9 J n F 1 b 3 Q 7 L C Z x d W 9 0 O 1 N l Y 3 R p b 2 4 x L 0 F u Z s O 8 Z 2 V u M S 9 R d W V s b G U u e 0 R l c m l 2 Y X R p d m V f Z 2 V i V i w y N X 0 m c X V v d D s s J n F 1 b 3 Q 7 U 2 V j d G l v b j E v Q W 5 m w 7 x n Z W 4 x L 1 F 1 Z W x s Z S 5 7 S W 1 v X 0 l u b G F u Z C 1 L V k d f w 7 x i c m l n V i w y N n 0 m c X V v d D s s J n F 1 b 3 Q 7 U 2 V j d G l v b j E v Q W 5 m w 7 x n Z W 4 x L 1 F 1 Z W x s Z S 5 7 S W 1 v X 0 F 1 c 2 x h b m Q t S 1 Z H X 8 O 8 Y n J p Z 1 Y s M j d 9 J n F 1 b 3 Q 7 L C Z x d W 9 0 O 1 N l Y 3 R p b 2 4 x L 0 F u Z s O 8 Z 2 V u M S 9 R d W V s b G U u e 0 l t b 1 9 G b 2 5 k c y 1 n Z X N p Y 2 h l c n Q t S 1 Z H X 8 O 8 Y n J p Z 1 Y s M j h 9 J n F 1 b 3 Q 7 L C Z x d W 9 0 O 1 N l Y 3 R p b 2 4 x L 0 F u Z s O 8 Z 2 V u M S 9 R d W V s b G U u e 0 l t b 1 9 G b 2 5 k c y 1 u a W N o d C 1 L V k d f w 7 x i c m l n V i w y O X 0 m c X V v d D s s J n F 1 b 3 Q 7 U 2 V j d G l v b j E v Q W 5 m w 7 x n Z W 4 x L 1 F 1 Z W x s Z S 5 7 T 2 J s a X M t Z 2 V z a W N o Z X J 0 L U t W R 1 / D v G J y a W d W L D M w f S Z x d W 9 0 O y w m c X V v d D t T Z W N 0 a W 9 u M S 9 B b m b D v G d l b j E v U X V l b G x l L n t P Y m x p c y 1 u a W N o d C 1 L V k d f w 7 x i c m l n V i w z M X 0 m c X V v d D s s J n F 1 b 3 Q 7 U 2 V j d G l v b j E v Q W 5 m w 7 x n Z W 4 x L 1 F 1 Z W x s Z S 5 7 T 2 J s X 0 Z v b m R z L W d l c 2 l j a G V y d C 1 L V k d f w 7 x i c m l n V i w z M n 0 m c X V v d D s s J n F 1 b 3 Q 7 U 2 V j d G l v b j E v Q W 5 m w 7 x n Z W 4 x L 1 F 1 Z W x s Z S 5 7 T 2 J s X 0 Z v b m R z L W 5 p Y 2 h 0 L U t W R 1 / D v G J y a W d W L D M z f S Z x d W 9 0 O y w m c X V v d D t T Z W N 0 a W 9 u M S 9 B b m b D v G d l b j E v U X V l b G x l L n t B a 3 Q t Z 2 V z a W N o Z X J 0 L U t W R 1 / D v G J y a W d W L D M 0 f S Z x d W 9 0 O y w m c X V v d D t T Z W N 0 a W 9 u M S 9 B b m b D v G d l b j E v U X V l b G x l L n t B a 3 Q t b m l j a H Q t S 1 Z H X 8 O 8 Y n J p Z 1 Y s M z V 9 J n F 1 b 3 Q 7 L C Z x d W 9 0 O 1 N l Y 3 R p b 2 4 x L 0 F u Z s O 8 Z 2 V u M S 9 R d W V s b G U u e 0 F r d F 9 G b 2 5 k c y 1 n Z X N p Y 2 h l c n Q t S 1 Z H X 8 O 8 Y n J p Z 1 Y s M z Z 9 J n F 1 b 3 Q 7 L C Z x d W 9 0 O 1 N l Y 3 R p b 2 4 x L 0 F u Z s O 8 Z 2 V u M S 9 R d W V s b G U u e 0 F r d F 9 G b 2 5 k c y 1 u a W N o d C 1 L V k d f w 7 x i c m l n V i w z N 3 0 m c X V v d D s s J n F 1 b 3 Q 7 U 2 V j d G l v b j E v Q W 5 m w 7 x n Z W 4 x L 1 F 1 Z W x s Z S 5 7 T G l x L W d l c 2 l j a G V y d C 1 L V k d f w 7 x i c m l n V i w z O H 0 m c X V v d D s s J n F 1 b 3 Q 7 U 2 V j d G l v b j E v Q W 5 m w 7 x n Z W 4 x L 1 F 1 Z W x s Z S 5 7 T G l x L W 5 p Y 2 h 0 L U t W R 1 / D v G J y a W d W L D M 5 f S Z x d W 9 0 O y w m c X V v d D t T Z W N 0 a W 9 u M S 9 B b m b D v G d l b j E v U X V l b G x l L n t M a X F f R m 9 u Z H M t Z 2 V z a W N o Z X J 0 L U t W R 1 / D v G J y a W d W L D Q w f S Z x d W 9 0 O y w m c X V v d D t T Z W N 0 a W 9 u M S 9 B b m b D v G d l b j E v U X V l b G x l L n t M a X F f R m 9 u Z H M t b m l j a H Q t S 1 Z H X 8 O 8 Y n J p Z 1 Y s N D F 9 J n F 1 b 3 Q 7 L C Z x d W 9 0 O 1 N l Y 3 R p b 2 4 x L 0 F u Z s O 8 Z 2 V u M S 9 R d W V s b G U u e 0 R l c m l 2 Y X R p d m V f w 7 x i c m l n V i w 0 M n 0 m c X V v d D s s J n F 1 b 3 Q 7 U 2 V j d G l v b j E v Q W 5 m w 7 x n Z W 4 x L 1 F 1 Z W x s Z S 5 7 Q m V 0 Z W l s a W d 1 b m d l b i B L V i 1 L V k d f w 7 x i c m l n V i w 0 M 3 0 m c X V v d D s s J n F 1 b 3 Q 7 U 2 V j d G l v b j E v Q W 5 m w 7 x n Z W 4 x L 1 F 1 Z W x s Z S 5 7 U H L D p G 1 p Z W 4 g K E t 0 b y 4 z M C k s N D R 9 J n F 1 b 3 Q 7 L C Z x d W 9 0 O 1 N l Y 3 R p b 2 4 x L 0 F u Z s O 8 Z 2 V u M S 9 R d W V s b G U u e 0 V y b M O 2 c 2 1 p b m R l c n V u Z 2 V u I G F 1 Z i B Q c s O k b W l l b i A o S 3 R v L j M z K S w 0 N X 0 m c X V v d D s s J n F 1 b 3 Q 7 U 2 V j d G l v b j E v Q W 5 m w 7 x n Z W 4 x L 1 F 1 Z W x s Z S 5 7 U H L D p G 1 p Z W 5 0 Y W 5 0 Z W l s Z S B k Z X I g U s O 8 Y 2 t 2 Z X J z a W N o Z X J l c i A o S 3 R v L j M 1 K S w 0 N n 0 m c X V v d D s s J n F 1 b 3 Q 7 U 2 V j d G l v b j E v Q W 5 m w 7 x n Z W 4 x L 1 F 1 Z W x s Z S 5 7 Q m V p d H L D p G d l I G R l c i B L Y W 5 0 b 2 5 l I H o u R y 4 g Z G V y I F B y w 6 R t a W V u d m V y Y m l s b G l n d W 5 n I C h L d G 8 u M z Y p L D Q 3 f S Z x d W 9 0 O y w m c X V v d D t T Z W N 0 a W 9 u M S 9 B b m b D v G d l b j E v U X V l b G x l L n t B b m R l c m U g Q m V p d H L D p G d l I H o u R y 4 g Z G V z I F Z l c n N p Y 2 h l c m V y c y A o S 3 R v L j M 2 K S w 0 O H 0 m c X V v d D s s J n F 1 b 3 Q 7 U 2 V j d G l v b j E v Q W 5 m w 7 x n Z W 4 x L 1 F 1 Z W x s Z S 5 7 Q m V p d H L D p G d l I G F u I E l u c 2 9 s d m V u e m Z v b m R z I C h L d G 8 u M z Y p L D Q 5 f S Z x d W 9 0 O y w m c X V v d D t T Z W N 0 a W 9 u M S 9 B b m b D v G d l b j E v U X V l b G x l L n t C Z W l 0 c s O k Z 2 U g Y W 4 g Z G l l I E d l c 3 V u Z G h l a X R z Z s O 2 c m R l c n V u Z y A o Q X J 0 L i A x O S B L V k c p I C A o S 3 R v L j M 2 K S w 1 M H 0 m c X V v d D s s J n F 1 b 3 Q 7 U 2 V j d G l v b j E v Q W 5 m w 7 x n Z W 4 x L 1 F 1 Z W x s Z S 5 7 Q m V p d H L D p G d l I G F u I G R p Z S B F a W R n Z W 7 D t n N z a X N j a G U g U X V h b G l 0 w 6 R 0 c 2 t v b W 1 p c 3 N p b 2 4 g K E V R S y k g Q X J 0 L i A 1 O G Y g S 1 Z H L D U x f S Z x d W 9 0 O y w m c X V v d D t T Z W N 0 a W 9 u M S 9 B b m b D v G d l b j E v U X V l b G x l L n t B b m d l c m V j a G 5 l d G U g d W 5 k I G F 1 c 2 J l e m F o b H R l I E J l a X R y w 6 R n Z S B h b i B k a W U g V m V y c 2 l j a G V y d G V u I C h L d G 8 u M z c p L D U y f S Z x d W 9 0 O y w m c X V v d D t T Z W N 0 a W 9 u M S 9 B b m b D v G d l b j E v U X V l b G x l L n t C c n V 0 d G 9 s Z W l z d H V u Z 2 V u I C h L d G 8 u N D A p L D U z f S Z x d W 9 0 O y w m c X V v d D t T Z W N 0 a W 9 u M S 9 B b m b D v G d l b j E v U X V l b G x l L n t L b 3 N 0 Z W 5 i Z X R l a W x p Z 3 V u Z 2 V u I E Z y Y W 5 j a G l z c 2 V u I C h L d G 8 u N D I p L D U 0 f S Z x d W 9 0 O y w m c X V v d D t T Z W N 0 a W 9 u M S 9 B b m b D v G d l b j E v U X V l b G x l L n t L b 3 N 0 Z W 5 i Z X R l a W x p Z 3 V u Z 2 V u I F N l b G J z Y m V o Y W x 0 I C h L d G 8 u N D I p L D U 1 f S Z x d W 9 0 O y w m c X V v d D t T Z W N 0 a W 9 u M S 9 B b m b D v G d l b j E v U X V l b G x l L n t L b 3 N 0 Z W 5 i Z X R l a W x p Z 3 V u Z 2 V u I F N w a X R h b G J l a X R y Y W c g K E t 0 b y 4 0 M i k s N T Z 9 J n F 1 b 3 Q 7 L C Z x d W 9 0 O 1 N l Y 3 R p b 2 4 x L 0 F u Z s O 8 Z 2 V u M S 9 R d W V s b G U u e 0 t v c 3 R l b m J l d G V p b G l n d W 5 n Z W 4 g U G F 1 c 2 N o Y W w g K E t 0 b y 4 0 M i k s N T d 9 J n F 1 b 3 Q 7 L C Z x d W 9 0 O 1 N l Y 3 R p b 2 4 x L 0 F u Z s O 8 Z 2 V u M S 9 R d W V s b G U u e 0 F i c 2 N o c m V p Y n V u Z 2 V u I G F 1 Z i B L b 3 N 0 Z W 5 i Z X R l a W x p Z 3 V u Z 2 V u I C h L d G 8 u N D I p L D U 4 f S Z x d W 9 0 O y w m c X V v d D t T Z W N 0 a W 9 u M S 9 B b m b D v G d l b j E v U X V l b G x l L n t W Z X L D p G 5 k Z X J 1 b m c g U s O 8 Y 2 t z d G V s b H V u Z 2 V u I G b D v H I g d W 5 l c m x l Z G l n d G U g V m V y c 2 l j a G V y d W 5 n c 2 b D p G x s Z S A o S 3 R v L j Q 1 K S w 1 O X 0 m c X V v d D s s J n F 1 b 3 Q 7 U 2 V j d G l v b j E v Q W 5 m w 7 x n Z W 4 x L 1 F 1 Z W x s Z S 5 7 Q X V z Z 2 x l a W N o I H Z v b i B 6 d S B o b 2 h l b i B Q c s O k b W l l b m V p b m 5 h a G 1 l b i A o S 3 R v L j Q 1 N C k g K G F i I D I w M T c p L D Y w f S Z x d W 9 0 O y w m c X V v d D t T Z W N 0 a W 9 u M S 9 B b m b D v G d l b j E v U X V l b G x l L n t W Z X L D p G 5 k L m Q u d m V y c y 5 0 Z W N o b i 5 T Y 2 h 3 Y W 5 r d W 5 n c y 1 S c 3 Q u I C h L d G 8 u I D Q 2 M C k g K G 5 1 c i B i Z W k g V l Z H K S w 2 M X 0 m c X V v d D s s J n F 1 b 3 Q 7 U 2 V j d G l v b j E v Q W 5 m w 7 x n Z W 4 x L 1 F 1 Z W x s Z S 5 7 V m V y w 6 R u Z G V y d W 5 n I F L D v G N r c 3 R l b G x 1 b m d l b i B Q c s O k b W l l b m t v c n J l a 3 R 1 c i A g K E t 0 b y 4 0 N y k s N j J 9 J n F 1 b 3 Q 7 L C Z x d W 9 0 O 1 N l Y 3 R p b 2 4 x L 0 F u Z s O 8 Z 2 V u M S 9 R d W V s b G U u e 0 F i Z 2 F i Z W 4 g a W 4 g Z G V u I F J p c 2 l r b 2 F 1 c 2 d s Z W l j a C A o S 3 R v L i B m w 7 x y I E 5 l d H R v L V p h a G x l c i k g K E t 0 b y 4 0 O C k s N j N 9 J n F 1 b 3 Q 7 L C Z x d W 9 0 O 1 N l Y 3 R p b 2 4 x L 0 F u Z s O 8 Z 2 V u M S 9 R d W V s b G U u e 0 J l a X R y w 6 R n Z S B h d X M g Z G V t I F J p c 2 l r b 2 F 1 c 2 d s Z W l j a C A o S 3 R v L i B m w 7 x y I E 5 l d H R v L U V t c G b D p G 5 n Z X I p I C h L d G 8 u N D g p L D Y 0 f S Z x d W 9 0 O y w m c X V v d D t T Z W N 0 a W 9 u M S 9 B b m b D v G d l b j E v U X V l b G x l L n t C a W x k d W 5 n I C 8 g Q X V m b M O 2 c 3 V u Z y B B Y m d y Z W 5 6 d W 5 n Z W 4 g Z s O 8 c i B k Z W 4 g U m l z a W t v Y X V z Z 2 x l a W N o I C h L d G 8 u N D g p L D Y 1 f S Z x d W 9 0 O y w m c X V v d D t T Z W N 0 a W 9 u M S 9 B b m b D v G d l b j E v U X V l b G x l L n t C Z W h h b m R s d W 5 n c 3 B h d X N j a G F s Z W 4 g T W F u Y W d l Z C B D Y X J l I C h L d G 8 u N D M p L D Y 2 f S Z x d W 9 0 O y w m c X V v d D t T Z W N 0 a W 9 u M S 9 B b m b D v G d l b j E v U X V l b G x l L n t L b 3 N 0 Z W 4 g Z s O 8 c i B t Z W R p e m l u a X N j a G U g Q 2 F s b C 1 D Z W 5 0 Z X I g K E t 0 b y 4 0 M y k s N j d 9 J n F 1 b 3 Q 7 L C Z x d W 9 0 O 1 N l Y 3 R p b 2 4 x L 0 F u Z s O 8 Z 2 V u M S 9 R d W V s b G U u e 1 d l a X R l c m U g T G V p c 3 R 1 b m d l b i A o S 3 R v L j Q z K S w 2 O H 0 m c X V v d D s s J n F 1 b 3 Q 7 U 2 V j d G l v b j E v Q W 5 m w 7 x n Z W 4 x L 1 F 1 Z W x s Z S 5 7 T G V p c 3 R 1 b m d z Y W 5 0 Z W l s Z S B w Y X N z a X Z l I F L D v G N r d m V y c 2 l j a G V y d W 5 n I C h L d G 8 u N D Q p L D Y 5 f S Z x d W 9 0 O y w m c X V v d D t T Z W N 0 a W 9 u M S 9 B b m b D v G d l b j E v U X V l b G x l L n v D n G J l c n N j a H V z c 2 J l d G V p b G l n d W 5 n I G R l c i B W Z X J z a W N o Z X J 0 Z W 4 g K E t 0 b y 4 g N D k w K S A o b n V y I G J l a S B W V k c p L D c w f S Z x d W 9 0 O y w m c X V v d D t T Z W N 0 a W 9 u M S 9 B b m b D v G d l b j E v U X V l b G x l L n s 1 M D A g L y A 1 M D I g L S A 1 M D Q g U G V y c 2 9 u Y W x h d W Z 3 Y W 5 k I C h L d G 8 u N T A p L D c x f S Z x d W 9 0 O y w m c X V v d D t T Z W N 0 a W 9 u M S 9 B b m b D v G d l b j E v U X V l b G x l L n t Q c m 9 2 a X N p b 2 5 l b i B h b n M g Z W l n Z W 5 l I F B l c n N v b m F s I C h L d G 8 u N T A p L D c y f S Z x d W 9 0 O y w m c X V v d D t T Z W N 0 a W 9 u M S 9 B b m b D v G d l b j E v U X V l b G x l L n s 1 M T A g L S A 1 M T U g K y A 1 M T g g R G l 2 Z X J z Z X I g Q m V 0 c m l l Y n N h d W Z 3 Y W 5 k I C h L d G 8 u I D U x K S w 3 M 3 0 m c X V v d D s s J n F 1 b 3 Q 7 U 2 V j d G l v b j E v Q W 5 m w 7 x n Z W 4 x L 1 F 1 Z W x s Z S 5 7 V 2 V y Y m V h d W Z 3 Y W 5 k I C h L d G 8 u I D U x K S w 3 N H 0 m c X V v d D s s J n F 1 b 3 Q 7 U 2 V j d G l v b j E v Q W 5 m w 7 x n Z W 4 x L 1 F 1 Z W x s Z S 5 7 U H J v d m l z a W 9 u Z W 4 g K E t 0 b y 4 g N T E 3 K S w 3 N X 0 m c X V v d D s s J n F 1 b 3 Q 7 U 2 V j d G l v b j E v Q W 5 m w 7 x n Z W 4 x L 1 F 1 Z W x s Z S 5 7 Q W J z Y 2 h y Z W l i d W 5 n Z W 4 g K E t 0 b y 4 g N T E p L D c 2 f S Z x d W 9 0 O y w m c X V v d D t T Z W N 0 a W 9 u M S 9 B b m b D v G d l b j E v U X V l b G x l L n v D n G J y a W d l c i B i Z X R y a W V i b G l j a G V y I E V y d H J h Z y B L V k c g K E t 0 b y 4 3 M C k s N z d 9 J n F 1 b 3 Q 7 L C Z x d W 9 0 O 1 N l Y 3 R p b 2 4 x L 0 F u Z s O 8 Z 2 V u M S 9 R d W V s b G U u e 8 O c Y n J p Z 2 V y I G J l d H J p Z W J s a W N o Z X I g Q X V m d 2 F u Z C B L V k c g K E t 0 b y 4 3 M S k s N z h 9 J n F 1 b 3 Q 7 L C Z x d W 9 0 O 1 N l Y 3 R p b 2 4 x L 0 F u Z s O 8 Z 2 V u M S 9 R d W V s b G U u e 0 Z y Z W l 3 a W x s a W d l c i B B Y m J h d S B 2 b 2 4 g w 7 x i Z X J t w 6 R z c 2 l n Z W 4 g U m V z Z X J 2 Z W 4 g K E t 0 b y 4 3 M T U p I C h h Y i A y M D E 3 K S w 3 O X 0 m c X V v d D s s J n F 1 b 3 Q 7 U 2 V j d G l v b j E v Q W 5 m w 7 x n Z W 4 x L 1 F 1 Z W x s Z S 5 7 R X J m b 2 x n I G F 1 c y B L Y X B p d G F s Y W 5 s Y W d l b i B L V k c g K E t 0 b y 4 3 M y k s O D B 9 J n F 1 b 3 Q 7 L C Z x d W 9 0 O 1 N l Y 3 R p b 2 4 x L 0 F u Z s O 8 Z 2 V u M S 9 R d W V s b G U u e 0 J l d H J p Z W J z Z n J l b W R l c i B 1 b m Q g Y X V z c 2 V y b 3 J k Z W 5 0 b G l j a G V y I E V y d H J h Z y A o S 3 R v L j g w K S w 4 M X 0 m c X V v d D s s J n F 1 b 3 Q 7 U 2 V j d G l v b j E v Q W 5 m w 7 x n Z W 4 x L 1 F 1 Z W x s Z S 5 7 Q m V 0 c m l l Y n N m c m V t Z G V y I H V u Z C B h d X N z Z X J v c m R l b n R s a W N o Z X I g Q X V m d 2 F u Z C A o S 3 R v L j g w K S w 4 M n 0 m c X V v d D s s J n F 1 b 3 Q 7 U 2 V j d G l v b j E v Q W 5 m w 7 x n Z W 4 x L 1 F 1 Z W x s Z S 5 7 U 3 R l d W V y b i A o S 3 R v L i A 5 K S A o b n V y I G J l a S B W V k c p L D g z f S Z x d W 9 0 O y w m c X V v d D t T Z W N 0 a W 9 u M S 9 B b m b D v G d l b j E v U X V l b G x l L n t B Y m d y Z W 5 6 d W 5 n I F J B I C h L d G 8 u M j c w M C k s O D R 9 J n F 1 b 3 Q 7 L C Z x d W 9 0 O 1 N l Y 3 R p b 2 4 x L 0 F u Z s O 8 Z 2 V u M S 9 R d W V s b G U u e 0 F i Z 3 J l b n p 1 b m c g U k E g K E t 0 b y 4 x N T M p L D g 1 f S Z x d W 9 0 O y w m c X V v d D t T Z W N 0 a W 9 u M S 9 B b m b D v G d l b j E v U X V l b G x l L n t 2 b 3 J o I F J l c y A o Y W x s I G l u I E 1 p b y k s O D Z 9 J n F 1 b 3 Q 7 L C Z x d W 9 0 O 1 N l Y 3 R p b 2 4 x L 0 F u Z s O 8 Z 2 V u M S 9 R d W V s b G U u e 0 1 p b i B S Z X M g K G F s b C B p b i B N a W 8 p L D g 3 f S Z x d W 9 0 O y w m c X V v d D t T Z W N 0 a W 9 u M S 9 B b m b D v G d l b j E v U X V l b G x l L n t E Z W Z f U k E s O D h 9 J n F 1 b 3 Q 7 L C Z x d W 9 0 O 1 N l Y 3 R p b 2 4 x L 0 F u Z s O 8 Z 2 V u M S 9 R d W V s b G U u e 0 t h c G l 0 Y W x h b m x h Z 2 V u I E t W R y A o M T A w K S w 4 O X 0 m c X V v d D s s J n F 1 b 3 Q 7 U 2 V j d G l v b j E v Q W 5 m w 7 x n Z W 4 x L 1 F 1 Z W x s Z S 5 7 S 2 F w a X R h b G F u b G F n Z W 4 g V l Z H I C g x M D E p L D k w f S Z x d W 9 0 O y w m c X V v d D t T Z W N 0 a W 9 u M S 9 B b m b D v G d l b j E v U X V l b G x l L n t B a 3 R p d m V u I G F 1 c y B W b 3 J z b 3 J n Z X B s w 6 R u Z S A o M T A 0 K S w 5 M X 0 m c X V v d D s s J n F 1 b 3 Q 7 U 2 V j d G l v b j E v Q W 5 m w 7 x n Z W 4 x L 1 F 1 Z W x s Z S 5 7 S W 1 t Y X R l c m l l b G x l I E F u b G F n Z W 4 g K D E x K S w 5 M n 0 m c X V v d D s s J n F 1 b 3 Q 7 U 2 V j d G l v b j E v Q W 5 m w 7 x n Z W 4 x L 1 F 1 Z W x s Z S 5 7 U 2 F j a G F u b G F n Z W 4 g K D E z K S w 5 M 3 0 m c X V v d D s s J n F 1 b 3 Q 7 U 2 V j d G l v b j E v Q W 5 m w 7 x n Z W 4 x L 1 F 1 Z W x s Z S 5 7 U m V j a G 5 1 b m d z Y W J n c m V u e n V u Z y A o M T U p L D k 0 f S Z x d W 9 0 O y w m c X V v d D t T Z W N 0 a W 9 u M S 9 B b m b D v G d l b j E v U X V l b G x l L n t G b 3 J k Z X J 1 b m d l b i B W Z X J z a W N o Z X J 1 b m d z b m V o b W V y I C g x N j A p L D k 1 f S Z x d W 9 0 O y w m c X V v d D t T Z W N 0 a W 9 u M S 9 B b m b D v G d l b j E v U X V l b G x l L n t G b 3 J k Z X J 1 b m d l b i B h d X M g U k E g K D E 2 M S k s O T Z 9 J n F 1 b 3 Q 7 L C Z x d W 9 0 O 1 N l Y 3 R p b 2 4 x L 0 F u Z s O 8 Z 2 V u M S 9 R d W V s b G U u e 1 Z l c n N p Y 2 h l c n V u Z 3 N v c m d h b m l z Y X R p b 2 5 l b i A o M T Y 0 K S w 5 N 3 0 m c X V v d D s s J n F 1 b 3 Q 7 U 2 V j d G l v b j E v Q W 5 m w 7 x n Z W 4 x L 1 F 1 Z W x s Z S 5 7 Q W d l b n R l b i B 1 b m Q g V m V y b W l 0 d G x l c i A o M T Y 1 K S w 5 O H 0 m c X V v d D s s J n F 1 b 3 Q 7 U 2 V j d G l v b j E v Q W 5 m w 7 x n Z W 4 x L 1 F 1 Z W x s Z S 5 7 R 2 V n Z W 7 D v G J l c i B z d G F h d G x p Y 2 h l b i B T d G V s b G V u I C g x N j c p L D k 5 f S Z x d W 9 0 O y w m c X V v d D t T Z W N 0 a W 9 u M S 9 B b m b D v G d l b j E v U X V l b G x l L n v D n G J y a W d l I E Z v c m R l c n V u Z 2 V u I C g x N j k p L D E w M H 0 m c X V v d D s s J n F 1 b 3 Q 7 U 2 V j d G l v b j E v Q W 5 m w 7 x n Z W 4 x L 1 F 1 Z W x s Z S 5 7 R m 9 y Z G V y d W 5 n Z W 4 g Y m V p I G 5 h a G V z d G V o Z W 5 k Z W 4 g T 3 J n Y W 5 p c 2 F 0 a W 9 u Z W 4 g d W 5 k I F B l c n N v b m V u I C g x N y k s M T A x f S Z x d W 9 0 O y w m c X V v d D t T Z W N 0 a W 9 u M S 9 B b m b D v G d l b j E v U X V l b G x l L n t G b M O 8 c 3 N p Z 2 U g T W l 0 d G V s I C g x O S k s M T A y f S Z x d W 9 0 O y w m c X V v d D t T Z W N 0 a W 9 u M S 9 B b m b D v G d l b j E v U X V l b G x l L n t C X 0 t h c G l 0 Y W w g Z G V y I E 9 y Z 2 F u a X N h d G l v b i A o M j A w K S w x M D N 9 J n F 1 b 3 Q 7 L C Z x d W 9 0 O 1 N l Y 3 R p b 2 4 x L 0 F u Z s O 8 Z 2 V u M S 9 R d W V s b G U u e 0 J f T 0 t Q I E N I I D I w N j A w L D E w N H 0 m c X V v d D s s J n F 1 b 3 Q 7 U 2 V j d G l v b j E v Q W 5 m w 7 x n Z W 4 x L 1 F 1 Z W x s Z S 5 7 Q l 9 P S 1 A g R V U v R U Z U Q S A y M D Y w M S w x M D V 9 J n F 1 b 3 Q 7 L C Z x d W 9 0 O 1 N l Y 3 R p b 2 4 x L 0 F u Z s O 8 Z 2 V u M S 9 R d W V s b G U u e 0 Z y Z W l 3 a W x s a W d l c y B U Y W d n Z W x k I E t W R y A y M D Y w M i w x M D Z 9 J n F 1 b 3 Q 7 L C Z x d W 9 0 O 1 N l Y 3 R p b 2 4 x L 0 F u Z s O 8 Z 2 V u M S 9 R d W V s b G U u e 0 J f Q W t 0 a X Z l I F L D v G N r d m V y c 2 l j a G V y d W 5 n I E t W R y A o M j A 2 M D M p L D E w N 3 0 m c X V v d D s s J n F 1 b 3 Q 7 U 2 V j d G l v b j E v Q W 5 m w 7 x n Z W 4 x L 1 F 1 Z W x s Z S 5 7 V V Z H I C h V V l Y g M j A 2 M j A p L D E w O H 0 m c X V v d D s s J n F 1 b 3 Q 7 U 2 V j d G l v b j E v Q W 5 m w 7 x n Z W 4 x L 1 F 1 Z W x s Z S 5 7 V V Z H I C h V V l Y g M j A 2 M j E p L D E w O X 0 m c X V v d D s s J n F 1 b 3 Q 7 U 2 V j d G l v b j E v Q W 5 m w 7 x n Z W 4 x L 1 F 1 Z W x s Z S 5 7 R l 9 W R y B p b m t s L i B G T C A o M j A 2 M S k s M T E w f S Z x d W 9 0 O y w m c X V v d D t T Z W N 0 a W 9 u M S 9 B b m b D v G d l b j E v U X V l b G x l L n t C X 1 Z l c n N p Y 2 h l c n V u Z 3 N 0 Z W N o b m l z Y 2 h l I F L D v G N r c 3 R l b G x 1 b m d l b i B m w 7 x y I G Z y Z W l 3 a W x s a W d l c y B U Y W d n Z W x k I E t W R y B M Z W l z d H V u Z 3 N y w 7 x j a 3 N 0 Z W x s d W 5 n Z W 4 g K D I x M D A w K S w x M T F 9 J n F 1 b 3 Q 7 L C Z x d W 9 0 O 1 N l Y 3 R p b 2 4 x L 0 F u Z s O 8 Z 2 V u M S 9 R d W V s b G U u e 0 J f V m V y c 2 l j a G V y d W 5 n c 3 R l Y 2 h u a X N j a G U g U s O 8 Y 2 t z d G V s b H V u Z 2 V u I G b D v H I g Z n J l a X d p b G x p Z 2 V z I F R h Z 2 d l b G Q g S 1 Z H I E F s d G V y d W 5 n c 3 L D v G N r c 3 R l b G x 1 b m d l b i A o M j E w M D E p L D E x M n 0 m c X V v d D s s J n F 1 b 3 Q 7 U 2 V j d G l v b j E v Q W 5 m w 7 x n Z W 4 x L 1 F 1 Z W x s Z S 5 7 Q l 9 W Z X J z a W N o Z X J 1 b m d z d G V j a G 5 p c 2 N o Z S B S w 7 x j a 3 N 0 Z W x s d W 5 n Z W 4 g Z s O 8 c i B P S 1 A g Q 0 g g K D I x M D E w K S w x M T N 9 J n F 1 b 3 Q 7 L C Z x d W 9 0 O 1 N l Y 3 R p b 2 4 x L 0 F u Z s O 8 Z 2 V u M S 9 R d W V s b G U u e 0 J f V m V y c 2 l j a G V y d W 5 n c 3 R l Y 2 h u a X N j a G U g U s O 8 Y 2 t z d G V s b H V u Z 2 V u I G b D v H I g R V U v R U Z U Q S A o M j E w M T E p L D E x N H 0 m c X V v d D s s J n F 1 b 3 Q 7 U 2 V j d G l v b j E v Q W 5 m w 7 x n Z W 4 x L 1 F 1 Z W x s Z S 5 7 Q l 9 W Z X J z a W N o Z X J 1 b m d z d G V j a G 5 p c 2 N o Z S B S w 7 x j a 3 N 0 Z W x s d W 5 n Z W 4 g Z s O 8 c i B B a 3 R p d m U g U s O 8 Y 2 t 2 Z X J z a W N o Z X J 1 b m c g S 1 Z H I C g y M T A y K S w x M T V 9 J n F 1 b 3 Q 7 L C Z x d W 9 0 O 1 N l Y 3 R p b 2 4 x L 0 F u Z s O 8 Z 2 V u M S 9 R d W V s b G U u e 0 J f V m V y c 2 l j a G V y d W 5 n c 3 R l Y 2 h u a X N j a G U g U s O 8 Y 2 t z d G V s b H V u Z 2 V u I G b D v H I g V l Z H I G l u a 2 w g R k w g K D I x M D M p L D E x N n 0 m c X V v d D s s J n F 1 b 3 Q 7 U 2 V j d G l v b j E v Q W 5 m w 7 x n Z W 4 x L 1 F 1 Z W x s Z S 5 7 V m V y c 2 l j a G V y d W 5 n c 3 R l Y 2 h u a X N j a G U g U s O 8 Y 2 t z d G V s b H V u Z 2 V u I F V W R y A o M j E w N C k s M T E 3 f S Z x d W 9 0 O y w m c X V v d D t T Z W N 0 a W 9 u M S 9 B b m b D v G d l b j E v U X V l b G x l L n t C X 1 L D v G N r c 3 R l b G x 1 b m d l b i B B d X N n b G V p Y 2 g g d m 9 u I H p 1 I G h v a G V u I F B y w 6 R t a W V u Z W l u b m F o b W V u I C g y M T A 1 K S w x M T h 9 J n F 1 b 3 Q 7 L C Z x d W 9 0 O 1 N l Y 3 R p b 2 4 x L 0 F u Z s O 8 Z 2 V u M S 9 R d W V s b G U u e 1 Z l c n N p Y 2 h l c n V u Z 3 N 0 Z W N o b m l z Y 2 h l I F N j a H d h b m t 1 b m d z I H V u Z C B T a W N o Z X J o Z W l 0 c 3 L D v G N r c 3 R l b G x 1 b m d l b i B W V k c g K D I x M S k s M T E 5 f S Z x d W 9 0 O y w m c X V v d D t T Z W N 0 a W 9 u M S 9 B b m b D v G d l b j E v U X V l b G x l L n t O a W N o d H Z l c n N p Y 2 h l c n V u Z 3 N 0 Z W N o b m l z Y 2 h l I F L D v G N r c 3 R l b G x 1 b m d l b i B L V k c g K D I y M D A p L D E y M H 0 m c X V v d D s s J n F 1 b 3 Q 7 U 2 V j d G l v b j E v Q W 5 m w 7 x n Z W 4 x L 1 F 1 Z W x s Z S 5 7 T m l j a H R 2 Z X J z a W N o Z X J 1 b m d z d G V j a G 5 p c 2 N o Z S B S w 7 x j a 3 N 0 Z W x s d W 5 n Z W 4 g V l Z H I C g y M j A x K S w x M j F 9 J n F 1 b 3 Q 7 L C Z x d W 9 0 O 1 N l Y 3 R p b 2 4 x L 0 F u Z s O 8 Z 2 V u M S 9 R d W V s b G U u e 1 L D v G N r c 3 R l b G x 1 b m d l b i B m w 7 x y I F J p c 2 l r Z W 4 g a W 4 g Z G V u I E t h c G l 0 Y W x h b m x h Z 2 V u I F Z W R 1 x 1 M D A y N l V W R y A o M j M w K S w x M j J 9 J n F 1 b 3 Q 7 L C Z x d W 9 0 O 1 N l Y 3 R p b 2 4 x L 0 F u Z s O 8 Z 2 V u M S 9 R d W V s b G U u e 0 J f U s O 8 Y 2 t z d G V s b H V u Z 2 V u I G Z y Z W l 3 a W x s a W d l c i B B Y m J h d S B 2 b 2 4 g w 7 x i Z X J t w 6 R z c 2 l n Z W 4 g U m V z Z X J 2 Z W 4 g K D I z M i k s M T I z f S Z x d W 9 0 O y w m c X V v d D t T Z W N 0 a W 9 u M S 9 B b m b D v G d l b j E v U X V l b G x l L n t M Y W 5 n Z n J p c 3 R p Z 2 U g V m V y Y m l u Z G x p Y 2 h r Z W l 0 Z W 4 g K D I 0 M C k s M T I 0 f S Z x d W 9 0 O y w m c X V v d D t T Z W N 0 a W 9 u M S 9 B b m b D v G d l b j E v U X V l b G x l L n t W Z X J i a W 5 k b G l j a G t l a X R l b i B E c m l 0 d G U g K D I 1 M C k s M T I 1 f S Z x d W 9 0 O y w m c X V v d D t T Z W N 0 a W 9 u M S 9 B b m b D v G d l b j E v U X V l b G x l L n t W Z X J i a W 5 k b G l j a G t l a X R l b i B M Z W l z d H V u Z 3 N l c m J y a W 5 n Z X I g K D I 2 M C k s M T I 2 f S Z x d W 9 0 O y w m c X V v d D t T Z W N 0 a W 9 u M S 9 B b m b D v G d l b j E v U X V l b G x l L n t W b 3 J h d X N i Z X p h a G x 0 Z S B Q c s O k b W l l b i B k Z X I g V m V y c 2 l j a G V y d G V u I C g y N j E p L D E y N 3 0 m c X V v d D s s J n F 1 b 3 Q 7 U 2 V j d G l v b j E v Q W 5 m w 7 x n Z W 4 x L 1 F 1 Z W x s Z S 5 7 U G F z c 2 l 2 Z S B E d X J j a G d h b m d z a 2 9 u d G k g K D I 2 M i k s M T I 4 f S Z x d W 9 0 O y w m c X V v d D t T Z W N 0 a W 9 u M S 9 B b m b D v G d l b j E v U X V l b G x l L n t W Z X J z a W N o Z X J 1 b m d z b 3 J n Y W 5 p c 2 F 0 a W 9 u Z W 4 g K D I 2 M y k s M T I 5 f S Z x d W 9 0 O y w m c X V v d D t T Z W N 0 a W 9 u M S 9 B b m b D v G d l b j E v U X V l b G x l L n t B Z 2 V u d G V u I H V u Z C B W Z X J t a X R 0 b G V y I C g y N j Q p L D E z M H 0 m c X V v d D s s J n F 1 b 3 Q 7 U 2 V j d G l v b j E v Q W 5 m w 7 x n Z W 4 x L 1 F 1 Z W x s Z S 5 7 R 2 V n Z W 7 D v G J l c i B z d G F h d G x p Y 2 h l b i B T d G V s b G V u I C g y N j U p L D E z M X 0 m c X V v d D s s J n F 1 b 3 Q 7 U 2 V j d G l v b j E v Q W 5 m w 7 x n Z W 4 x L 1 F 1 Z W x s Z S 5 7 R 2 V t Z W l u c 2 F t Z S B F a W 5 y a W N o d H V u Z y B L V k c g K D I 2 N i k s M T M y f S Z x d W 9 0 O y w m c X V v d D t T Z W N 0 a W 9 u M S 9 B b m b D v G d l b j E v U X V l b G x l L n t W Z X J i a W 5 k b G l j a G t l a X R l b i B M a W V m Z X J h b n R l b i B 1 b m Q g w 5 x i c m l n Z S A o M j Y 4 K S w x M z N 9 J n F 1 b 3 Q 7 L C Z x d W 9 0 O 1 N l Y 3 R p b 2 4 x L 0 F u Z s O 8 Z 2 V u M S 9 R d W V s b G U u e 1 Z l c m J p b m R s a W N o a 2 V p d G V u I G d l Z 2 V u w 7 x i Z X I g b m F o Z X N 0 Z W h l b m R l b i B P c m d h b m l z Y X R p b 2 5 l b i B 1 b m Q g U G V y c 2 9 u Z W 4 g K D I 2 O S k s M T M 0 f S Z x d W 9 0 O y w m c X V v d D t T Z W N 0 a W 9 u M S 9 B b m b D v G d l b j E v U X V l b G x l L n t C X 1 J l Y 2 h u d W 5 n c 2 F i Z 3 J l b n p 1 b m c g K D I 3 M C k s M T M 1 f S Z x d W 9 0 O 1 0 s J n F 1 b 3 Q 7 Q 2 9 s d W 1 u Q 2 9 1 b n Q m c X V v d D s 6 M T M 2 L C Z x d W 9 0 O 0 t l e U N v b H V t b k 5 h b W V z J n F 1 b 3 Q 7 O l t d L C Z x d W 9 0 O 0 N v b H V t b k l k Z W 5 0 a X R p Z X M m c X V v d D s 6 W y Z x d W 9 0 O 1 N l Y 3 R p b 2 4 x L 0 F u Z s O 8 Z 2 V u M S 9 R d W V s b G U u e 1 N v d X J j Z S 5 O Y W 1 l L D B 9 J n F 1 b 3 Q 7 L C Z x d W 9 0 O 1 N l Y 3 R p b 2 4 x L 0 F u Z s O 8 Z 2 V u M S 9 R d W V s b G U u e 0 p h a H I s M X 0 m c X V v d D s s J n F 1 b 3 Q 7 U 2 V j d G l v b j E v Q W 5 m w 7 x n Z W 4 x L 1 F 1 Z W x s Z S 5 7 V H l w L D J 9 J n F 1 b 3 Q 7 L C Z x d W 9 0 O 1 N l Y 3 R p b 2 4 x L 0 F u Z s O 8 Z 2 V u M S 9 R d W V s b G U u e 1 Z l c n N p Y 2 h l c m V y I C M s M 3 0 m c X V v d D s s J n F 1 b 3 Q 7 U 2 V j d G l v b j E v Q W 5 m w 7 x n Z W 4 x L 1 F 1 Z W x s Z S 5 7 V m V y c 2 l j a G V y Z X I g T m F t Z S w 0 f S Z x d W 9 0 O y w m c X V v d D t T Z W N 0 a W 9 u M S 9 B b m b D v G d l b j E v U X V l b G x l L n t L Y W 5 0 b 2 4 s N X 0 m c X V v d D s s J n F 1 b 3 Q 7 U 2 V j d G l v b j E v Q W 5 m w 7 x n Z W 4 x L 1 F 1 Z W x s Z S 5 7 Q n J h b m N o Z S w 2 f S Z x d W 9 0 O y w m c X V v d D t T Z W N 0 a W 9 u M S 9 B b m b D v G d l b j E v U X V l b G x l L n v D m C B W Z X J z a W N o Z X J 0 Z S w 3 f S Z x d W 9 0 O y w m c X V v d D t T Z W N 0 a W 9 u M S 9 B b m b D v G d l b j E v U X V l b G x l L n t W Z X J z a W N o Z X J 0 Z W 5 i Z X N 0 Y W 5 k I F N 0 a W N o d G F n I D A x L j A x L i B G b 2 x n Z W p h a H I s O H 0 m c X V v d D s s J n F 1 b 3 Q 7 U 2 V j d G l v b j E v Q W 5 m w 7 x n Z W 4 x L 1 F 1 Z W x s Z S 5 7 S W 1 v X 0 l u b G F u Z C 1 L V k d f Z 2 V i V i w 5 f S Z x d W 9 0 O y w m c X V v d D t T Z W N 0 a W 9 u M S 9 B b m b D v G d l b j E v U X V l b G x l L n t J b W 9 f Q X V z b G F u Z C 1 L V k d f Z 2 V i V i w x M H 0 m c X V v d D s s J n F 1 b 3 Q 7 U 2 V j d G l v b j E v Q W 5 m w 7 x n Z W 4 x L 1 F 1 Z W x s Z S 5 7 S W 1 v X 0 Z v b m R z L W d l c 2 l j a G V y d C 1 L V k d f Z 2 V i V i w x M X 0 m c X V v d D s s J n F 1 b 3 Q 7 U 2 V j d G l v b j E v Q W 5 m w 7 x n Z W 4 x L 1 F 1 Z W x s Z S 5 7 S W 1 v X 0 Z v b m R z L W 5 p Y 2 h 0 L U t W R 1 9 n Z W J W L D E y f S Z x d W 9 0 O y w m c X V v d D t T Z W N 0 a W 9 u M S 9 B b m b D v G d l b j E v U X V l b G x l L n t P Y m x p c y 1 n Z X N p Y 2 h l c n Q t S 1 Z H X 2 d l Y l Y s M T N 9 J n F 1 b 3 Q 7 L C Z x d W 9 0 O 1 N l Y 3 R p b 2 4 x L 0 F u Z s O 8 Z 2 V u M S 9 R d W V s b G U u e 0 9 i b G l z L W 5 p Y 2 h 0 L U t W R 1 9 n Z W J W L D E 0 f S Z x d W 9 0 O y w m c X V v d D t T Z W N 0 a W 9 u M S 9 B b m b D v G d l b j E v U X V l b G x l L n t P Y m x f R m 9 u Z H M t Z 2 V z a W N o Z X J 0 L U t W R 1 9 n Z W J W L D E 1 f S Z x d W 9 0 O y w m c X V v d D t T Z W N 0 a W 9 u M S 9 B b m b D v G d l b j E v U X V l b G x l L n t P Y m x f R m 9 u Z H M t b m l j a H Q t S 1 Z H X 2 d l Y l Y s M T Z 9 J n F 1 b 3 Q 7 L C Z x d W 9 0 O 1 N l Y 3 R p b 2 4 x L 0 F u Z s O 8 Z 2 V u M S 9 R d W V s b G U u e 0 F r d C 1 n Z X N p Y 2 h l c n Q t S 1 Z H X 2 d l Y l Y s M T d 9 J n F 1 b 3 Q 7 L C Z x d W 9 0 O 1 N l Y 3 R p b 2 4 x L 0 F u Z s O 8 Z 2 V u M S 9 R d W V s b G U u e 0 F r d C 1 u a W N o d C 1 L V k d f Z 2 V i V i w x O H 0 m c X V v d D s s J n F 1 b 3 Q 7 U 2 V j d G l v b j E v Q W 5 m w 7 x n Z W 4 x L 1 F 1 Z W x s Z S 5 7 Q W t 0 X 0 Z v b m R z L W d l c 2 l j a G V y d C 1 L V k d f Z 2 V i V i w x O X 0 m c X V v d D s s J n F 1 b 3 Q 7 U 2 V j d G l v b j E v Q W 5 m w 7 x n Z W 4 x L 1 F 1 Z W x s Z S 5 7 Q W t 0 X 0 Z v b m R z L W 5 p Y 2 h 0 L U t W R 1 9 n Z W J W L D I w f S Z x d W 9 0 O y w m c X V v d D t T Z W N 0 a W 9 u M S 9 B b m b D v G d l b j E v U X V l b G x l L n t M a X E t Z 2 V z a W N o Z X J 0 L U t W R 1 9 n Z W J W L D I x f S Z x d W 9 0 O y w m c X V v d D t T Z W N 0 a W 9 u M S 9 B b m b D v G d l b j E v U X V l b G x l L n t M a X E t b m l j a H Q t S 1 Z H X 2 d l Y l Y s M j J 9 J n F 1 b 3 Q 7 L C Z x d W 9 0 O 1 N l Y 3 R p b 2 4 x L 0 F u Z s O 8 Z 2 V u M S 9 R d W V s b G U u e 0 x p c V 9 G b 2 5 k c y 1 n Z X N p Y 2 h l c n Q t S 1 Z H X 2 d l Y l Y s M j N 9 J n F 1 b 3 Q 7 L C Z x d W 9 0 O 1 N l Y 3 R p b 2 4 x L 0 F u Z s O 8 Z 2 V u M S 9 R d W V s b G U u e 0 x p c V 9 G b 2 5 k c y 1 u a W N o d C 1 L V k d f Z 2 V i V i w y N H 0 m c X V v d D s s J n F 1 b 3 Q 7 U 2 V j d G l v b j E v Q W 5 m w 7 x n Z W 4 x L 1 F 1 Z W x s Z S 5 7 R G V y a X Z h d G l 2 Z V 9 n Z W J W L D I 1 f S Z x d W 9 0 O y w m c X V v d D t T Z W N 0 a W 9 u M S 9 B b m b D v G d l b j E v U X V l b G x l L n t J b W 9 f S W 5 s Y W 5 k L U t W R 1 / D v G J y a W d W L D I 2 f S Z x d W 9 0 O y w m c X V v d D t T Z W N 0 a W 9 u M S 9 B b m b D v G d l b j E v U X V l b G x l L n t J b W 9 f Q X V z b G F u Z C 1 L V k d f w 7 x i c m l n V i w y N 3 0 m c X V v d D s s J n F 1 b 3 Q 7 U 2 V j d G l v b j E v Q W 5 m w 7 x n Z W 4 x L 1 F 1 Z W x s Z S 5 7 S W 1 v X 0 Z v b m R z L W d l c 2 l j a G V y d C 1 L V k d f w 7 x i c m l n V i w y O H 0 m c X V v d D s s J n F 1 b 3 Q 7 U 2 V j d G l v b j E v Q W 5 m w 7 x n Z W 4 x L 1 F 1 Z W x s Z S 5 7 S W 1 v X 0 Z v b m R z L W 5 p Y 2 h 0 L U t W R 1 / D v G J y a W d W L D I 5 f S Z x d W 9 0 O y w m c X V v d D t T Z W N 0 a W 9 u M S 9 B b m b D v G d l b j E v U X V l b G x l L n t P Y m x p c y 1 n Z X N p Y 2 h l c n Q t S 1 Z H X 8 O 8 Y n J p Z 1 Y s M z B 9 J n F 1 b 3 Q 7 L C Z x d W 9 0 O 1 N l Y 3 R p b 2 4 x L 0 F u Z s O 8 Z 2 V u M S 9 R d W V s b G U u e 0 9 i b G l z L W 5 p Y 2 h 0 L U t W R 1 / D v G J y a W d W L D M x f S Z x d W 9 0 O y w m c X V v d D t T Z W N 0 a W 9 u M S 9 B b m b D v G d l b j E v U X V l b G x l L n t P Y m x f R m 9 u Z H M t Z 2 V z a W N o Z X J 0 L U t W R 1 / D v G J y a W d W L D M y f S Z x d W 9 0 O y w m c X V v d D t T Z W N 0 a W 9 u M S 9 B b m b D v G d l b j E v U X V l b G x l L n t P Y m x f R m 9 u Z H M t b m l j a H Q t S 1 Z H X 8 O 8 Y n J p Z 1 Y s M z N 9 J n F 1 b 3 Q 7 L C Z x d W 9 0 O 1 N l Y 3 R p b 2 4 x L 0 F u Z s O 8 Z 2 V u M S 9 R d W V s b G U u e 0 F r d C 1 n Z X N p Y 2 h l c n Q t S 1 Z H X 8 O 8 Y n J p Z 1 Y s M z R 9 J n F 1 b 3 Q 7 L C Z x d W 9 0 O 1 N l Y 3 R p b 2 4 x L 0 F u Z s O 8 Z 2 V u M S 9 R d W V s b G U u e 0 F r d C 1 u a W N o d C 1 L V k d f w 7 x i c m l n V i w z N X 0 m c X V v d D s s J n F 1 b 3 Q 7 U 2 V j d G l v b j E v Q W 5 m w 7 x n Z W 4 x L 1 F 1 Z W x s Z S 5 7 Q W t 0 X 0 Z v b m R z L W d l c 2 l j a G V y d C 1 L V k d f w 7 x i c m l n V i w z N n 0 m c X V v d D s s J n F 1 b 3 Q 7 U 2 V j d G l v b j E v Q W 5 m w 7 x n Z W 4 x L 1 F 1 Z W x s Z S 5 7 Q W t 0 X 0 Z v b m R z L W 5 p Y 2 h 0 L U t W R 1 / D v G J y a W d W L D M 3 f S Z x d W 9 0 O y w m c X V v d D t T Z W N 0 a W 9 u M S 9 B b m b D v G d l b j E v U X V l b G x l L n t M a X E t Z 2 V z a W N o Z X J 0 L U t W R 1 / D v G J y a W d W L D M 4 f S Z x d W 9 0 O y w m c X V v d D t T Z W N 0 a W 9 u M S 9 B b m b D v G d l b j E v U X V l b G x l L n t M a X E t b m l j a H Q t S 1 Z H X 8 O 8 Y n J p Z 1 Y s M z l 9 J n F 1 b 3 Q 7 L C Z x d W 9 0 O 1 N l Y 3 R p b 2 4 x L 0 F u Z s O 8 Z 2 V u M S 9 R d W V s b G U u e 0 x p c V 9 G b 2 5 k c y 1 n Z X N p Y 2 h l c n Q t S 1 Z H X 8 O 8 Y n J p Z 1 Y s N D B 9 J n F 1 b 3 Q 7 L C Z x d W 9 0 O 1 N l Y 3 R p b 2 4 x L 0 F u Z s O 8 Z 2 V u M S 9 R d W V s b G U u e 0 x p c V 9 G b 2 5 k c y 1 u a W N o d C 1 L V k d f w 7 x i c m l n V i w 0 M X 0 m c X V v d D s s J n F 1 b 3 Q 7 U 2 V j d G l v b j E v Q W 5 m w 7 x n Z W 4 x L 1 F 1 Z W x s Z S 5 7 R G V y a X Z h d G l 2 Z V / D v G J y a W d W L D Q y f S Z x d W 9 0 O y w m c X V v d D t T Z W N 0 a W 9 u M S 9 B b m b D v G d l b j E v U X V l b G x l L n t C Z X R l a W x p Z 3 V u Z 2 V u I E t W L U t W R 1 / D v G J y a W d W L D Q z f S Z x d W 9 0 O y w m c X V v d D t T Z W N 0 a W 9 u M S 9 B b m b D v G d l b j E v U X V l b G x l L n t Q c s O k b W l l b i A o S 3 R v L j M w K S w 0 N H 0 m c X V v d D s s J n F 1 b 3 Q 7 U 2 V j d G l v b j E v Q W 5 m w 7 x n Z W 4 x L 1 F 1 Z W x s Z S 5 7 R X J s w 7 Z z b W l u Z G V y d W 5 n Z W 4 g Y X V m I F B y w 6 R t a W V u I C h L d G 8 u M z M p L D Q 1 f S Z x d W 9 0 O y w m c X V v d D t T Z W N 0 a W 9 u M S 9 B b m b D v G d l b j E v U X V l b G x l L n t Q c s O k b W l l b n R h b n R l a W x l I G R l c i B S w 7 x j a 3 Z l c n N p Y 2 h l c m V y I C h L d G 8 u M z U p L D Q 2 f S Z x d W 9 0 O y w m c X V v d D t T Z W N 0 a W 9 u M S 9 B b m b D v G d l b j E v U X V l b G x l L n t C Z W l 0 c s O k Z 2 U g Z G V y I E t h b n R v b m U g e i 5 H L i B k Z X I g U H L D p G 1 p Z W 5 2 Z X J i a W x s a W d 1 b m c g K E t 0 b y 4 z N i k s N D d 9 J n F 1 b 3 Q 7 L C Z x d W 9 0 O 1 N l Y 3 R p b 2 4 x L 0 F u Z s O 8 Z 2 V u M S 9 R d W V s b G U u e 0 F u Z G V y Z S B C Z W l 0 c s O k Z 2 U g e i 5 H L i B k Z X M g V m V y c 2 l j a G V y Z X J z I C h L d G 8 u M z Y p L D Q 4 f S Z x d W 9 0 O y w m c X V v d D t T Z W N 0 a W 9 u M S 9 B b m b D v G d l b j E v U X V l b G x l L n t C Z W l 0 c s O k Z 2 U g Y W 4 g S W 5 z b 2 x 2 Z W 5 6 Z m 9 u Z H M g K E t 0 b y 4 z N i k s N D l 9 J n F 1 b 3 Q 7 L C Z x d W 9 0 O 1 N l Y 3 R p b 2 4 x L 0 F u Z s O 8 Z 2 V u M S 9 R d W V s b G U u e 0 J l a X R y w 6 R n Z S B h b i B k a W U g R 2 V z d W 5 k a G V p d H N m w 7 Z y Z G V y d W 5 n I C h B c n Q u I D E 5 I E t W R y k g I C h L d G 8 u M z Y p L D U w f S Z x d W 9 0 O y w m c X V v d D t T Z W N 0 a W 9 u M S 9 B b m b D v G d l b j E v U X V l b G x l L n t C Z W l 0 c s O k Z 2 U g Y W 4 g Z G l l I E V p Z G d l b s O 2 c 3 N p c 2 N o Z S B R d W F s a X T D p H R z a 2 9 t b W l z c 2 l v b i A o R V F L K S B B c n Q u I D U 4 Z i B L V k c s N T F 9 J n F 1 b 3 Q 7 L C Z x d W 9 0 O 1 N l Y 3 R p b 2 4 x L 0 F u Z s O 8 Z 2 V u M S 9 R d W V s b G U u e 0 F u Z 2 V y Z W N o b m V 0 Z S B 1 b m Q g Y X V z Y m V 6 Y W h s d G U g Q m V p d H L D p G d l I G F u I G R p Z S B W Z X J z a W N o Z X J 0 Z W 4 g K E t 0 b y 4 z N y k s N T J 9 J n F 1 b 3 Q 7 L C Z x d W 9 0 O 1 N l Y 3 R p b 2 4 x L 0 F u Z s O 8 Z 2 V u M S 9 R d W V s b G U u e 0 J y d X R 0 b 2 x l a X N 0 d W 5 n Z W 4 g K E t 0 b y 4 0 M C k s N T N 9 J n F 1 b 3 Q 7 L C Z x d W 9 0 O 1 N l Y 3 R p b 2 4 x L 0 F u Z s O 8 Z 2 V u M S 9 R d W V s b G U u e 0 t v c 3 R l b m J l d G V p b G l n d W 5 n Z W 4 g R n J h b m N o a X N z Z W 4 g K E t 0 b y 4 0 M i k s N T R 9 J n F 1 b 3 Q 7 L C Z x d W 9 0 O 1 N l Y 3 R p b 2 4 x L 0 F u Z s O 8 Z 2 V u M S 9 R d W V s b G U u e 0 t v c 3 R l b m J l d G V p b G l n d W 5 n Z W 4 g U 2 V s Y n N i Z W h h b H Q g K E t 0 b y 4 0 M i k s N T V 9 J n F 1 b 3 Q 7 L C Z x d W 9 0 O 1 N l Y 3 R p b 2 4 x L 0 F u Z s O 8 Z 2 V u M S 9 R d W V s b G U u e 0 t v c 3 R l b m J l d G V p b G l n d W 5 n Z W 4 g U 3 B p d G F s Y m V p d H J h Z y A o S 3 R v L j Q y K S w 1 N n 0 m c X V v d D s s J n F 1 b 3 Q 7 U 2 V j d G l v b j E v Q W 5 m w 7 x n Z W 4 x L 1 F 1 Z W x s Z S 5 7 S 2 9 z d G V u Y m V 0 Z W l s a W d 1 b m d l b i B Q Y X V z Y 2 h h b C A o S 3 R v L j Q y K S w 1 N 3 0 m c X V v d D s s J n F 1 b 3 Q 7 U 2 V j d G l v b j E v Q W 5 m w 7 x n Z W 4 x L 1 F 1 Z W x s Z S 5 7 Q W J z Y 2 h y Z W l i d W 5 n Z W 4 g Y X V m I E t v c 3 R l b m J l d G V p b G l n d W 5 n Z W 4 g K E t 0 b y 4 0 M i k s N T h 9 J n F 1 b 3 Q 7 L C Z x d W 9 0 O 1 N l Y 3 R p b 2 4 x L 0 F u Z s O 8 Z 2 V u M S 9 R d W V s b G U u e 1 Z l c s O k b m R l c n V u Z y B S w 7 x j a 3 N 0 Z W x s d W 5 n Z W 4 g Z s O 8 c i B 1 b m V y b G V k a W d 0 Z S B W Z X J z a W N o Z X J 1 b m d z Z s O k b G x l I C h L d G 8 u N D U p L D U 5 f S Z x d W 9 0 O y w m c X V v d D t T Z W N 0 a W 9 u M S 9 B b m b D v G d l b j E v U X V l b G x l L n t B d X N n b G V p Y 2 g g d m 9 u I H p 1 I G h v a G V u I F B y w 6 R t a W V u Z W l u b m F o b W V u I C h L d G 8 u N D U 0 K S A o Y W I g M j A x N y k s N j B 9 J n F 1 b 3 Q 7 L C Z x d W 9 0 O 1 N l Y 3 R p b 2 4 x L 0 F u Z s O 8 Z 2 V u M S 9 R d W V s b G U u e 1 Z l c s O k b m Q u Z C 5 2 Z X J z L n R l Y 2 h u L l N j a H d h b m t 1 b m d z L V J z d C 4 g K E t 0 b y 4 g N D Y w K S A o b n V y I G J l a S B W V k c p L D Y x f S Z x d W 9 0 O y w m c X V v d D t T Z W N 0 a W 9 u M S 9 B b m b D v G d l b j E v U X V l b G x l L n t W Z X L D p G 5 k Z X J 1 b m c g U s O 8 Y 2 t z d G V s b H V u Z 2 V u I F B y w 6 R t a W V u a 2 9 y c m V r d H V y I C A o S 3 R v L j Q 3 K S w 2 M n 0 m c X V v d D s s J n F 1 b 3 Q 7 U 2 V j d G l v b j E v Q W 5 m w 7 x n Z W 4 x L 1 F 1 Z W x s Z S 5 7 Q W J n Y W J l b i B p b i B k Z W 4 g U m l z a W t v Y X V z Z 2 x l a W N o I C h L d G 8 u I G b D v H I g T m V 0 d G 8 t W m F o b G V y K S A o S 3 R v L j Q 4 K S w 2 M 3 0 m c X V v d D s s J n F 1 b 3 Q 7 U 2 V j d G l v b j E v Q W 5 m w 7 x n Z W 4 x L 1 F 1 Z W x s Z S 5 7 Q m V p d H L D p G d l I G F 1 c y B k Z W 0 g U m l z a W t v Y X V z Z 2 x l a W N o I C h L d G 8 u I G b D v H I g T m V 0 d G 8 t R W 1 w Z s O k b m d l c i k g K E t 0 b y 4 0 O C k s N j R 9 J n F 1 b 3 Q 7 L C Z x d W 9 0 O 1 N l Y 3 R p b 2 4 x L 0 F u Z s O 8 Z 2 V u M S 9 R d W V s b G U u e 0 J p b G R 1 b m c g L y B B d W Z s w 7 Z z d W 5 n I E F i Z 3 J l b n p 1 b m d l b i B m w 7 x y I G R l b i B S a X N p a 2 9 h d X N n b G V p Y 2 g g K E t 0 b y 4 0 O C k s N j V 9 J n F 1 b 3 Q 7 L C Z x d W 9 0 O 1 N l Y 3 R p b 2 4 x L 0 F u Z s O 8 Z 2 V u M S 9 R d W V s b G U u e 0 J l a G F u Z G x 1 b m d z c G F 1 c 2 N o Y W x l b i B N Y W 5 h Z 2 V k I E N h c m U g K E t 0 b y 4 0 M y k s N j Z 9 J n F 1 b 3 Q 7 L C Z x d W 9 0 O 1 N l Y 3 R p b 2 4 x L 0 F u Z s O 8 Z 2 V u M S 9 R d W V s b G U u e 0 t v c 3 R l b i B m w 7 x y I G 1 l Z G l 6 a W 5 p c 2 N o Z S B D Y W x s L U N l b n R l c i A o S 3 R v L j Q z K S w 2 N 3 0 m c X V v d D s s J n F 1 b 3 Q 7 U 2 V j d G l v b j E v Q W 5 m w 7 x n Z W 4 x L 1 F 1 Z W x s Z S 5 7 V 2 V p d G V y Z S B M Z W l z d H V u Z 2 V u I C h L d G 8 u N D M p L D Y 4 f S Z x d W 9 0 O y w m c X V v d D t T Z W N 0 a W 9 u M S 9 B b m b D v G d l b j E v U X V l b G x l L n t M Z W l z d H V u Z 3 N h b n R l a W x l I H B h c 3 N p d m U g U s O 8 Y 2 t 2 Z X J z a W N o Z X J 1 b m c g K E t 0 b y 4 0 N C k s N j l 9 J n F 1 b 3 Q 7 L C Z x d W 9 0 O 1 N l Y 3 R p b 2 4 x L 0 F u Z s O 8 Z 2 V u M S 9 R d W V s b G U u e 8 O c Y m V y c 2 N o d X N z Y m V 0 Z W l s a W d 1 b m c g Z G V y I F Z l c n N p Y 2 h l c n R l b i A o S 3 R v L i A 0 O T A p I C h u d X I g Y m V p I F Z W R y k s N z B 9 J n F 1 b 3 Q 7 L C Z x d W 9 0 O 1 N l Y 3 R p b 2 4 x L 0 F u Z s O 8 Z 2 V u M S 9 R d W V s b G U u e z U w M C A v I D U w M i A t I D U w N C B Q Z X J z b 2 5 h b G F 1 Z n d h b m Q g K E t 0 b y 4 1 M C k s N z F 9 J n F 1 b 3 Q 7 L C Z x d W 9 0 O 1 N l Y 3 R p b 2 4 x L 0 F u Z s O 8 Z 2 V u M S 9 R d W V s b G U u e 1 B y b 3 Z p c 2 l v b m V u I G F u c y B l a W d l b m U g U G V y c 2 9 u Y W w g K E t 0 b y 4 1 M C k s N z J 9 J n F 1 b 3 Q 7 L C Z x d W 9 0 O 1 N l Y 3 R p b 2 4 x L 0 F u Z s O 8 Z 2 V u M S 9 R d W V s b G U u e z U x M C A t I D U x N S A r I D U x O C B E a X Z l c n N l c i B C Z X R y a W V i c 2 F 1 Z n d h b m Q g K E t 0 b y 4 g N T E p L D c z f S Z x d W 9 0 O y w m c X V v d D t T Z W N 0 a W 9 u M S 9 B b m b D v G d l b j E v U X V l b G x l L n t X Z X J i Z W F 1 Z n d h b m Q g K E t 0 b y 4 g N T E p L D c 0 f S Z x d W 9 0 O y w m c X V v d D t T Z W N 0 a W 9 u M S 9 B b m b D v G d l b j E v U X V l b G x l L n t Q c m 9 2 a X N p b 2 5 l b i A o S 3 R v L i A 1 M T c p L D c 1 f S Z x d W 9 0 O y w m c X V v d D t T Z W N 0 a W 9 u M S 9 B b m b D v G d l b j E v U X V l b G x l L n t B Y n N j a H J l a W J 1 b m d l b i A o S 3 R v L i A 1 M S k s N z Z 9 J n F 1 b 3 Q 7 L C Z x d W 9 0 O 1 N l Y 3 R p b 2 4 x L 0 F u Z s O 8 Z 2 V u M S 9 R d W V s b G U u e 8 O c Y n J p Z 2 V y I G J l d H J p Z W J s a W N o Z X I g R X J 0 c m F n I E t W R y A o S 3 R v L j c w K S w 3 N 3 0 m c X V v d D s s J n F 1 b 3 Q 7 U 2 V j d G l v b j E v Q W 5 m w 7 x n Z W 4 x L 1 F 1 Z W x s Z S 5 7 w 5 x i c m l n Z X I g Y m V 0 c m l l Y m x p Y 2 h l c i B B d W Z 3 Y W 5 k I E t W R y A o S 3 R v L j c x K S w 3 O H 0 m c X V v d D s s J n F 1 b 3 Q 7 U 2 V j d G l v b j E v Q W 5 m w 7 x n Z W 4 x L 1 F 1 Z W x s Z S 5 7 R n J l a X d p b G x p Z 2 V y I E F i Y m F 1 I H Z v b i D D v G J l c m 3 D p H N z a W d l b i B S Z X N l c n Z l b i A o S 3 R v L j c x N S k g K G F i I D I w M T c p L D c 5 f S Z x d W 9 0 O y w m c X V v d D t T Z W N 0 a W 9 u M S 9 B b m b D v G d l b j E v U X V l b G x l L n t F c m Z v b G c g Y X V z I E t h c G l 0 Y W x h b m x h Z 2 V u I E t W R y A o S 3 R v L j c z K S w 4 M H 0 m c X V v d D s s J n F 1 b 3 Q 7 U 2 V j d G l v b j E v Q W 5 m w 7 x n Z W 4 x L 1 F 1 Z W x s Z S 5 7 Q m V 0 c m l l Y n N m c m V t Z G V y I H V u Z C B h d X N z Z X J v c m R l b n R s a W N o Z X I g R X J 0 c m F n I C h L d G 8 u O D A p L D g x f S Z x d W 9 0 O y w m c X V v d D t T Z W N 0 a W 9 u M S 9 B b m b D v G d l b j E v U X V l b G x l L n t C Z X R y a W V i c 2 Z y Z W 1 k Z X I g d W 5 k I G F 1 c 3 N l c m 9 y Z G V u d G x p Y 2 h l c i B B d W Z 3 Y W 5 k I C h L d G 8 u O D A p L D g y f S Z x d W 9 0 O y w m c X V v d D t T Z W N 0 a W 9 u M S 9 B b m b D v G d l b j E v U X V l b G x l L n t T d G V 1 Z X J u I C h L d G 8 u I D k p I C h u d X I g Y m V p I F Z W R y k s O D N 9 J n F 1 b 3 Q 7 L C Z x d W 9 0 O 1 N l Y 3 R p b 2 4 x L 0 F u Z s O 8 Z 2 V u M S 9 R d W V s b G U u e 0 F i Z 3 J l b n p 1 b m c g U k E g K E t 0 b y 4 y N z A w K S w 4 N H 0 m c X V v d D s s J n F 1 b 3 Q 7 U 2 V j d G l v b j E v Q W 5 m w 7 x n Z W 4 x L 1 F 1 Z W x s Z S 5 7 Q W J n c m V u e n V u Z y B S Q S A o S 3 R v L j E 1 M y k s O D V 9 J n F 1 b 3 Q 7 L C Z x d W 9 0 O 1 N l Y 3 R p b 2 4 x L 0 F u Z s O 8 Z 2 V u M S 9 R d W V s b G U u e 3 Z v c m g g U m V z I C h h b G w g a W 4 g T W l v K S w 4 N n 0 m c X V v d D s s J n F 1 b 3 Q 7 U 2 V j d G l v b j E v Q W 5 m w 7 x n Z W 4 x L 1 F 1 Z W x s Z S 5 7 T W l u I F J l c y A o Y W x s I G l u I E 1 p b y k s O D d 9 J n F 1 b 3 Q 7 L C Z x d W 9 0 O 1 N l Y 3 R p b 2 4 x L 0 F u Z s O 8 Z 2 V u M S 9 R d W V s b G U u e 0 R l Z l 9 S Q S w 4 O H 0 m c X V v d D s s J n F 1 b 3 Q 7 U 2 V j d G l v b j E v Q W 5 m w 7 x n Z W 4 x L 1 F 1 Z W x s Z S 5 7 S 2 F w a X R h b G F u b G F n Z W 4 g S 1 Z H I C g x M D A p L D g 5 f S Z x d W 9 0 O y w m c X V v d D t T Z W N 0 a W 9 u M S 9 B b m b D v G d l b j E v U X V l b G x l L n t L Y X B p d G F s Y W 5 s Y W d l b i B W V k c g K D E w M S k s O T B 9 J n F 1 b 3 Q 7 L C Z x d W 9 0 O 1 N l Y 3 R p b 2 4 x L 0 F u Z s O 8 Z 2 V u M S 9 R d W V s b G U u e 0 F r d G l 2 Z W 4 g Y X V z I F Z v c n N v c m d l c G z D p G 5 l I C g x M D Q p L D k x f S Z x d W 9 0 O y w m c X V v d D t T Z W N 0 a W 9 u M S 9 B b m b D v G d l b j E v U X V l b G x l L n t J b W 1 h d G V y a W V s b G U g Q W 5 s Y W d l b i A o M T E p L D k y f S Z x d W 9 0 O y w m c X V v d D t T Z W N 0 a W 9 u M S 9 B b m b D v G d l b j E v U X V l b G x l L n t T Y W N o Y W 5 s Y W d l b i A o M T M p L D k z f S Z x d W 9 0 O y w m c X V v d D t T Z W N 0 a W 9 u M S 9 B b m b D v G d l b j E v U X V l b G x l L n t S Z W N o b n V u Z 3 N h Y m d y Z W 5 6 d W 5 n I C g x N S k s O T R 9 J n F 1 b 3 Q 7 L C Z x d W 9 0 O 1 N l Y 3 R p b 2 4 x L 0 F u Z s O 8 Z 2 V u M S 9 R d W V s b G U u e 0 Z v c m R l c n V u Z 2 V u I F Z l c n N p Y 2 h l c n V u Z 3 N u Z W h t Z X I g K D E 2 M C k s O T V 9 J n F 1 b 3 Q 7 L C Z x d W 9 0 O 1 N l Y 3 R p b 2 4 x L 0 F u Z s O 8 Z 2 V u M S 9 R d W V s b G U u e 0 Z v c m R l c n V u Z 2 V u I G F 1 c y B S Q S A o M T Y x K S w 5 N n 0 m c X V v d D s s J n F 1 b 3 Q 7 U 2 V j d G l v b j E v Q W 5 m w 7 x n Z W 4 x L 1 F 1 Z W x s Z S 5 7 V m V y c 2 l j a G V y d W 5 n c 2 9 y Z 2 F u a X N h d G l v b m V u I C g x N j Q p L D k 3 f S Z x d W 9 0 O y w m c X V v d D t T Z W N 0 a W 9 u M S 9 B b m b D v G d l b j E v U X V l b G x l L n t B Z 2 V u d G V u I H V u Z C B W Z X J t a X R 0 b G V y I C g x N j U p L D k 4 f S Z x d W 9 0 O y w m c X V v d D t T Z W N 0 a W 9 u M S 9 B b m b D v G d l b j E v U X V l b G x l L n t H Z W d l b s O 8 Y m V y I H N 0 Y W F 0 b G l j a G V u I F N 0 Z W x s Z W 4 g K D E 2 N y k s O T l 9 J n F 1 b 3 Q 7 L C Z x d W 9 0 O 1 N l Y 3 R p b 2 4 x L 0 F u Z s O 8 Z 2 V u M S 9 R d W V s b G U u e 8 O c Y n J p Z 2 U g R m 9 y Z G V y d W 5 n Z W 4 g K D E 2 O S k s M T A w f S Z x d W 9 0 O y w m c X V v d D t T Z W N 0 a W 9 u M S 9 B b m b D v G d l b j E v U X V l b G x l L n t G b 3 J k Z X J 1 b m d l b i B i Z W k g b m F o Z X N 0 Z W h l b m R l b i B P c m d h b m l z Y X R p b 2 5 l b i B 1 b m Q g U G V y c 2 9 u Z W 4 g K D E 3 K S w x M D F 9 J n F 1 b 3 Q 7 L C Z x d W 9 0 O 1 N l Y 3 R p b 2 4 x L 0 F u Z s O 8 Z 2 V u M S 9 R d W V s b G U u e 0 Z s w 7 x z c 2 l n Z S B N a X R 0 Z W w g K D E 5 K S w x M D J 9 J n F 1 b 3 Q 7 L C Z x d W 9 0 O 1 N l Y 3 R p b 2 4 x L 0 F u Z s O 8 Z 2 V u M S 9 R d W V s b G U u e 0 J f S 2 F w a X R h b C B k Z X I g T 3 J n Y W 5 p c 2 F 0 a W 9 u I C g y M D A p L D E w M 3 0 m c X V v d D s s J n F 1 b 3 Q 7 U 2 V j d G l v b j E v Q W 5 m w 7 x n Z W 4 x L 1 F 1 Z W x s Z S 5 7 Q l 9 P S 1 A g Q 0 g g M j A 2 M D A s M T A 0 f S Z x d W 9 0 O y w m c X V v d D t T Z W N 0 a W 9 u M S 9 B b m b D v G d l b j E v U X V l b G x l L n t C X 0 9 L U C B F V S 9 F R l R B I D I w N j A x L D E w N X 0 m c X V v d D s s J n F 1 b 3 Q 7 U 2 V j d G l v b j E v Q W 5 m w 7 x n Z W 4 x L 1 F 1 Z W x s Z S 5 7 R n J l a X d p b G x p Z 2 V z I F R h Z 2 d l b G Q g S 1 Z H I D I w N j A y L D E w N n 0 m c X V v d D s s J n F 1 b 3 Q 7 U 2 V j d G l v b j E v Q W 5 m w 7 x n Z W 4 x L 1 F 1 Z W x s Z S 5 7 Q l 9 B a 3 R p d m U g U s O 8 Y 2 t 2 Z X J z a W N o Z X J 1 b m c g S 1 Z H I C g y M D Y w M y k s M T A 3 f S Z x d W 9 0 O y w m c X V v d D t T Z W N 0 a W 9 u M S 9 B b m b D v G d l b j E v U X V l b G x l L n t V V k c g K F V W V i A y M D Y y M C k s M T A 4 f S Z x d W 9 0 O y w m c X V v d D t T Z W N 0 a W 9 u M S 9 B b m b D v G d l b j E v U X V l b G x l L n t V V k c g K F V W V i A y M D Y y M S k s M T A 5 f S Z x d W 9 0 O y w m c X V v d D t T Z W N 0 a W 9 u M S 9 B b m b D v G d l b j E v U X V l b G x l L n t G X 1 Z H I G l u a 2 w u I E Z M I C g y M D Y x K S w x M T B 9 J n F 1 b 3 Q 7 L C Z x d W 9 0 O 1 N l Y 3 R p b 2 4 x L 0 F u Z s O 8 Z 2 V u M S 9 R d W V s b G U u e 0 J f V m V y c 2 l j a G V y d W 5 n c 3 R l Y 2 h u a X N j a G U g U s O 8 Y 2 t z d G V s b H V u Z 2 V u I G b D v H I g Z n J l a X d p b G x p Z 2 V z I F R h Z 2 d l b G Q g S 1 Z H I E x l a X N 0 d W 5 n c 3 L D v G N r c 3 R l b G x 1 b m d l b i A o M j E w M D A p L D E x M X 0 m c X V v d D s s J n F 1 b 3 Q 7 U 2 V j d G l v b j E v Q W 5 m w 7 x n Z W 4 x L 1 F 1 Z W x s Z S 5 7 Q l 9 W Z X J z a W N o Z X J 1 b m d z d G V j a G 5 p c 2 N o Z S B S w 7 x j a 3 N 0 Z W x s d W 5 n Z W 4 g Z s O 8 c i B m c m V p d 2 l s b G l n Z X M g V G F n Z 2 V s Z C B L V k c g Q W x 0 Z X J 1 b m d z c s O 8 Y 2 t z d G V s b H V u Z 2 V u I C g y M T A w M S k s M T E y f S Z x d W 9 0 O y w m c X V v d D t T Z W N 0 a W 9 u M S 9 B b m b D v G d l b j E v U X V l b G x l L n t C X 1 Z l c n N p Y 2 h l c n V u Z 3 N 0 Z W N o b m l z Y 2 h l I F L D v G N r c 3 R l b G x 1 b m d l b i B m w 7 x y I E 9 L U C B D S C A o M j E w M T A p L D E x M 3 0 m c X V v d D s s J n F 1 b 3 Q 7 U 2 V j d G l v b j E v Q W 5 m w 7 x n Z W 4 x L 1 F 1 Z W x s Z S 5 7 Q l 9 W Z X J z a W N o Z X J 1 b m d z d G V j a G 5 p c 2 N o Z S B S w 7 x j a 3 N 0 Z W x s d W 5 n Z W 4 g Z s O 8 c i B F V S 9 F R l R B I C g y M T A x M S k s M T E 0 f S Z x d W 9 0 O y w m c X V v d D t T Z W N 0 a W 9 u M S 9 B b m b D v G d l b j E v U X V l b G x l L n t C X 1 Z l c n N p Y 2 h l c n V u Z 3 N 0 Z W N o b m l z Y 2 h l I F L D v G N r c 3 R l b G x 1 b m d l b i B m w 7 x y I E F r d G l 2 Z S B S w 7 x j a 3 Z l c n N p Y 2 h l c n V u Z y B L V k c g K D I x M D I p L D E x N X 0 m c X V v d D s s J n F 1 b 3 Q 7 U 2 V j d G l v b j E v Q W 5 m w 7 x n Z W 4 x L 1 F 1 Z W x s Z S 5 7 Q l 9 W Z X J z a W N o Z X J 1 b m d z d G V j a G 5 p c 2 N o Z S B S w 7 x j a 3 N 0 Z W x s d W 5 n Z W 4 g Z s O 8 c i B W V k c g a W 5 r b C B G T C A o M j E w M y k s M T E 2 f S Z x d W 9 0 O y w m c X V v d D t T Z W N 0 a W 9 u M S 9 B b m b D v G d l b j E v U X V l b G x l L n t W Z X J z a W N o Z X J 1 b m d z d G V j a G 5 p c 2 N o Z S B S w 7 x j a 3 N 0 Z W x s d W 5 n Z W 4 g V V Z H I C g y M T A 0 K S w x M T d 9 J n F 1 b 3 Q 7 L C Z x d W 9 0 O 1 N l Y 3 R p b 2 4 x L 0 F u Z s O 8 Z 2 V u M S 9 R d W V s b G U u e 0 J f U s O 8 Y 2 t z d G V s b H V u Z 2 V u I E F 1 c 2 d s Z W l j a C B 2 b 2 4 g e n U g a G 9 o Z W 4 g U H L D p G 1 p Z W 5 l a W 5 u Y W h t Z W 4 g K D I x M D U p L D E x O H 0 m c X V v d D s s J n F 1 b 3 Q 7 U 2 V j d G l v b j E v Q W 5 m w 7 x n Z W 4 x L 1 F 1 Z W x s Z S 5 7 V m V y c 2 l j a G V y d W 5 n c 3 R l Y 2 h u a X N j a G U g U 2 N o d 2 F u a 3 V u Z 3 M g d W 5 k I F N p Y 2 h l c m h l a X R z c s O 8 Y 2 t z d G V s b H V u Z 2 V u I F Z W R y A o M j E x K S w x M T l 9 J n F 1 b 3 Q 7 L C Z x d W 9 0 O 1 N l Y 3 R p b 2 4 x L 0 F u Z s O 8 Z 2 V u M S 9 R d W V s b G U u e 0 5 p Y 2 h 0 d m V y c 2 l j a G V y d W 5 n c 3 R l Y 2 h u a X N j a G U g U s O 8 Y 2 t z d G V s b H V u Z 2 V u I E t W R y A o M j I w M C k s M T I w f S Z x d W 9 0 O y w m c X V v d D t T Z W N 0 a W 9 u M S 9 B b m b D v G d l b j E v U X V l b G x l L n t O a W N o d H Z l c n N p Y 2 h l c n V u Z 3 N 0 Z W N o b m l z Y 2 h l I F L D v G N r c 3 R l b G x 1 b m d l b i B W V k c g K D I y M D E p L D E y M X 0 m c X V v d D s s J n F 1 b 3 Q 7 U 2 V j d G l v b j E v Q W 5 m w 7 x n Z W 4 x L 1 F 1 Z W x s Z S 5 7 U s O 8 Y 2 t z d G V s b H V u Z 2 V u I G b D v H I g U m l z a W t l b i B p b i B k Z W 4 g S 2 F w a X R h b G F u b G F n Z W 4 g V l Z H X H U w M D I 2 V V Z H I C g y M z A p L D E y M n 0 m c X V v d D s s J n F 1 b 3 Q 7 U 2 V j d G l v b j E v Q W 5 m w 7 x n Z W 4 x L 1 F 1 Z W x s Z S 5 7 Q l 9 S w 7 x j a 3 N 0 Z W x s d W 5 n Z W 4 g Z n J l a X d p b G x p Z 2 V y I E F i Y m F 1 I H Z v b i D D v G J l c m 3 D p H N z a W d l b i B S Z X N l c n Z l b i A o M j M y K S w x M j N 9 J n F 1 b 3 Q 7 L C Z x d W 9 0 O 1 N l Y 3 R p b 2 4 x L 0 F u Z s O 8 Z 2 V u M S 9 R d W V s b G U u e 0 x h b m d m c m l z d G l n Z S B W Z X J i a W 5 k b G l j a G t l a X R l b i A o M j Q w K S w x M j R 9 J n F 1 b 3 Q 7 L C Z x d W 9 0 O 1 N l Y 3 R p b 2 4 x L 0 F u Z s O 8 Z 2 V u M S 9 R d W V s b G U u e 1 Z l c m J p b m R s a W N o a 2 V p d G V u I E R y a X R 0 Z S A o M j U w K S w x M j V 9 J n F 1 b 3 Q 7 L C Z x d W 9 0 O 1 N l Y 3 R p b 2 4 x L 0 F u Z s O 8 Z 2 V u M S 9 R d W V s b G U u e 1 Z l c m J p b m R s a W N o a 2 V p d G V u I E x l a X N 0 d W 5 n c 2 V y Y n J p b m d l c i A o M j Y w K S w x M j Z 9 J n F 1 b 3 Q 7 L C Z x d W 9 0 O 1 N l Y 3 R p b 2 4 x L 0 F u Z s O 8 Z 2 V u M S 9 R d W V s b G U u e 1 Z v c m F 1 c 2 J l e m F o b H R l I F B y w 6 R t a W V u I G R l c i B W Z X J z a W N o Z X J 0 Z W 4 g K D I 2 M S k s M T I 3 f S Z x d W 9 0 O y w m c X V v d D t T Z W N 0 a W 9 u M S 9 B b m b D v G d l b j E v U X V l b G x l L n t Q Y X N z a X Z l I E R 1 c m N o Z 2 F u Z 3 N r b 2 5 0 a S A o M j Y y K S w x M j h 9 J n F 1 b 3 Q 7 L C Z x d W 9 0 O 1 N l Y 3 R p b 2 4 x L 0 F u Z s O 8 Z 2 V u M S 9 R d W V s b G U u e 1 Z l c n N p Y 2 h l c n V u Z 3 N v c m d h b m l z Y X R p b 2 5 l b i A o M j Y z K S w x M j l 9 J n F 1 b 3 Q 7 L C Z x d W 9 0 O 1 N l Y 3 R p b 2 4 x L 0 F u Z s O 8 Z 2 V u M S 9 R d W V s b G U u e 0 F n Z W 5 0 Z W 4 g d W 5 k I F Z l c m 1 p d H R s Z X I g K D I 2 N C k s M T M w f S Z x d W 9 0 O y w m c X V v d D t T Z W N 0 a W 9 u M S 9 B b m b D v G d l b j E v U X V l b G x l L n t H Z W d l b s O 8 Y m V y I H N 0 Y W F 0 b G l j a G V u I F N 0 Z W x s Z W 4 g K D I 2 N S k s M T M x f S Z x d W 9 0 O y w m c X V v d D t T Z W N 0 a W 9 u M S 9 B b m b D v G d l b j E v U X V l b G x l L n t H Z W 1 l a W 5 z Y W 1 l I E V p b n J p Y 2 h 0 d W 5 n I E t W R y A o M j Y 2 K S w x M z J 9 J n F 1 b 3 Q 7 L C Z x d W 9 0 O 1 N l Y 3 R p b 2 4 x L 0 F u Z s O 8 Z 2 V u M S 9 R d W V s b G U u e 1 Z l c m J p b m R s a W N o a 2 V p d G V u I E x p Z W Z l c m F u d G V u I H V u Z C D D n G J y a W d l I C g y N j g p L D E z M 3 0 m c X V v d D s s J n F 1 b 3 Q 7 U 2 V j d G l v b j E v Q W 5 m w 7 x n Z W 4 x L 1 F 1 Z W x s Z S 5 7 V m V y Y m l u Z G x p Y 2 h r Z W l 0 Z W 4 g Z 2 V n Z W 7 D v G J l c i B u Y W h l c 3 R l a G V u Z G V u I E 9 y Z 2 F u a X N h d G l v b m V u I H V u Z C B Q Z X J z b 2 5 l b i A o M j Y 5 K S w x M z R 9 J n F 1 b 3 Q 7 L C Z x d W 9 0 O 1 N l Y 3 R p b 2 4 x L 0 F u Z s O 8 Z 2 V u M S 9 R d W V s b G U u e 0 J f U m V j a G 5 1 b m d z Y W J n c m V u e n V u Z y A o M j c w K S w x M z V 9 J n F 1 b 3 Q 7 X S w m c X V v d D t S Z W x h d G l v b n N o a X B J b m Z v J n F 1 b 3 Q 7 O l t d f S I g L z 4 8 L 1 N 0 Y W J s Z U V u d H J p Z X M + P C 9 J d G V t P j x J d G V t P j x J d G V t T G 9 j Y X R p b 2 4 + P E l 0 Z W 1 U e X B l P k Z v c m 1 1 b G E 8 L 0 l 0 Z W 1 U e X B l P j x J d G V t U G F 0 a D 5 T Z W N 0 a W 9 u M S 9 B b m Y l Q z M l Q k N n Z W 4 x L 1 F 1 Z W x s Z T w v S X R l b V B h d G g + P C 9 J d G V t T G 9 j Y X R p b 2 4 + P F N 0 Y W J s Z U V u d H J p Z X M g L z 4 8 L 0 l 0 Z W 0 + P E l 0 Z W 0 + P E l 0 Z W 1 M b 2 N h d G l v b j 4 8 S X R l b V R 5 c G U + R m 9 y b X V s Y T w v S X R l b V R 5 c G U + P E l 0 Z W 1 Q Y X R o P l N l Y 3 R p b 2 4 x L 1 R h Y m V s b G V f Q W 5 m J U M z J U J D Z 2 V u M V 8 x 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E i I C 8 + P E V u d H J 5 I F R 5 c G U 9 I k F k Z G V k V G 9 E Y X R h T W 9 k Z W w i I F Z h b H V l P S J s M C I g L z 4 8 R W 5 0 c n k g V H l w Z T 0 i R m l s b E N v d W 5 0 I i B W Y W x 1 Z T 0 i b D g 4 O C I g L z 4 8 R W 5 0 c n k g V H l w Z T 0 i R m l s b E V y c m 9 y Q 2 9 k Z S I g V m F s d W U 9 I n N V b m t u b 3 d u I i A v P j x F b n R y e S B U e X B l P S J G a W x s R X J y b 3 J D b 3 V u d C I g V m F s d W U 9 I m w x N T Y i I C 8 + P E V u d H J 5 I F R 5 c G U 9 I k Z p b G x M Y X N 0 V X B k Y X R l Z C I g V m F s d W U 9 I m Q y M D I 0 L T A 2 L T I 3 V D A 5 O j U 3 O j Q 5 L j A 3 N j M 4 N T l a I i A v P j x F b n R y e S B U e X B l P S J G a W x s Q 2 9 s d W 1 u V H l w Z X M i I F Z h b H V l P S J z Q m d N R 0 F 3 W U d C Z 1 V E Q U F B Q U F B Q U F B Q U F B Q U F B Q U F B Q U F B Q U F B Q U F B Q U F B Q U F B Q U F B Q U F B Q U F B Q U F B Q U F G Q l F V R k J R T U Z B d 1 V G Q l F V R k J R V U Z B Q U F E Q l F V R k J R V U Z C U U F G Q l F V R k J R V U Z C U U F G Q l F V Q U F B Q U Z C U U F G Q U F B Q U F B Q U F B Q U F B Q U F B Q U F B Q U Z B Q U F B Q U F B Q U F B Q U Z B Q U F B Q U F B Q U F B Q U F B Q U F B Q U F B Q U F B Q U F B Q U F B Q U F Z R E J n T T 0 i I C 8 + P E V u d H J 5 I F R 5 c G U 9 I k Z p b G x D b 2 x 1 b W 5 O Y W 1 l c y I g V m F s d W U 9 I n N b J n F 1 b 3 Q 7 U 2 9 1 c m N l L k 5 h b W U m c X V v d D s s J n F 1 b 3 Q 7 S m F o c i Z x d W 9 0 O y w m c X V v d D t U e X A m c X V v d D s s J n F 1 b 3 Q 7 V m V y c 2 l j a G V y Z X I g I y Z x d W 9 0 O y w m c X V v d D t W Z X J z a W N o Z X J l c i B O Y W 1 l J n F 1 b 3 Q 7 L C Z x d W 9 0 O 0 t h b n R v b i Z x d W 9 0 O y w m c X V v d D t C c m F u Y 2 h l J n F 1 b 3 Q 7 L C Z x d W 9 0 O 8 O Y I F Z l c n N p Y 2 h l c n R l J n F 1 b 3 Q 7 L C Z x d W 9 0 O 1 Z l c n N p Y 2 h l c n R l b m J l c 3 R h b m Q g U 3 R p Y 2 h 0 Y W c g M D E u M D E u I E Z v b G d l a m F o c i Z x d W 9 0 O y w m c X V v d D t J b W 9 f S W 5 s Y W 5 k L U t W R 1 9 n Z W J W J n F 1 b 3 Q 7 L C Z x d W 9 0 O 0 l t b 1 9 B d X N s Y W 5 k L U t W R 1 9 n Z W J W J n F 1 b 3 Q 7 L C Z x d W 9 0 O 0 l t b 1 9 G b 2 5 k c y 1 n Z X N p Y 2 h l c n Q t S 1 Z H X 2 d l Y l Y m c X V v d D s s J n F 1 b 3 Q 7 S W 1 v X 0 Z v b m R z L W 5 p Y 2 h 0 L U t W R 1 9 n Z W J W J n F 1 b 3 Q 7 L C Z x d W 9 0 O 0 9 i b G l z L W d l c 2 l j a G V y d C 1 L V k d f Z 2 V i V i Z x d W 9 0 O y w m c X V v d D t P Y m x p c y 1 u a W N o d C 1 L V k d f Z 2 V i V i Z x d W 9 0 O y w m c X V v d D t P Y m x f R m 9 u Z H M t Z 2 V z a W N o Z X J 0 L U t W R 1 9 n Z W J W J n F 1 b 3 Q 7 L C Z x d W 9 0 O 0 9 i b F 9 G b 2 5 k c y 1 u a W N o d C 1 L V k d f Z 2 V i V i Z x d W 9 0 O y w m c X V v d D t B a 3 Q t Z 2 V z a W N o Z X J 0 L U t W R 1 9 n Z W J W J n F 1 b 3 Q 7 L C Z x d W 9 0 O 0 F r d C 1 u a W N o d C 1 L V k d f Z 2 V i V i Z x d W 9 0 O y w m c X V v d D t B a 3 R f R m 9 u Z H M t Z 2 V z a W N o Z X J 0 L U t W R 1 9 n Z W J W J n F 1 b 3 Q 7 L C Z x d W 9 0 O 0 F r d F 9 G b 2 5 k c y 1 u a W N o d C 1 L V k d f Z 2 V i V i Z x d W 9 0 O y w m c X V v d D t M a X E t Z 2 V z a W N o Z X J 0 L U t W R 1 9 n Z W J W J n F 1 b 3 Q 7 L C Z x d W 9 0 O 0 x p c S 1 u a W N o d C 1 L V k d f Z 2 V i V i Z x d W 9 0 O y w m c X V v d D t M a X F f R m 9 u Z H M t Z 2 V z a W N o Z X J 0 L U t W R 1 9 n Z W J W J n F 1 b 3 Q 7 L C Z x d W 9 0 O 0 x p c V 9 G b 2 5 k c y 1 u a W N o d C 1 L V k d f Z 2 V i V i Z x d W 9 0 O y w m c X V v d D t E Z X J p d m F 0 a X Z l X 2 d l Y l Y m c X V v d D s s J n F 1 b 3 Q 7 S W 1 v X 0 l u b G F u Z C 1 L V k d f w 7 x i c m l n V i Z x d W 9 0 O y w m c X V v d D t J b W 9 f Q X V z b G F u Z C 1 L V k d f w 7 x i c m l n V i Z x d W 9 0 O y w m c X V v d D t J b W 9 f R m 9 u Z H M t Z 2 V z a W N o Z X J 0 L U t W R 1 / D v G J y a W d W J n F 1 b 3 Q 7 L C Z x d W 9 0 O 0 l t b 1 9 G b 2 5 k c y 1 u a W N o d C 1 L V k d f w 7 x i c m l n V i Z x d W 9 0 O y w m c X V v d D t P Y m x p c y 1 n Z X N p Y 2 h l c n Q t S 1 Z H X 8 O 8 Y n J p Z 1 Y m c X V v d D s s J n F 1 b 3 Q 7 T 2 J s a X M t b m l j a H Q t S 1 Z H X 8 O 8 Y n J p Z 1 Y m c X V v d D s s J n F 1 b 3 Q 7 T 2 J s X 0 Z v b m R z L W d l c 2 l j a G V y d C 1 L V k d f w 7 x i c m l n V i Z x d W 9 0 O y w m c X V v d D t P Y m x f R m 9 u Z H M t b m l j a H Q t S 1 Z H X 8 O 8 Y n J p Z 1 Y m c X V v d D s s J n F 1 b 3 Q 7 Q W t 0 L W d l c 2 l j a G V y d C 1 L V k d f w 7 x i c m l n V i Z x d W 9 0 O y w m c X V v d D t B a 3 Q t b m l j a H Q t S 1 Z H X 8 O 8 Y n J p Z 1 Y m c X V v d D s s J n F 1 b 3 Q 7 Q W t 0 X 0 Z v b m R z L W d l c 2 l j a G V y d C 1 L V k d f w 7 x i c m l n V i Z x d W 9 0 O y w m c X V v d D t B a 3 R f R m 9 u Z H M t b m l j a H Q t S 1 Z H X 8 O 8 Y n J p Z 1 Y m c X V v d D s s J n F 1 b 3 Q 7 T G l x L W d l c 2 l j a G V y d C 1 L V k d f w 7 x i c m l n V i Z x d W 9 0 O y w m c X V v d D t M a X E t b m l j a H Q t S 1 Z H X 8 O 8 Y n J p Z 1 Y m c X V v d D s s J n F 1 b 3 Q 7 T G l x X 0 Z v b m R z L W d l c 2 l j a G V y d C 1 L V k d f w 7 x i c m l n V i Z x d W 9 0 O y w m c X V v d D t M a X F f R m 9 u Z H M t b m l j a H Q t S 1 Z H X 8 O 8 Y n J p Z 1 Y m c X V v d D s s J n F 1 b 3 Q 7 R G V y a X Z h d G l 2 Z V / D v G J y a W d W J n F 1 b 3 Q 7 L C Z x d W 9 0 O 0 J l d G V p b G l n d W 5 n Z W 4 g S 1 Y t S 1 Z H X 8 O 8 Y n J p Z 1 Y m c X V v d D s s J n F 1 b 3 Q 7 U H L D p G 1 p Z W 4 g K E t 0 b y 4 z M C k m c X V v d D s s J n F 1 b 3 Q 7 R X J s w 7 Z z b W l u Z G V y d W 5 n Z W 4 g Y X V m I F B y w 6 R t a W V u I C h L d G 8 u M z M p J n F 1 b 3 Q 7 L C Z x d W 9 0 O 1 B y w 6 R t a W V u d G F u d G V p b G U g Z G V y I F L D v G N r d m V y c 2 l j a G V y Z X I g K E t 0 b y 4 z N S k m c X V v d D s s J n F 1 b 3 Q 7 Q m V p d H L D p G d l I G R l c i B L Y W 5 0 b 2 5 l I H o u R y 4 g Z G V y I F B y w 6 R t a W V u d m V y Y m l s b G l n d W 5 n I C h L d G 8 u M z Y p J n F 1 b 3 Q 7 L C Z x d W 9 0 O 0 F u Z G V y Z S B C Z W l 0 c s O k Z 2 U g e i 5 H L i B k Z X M g V m V y c 2 l j a G V y Z X J z I C h L d G 8 u M z Y p J n F 1 b 3 Q 7 L C Z x d W 9 0 O 0 J l a X R y w 6 R n Z S B h b i B J b n N v b H Z l b n p m b 2 5 k c y A o S 3 R v L j M 2 K S Z x d W 9 0 O y w m c X V v d D t C Z W l 0 c s O k Z 2 U g Y W 4 g Z G l l I E d l c 3 V u Z G h l a X R z Z s O 2 c m R l c n V u Z y A o Q X J 0 L i A x O S B L V k c p I C A o S 3 R v L j M 2 K S Z x d W 9 0 O y w m c X V v d D t C Z W l 0 c s O k Z 2 U g Y W 4 g Z G l l I E V p Z G d l b s O 2 c 3 N p c 2 N o Z S B R d W F s a X T D p H R z a 2 9 t b W l z c 2 l v b i A o R V F L K S B B c n Q u I D U 4 Z i B L V k c m c X V v d D s s J n F 1 b 3 Q 7 Q W 5 n Z X J l Y 2 h u Z X R l I H V u Z C B h d X N i Z X p h a G x 0 Z S B C Z W l 0 c s O k Z 2 U g Y W 4 g Z G l l I F Z l c n N p Y 2 h l c n R l b i A o S 3 R v L j M 3 K S Z x d W 9 0 O y w m c X V v d D t C c n V 0 d G 9 s Z W l z d H V u Z 2 V u I C h L d G 8 u N D A p J n F 1 b 3 Q 7 L C Z x d W 9 0 O 0 t v c 3 R l b m J l d G V p b G l n d W 5 n Z W 4 g R n J h b m N o a X N z Z W 4 g K E t 0 b y 4 0 M i k m c X V v d D s s J n F 1 b 3 Q 7 S 2 9 z d G V u Y m V 0 Z W l s a W d 1 b m d l b i B T Z W x i c 2 J l a G F s d C A o S 3 R v L j Q y K S Z x d W 9 0 O y w m c X V v d D t L b 3 N 0 Z W 5 i Z X R l a W x p Z 3 V u Z 2 V u I F N w a X R h b G J l a X R y Y W c g K E t 0 b y 4 0 M i k m c X V v d D s s J n F 1 b 3 Q 7 S 2 9 z d G V u Y m V 0 Z W l s a W d 1 b m d l b i B Q Y X V z Y 2 h h b C A o S 3 R v L j Q y K S Z x d W 9 0 O y w m c X V v d D t B Y n N j a H J l a W J 1 b m d l b i B h d W Y g S 2 9 z d G V u Y m V 0 Z W l s a W d 1 b m d l b i A o S 3 R v L j Q y K S Z x d W 9 0 O y w m c X V v d D t W Z X L D p G 5 k Z X J 1 b m c g U s O 8 Y 2 t z d G V s b H V u Z 2 V u I G b D v H I g d W 5 l c m x l Z G l n d G U g V m V y c 2 l j a G V y d W 5 n c 2 b D p G x s Z S A o S 3 R v L j Q 1 K S Z x d W 9 0 O y w m c X V v d D t B d X N n b G V p Y 2 g g d m 9 u I H p 1 I G h v a G V u I F B y w 6 R t a W V u Z W l u b m F o b W V u I C h L d G 8 u N D U 0 K S A o Y W I g M j A x N y k m c X V v d D s s J n F 1 b 3 Q 7 V m V y w 6 R u Z C 5 k L n Z l c n M u d G V j a G 4 u U 2 N o d 2 F u a 3 V u Z 3 M t U n N 0 L i A o S 3 R v L i A 0 N j A p I C h u d X I g Y m V p I F Z W R y k m c X V v d D s s J n F 1 b 3 Q 7 V m V y w 6 R u Z G V y d W 5 n I F L D v G N r c 3 R l b G x 1 b m d l b i B Q c s O k b W l l b m t v c n J l a 3 R 1 c i A g K E t 0 b y 4 0 N y k m c X V v d D s s J n F 1 b 3 Q 7 Q W J n Y W J l b i B p b i B k Z W 4 g U m l z a W t v Y X V z Z 2 x l a W N o I C h L d G 8 u I G b D v H I g T m V 0 d G 8 t W m F o b G V y K S A o S 3 R v L j Q 4 K S Z x d W 9 0 O y w m c X V v d D t C Z W l 0 c s O k Z 2 U g Y X V z I G R l b S B S a X N p a 2 9 h d X N n b G V p Y 2 g g K E t 0 b y 4 g Z s O 8 c i B O Z X R 0 b y 1 F b X B m w 6 R u Z 2 V y K S A o S 3 R v L j Q 4 K S Z x d W 9 0 O y w m c X V v d D t C a W x k d W 5 n I C 8 g Q X V m b M O 2 c 3 V u Z y B B Y m d y Z W 5 6 d W 5 n Z W 4 g Z s O 8 c i B k Z W 4 g U m l z a W t v Y X V z Z 2 x l a W N o I C h L d G 8 u N D g p J n F 1 b 3 Q 7 L C Z x d W 9 0 O 0 J l a G F u Z G x 1 b m d z c G F 1 c 2 N o Y W x l b i B N Y W 5 h Z 2 V k I E N h c m U g K E t 0 b y 4 0 M y k m c X V v d D s s J n F 1 b 3 Q 7 S 2 9 z d G V u I G b D v H I g b W V k a X p p b m l z Y 2 h l I E N h b G w t Q 2 V u d G V y I C h L d G 8 u N D M p J n F 1 b 3 Q 7 L C Z x d W 9 0 O 1 d l a X R l c m U g T G V p c 3 R 1 b m d l b i A o S 3 R v L j Q z K S Z x d W 9 0 O y w m c X V v d D t M Z W l z d H V u Z 3 N h b n R l a W x l I H B h c 3 N p d m U g U s O 8 Y 2 t 2 Z X J z a W N o Z X J 1 b m c g K E t 0 b y 4 0 N C k m c X V v d D s s J n F 1 b 3 Q 7 w 5 x i Z X J z Y 2 h 1 c 3 N i Z X R l a W x p Z 3 V u Z y B k Z X I g V m V y c 2 l j a G V y d G V u I C h L d G 8 u I D Q 5 M C k g K G 5 1 c i B i Z W k g V l Z H K S Z x d W 9 0 O y w m c X V v d D s 1 M D A g L y A 1 M D I g L S A 1 M D Q g U G V y c 2 9 u Y W x h d W Z 3 Y W 5 k I C h L d G 8 u N T A p J n F 1 b 3 Q 7 L C Z x d W 9 0 O 1 B y b 3 Z p c 2 l v b m V u I G F u c y B l a W d l b m U g U G V y c 2 9 u Y W w g K E t 0 b y 4 1 M C k m c X V v d D s s J n F 1 b 3 Q 7 N T E w I C 0 g N T E 1 I C s g N T E 4 I E R p d m V y c 2 V y I E J l d H J p Z W J z Y X V m d 2 F u Z C A o S 3 R v L i A 1 M S k m c X V v d D s s J n F 1 b 3 Q 7 V 2 V y Y m V h d W Z 3 Y W 5 k I C h L d G 8 u I D U x K S Z x d W 9 0 O y w m c X V v d D t Q c m 9 2 a X N p b 2 5 l b i A o S 3 R v L i A 1 M T c p J n F 1 b 3 Q 7 L C Z x d W 9 0 O 0 F i c 2 N o c m V p Y n V u Z 2 V u I C h L d G 8 u I D U x K S Z x d W 9 0 O y w m c X V v d D v D n G J y a W d l c i B i Z X R y a W V i b G l j a G V y I E V y d H J h Z y B L V k c g K E t 0 b y 4 3 M C k m c X V v d D s s J n F 1 b 3 Q 7 w 5 x i c m l n Z X I g Y m V 0 c m l l Y m x p Y 2 h l c i B B d W Z 3 Y W 5 k I E t W R y A o S 3 R v L j c x K S Z x d W 9 0 O y w m c X V v d D t G c m V p d 2 l s b G l n Z X I g Q W J i Y X U g d m 9 u I M O 8 Y m V y b c O k c 3 N p Z 2 V u I F J l c 2 V y d m V u I C h L d G 8 u N z E 1 K S A o Y W I g M j A x N y k m c X V v d D s s J n F 1 b 3 Q 7 R X J m b 2 x n I G F 1 c y B L Y X B p d G F s Y W 5 s Y W d l b i B L V k c g K E t 0 b y 4 3 M y k m c X V v d D s s J n F 1 b 3 Q 7 Q m V 0 c m l l Y n N m c m V t Z G V y I H V u Z C B h d X N z Z X J v c m R l b n R s a W N o Z X I g R X J 0 c m F n I C h L d G 8 u O D A p J n F 1 b 3 Q 7 L C Z x d W 9 0 O 0 J l d H J p Z W J z Z n J l b W R l c i B 1 b m Q g Y X V z c 2 V y b 3 J k Z W 5 0 b G l j a G V y I E F 1 Z n d h b m Q g K E t 0 b y 4 4 M C k m c X V v d D s s J n F 1 b 3 Q 7 U 3 R l d W V y b i A o S 3 R v L i A 5 K S A o b n V y I G J l a S B W V k c p J n F 1 b 3 Q 7 L C Z x d W 9 0 O 0 F i Z 3 J l b n p 1 b m c g U k E g K E t 0 b y 4 y N z A w K S Z x d W 9 0 O y w m c X V v d D t B Y m d y Z W 5 6 d W 5 n I F J B I C h L d G 8 u M T U z K S Z x d W 9 0 O y w m c X V v d D t 2 b 3 J o I F J l c y A o Y W x s I G l u I E 1 p b y k m c X V v d D s s J n F 1 b 3 Q 7 T W l u I F J l c y A o Y W x s I G l u I E 1 p b y k m c X V v d D s s J n F 1 b 3 Q 7 R G V m X 1 J B J n F 1 b 3 Q 7 L C Z x d W 9 0 O 0 t h c G l 0 Y W x h b m x h Z 2 V u I E t W R y A o M T A w K S Z x d W 9 0 O y w m c X V v d D t L Y X B p d G F s Y W 5 s Y W d l b i B W V k c g K D E w M S k m c X V v d D s s J n F 1 b 3 Q 7 Q W t 0 a X Z l b i B h d X M g V m 9 y c 2 9 y Z 2 V w b M O k b m U g K D E w N C k m c X V v d D s s J n F 1 b 3 Q 7 S W 1 t Y X R l c m l l b G x l I E F u b G F n Z W 4 g K D E x K S Z x d W 9 0 O y w m c X V v d D t T Y W N o Y W 5 s Y W d l b i A o M T M p J n F 1 b 3 Q 7 L C Z x d W 9 0 O 1 J l Y 2 h u d W 5 n c 2 F i Z 3 J l b n p 1 b m c g K D E 1 K S Z x d W 9 0 O y w m c X V v d D t G b 3 J k Z X J 1 b m d l b i B W Z X J z a W N o Z X J 1 b m d z b m V o b W V y I C g x N j A p J n F 1 b 3 Q 7 L C Z x d W 9 0 O 0 Z v c m R l c n V u Z 2 V u I G F 1 c y B S Q S A o M T Y x K S Z x d W 9 0 O y w m c X V v d D t W Z X J z a W N o Z X J 1 b m d z b 3 J n Y W 5 p c 2 F 0 a W 9 u Z W 4 g K D E 2 N C k m c X V v d D s s J n F 1 b 3 Q 7 Q W d l b n R l b i B 1 b m Q g V m V y b W l 0 d G x l c i A o M T Y 1 K S Z x d W 9 0 O y w m c X V v d D t H Z W d l b s O 8 Y m V y I H N 0 Y W F 0 b G l j a G V u I F N 0 Z W x s Z W 4 g K D E 2 N y k m c X V v d D s s J n F 1 b 3 Q 7 w 5 x i c m l n Z S B G b 3 J k Z X J 1 b m d l b i A o M T Y 5 K S Z x d W 9 0 O y w m c X V v d D t G b 3 J k Z X J 1 b m d l b i B i Z W k g b m F o Z X N 0 Z W h l b m R l b i B P c m d h b m l z Y X R p b 2 5 l b i B 1 b m Q g U G V y c 2 9 u Z W 4 g K D E 3 K S Z x d W 9 0 O y w m c X V v d D t G b M O 8 c 3 N p Z 2 U g T W l 0 d G V s I C g x O S k m c X V v d D s s J n F 1 b 3 Q 7 Q l 9 L Y X B p d G F s I G R l c i B P c m d h b m l z Y X R p b 2 4 g K D I w M C k m c X V v d D s s J n F 1 b 3 Q 7 Q l 9 P S 1 A g Q 0 g g M j A 2 M D A m c X V v d D s s J n F 1 b 3 Q 7 Q l 9 P S 1 A g R V U v R U Z U Q S A y M D Y w M S Z x d W 9 0 O y w m c X V v d D t G c m V p d 2 l s b G l n Z X M g V G F n Z 2 V s Z C B L V k c g M j A 2 M D I m c X V v d D s s J n F 1 b 3 Q 7 Q l 9 B a 3 R p d m U g U s O 8 Y 2 t 2 Z X J z a W N o Z X J 1 b m c g S 1 Z H I C g y M D Y w M y k m c X V v d D s s J n F 1 b 3 Q 7 V V Z H I C h V V l Y g M j A 2 M j A p J n F 1 b 3 Q 7 L C Z x d W 9 0 O 1 V W R y A o V V Z W I D I w N j I x K S Z x d W 9 0 O y w m c X V v d D t G X 1 Z H I G l u a 2 w u I E Z M I C g y M D Y x K S Z x d W 9 0 O y w m c X V v d D t C X 1 Z l c n N p Y 2 h l c n V u Z 3 N 0 Z W N o b m l z Y 2 h l I F L D v G N r c 3 R l b G x 1 b m d l b i B m w 7 x y I G Z y Z W l 3 a W x s a W d l c y B U Y W d n Z W x k I E t W R y B M Z W l z d H V u Z 3 N y w 7 x j a 3 N 0 Z W x s d W 5 n Z W 4 g K D I x M D A w J n F 1 b 3 Q 7 L C Z x d W 9 0 O 0 J f V m V y c 2 l j a G V y d W 5 n c 3 R l Y 2 h u a X N j a G U g U s O 8 Y 2 t z d G V s b H V u Z 2 V u I G b D v H I g Z n J l a X d p b G x p Z 2 V z I F R h Z 2 d l b G Q g S 1 Z H I E F s d G V y d W 5 n c 3 L D v G N r c 3 R l b G x 1 b m d l b i A o M j E w M D E m c X V v d D s s J n F 1 b 3 Q 7 Q l 9 W Z X J z a W N o Z X J 1 b m d z d G V j a G 5 p c 2 N o Z S B S w 7 x j a 3 N 0 Z W x s d W 5 n Z W 4 g Z s O 8 c i B P S 1 A g Q 0 g g K D I x M D E w K S Z x d W 9 0 O y w m c X V v d D t C X 1 Z l c n N p Y 2 h l c n V u Z 3 N 0 Z W N o b m l z Y 2 h l I F L D v G N r c 3 R l b G x 1 b m d l b i B m w 7 x y I E V V L 0 V G V E E g K D I x M D E x K S Z x d W 9 0 O y w m c X V v d D t C X 1 Z l c n N p Y 2 h l c n V u Z 3 N 0 Z W N o b m l z Y 2 h l I F L D v G N r c 3 R l b G x 1 b m d l b i B m w 7 x y I E F r d G l 2 Z S B S w 7 x j a 3 Z l c n N p Y 2 h l c n V u Z y B L V k c g K D I x M D I p J n F 1 b 3 Q 7 L C Z x d W 9 0 O 0 J f V m V y c 2 l j a G V y d W 5 n c 3 R l Y 2 h u a X N j a G U g U s O 8 Y 2 t z d G V s b H V u Z 2 V u I G b D v H I g V l Z H I G l u a 2 w g R k w g K D I x M D M p J n F 1 b 3 Q 7 L C Z x d W 9 0 O 1 Z l c n N p Y 2 h l c n V u Z 3 N 0 Z W N o b m l z Y 2 h l I F L D v G N r c 3 R l b G x 1 b m d l b i B V V k c g K D I x M D Q p J n F 1 b 3 Q 7 L C Z x d W 9 0 O 0 J f U s O 8 Y 2 t z d G V s b H V u Z 2 V u I E F 1 c 2 d s Z W l j a C B 2 b 2 4 g e n U g a G 9 o Z W 4 g U H L D p G 1 p Z W 5 l a W 5 u Y W h t Z W 4 g K D I x M D U p J n F 1 b 3 Q 7 L C Z x d W 9 0 O 1 Z l c n N p Y 2 h l c n V u Z 3 N 0 Z W N o b m l z Y 2 h l I F N j a H d h b m t 1 b m d z I H V u Z C B T a W N o Z X J o Z W l 0 c 3 L D v G N r c 3 R l b G x 1 b m d l b i B W V k c g K D I x M S k m c X V v d D s s J n F 1 b 3 Q 7 T m l j a H R 2 Z X J z a W N o Z X J 1 b m d z d G V j a G 5 p c 2 N o Z S B S w 7 x j a 3 N 0 Z W x s d W 5 n Z W 4 g S 1 Z H I C g y M j A w K S Z x d W 9 0 O y w m c X V v d D t O a W N o d H Z l c n N p Y 2 h l c n V u Z 3 N 0 Z W N o b m l z Y 2 h l I F L D v G N r c 3 R l b G x 1 b m d l b i B W V k c g K D I y M D E p J n F 1 b 3 Q 7 L C Z x d W 9 0 O 1 L D v G N r c 3 R l b G x 1 b m d l b i B m w 7 x y I F J p c 2 l r Z W 4 g a W 4 g Z G V u I E t h c G l 0 Y W x h b m x h Z 2 V u I F Z W R 1 x 1 M D A y N l V W R y A o M j M w K S Z x d W 9 0 O y w m c X V v d D t C X 1 L D v G N r c 3 R l b G x 1 b m d l b i B m c m V p d 2 l s b G l n Z X I g Q W J i Y X U g d m 9 u I M O 8 Y m V y b c O k c 3 N p Z 2 V u I F J l c 2 V y d m V u I C g y M z I p J n F 1 b 3 Q 7 L C Z x d W 9 0 O 0 x h b m d m c m l z d G l n Z S B W Z X J i a W 5 k b G l j a G t l a X R l b i A o M j Q w K S Z x d W 9 0 O y w m c X V v d D t W Z X J i a W 5 k b G l j a G t l a X R l b i B E c m l 0 d G U g K D I 1 M C k m c X V v d D s s J n F 1 b 3 Q 7 V m V y Y m l u Z G x p Y 2 h r Z W l 0 Z W 4 g T G V p c 3 R 1 b m d z Z X J i c m l u Z 2 V y I C g y N j A p J n F 1 b 3 Q 7 L C Z x d W 9 0 O 1 Z v c m F 1 c 2 J l e m F o b H R l I F B y w 6 R t a W V u I G R l c i B W Z X J z a W N o Z X J 0 Z W 4 g K D I 2 M S k m c X V v d D s s J n F 1 b 3 Q 7 U G F z c 2 l 2 Z S B E d X J j a G d h b m d z a 2 9 u d G k g K D I 2 M i k m c X V v d D s s J n F 1 b 3 Q 7 V m V y c 2 l j a G V y d W 5 n c 2 9 y Z 2 F u a X N h d G l v b m V u I C g y N j M p J n F 1 b 3 Q 7 L C Z x d W 9 0 O 0 F n Z W 5 0 Z W 4 g d W 5 k I F Z l c m 1 p d H R s Z X I g K D I 2 N C k m c X V v d D s s J n F 1 b 3 Q 7 R 2 V n Z W 7 D v G J l c i B z d G F h d G x p Y 2 h l b i B T d G V s b G V u I C g y N j U p J n F 1 b 3 Q 7 L C Z x d W 9 0 O 0 d l b W V p b n N h b W U g R W l u c m l j a H R 1 b m c g S 1 Z H I C g y N j Y p J n F 1 b 3 Q 7 L C Z x d W 9 0 O 1 Z l c m J p b m R s a W N o a 2 V p d G V u I E x p Z W Z l c m F u d G V u I H V u Z C D D n G J y a W d l I C g y N j g p J n F 1 b 3 Q 7 L C Z x d W 9 0 O 1 Z l c m J p b m R s a W N o a 2 V p d G V u I G d l Z 2 V u w 7 x i Z X I g b m F o Z X N 0 Z W h l b m R l b i B P c m d h b m l z Y X R p b 2 5 l b i B 1 b m Q g U G V y c 2 9 u Z W 4 g K D I 2 O S k m c X V v d D s s J n F 1 b 3 Q 7 Q l 9 S Z W N o b n V u Z 3 N h Y m d y Z W 5 6 d W 5 n I C g y N z A p J n F 1 b 3 Q 7 L C Z x d W 9 0 O 2 Z 1 c 2 l v b m l l c n R l J n F 1 b 3 Q 7 L C Z x d W 9 0 O 0 Z 1 c 2 l v b m V u X 2 F u e m V p Z 2 V u J n F 1 b 3 Q 7 L C Z x d W 9 0 O 2 p 1 c l 9 H c n V w c G U m c X V v d D s s J n F 1 b 3 Q 7 a n V y X 0 d y d X B w Z V 9 h b n p l a W d l b i Z x d W 9 0 O 1 0 i I C 8 + P E V u d H J 5 I F R 5 c G U 9 I k Z p b G x T d G F 0 d X M i I F Z h b H V l P S J z Q 2 9 t c G x l d G U i I C 8 + P E V u d H J 5 I F R 5 c G U 9 I l J l b G F 0 a W 9 u c 2 h p c E l u Z m 9 D b 2 5 0 Y W l u Z X I i I F Z h b H V l P S J z e y Z x d W 9 0 O 2 N v b H V t b k N v d W 5 0 J n F 1 b 3 Q 7 O j E 0 M C w m c X V v d D t r Z X l D b 2 x 1 b W 5 O Y W 1 l c y Z x d W 9 0 O z p b X S w m c X V v d D t x d W V y e V J l b G F 0 a W 9 u c 2 h p c H M m c X V v d D s 6 W 1 0 s J n F 1 b 3 Q 7 Y 2 9 s d W 1 u S W R l b n R p d G l l c y Z x d W 9 0 O z p b J n F 1 b 3 Q 7 U 2 V j d G l v b j E v V G F i Z W x s Z V 9 B b m b D v G d l b j F f M S 9 H Z c O k b m R l c n R l c i B U e X A u e 1 N v d X J j Z S 5 O Y W 1 l L D B 9 J n F 1 b 3 Q 7 L C Z x d W 9 0 O 1 N l Y 3 R p b 2 4 x L 1 R h Y m V s b G V f Q W 5 m w 7 x n Z W 4 x X z E v R 2 X D p G 5 k Z X J 0 Z X I g V H l w L n t K Y W h y L D F 9 J n F 1 b 3 Q 7 L C Z x d W 9 0 O 1 N l Y 3 R p b 2 4 x L 1 R h Y m V s b G V f Q W 5 m w 7 x n Z W 4 x X z E v R 2 X D p G 5 k Z X J 0 Z X I g V H l w L n t U e X A s M n 0 m c X V v d D s s J n F 1 b 3 Q 7 U 2 V j d G l v b j E v V G F i Z W x s Z V 9 B b m b D v G d l b j F f M S 9 H Z c O k b m R l c n R l c i B U e X A u e 1 Z l c n N p Y 2 h l c m V y I C M s M 3 0 m c X V v d D s s J n F 1 b 3 Q 7 U 2 V j d G l v b j E v V G F i Z W x s Z V 9 B b m b D v G d l b j F f M S 9 H Z c O k b m R l c n R l c i B U e X A u e 1 Z l c n N p Y 2 h l c m V y I E 5 h b W U s N H 0 m c X V v d D s s J n F 1 b 3 Q 7 U 2 V j d G l v b j E v V G F i Z W x s Z V 9 B b m b D v G d l b j F f M S 9 H Z c O k b m R l c n R l c i B U e X A u e 0 t h b n R v b i w 1 f S Z x d W 9 0 O y w m c X V v d D t T Z W N 0 a W 9 u M S 9 U Y W J l b G x l X 0 F u Z s O 8 Z 2 V u M V 8 x L 0 d l w 6 R u Z G V y d G V y I F R 5 c C 5 7 Q n J h b m N o Z S w 2 f S Z x d W 9 0 O y w m c X V v d D t T Z W N 0 a W 9 u M S 9 U Y W J l b G x l X 0 F u Z s O 8 Z 2 V u M V 8 x L 0 d l w 6 R u Z G V y d G V y I F R 5 c C 5 7 w 5 g g V m V y c 2 l j a G V y d G U s N 3 0 m c X V v d D s s J n F 1 b 3 Q 7 U 2 V j d G l v b j E v V G F i Z W x s Z V 9 B b m b D v G d l b j F f M S 9 H Z c O k b m R l c n R l c i B U e X A u e 1 Z l c n N p Y 2 h l c n R l b m J l c 3 R h b m Q g U 3 R p Y 2 h 0 Y W c g M D E u M D E u I E Z v b G d l a m F o c i w 4 f S Z x d W 9 0 O y w m c X V v d D t T Z W N 0 a W 9 u M S 9 U Y W J l b G x l X 0 F u Z s O 8 Z 2 V u M V 8 x L 0 d l w 6 R u Z G V y d G V y I F R 5 c C 5 7 S W 1 v X 0 l u b G F u Z C 1 L V k d f Z 2 V i V i w 5 f S Z x d W 9 0 O y w m c X V v d D t T Z W N 0 a W 9 u M S 9 U Y W J l b G x l X 0 F u Z s O 8 Z 2 V u M V 8 x L 0 d l w 6 R u Z G V y d G V y I F R 5 c C 5 7 S W 1 v X 0 F 1 c 2 x h b m Q t S 1 Z H X 2 d l Y l Y s M T B 9 J n F 1 b 3 Q 7 L C Z x d W 9 0 O 1 N l Y 3 R p b 2 4 x L 1 R h Y m V s b G V f Q W 5 m w 7 x n Z W 4 x X z E v R 2 X D p G 5 k Z X J 0 Z X I g V H l w L n t J b W 9 f R m 9 u Z H M t Z 2 V z a W N o Z X J 0 L U t W R 1 9 n Z W J W L D E x f S Z x d W 9 0 O y w m c X V v d D t T Z W N 0 a W 9 u M S 9 U Y W J l b G x l X 0 F u Z s O 8 Z 2 V u M V 8 x L 0 d l w 6 R u Z G V y d G V y I F R 5 c C 5 7 S W 1 v X 0 Z v b m R z L W 5 p Y 2 h 0 L U t W R 1 9 n Z W J W L D E y f S Z x d W 9 0 O y w m c X V v d D t T Z W N 0 a W 9 u M S 9 U Y W J l b G x l X 0 F u Z s O 8 Z 2 V u M V 8 x L 0 d l w 6 R u Z G V y d G V y I F R 5 c C 5 7 T 2 J s a X M t Z 2 V z a W N o Z X J 0 L U t W R 1 9 n Z W J W L D E z f S Z x d W 9 0 O y w m c X V v d D t T Z W N 0 a W 9 u M S 9 U Y W J l b G x l X 0 F u Z s O 8 Z 2 V u M V 8 x L 0 d l w 6 R u Z G V y d G V y I F R 5 c C 5 7 T 2 J s a X M t b m l j a H Q t S 1 Z H X 2 d l Y l Y s M T R 9 J n F 1 b 3 Q 7 L C Z x d W 9 0 O 1 N l Y 3 R p b 2 4 x L 1 R h Y m V s b G V f Q W 5 m w 7 x n Z W 4 x X z E v R 2 X D p G 5 k Z X J 0 Z X I g V H l w L n t P Y m x f R m 9 u Z H M t Z 2 V z a W N o Z X J 0 L U t W R 1 9 n Z W J W L D E 1 f S Z x d W 9 0 O y w m c X V v d D t T Z W N 0 a W 9 u M S 9 U Y W J l b G x l X 0 F u Z s O 8 Z 2 V u M V 8 x L 0 d l w 6 R u Z G V y d G V y I F R 5 c C 5 7 T 2 J s X 0 Z v b m R z L W 5 p Y 2 h 0 L U t W R 1 9 n Z W J W L D E 2 f S Z x d W 9 0 O y w m c X V v d D t T Z W N 0 a W 9 u M S 9 U Y W J l b G x l X 0 F u Z s O 8 Z 2 V u M V 8 x L 0 d l w 6 R u Z G V y d G V y I F R 5 c C 5 7 Q W t 0 L W d l c 2 l j a G V y d C 1 L V k d f Z 2 V i V i w x N 3 0 m c X V v d D s s J n F 1 b 3 Q 7 U 2 V j d G l v b j E v V G F i Z W x s Z V 9 B b m b D v G d l b j F f M S 9 H Z c O k b m R l c n R l c i B U e X A u e 0 F r d C 1 u a W N o d C 1 L V k d f Z 2 V i V i w x O H 0 m c X V v d D s s J n F 1 b 3 Q 7 U 2 V j d G l v b j E v V G F i Z W x s Z V 9 B b m b D v G d l b j F f M S 9 H Z c O k b m R l c n R l c i B U e X A u e 0 F r d F 9 G b 2 5 k c y 1 n Z X N p Y 2 h l c n Q t S 1 Z H X 2 d l Y l Y s M T l 9 J n F 1 b 3 Q 7 L C Z x d W 9 0 O 1 N l Y 3 R p b 2 4 x L 1 R h Y m V s b G V f Q W 5 m w 7 x n Z W 4 x X z E v R 2 X D p G 5 k Z X J 0 Z X I g V H l w L n t B a 3 R f R m 9 u Z H M t b m l j a H Q t S 1 Z H X 2 d l Y l Y s M j B 9 J n F 1 b 3 Q 7 L C Z x d W 9 0 O 1 N l Y 3 R p b 2 4 x L 1 R h Y m V s b G V f Q W 5 m w 7 x n Z W 4 x X z E v R 2 X D p G 5 k Z X J 0 Z X I g V H l w L n t M a X E t Z 2 V z a W N o Z X J 0 L U t W R 1 9 n Z W J W L D I x f S Z x d W 9 0 O y w m c X V v d D t T Z W N 0 a W 9 u M S 9 U Y W J l b G x l X 0 F u Z s O 8 Z 2 V u M V 8 x L 0 d l w 6 R u Z G V y d G V y I F R 5 c C 5 7 T G l x L W 5 p Y 2 h 0 L U t W R 1 9 n Z W J W L D I y f S Z x d W 9 0 O y w m c X V v d D t T Z W N 0 a W 9 u M S 9 U Y W J l b G x l X 0 F u Z s O 8 Z 2 V u M V 8 x L 0 d l w 6 R u Z G V y d G V y I F R 5 c C 5 7 T G l x X 0 Z v b m R z L W d l c 2 l j a G V y d C 1 L V k d f Z 2 V i V i w y M 3 0 m c X V v d D s s J n F 1 b 3 Q 7 U 2 V j d G l v b j E v V G F i Z W x s Z V 9 B b m b D v G d l b j F f M S 9 H Z c O k b m R l c n R l c i B U e X A u e 0 x p c V 9 G b 2 5 k c y 1 u a W N o d C 1 L V k d f Z 2 V i V i w y N H 0 m c X V v d D s s J n F 1 b 3 Q 7 U 2 V j d G l v b j E v V G F i Z W x s Z V 9 B b m b D v G d l b j F f M S 9 H Z c O k b m R l c n R l c i B U e X A u e 0 R l c m l 2 Y X R p d m V f Z 2 V i V i w y N X 0 m c X V v d D s s J n F 1 b 3 Q 7 U 2 V j d G l v b j E v V G F i Z W x s Z V 9 B b m b D v G d l b j F f M S 9 H Z c O k b m R l c n R l c i B U e X A u e 0 l t b 1 9 J b m x h b m Q t S 1 Z H X 8 O 8 Y n J p Z 1 Y s M j Z 9 J n F 1 b 3 Q 7 L C Z x d W 9 0 O 1 N l Y 3 R p b 2 4 x L 1 R h Y m V s b G V f Q W 5 m w 7 x n Z W 4 x X z E v R 2 X D p G 5 k Z X J 0 Z X I g V H l w L n t J b W 9 f Q X V z b G F u Z C 1 L V k d f w 7 x i c m l n V i w y N 3 0 m c X V v d D s s J n F 1 b 3 Q 7 U 2 V j d G l v b j E v V G F i Z W x s Z V 9 B b m b D v G d l b j F f M S 9 H Z c O k b m R l c n R l c i B U e X A u e 0 l t b 1 9 G b 2 5 k c y 1 n Z X N p Y 2 h l c n Q t S 1 Z H X 8 O 8 Y n J p Z 1 Y s M j h 9 J n F 1 b 3 Q 7 L C Z x d W 9 0 O 1 N l Y 3 R p b 2 4 x L 1 R h Y m V s b G V f Q W 5 m w 7 x n Z W 4 x X z E v R 2 X D p G 5 k Z X J 0 Z X I g V H l w L n t J b W 9 f R m 9 u Z H M t b m l j a H Q t S 1 Z H X 8 O 8 Y n J p Z 1 Y s M j l 9 J n F 1 b 3 Q 7 L C Z x d W 9 0 O 1 N l Y 3 R p b 2 4 x L 1 R h Y m V s b G V f Q W 5 m w 7 x n Z W 4 x X z E v R 2 X D p G 5 k Z X J 0 Z X I g V H l w L n t P Y m x p c y 1 n Z X N p Y 2 h l c n Q t S 1 Z H X 8 O 8 Y n J p Z 1 Y s M z B 9 J n F 1 b 3 Q 7 L C Z x d W 9 0 O 1 N l Y 3 R p b 2 4 x L 1 R h Y m V s b G V f Q W 5 m w 7 x n Z W 4 x X z E v R 2 X D p G 5 k Z X J 0 Z X I g V H l w L n t P Y m x p c y 1 u a W N o d C 1 L V k d f w 7 x i c m l n V i w z M X 0 m c X V v d D s s J n F 1 b 3 Q 7 U 2 V j d G l v b j E v V G F i Z W x s Z V 9 B b m b D v G d l b j F f M S 9 H Z c O k b m R l c n R l c i B U e X A u e 0 9 i b F 9 G b 2 5 k c y 1 n Z X N p Y 2 h l c n Q t S 1 Z H X 8 O 8 Y n J p Z 1 Y s M z J 9 J n F 1 b 3 Q 7 L C Z x d W 9 0 O 1 N l Y 3 R p b 2 4 x L 1 R h Y m V s b G V f Q W 5 m w 7 x n Z W 4 x X z E v R 2 X D p G 5 k Z X J 0 Z X I g V H l w L n t P Y m x f R m 9 u Z H M t b m l j a H Q t S 1 Z H X 8 O 8 Y n J p Z 1 Y s M z N 9 J n F 1 b 3 Q 7 L C Z x d W 9 0 O 1 N l Y 3 R p b 2 4 x L 1 R h Y m V s b G V f Q W 5 m w 7 x n Z W 4 x X z E v R 2 X D p G 5 k Z X J 0 Z X I g V H l w L n t B a 3 Q t Z 2 V z a W N o Z X J 0 L U t W R 1 / D v G J y a W d W L D M 0 f S Z x d W 9 0 O y w m c X V v d D t T Z W N 0 a W 9 u M S 9 U Y W J l b G x l X 0 F u Z s O 8 Z 2 V u M V 8 x L 0 d l w 6 R u Z G V y d G V y I F R 5 c C 5 7 Q W t 0 L W 5 p Y 2 h 0 L U t W R 1 / D v G J y a W d W L D M 1 f S Z x d W 9 0 O y w m c X V v d D t T Z W N 0 a W 9 u M S 9 U Y W J l b G x l X 0 F u Z s O 8 Z 2 V u M V 8 x L 0 d l w 6 R u Z G V y d G V y I F R 5 c C 5 7 Q W t 0 X 0 Z v b m R z L W d l c 2 l j a G V y d C 1 L V k d f w 7 x i c m l n V i w z N n 0 m c X V v d D s s J n F 1 b 3 Q 7 U 2 V j d G l v b j E v V G F i Z W x s Z V 9 B b m b D v G d l b j F f M S 9 H Z c O k b m R l c n R l c i B U e X A u e 0 F r d F 9 G b 2 5 k c y 1 u a W N o d C 1 L V k d f w 7 x i c m l n V i w z N 3 0 m c X V v d D s s J n F 1 b 3 Q 7 U 2 V j d G l v b j E v V G F i Z W x s Z V 9 B b m b D v G d l b j F f M S 9 H Z c O k b m R l c n R l c i B U e X A u e 0 x p c S 1 n Z X N p Y 2 h l c n Q t S 1 Z H X 8 O 8 Y n J p Z 1 Y s M z h 9 J n F 1 b 3 Q 7 L C Z x d W 9 0 O 1 N l Y 3 R p b 2 4 x L 1 R h Y m V s b G V f Q W 5 m w 7 x n Z W 4 x X z E v R 2 X D p G 5 k Z X J 0 Z X I g V H l w L n t M a X E t b m l j a H Q t S 1 Z H X 8 O 8 Y n J p Z 1 Y s M z l 9 J n F 1 b 3 Q 7 L C Z x d W 9 0 O 1 N l Y 3 R p b 2 4 x L 1 R h Y m V s b G V f Q W 5 m w 7 x n Z W 4 x X z E v R 2 X D p G 5 k Z X J 0 Z X I g V H l w L n t M a X F f R m 9 u Z H M t Z 2 V z a W N o Z X J 0 L U t W R 1 / D v G J y a W d W L D Q w f S Z x d W 9 0 O y w m c X V v d D t T Z W N 0 a W 9 u M S 9 U Y W J l b G x l X 0 F u Z s O 8 Z 2 V u M V 8 x L 0 d l w 6 R u Z G V y d G V y I F R 5 c C 5 7 T G l x X 0 Z v b m R z L W 5 p Y 2 h 0 L U t W R 1 / D v G J y a W d W L D Q x f S Z x d W 9 0 O y w m c X V v d D t T Z W N 0 a W 9 u M S 9 U Y W J l b G x l X 0 F u Z s O 8 Z 2 V u M V 8 x L 0 d l w 6 R u Z G V y d G V y I F R 5 c C 5 7 R G V y a X Z h d G l 2 Z V / D v G J y a W d W L D Q y f S Z x d W 9 0 O y w m c X V v d D t T Z W N 0 a W 9 u M S 9 U Y W J l b G x l X 0 F u Z s O 8 Z 2 V u M V 8 x L 0 d l w 6 R u Z G V y d G V y I F R 5 c C 5 7 Q m V 0 Z W l s a W d 1 b m d l b i B L V i 1 L V k d f w 7 x i c m l n V i w 0 M 3 0 m c X V v d D s s J n F 1 b 3 Q 7 U 2 V j d G l v b j E v V G F i Z W x s Z V 9 B b m b D v G d l b j F f M S 9 H Z c O k b m R l c n R l c i B U e X A u e 1 B y w 6 R t a W V u I C h L d G 8 u M z A p L D Q 0 f S Z x d W 9 0 O y w m c X V v d D t T Z W N 0 a W 9 u M S 9 U Y W J l b G x l X 0 F u Z s O 8 Z 2 V u M V 8 x L 0 d l w 6 R u Z G V y d G V y I F R 5 c C 5 7 R X J s w 7 Z z b W l u Z G V y d W 5 n Z W 4 g Y X V m I F B y w 6 R t a W V u I C h L d G 8 u M z M p L D Q 1 f S Z x d W 9 0 O y w m c X V v d D t T Z W N 0 a W 9 u M S 9 U Y W J l b G x l X 0 F u Z s O 8 Z 2 V u M V 8 x L 0 d l w 6 R u Z G V y d G V y I F R 5 c C 5 7 U H L D p G 1 p Z W 5 0 Y W 5 0 Z W l s Z S B k Z X I g U s O 8 Y 2 t 2 Z X J z a W N o Z X J l c i A o S 3 R v L j M 1 K S w 0 N n 0 m c X V v d D s s J n F 1 b 3 Q 7 U 2 V j d G l v b j E v V G F i Z W x s Z V 9 B b m b D v G d l b j F f M S 9 H Z c O k b m R l c n R l c i B U e X A u e 0 J l a X R y w 6 R n Z S B k Z X I g S 2 F u d G 9 u Z S B 6 L k c u I G R l c i B Q c s O k b W l l b n Z l c m J p b G x p Z 3 V u Z y A o S 3 R v L j M 2 K S w 0 N 3 0 m c X V v d D s s J n F 1 b 3 Q 7 U 2 V j d G l v b j E v V G F i Z W x s Z V 9 B b m b D v G d l b j F f M S 9 H Z c O k b m R l c n R l c i B U e X A u e 0 F u Z G V y Z S B C Z W l 0 c s O k Z 2 U g e i 5 H L i B k Z X M g V m V y c 2 l j a G V y Z X J z I C h L d G 8 u M z Y p L D Q 4 f S Z x d W 9 0 O y w m c X V v d D t T Z W N 0 a W 9 u M S 9 U Y W J l b G x l X 0 F u Z s O 8 Z 2 V u M V 8 x L 0 d l w 6 R u Z G V y d G V y I F R 5 c C 5 7 Q m V p d H L D p G d l I G F u I E l u c 2 9 s d m V u e m Z v b m R z I C h L d G 8 u M z Y p L D Q 5 f S Z x d W 9 0 O y w m c X V v d D t T Z W N 0 a W 9 u M S 9 U Y W J l b G x l X 0 F u Z s O 8 Z 2 V u M V 8 x L 0 d l w 6 R u Z G V y d G V y I F R 5 c C 5 7 Q m V p d H L D p G d l I G F u I G R p Z S B H Z X N 1 b m R o Z W l 0 c 2 b D t n J k Z X J 1 b m c g K E F y d C 4 g M T k g S 1 Z H K S A g K E t 0 b y 4 z N i k s N T B 9 J n F 1 b 3 Q 7 L C Z x d W 9 0 O 1 N l Y 3 R p b 2 4 x L 1 R h Y m V s b G V f Q W 5 m w 7 x n Z W 4 x X z E v R 2 X D p G 5 k Z X J 0 Z X I g V H l w L n t C Z W l 0 c s O k Z 2 U g Y W 4 g Z G l l I E V p Z G d l b s O 2 c 3 N p c 2 N o Z S B R d W F s a X T D p H R z a 2 9 t b W l z c 2 l v b i A o R V F L K S B B c n Q u I D U 4 Z i B L V k c s N T F 9 J n F 1 b 3 Q 7 L C Z x d W 9 0 O 1 N l Y 3 R p b 2 4 x L 1 R h Y m V s b G V f Q W 5 m w 7 x n Z W 4 x X z E v R 2 X D p G 5 k Z X J 0 Z X I g V H l w L n t B b m d l c m V j a G 5 l d G U g d W 5 k I G F 1 c 2 J l e m F o b H R l I E J l a X R y w 6 R n Z S B h b i B k a W U g V m V y c 2 l j a G V y d G V u I C h L d G 8 u M z c p L D U y f S Z x d W 9 0 O y w m c X V v d D t T Z W N 0 a W 9 u M S 9 U Y W J l b G x l X 0 F u Z s O 8 Z 2 V u M V 8 x L 0 d l w 6 R u Z G V y d G V y I F R 5 c C 5 7 Q n J 1 d H R v b G V p c 3 R 1 b m d l b i A o S 3 R v L j Q w K S w 1 M 3 0 m c X V v d D s s J n F 1 b 3 Q 7 U 2 V j d G l v b j E v V G F i Z W x s Z V 9 B b m b D v G d l b j F f M S 9 H Z c O k b m R l c n R l c i B U e X A u e 0 t v c 3 R l b m J l d G V p b G l n d W 5 n Z W 4 g R n J h b m N o a X N z Z W 4 g K E t 0 b y 4 0 M i k s N T R 9 J n F 1 b 3 Q 7 L C Z x d W 9 0 O 1 N l Y 3 R p b 2 4 x L 1 R h Y m V s b G V f Q W 5 m w 7 x n Z W 4 x X z E v R 2 X D p G 5 k Z X J 0 Z X I g V H l w L n t L b 3 N 0 Z W 5 i Z X R l a W x p Z 3 V u Z 2 V u I F N l b G J z Y m V o Y W x 0 I C h L d G 8 u N D I p L D U 1 f S Z x d W 9 0 O y w m c X V v d D t T Z W N 0 a W 9 u M S 9 U Y W J l b G x l X 0 F u Z s O 8 Z 2 V u M V 8 x L 0 d l w 6 R u Z G V y d G V y I F R 5 c C 5 7 S 2 9 z d G V u Y m V 0 Z W l s a W d 1 b m d l b i B T c G l 0 Y W x i Z W l 0 c m F n I C h L d G 8 u N D I p L D U 2 f S Z x d W 9 0 O y w m c X V v d D t T Z W N 0 a W 9 u M S 9 U Y W J l b G x l X 0 F u Z s O 8 Z 2 V u M V 8 x L 0 d l w 6 R u Z G V y d G V y I F R 5 c C 5 7 S 2 9 z d G V u Y m V 0 Z W l s a W d 1 b m d l b i B Q Y X V z Y 2 h h b C A o S 3 R v L j Q y K S w 1 N 3 0 m c X V v d D s s J n F 1 b 3 Q 7 U 2 V j d G l v b j E v V G F i Z W x s Z V 9 B b m b D v G d l b j F f M S 9 H Z c O k b m R l c n R l c i B U e X A u e 0 F i c 2 N o c m V p Y n V u Z 2 V u I G F 1 Z i B L b 3 N 0 Z W 5 i Z X R l a W x p Z 3 V u Z 2 V u I C h L d G 8 u N D I p L D U 4 f S Z x d W 9 0 O y w m c X V v d D t T Z W N 0 a W 9 u M S 9 U Y W J l b G x l X 0 F u Z s O 8 Z 2 V u M V 8 x L 0 d l w 6 R u Z G V y d G V y I F R 5 c C 5 7 V m V y w 6 R u Z G V y d W 5 n I F L D v G N r c 3 R l b G x 1 b m d l b i B m w 7 x y I H V u Z X J s Z W R p Z 3 R l I F Z l c n N p Y 2 h l c n V u Z 3 N m w 6 R s b G U g K E t 0 b y 4 0 N S k s N T l 9 J n F 1 b 3 Q 7 L C Z x d W 9 0 O 1 N l Y 3 R p b 2 4 x L 1 R h Y m V s b G V f Q W 5 m w 7 x n Z W 4 x X z E v R 2 X D p G 5 k Z X J 0 Z X I g V H l w L n t B d X N n b G V p Y 2 g g d m 9 u I H p 1 I G h v a G V u I F B y w 6 R t a W V u Z W l u b m F o b W V u I C h L d G 8 u N D U 0 K S A o Y W I g M j A x N y k s N j B 9 J n F 1 b 3 Q 7 L C Z x d W 9 0 O 1 N l Y 3 R p b 2 4 x L 1 R h Y m V s b G V f Q W 5 m w 7 x n Z W 4 x X z E v R 2 X D p G 5 k Z X J 0 Z X I g V H l w L n t W Z X L D p G 5 k L m Q u d m V y c y 5 0 Z W N o b i 5 T Y 2 h 3 Y W 5 r d W 5 n c y 1 S c 3 Q u I C h L d G 8 u I D Q 2 M C k g K G 5 1 c i B i Z W k g V l Z H K S w 2 M X 0 m c X V v d D s s J n F 1 b 3 Q 7 U 2 V j d G l v b j E v V G F i Z W x s Z V 9 B b m b D v G d l b j F f M S 9 H Z c O k b m R l c n R l c i B U e X A u e 1 Z l c s O k b m R l c n V u Z y B S w 7 x j a 3 N 0 Z W x s d W 5 n Z W 4 g U H L D p G 1 p Z W 5 r b 3 J y Z W t 0 d X I g I C h L d G 8 u N D c p L D Y y f S Z x d W 9 0 O y w m c X V v d D t T Z W N 0 a W 9 u M S 9 U Y W J l b G x l X 0 F u Z s O 8 Z 2 V u M V 8 x L 0 d l w 6 R u Z G V y d G V y I F R 5 c C 5 7 Q W J n Y W J l b i B p b i B k Z W 4 g U m l z a W t v Y X V z Z 2 x l a W N o I C h L d G 8 u I G b D v H I g T m V 0 d G 8 t W m F o b G V y K S A o S 3 R v L j Q 4 K S w 2 M 3 0 m c X V v d D s s J n F 1 b 3 Q 7 U 2 V j d G l v b j E v V G F i Z W x s Z V 9 B b m b D v G d l b j F f M S 9 H Z c O k b m R l c n R l c i B U e X A u e 0 J l a X R y w 6 R n Z S B h d X M g Z G V t I F J p c 2 l r b 2 F 1 c 2 d s Z W l j a C A o S 3 R v L i B m w 7 x y I E 5 l d H R v L U V t c G b D p G 5 n Z X I p I C h L d G 8 u N D g p L D Y 0 f S Z x d W 9 0 O y w m c X V v d D t T Z W N 0 a W 9 u M S 9 U Y W J l b G x l X 0 F u Z s O 8 Z 2 V u M V 8 x L 0 d l w 6 R u Z G V y d G V y I F R 5 c C 5 7 Q m l s Z H V u Z y A v I E F 1 Z m z D t n N 1 b m c g Q W J n c m V u e n V u Z 2 V u I G b D v H I g Z G V u I F J p c 2 l r b 2 F 1 c 2 d s Z W l j a C A o S 3 R v L j Q 4 K S w 2 N X 0 m c X V v d D s s J n F 1 b 3 Q 7 U 2 V j d G l v b j E v V G F i Z W x s Z V 9 B b m b D v G d l b j F f M S 9 H Z c O k b m R l c n R l c i B U e X A u e 0 J l a G F u Z G x 1 b m d z c G F 1 c 2 N o Y W x l b i B N Y W 5 h Z 2 V k I E N h c m U g K E t 0 b y 4 0 M y k s N j Z 9 J n F 1 b 3 Q 7 L C Z x d W 9 0 O 1 N l Y 3 R p b 2 4 x L 1 R h Y m V s b G V f Q W 5 m w 7 x n Z W 4 x X z E v R 2 X D p G 5 k Z X J 0 Z X I g V H l w L n t L b 3 N 0 Z W 4 g Z s O 8 c i B t Z W R p e m l u a X N j a G U g Q 2 F s b C 1 D Z W 5 0 Z X I g K E t 0 b y 4 0 M y k s N j d 9 J n F 1 b 3 Q 7 L C Z x d W 9 0 O 1 N l Y 3 R p b 2 4 x L 1 R h Y m V s b G V f Q W 5 m w 7 x n Z W 4 x X z E v R 2 X D p G 5 k Z X J 0 Z X I g V H l w L n t X Z W l 0 Z X J l I E x l a X N 0 d W 5 n Z W 4 g K E t 0 b y 4 0 M y k s N j h 9 J n F 1 b 3 Q 7 L C Z x d W 9 0 O 1 N l Y 3 R p b 2 4 x L 1 R h Y m V s b G V f Q W 5 m w 7 x n Z W 4 x X z E v R 2 X D p G 5 k Z X J 0 Z X I g V H l w L n t M Z W l z d H V u Z 3 N h b n R l a W x l I H B h c 3 N p d m U g U s O 8 Y 2 t 2 Z X J z a W N o Z X J 1 b m c g K E t 0 b y 4 0 N C k s N j l 9 J n F 1 b 3 Q 7 L C Z x d W 9 0 O 1 N l Y 3 R p b 2 4 x L 1 R h Y m V s b G V f Q W 5 m w 7 x n Z W 4 x X z E v R 2 X D p G 5 k Z X J 0 Z X I g V H l w L n v D n G J l c n N j a H V z c 2 J l d G V p b G l n d W 5 n I G R l c i B W Z X J z a W N o Z X J 0 Z W 4 g K E t 0 b y 4 g N D k w K S A o b n V y I G J l a S B W V k c p L D c w f S Z x d W 9 0 O y w m c X V v d D t T Z W N 0 a W 9 u M S 9 U Y W J l b G x l X 0 F u Z s O 8 Z 2 V u M V 8 x L 0 d l w 6 R u Z G V y d G V y I F R 5 c C 5 7 N T A w I C 8 g N T A y I C 0 g N T A 0 I F B l c n N v b m F s Y X V m d 2 F u Z C A o S 3 R v L j U w K S w 3 M X 0 m c X V v d D s s J n F 1 b 3 Q 7 U 2 V j d G l v b j E v V G F i Z W x s Z V 9 B b m b D v G d l b j F f M S 9 H Z c O k b m R l c n R l c i B U e X A u e 1 B y b 3 Z p c 2 l v b m V u I G F u c y B l a W d l b m U g U G V y c 2 9 u Y W w g K E t 0 b y 4 1 M C k s N z J 9 J n F 1 b 3 Q 7 L C Z x d W 9 0 O 1 N l Y 3 R p b 2 4 x L 1 R h Y m V s b G V f Q W 5 m w 7 x n Z W 4 x X z E v R 2 X D p G 5 k Z X J 0 Z X I g V H l w L n s 1 M T A g L S A 1 M T U g K y A 1 M T g g R G l 2 Z X J z Z X I g Q m V 0 c m l l Y n N h d W Z 3 Y W 5 k I C h L d G 8 u I D U x K S w 3 M 3 0 m c X V v d D s s J n F 1 b 3 Q 7 U 2 V j d G l v b j E v V G F i Z W x s Z V 9 B b m b D v G d l b j F f M S 9 H Z c O k b m R l c n R l c i B U e X A u e 1 d l c m J l Y X V m d 2 F u Z C A o S 3 R v L i A 1 M S k s N z R 9 J n F 1 b 3 Q 7 L C Z x d W 9 0 O 1 N l Y 3 R p b 2 4 x L 1 R h Y m V s b G V f Q W 5 m w 7 x n Z W 4 x X z E v R 2 X D p G 5 k Z X J 0 Z X I g V H l w L n t Q c m 9 2 a X N p b 2 5 l b i A o S 3 R v L i A 1 M T c p L D c 1 f S Z x d W 9 0 O y w m c X V v d D t T Z W N 0 a W 9 u M S 9 U Y W J l b G x l X 0 F u Z s O 8 Z 2 V u M V 8 x L 0 d l w 6 R u Z G V y d G V y I F R 5 c C 5 7 Q W J z Y 2 h y Z W l i d W 5 n Z W 4 g K E t 0 b y 4 g N T E p L D c 2 f S Z x d W 9 0 O y w m c X V v d D t T Z W N 0 a W 9 u M S 9 U Y W J l b G x l X 0 F u Z s O 8 Z 2 V u M V 8 x L 0 d l w 6 R u Z G V y d G V y I F R 5 c C 5 7 w 5 x i c m l n Z X I g Y m V 0 c m l l Y m x p Y 2 h l c i B F c n R y Y W c g S 1 Z H I C h L d G 8 u N z A p L D c 3 f S Z x d W 9 0 O y w m c X V v d D t T Z W N 0 a W 9 u M S 9 U Y W J l b G x l X 0 F u Z s O 8 Z 2 V u M V 8 x L 0 d l w 6 R u Z G V y d G V y I F R 5 c C 5 7 w 5 x i c m l n Z X I g Y m V 0 c m l l Y m x p Y 2 h l c i B B d W Z 3 Y W 5 k I E t W R y A o S 3 R v L j c x K S w 3 O H 0 m c X V v d D s s J n F 1 b 3 Q 7 U 2 V j d G l v b j E v V G F i Z W x s Z V 9 B b m b D v G d l b j F f M S 9 H Z c O k b m R l c n R l c i B U e X A u e 0 Z y Z W l 3 a W x s a W d l c i B B Y m J h d S B 2 b 2 4 g w 7 x i Z X J t w 6 R z c 2 l n Z W 4 g U m V z Z X J 2 Z W 4 g K E t 0 b y 4 3 M T U p I C h h Y i A y M D E 3 K S w 3 O X 0 m c X V v d D s s J n F 1 b 3 Q 7 U 2 V j d G l v b j E v V G F i Z W x s Z V 9 B b m b D v G d l b j F f M S 9 H Z c O k b m R l c n R l c i B U e X A u e 0 V y Z m 9 s Z y B h d X M g S 2 F w a X R h b G F u b G F n Z W 4 g S 1 Z H I C h L d G 8 u N z M p L D g w f S Z x d W 9 0 O y w m c X V v d D t T Z W N 0 a W 9 u M S 9 U Y W J l b G x l X 0 F u Z s O 8 Z 2 V u M V 8 x L 0 d l w 6 R u Z G V y d G V y I F R 5 c C 5 7 Q m V 0 c m l l Y n N m c m V t Z G V y I H V u Z C B h d X N z Z X J v c m R l b n R s a W N o Z X I g R X J 0 c m F n I C h L d G 8 u O D A p L D g x f S Z x d W 9 0 O y w m c X V v d D t T Z W N 0 a W 9 u M S 9 U Y W J l b G x l X 0 F u Z s O 8 Z 2 V u M V 8 x L 0 d l w 6 R u Z G V y d G V y I F R 5 c C 5 7 Q m V 0 c m l l Y n N m c m V t Z G V y I H V u Z C B h d X N z Z X J v c m R l b n R s a W N o Z X I g Q X V m d 2 F u Z C A o S 3 R v L j g w K S w 4 M n 0 m c X V v d D s s J n F 1 b 3 Q 7 U 2 V j d G l v b j E v V G F i Z W x s Z V 9 B b m b D v G d l b j F f M S 9 H Z c O k b m R l c n R l c i B U e X A u e 1 N 0 Z X V l c m 4 g K E t 0 b y 4 g O S k g K G 5 1 c i B i Z W k g V l Z H K S w 4 M 3 0 m c X V v d D s s J n F 1 b 3 Q 7 U 2 V j d G l v b j E v V G F i Z W x s Z V 9 B b m b D v G d l b j F f M S 9 H Z c O k b m R l c n R l c i B U e X A u e 0 F i Z 3 J l b n p 1 b m c g U k E g K E t 0 b y 4 y N z A w K S w 4 N H 0 m c X V v d D s s J n F 1 b 3 Q 7 U 2 V j d G l v b j E v V G F i Z W x s Z V 9 B b m b D v G d l b j F f M S 9 H Z c O k b m R l c n R l c i B U e X A u e 0 F i Z 3 J l b n p 1 b m c g U k E g K E t 0 b y 4 x N T M p L D g 1 f S Z x d W 9 0 O y w m c X V v d D t T Z W N 0 a W 9 u M S 9 U Y W J l b G x l X 0 F u Z s O 8 Z 2 V u M V 8 x L 0 d l w 6 R u Z G V y d G V y I F R 5 c C 5 7 d m 9 y a C B S Z X M g K G F s b C B p b i B N a W 8 p L D g 2 f S Z x d W 9 0 O y w m c X V v d D t T Z W N 0 a W 9 u M S 9 U Y W J l b G x l X 0 F u Z s O 8 Z 2 V u M V 8 x L 0 d l w 6 R u Z G V y d G V y I F R 5 c C 5 7 T W l u I F J l c y A o Y W x s I G l u I E 1 p b y k s O D d 9 J n F 1 b 3 Q 7 L C Z x d W 9 0 O 1 N l Y 3 R p b 2 4 x L 1 R h Y m V s b G V f Q W 5 m w 7 x n Z W 4 x X z E v R 2 X D p G 5 k Z X J 0 Z X I g V H l w L n t E Z W Z f U k E s O D h 9 J n F 1 b 3 Q 7 L C Z x d W 9 0 O 1 N l Y 3 R p b 2 4 x L 1 R h Y m V s b G V f Q W 5 m w 7 x n Z W 4 x X z E v R 2 X D p G 5 k Z X J 0 Z X I g V H l w L n t L Y X B p d G F s Y W 5 s Y W d l b i B L V k c g K D E w M C k s O D l 9 J n F 1 b 3 Q 7 L C Z x d W 9 0 O 1 N l Y 3 R p b 2 4 x L 1 R h Y m V s b G V f Q W 5 m w 7 x n Z W 4 x X z E v R 2 X D p G 5 k Z X J 0 Z X I g V H l w L n t L Y X B p d G F s Y W 5 s Y W d l b i B W V k c g K D E w M S k s O T B 9 J n F 1 b 3 Q 7 L C Z x d W 9 0 O 1 N l Y 3 R p b 2 4 x L 1 R h Y m V s b G V f Q W 5 m w 7 x n Z W 4 x X z E v R 2 X D p G 5 k Z X J 0 Z X I g V H l w L n t B a 3 R p d m V u I G F 1 c y B W b 3 J z b 3 J n Z X B s w 6 R u Z S A o M T A 0 K S w 5 M X 0 m c X V v d D s s J n F 1 b 3 Q 7 U 2 V j d G l v b j E v V G F i Z W x s Z V 9 B b m b D v G d l b j F f M S 9 H Z c O k b m R l c n R l c i B U e X A u e 0 l t b W F 0 Z X J p Z W x s Z S B B b m x h Z 2 V u I C g x M S k s O T J 9 J n F 1 b 3 Q 7 L C Z x d W 9 0 O 1 N l Y 3 R p b 2 4 x L 1 R h Y m V s b G V f Q W 5 m w 7 x n Z W 4 x X z E v R 2 X D p G 5 k Z X J 0 Z X I g V H l w L n t T Y W N o Y W 5 s Y W d l b i A o M T M p L D k z f S Z x d W 9 0 O y w m c X V v d D t T Z W N 0 a W 9 u M S 9 U Y W J l b G x l X 0 F u Z s O 8 Z 2 V u M V 8 x L 0 d l w 6 R u Z G V y d G V y I F R 5 c C 5 7 U m V j a G 5 1 b m d z Y W J n c m V u e n V u Z y A o M T U p L D k 0 f S Z x d W 9 0 O y w m c X V v d D t T Z W N 0 a W 9 u M S 9 U Y W J l b G x l X 0 F u Z s O 8 Z 2 V u M V 8 x L 0 d l w 6 R u Z G V y d G V y I F R 5 c C 5 7 R m 9 y Z G V y d W 5 n Z W 4 g V m V y c 2 l j a G V y d W 5 n c 2 5 l a G 1 l c i A o M T Y w K S w 5 N X 0 m c X V v d D s s J n F 1 b 3 Q 7 U 2 V j d G l v b j E v V G F i Z W x s Z V 9 B b m b D v G d l b j F f M S 9 H Z c O k b m R l c n R l c i B U e X A u e 0 Z v c m R l c n V u Z 2 V u I G F 1 c y B S Q S A o M T Y x K S w 5 N n 0 m c X V v d D s s J n F 1 b 3 Q 7 U 2 V j d G l v b j E v V G F i Z W x s Z V 9 B b m b D v G d l b j F f M S 9 H Z c O k b m R l c n R l c i B U e X A u e 1 Z l c n N p Y 2 h l c n V u Z 3 N v c m d h b m l z Y X R p b 2 5 l b i A o M T Y 0 K S w 5 N 3 0 m c X V v d D s s J n F 1 b 3 Q 7 U 2 V j d G l v b j E v V G F i Z W x s Z V 9 B b m b D v G d l b j F f M S 9 H Z c O k b m R l c n R l c i B U e X A u e 0 F n Z W 5 0 Z W 4 g d W 5 k I F Z l c m 1 p d H R s Z X I g K D E 2 N S k s O T h 9 J n F 1 b 3 Q 7 L C Z x d W 9 0 O 1 N l Y 3 R p b 2 4 x L 1 R h Y m V s b G V f Q W 5 m w 7 x n Z W 4 x X z E v R 2 X D p G 5 k Z X J 0 Z X I g V H l w L n t H Z W d l b s O 8 Y m V y I H N 0 Y W F 0 b G l j a G V u I F N 0 Z W x s Z W 4 g K D E 2 N y k s O T l 9 J n F 1 b 3 Q 7 L C Z x d W 9 0 O 1 N l Y 3 R p b 2 4 x L 1 R h Y m V s b G V f Q W 5 m w 7 x n Z W 4 x X z E v R 2 X D p G 5 k Z X J 0 Z X I g V H l w L n v D n G J y a W d l I E Z v c m R l c n V u Z 2 V u I C g x N j k p L D E w M H 0 m c X V v d D s s J n F 1 b 3 Q 7 U 2 V j d G l v b j E v V G F i Z W x s Z V 9 B b m b D v G d l b j F f M S 9 H Z c O k b m R l c n R l c i B U e X A u e 0 Z v c m R l c n V u Z 2 V u I G J l a S B u Y W h l c 3 R l a G V u Z G V u I E 9 y Z 2 F u a X N h d G l v b m V u I H V u Z C B Q Z X J z b 2 5 l b i A o M T c p L D E w M X 0 m c X V v d D s s J n F 1 b 3 Q 7 U 2 V j d G l v b j E v V G F i Z W x s Z V 9 B b m b D v G d l b j F f M S 9 H Z c O k b m R l c n R l c i B U e X A u e 0 Z s w 7 x z c 2 l n Z S B N a X R 0 Z W w g K D E 5 K S w x M D J 9 J n F 1 b 3 Q 7 L C Z x d W 9 0 O 1 N l Y 3 R p b 2 4 x L 1 R h Y m V s b G V f Q W 5 m w 7 x n Z W 4 x X z E v R 2 X D p G 5 k Z X J 0 Z X I g V H l w L n t C X 0 t h c G l 0 Y W w g Z G V y I E 9 y Z 2 F u a X N h d G l v b i A o M j A w K S w x M D N 9 J n F 1 b 3 Q 7 L C Z x d W 9 0 O 1 N l Y 3 R p b 2 4 x L 1 R h Y m V s b G V f Q W 5 m w 7 x n Z W 4 x X z E v R 2 X D p G 5 k Z X J 0 Z X I g V H l w L n t C X 0 9 L U C B D S C A y M D Y w M C w x M D R 9 J n F 1 b 3 Q 7 L C Z x d W 9 0 O 1 N l Y 3 R p b 2 4 x L 1 R h Y m V s b G V f Q W 5 m w 7 x n Z W 4 x X z E v R 2 X D p G 5 k Z X J 0 Z X I g V H l w L n t C X 0 9 L U C B F V S 9 F R l R B I D I w N j A x L D E w N X 0 m c X V v d D s s J n F 1 b 3 Q 7 U 2 V j d G l v b j E v V G F i Z W x s Z V 9 B b m b D v G d l b j F f M S 9 H Z c O k b m R l c n R l c i B U e X A u e 0 Z y Z W l 3 a W x s a W d l c y B U Y W d n Z W x k I E t W R y A y M D Y w M i w x M D Z 9 J n F 1 b 3 Q 7 L C Z x d W 9 0 O 1 N l Y 3 R p b 2 4 x L 1 R h Y m V s b G V f Q W 5 m w 7 x n Z W 4 x X z E v R 2 X D p G 5 k Z X J 0 Z X I g V H l w L n t C X 0 F r d G l 2 Z S B S w 7 x j a 3 Z l c n N p Y 2 h l c n V u Z y B L V k c g K D I w N j A z K S w x M D d 9 J n F 1 b 3 Q 7 L C Z x d W 9 0 O 1 N l Y 3 R p b 2 4 x L 1 R h Y m V s b G V f Q W 5 m w 7 x n Z W 4 x X z E v R 2 X D p G 5 k Z X J 0 Z X I g V H l w L n t V V k c g K F V W V i A y M D Y y M C k s M T A 4 f S Z x d W 9 0 O y w m c X V v d D t T Z W N 0 a W 9 u M S 9 U Y W J l b G x l X 0 F u Z s O 8 Z 2 V u M V 8 x L 0 d l w 6 R u Z G V y d G V y I F R 5 c C 5 7 V V Z H I C h V V l Y g M j A 2 M j E p L D E w O X 0 m c X V v d D s s J n F 1 b 3 Q 7 U 2 V j d G l v b j E v V G F i Z W x s Z V 9 B b m b D v G d l b j F f M S 9 H Z c O k b m R l c n R l c i B U e X A u e 0 Z f V k c g a W 5 r b C 4 g R k w g K D I w N j E p L D E x M H 0 m c X V v d D s s J n F 1 b 3 Q 7 U 2 V j d G l v b j E v V G F i Z W x s Z V 9 B b m b D v G d l b j F f M S 9 H Z c O k b m R l c n R l c i B U e X A u e 0 J f V m V y c 2 l j a G V y d W 5 n c 3 R l Y 2 h u a X N j a G U g U s O 8 Y 2 t z d G V s b H V u Z 2 V u I G b D v H I g Z n J l a X d p b G x p Z 2 V z I F R h Z 2 d l b G Q g S 1 Z H I E x l a X N 0 d W 5 n c 3 L D v G N r c 3 R l b G x 1 b m d l b i A o M j E w M D A s M T E x f S Z x d W 9 0 O y w m c X V v d D t T Z W N 0 a W 9 u M S 9 U Y W J l b G x l X 0 F u Z s O 8 Z 2 V u M V 8 x L 0 d l w 6 R u Z G V y d G V y I F R 5 c C 5 7 Q l 9 W Z X J z a W N o Z X J 1 b m d z d G V j a G 5 p c 2 N o Z S B S w 7 x j a 3 N 0 Z W x s d W 5 n Z W 4 g Z s O 8 c i B m c m V p d 2 l s b G l n Z X M g V G F n Z 2 V s Z C B L V k c g Q W x 0 Z X J 1 b m d z c s O 8 Y 2 t z d G V s b H V u Z 2 V u I C g y M T A w M S w x M T J 9 J n F 1 b 3 Q 7 L C Z x d W 9 0 O 1 N l Y 3 R p b 2 4 x L 1 R h Y m V s b G V f Q W 5 m w 7 x n Z W 4 x X z E v R 2 X D p G 5 k Z X J 0 Z X I g V H l w L n t C X 1 Z l c n N p Y 2 h l c n V u Z 3 N 0 Z W N o b m l z Y 2 h l I F L D v G N r c 3 R l b G x 1 b m d l b i B m w 7 x y I E 9 L U C B D S C A o M j E w M T A p L D E x M 3 0 m c X V v d D s s J n F 1 b 3 Q 7 U 2 V j d G l v b j E v V G F i Z W x s Z V 9 B b m b D v G d l b j F f M S 9 H Z c O k b m R l c n R l c i B U e X A u e 0 J f V m V y c 2 l j a G V y d W 5 n c 3 R l Y 2 h u a X N j a G U g U s O 8 Y 2 t z d G V s b H V u Z 2 V u I G b D v H I g R V U v R U Z U Q S A o M j E w M T E p L D E x N H 0 m c X V v d D s s J n F 1 b 3 Q 7 U 2 V j d G l v b j E v V G F i Z W x s Z V 9 B b m b D v G d l b j F f M S 9 H Z c O k b m R l c n R l c i B U e X A u e 0 J f V m V y c 2 l j a G V y d W 5 n c 3 R l Y 2 h u a X N j a G U g U s O 8 Y 2 t z d G V s b H V u Z 2 V u I G b D v H I g Q W t 0 a X Z l I F L D v G N r d m V y c 2 l j a G V y d W 5 n I E t W R y A o M j E w M i k s M T E 1 f S Z x d W 9 0 O y w m c X V v d D t T Z W N 0 a W 9 u M S 9 U Y W J l b G x l X 0 F u Z s O 8 Z 2 V u M V 8 x L 0 d l w 6 R u Z G V y d G V y I F R 5 c C 5 7 Q l 9 W Z X J z a W N o Z X J 1 b m d z d G V j a G 5 p c 2 N o Z S B S w 7 x j a 3 N 0 Z W x s d W 5 n Z W 4 g Z s O 8 c i B W V k c g a W 5 r b C B G T C A o M j E w M y k s M T E 2 f S Z x d W 9 0 O y w m c X V v d D t T Z W N 0 a W 9 u M S 9 U Y W J l b G x l X 0 F u Z s O 8 Z 2 V u M V 8 x L 0 d l w 6 R u Z G V y d G V y I F R 5 c C 5 7 V m V y c 2 l j a G V y d W 5 n c 3 R l Y 2 h u a X N j a G U g U s O 8 Y 2 t z d G V s b H V u Z 2 V u I F V W R y A o M j E w N C k s M T E 3 f S Z x d W 9 0 O y w m c X V v d D t T Z W N 0 a W 9 u M S 9 U Y W J l b G x l X 0 F u Z s O 8 Z 2 V u M V 8 x L 0 d l w 6 R u Z G V y d G V y I F R 5 c C 5 7 Q l 9 S w 7 x j a 3 N 0 Z W x s d W 5 n Z W 4 g Q X V z Z 2 x l a W N o I H Z v b i B 6 d S B o b 2 h l b i B Q c s O k b W l l b m V p b m 5 h a G 1 l b i A o M j E w N S k s M T E 4 f S Z x d W 9 0 O y w m c X V v d D t T Z W N 0 a W 9 u M S 9 U Y W J l b G x l X 0 F u Z s O 8 Z 2 V u M V 8 x L 0 d l w 6 R u Z G V y d G V y I F R 5 c C 5 7 V m V y c 2 l j a G V y d W 5 n c 3 R l Y 2 h u a X N j a G U g U 2 N o d 2 F u a 3 V u Z 3 M g d W 5 k I F N p Y 2 h l c m h l a X R z c s O 8 Y 2 t z d G V s b H V u Z 2 V u I F Z W R y A o M j E x K S w x M T l 9 J n F 1 b 3 Q 7 L C Z x d W 9 0 O 1 N l Y 3 R p b 2 4 x L 1 R h Y m V s b G V f Q W 5 m w 7 x n Z W 4 x X z E v R 2 X D p G 5 k Z X J 0 Z X I g V H l w L n t O a W N o d H Z l c n N p Y 2 h l c n V u Z 3 N 0 Z W N o b m l z Y 2 h l I F L D v G N r c 3 R l b G x 1 b m d l b i B L V k c g K D I y M D A p L D E y M H 0 m c X V v d D s s J n F 1 b 3 Q 7 U 2 V j d G l v b j E v V G F i Z W x s Z V 9 B b m b D v G d l b j F f M S 9 H Z c O k b m R l c n R l c i B U e X A u e 0 5 p Y 2 h 0 d m V y c 2 l j a G V y d W 5 n c 3 R l Y 2 h u a X N j a G U g U s O 8 Y 2 t z d G V s b H V u Z 2 V u I F Z W R y A o M j I w M S k s M T I x f S Z x d W 9 0 O y w m c X V v d D t T Z W N 0 a W 9 u M S 9 U Y W J l b G x l X 0 F u Z s O 8 Z 2 V u M V 8 x L 0 d l w 6 R u Z G V y d G V y I F R 5 c C 5 7 U s O 8 Y 2 t z d G V s b H V u Z 2 V u I G b D v H I g U m l z a W t l b i B p b i B k Z W 4 g S 2 F w a X R h b G F u b G F n Z W 4 g V l Z H X H U w M D I 2 V V Z H I C g y M z A p L D E y M n 0 m c X V v d D s s J n F 1 b 3 Q 7 U 2 V j d G l v b j E v V G F i Z W x s Z V 9 B b m b D v G d l b j F f M S 9 H Z c O k b m R l c n R l c i B U e X A u e 0 J f U s O 8 Y 2 t z d G V s b H V u Z 2 V u I G Z y Z W l 3 a W x s a W d l c i B B Y m J h d S B 2 b 2 4 g w 7 x i Z X J t w 6 R z c 2 l n Z W 4 g U m V z Z X J 2 Z W 4 g K D I z M i k s M T I z f S Z x d W 9 0 O y w m c X V v d D t T Z W N 0 a W 9 u M S 9 U Y W J l b G x l X 0 F u Z s O 8 Z 2 V u M V 8 x L 0 d l w 6 R u Z G V y d G V y I F R 5 c C 5 7 T G F u Z 2 Z y a X N 0 a W d l I F Z l c m J p b m R s a W N o a 2 V p d G V u I C g y N D A p L D E y N H 0 m c X V v d D s s J n F 1 b 3 Q 7 U 2 V j d G l v b j E v V G F i Z W x s Z V 9 B b m b D v G d l b j F f M S 9 H Z c O k b m R l c n R l c i B U e X A u e 1 Z l c m J p b m R s a W N o a 2 V p d G V u I E R y a X R 0 Z S A o M j U w K S w x M j V 9 J n F 1 b 3 Q 7 L C Z x d W 9 0 O 1 N l Y 3 R p b 2 4 x L 1 R h Y m V s b G V f Q W 5 m w 7 x n Z W 4 x X z E v R 2 X D p G 5 k Z X J 0 Z X I g V H l w L n t W Z X J i a W 5 k b G l j a G t l a X R l b i B M Z W l z d H V u Z 3 N l c m J y a W 5 n Z X I g K D I 2 M C k s M T I 2 f S Z x d W 9 0 O y w m c X V v d D t T Z W N 0 a W 9 u M S 9 U Y W J l b G x l X 0 F u Z s O 8 Z 2 V u M V 8 x L 0 d l w 6 R u Z G V y d G V y I F R 5 c C 5 7 V m 9 y Y X V z Y m V 6 Y W h s d G U g U H L D p G 1 p Z W 4 g Z G V y I F Z l c n N p Y 2 h l c n R l b i A o M j Y x K S w x M j d 9 J n F 1 b 3 Q 7 L C Z x d W 9 0 O 1 N l Y 3 R p b 2 4 x L 1 R h Y m V s b G V f Q W 5 m w 7 x n Z W 4 x X z E v R 2 X D p G 5 k Z X J 0 Z X I g V H l w L n t Q Y X N z a X Z l I E R 1 c m N o Z 2 F u Z 3 N r b 2 5 0 a S A o M j Y y K S w x M j h 9 J n F 1 b 3 Q 7 L C Z x d W 9 0 O 1 N l Y 3 R p b 2 4 x L 1 R h Y m V s b G V f Q W 5 m w 7 x n Z W 4 x X z E v R 2 X D p G 5 k Z X J 0 Z X I g V H l w L n t W Z X J z a W N o Z X J 1 b m d z b 3 J n Y W 5 p c 2 F 0 a W 9 u Z W 4 g K D I 2 M y k s M T I 5 f S Z x d W 9 0 O y w m c X V v d D t T Z W N 0 a W 9 u M S 9 U Y W J l b G x l X 0 F u Z s O 8 Z 2 V u M V 8 x L 0 d l w 6 R u Z G V y d G V y I F R 5 c C 5 7 Q W d l b n R l b i B 1 b m Q g V m V y b W l 0 d G x l c i A o M j Y 0 K S w x M z B 9 J n F 1 b 3 Q 7 L C Z x d W 9 0 O 1 N l Y 3 R p b 2 4 x L 1 R h Y m V s b G V f Q W 5 m w 7 x n Z W 4 x X z E v R 2 X D p G 5 k Z X J 0 Z X I g V H l w L n t H Z W d l b s O 8 Y m V y I H N 0 Y W F 0 b G l j a G V u I F N 0 Z W x s Z W 4 g K D I 2 N S k s M T M x f S Z x d W 9 0 O y w m c X V v d D t T Z W N 0 a W 9 u M S 9 U Y W J l b G x l X 0 F u Z s O 8 Z 2 V u M V 8 x L 0 d l w 6 R u Z G V y d G V y I F R 5 c C 5 7 R 2 V t Z W l u c 2 F t Z S B F a W 5 y a W N o d H V u Z y B L V k c g K D I 2 N i k s M T M y f S Z x d W 9 0 O y w m c X V v d D t T Z W N 0 a W 9 u M S 9 U Y W J l b G x l X 0 F u Z s O 8 Z 2 V u M V 8 x L 0 d l w 6 R u Z G V y d G V y I F R 5 c C 5 7 V m V y Y m l u Z G x p Y 2 h r Z W l 0 Z W 4 g T G l l Z m V y Y W 5 0 Z W 4 g d W 5 k I M O c Y n J p Z 2 U g K D I 2 O C k s M T M z f S Z x d W 9 0 O y w m c X V v d D t T Z W N 0 a W 9 u M S 9 U Y W J l b G x l X 0 F u Z s O 8 Z 2 V u M V 8 x L 0 d l w 6 R u Z G V y d G V y I F R 5 c C 5 7 V m V y Y m l u Z G x p Y 2 h r Z W l 0 Z W 4 g Z 2 V n Z W 7 D v G J l c i B u Y W h l c 3 R l a G V u Z G V u I E 9 y Z 2 F u a X N h d G l v b m V u I H V u Z C B Q Z X J z b 2 5 l b i A o M j Y 5 K S w x M z R 9 J n F 1 b 3 Q 7 L C Z x d W 9 0 O 1 N l Y 3 R p b 2 4 x L 1 R h Y m V s b G V f Q W 5 m w 7 x n Z W 4 x X z E v R 2 X D p G 5 k Z X J 0 Z X I g V H l w L n t C X 1 J l Y 2 h u d W 5 n c 2 F i Z 3 J l b n p 1 b m c g K D I 3 M C k s M T M 1 f S Z x d W 9 0 O y w m c X V v d D t T Z W N 0 a W 9 u M S 9 U Y W J l b G x l X 0 F u Z s O 8 Z 2 V u M V 8 x L 0 d l w 6 R u Z G V y d G V y I F R 5 c C 5 7 Z n V z a W 9 u a W V y d G U s M T M 2 f S Z x d W 9 0 O y w m c X V v d D t T Z W N 0 a W 9 u M S 9 U Y W J l b G x l X 0 F u Z s O 8 Z 2 V u M V 8 x L 0 d l w 6 R u Z G V y d G V y I F R 5 c C 5 7 R n V z a W 9 u Z W 5 f Y W 5 6 Z W l n Z W 4 s M T M 3 f S Z x d W 9 0 O y w m c X V v d D t T Z W N 0 a W 9 u M S 9 U Y W J l b G x l X 0 F u Z s O 8 Z 2 V u M V 8 x L 0 d l w 6 R u Z G V y d G V y I F R 5 c C 5 7 a n V y X 0 d y d X B w Z S w x M z h 9 J n F 1 b 3 Q 7 L C Z x d W 9 0 O 1 N l Y 3 R p b 2 4 x L 1 R h Y m V s b G V f Q W 5 m w 7 x n Z W 4 x X z E v R 2 X D p G 5 k Z X J 0 Z X I g V H l w L n t q d X J f R 3 J 1 c H B l X 2 F u e m V p Z 2 V u L D E z O X 0 m c X V v d D t d L C Z x d W 9 0 O 0 N v b H V t b k N v d W 5 0 J n F 1 b 3 Q 7 O j E 0 M C w m c X V v d D t L Z X l D b 2 x 1 b W 5 O Y W 1 l c y Z x d W 9 0 O z p b X S w m c X V v d D t D b 2 x 1 b W 5 J Z G V u d G l 0 a W V z J n F 1 b 3 Q 7 O l s m c X V v d D t T Z W N 0 a W 9 u M S 9 U Y W J l b G x l X 0 F u Z s O 8 Z 2 V u M V 8 x L 0 d l w 6 R u Z G V y d G V y I F R 5 c C 5 7 U 2 9 1 c m N l L k 5 h b W U s M H 0 m c X V v d D s s J n F 1 b 3 Q 7 U 2 V j d G l v b j E v V G F i Z W x s Z V 9 B b m b D v G d l b j F f M S 9 H Z c O k b m R l c n R l c i B U e X A u e 0 p h a H I s M X 0 m c X V v d D s s J n F 1 b 3 Q 7 U 2 V j d G l v b j E v V G F i Z W x s Z V 9 B b m b D v G d l b j F f M S 9 H Z c O k b m R l c n R l c i B U e X A u e 1 R 5 c C w y f S Z x d W 9 0 O y w m c X V v d D t T Z W N 0 a W 9 u M S 9 U Y W J l b G x l X 0 F u Z s O 8 Z 2 V u M V 8 x L 0 d l w 6 R u Z G V y d G V y I F R 5 c C 5 7 V m V y c 2 l j a G V y Z X I g I y w z f S Z x d W 9 0 O y w m c X V v d D t T Z W N 0 a W 9 u M S 9 U Y W J l b G x l X 0 F u Z s O 8 Z 2 V u M V 8 x L 0 d l w 6 R u Z G V y d G V y I F R 5 c C 5 7 V m V y c 2 l j a G V y Z X I g T m F t Z S w 0 f S Z x d W 9 0 O y w m c X V v d D t T Z W N 0 a W 9 u M S 9 U Y W J l b G x l X 0 F u Z s O 8 Z 2 V u M V 8 x L 0 d l w 6 R u Z G V y d G V y I F R 5 c C 5 7 S 2 F u d G 9 u L D V 9 J n F 1 b 3 Q 7 L C Z x d W 9 0 O 1 N l Y 3 R p b 2 4 x L 1 R h Y m V s b G V f Q W 5 m w 7 x n Z W 4 x X z E v R 2 X D p G 5 k Z X J 0 Z X I g V H l w L n t C c m F u Y 2 h l L D Z 9 J n F 1 b 3 Q 7 L C Z x d W 9 0 O 1 N l Y 3 R p b 2 4 x L 1 R h Y m V s b G V f Q W 5 m w 7 x n Z W 4 x X z E v R 2 X D p G 5 k Z X J 0 Z X I g V H l w L n v D m C B W Z X J z a W N o Z X J 0 Z S w 3 f S Z x d W 9 0 O y w m c X V v d D t T Z W N 0 a W 9 u M S 9 U Y W J l b G x l X 0 F u Z s O 8 Z 2 V u M V 8 x L 0 d l w 6 R u Z G V y d G V y I F R 5 c C 5 7 V m V y c 2 l j a G V y d G V u Y m V z d G F u Z C B T d G l j a H R h Z y A w M S 4 w M S 4 g R m 9 s Z 2 V q Y W h y L D h 9 J n F 1 b 3 Q 7 L C Z x d W 9 0 O 1 N l Y 3 R p b 2 4 x L 1 R h Y m V s b G V f Q W 5 m w 7 x n Z W 4 x X z E v R 2 X D p G 5 k Z X J 0 Z X I g V H l w L n t J b W 9 f S W 5 s Y W 5 k L U t W R 1 9 n Z W J W L D l 9 J n F 1 b 3 Q 7 L C Z x d W 9 0 O 1 N l Y 3 R p b 2 4 x L 1 R h Y m V s b G V f Q W 5 m w 7 x n Z W 4 x X z E v R 2 X D p G 5 k Z X J 0 Z X I g V H l w L n t J b W 9 f Q X V z b G F u Z C 1 L V k d f Z 2 V i V i w x M H 0 m c X V v d D s s J n F 1 b 3 Q 7 U 2 V j d G l v b j E v V G F i Z W x s Z V 9 B b m b D v G d l b j F f M S 9 H Z c O k b m R l c n R l c i B U e X A u e 0 l t b 1 9 G b 2 5 k c y 1 n Z X N p Y 2 h l c n Q t S 1 Z H X 2 d l Y l Y s M T F 9 J n F 1 b 3 Q 7 L C Z x d W 9 0 O 1 N l Y 3 R p b 2 4 x L 1 R h Y m V s b G V f Q W 5 m w 7 x n Z W 4 x X z E v R 2 X D p G 5 k Z X J 0 Z X I g V H l w L n t J b W 9 f R m 9 u Z H M t b m l j a H Q t S 1 Z H X 2 d l Y l Y s M T J 9 J n F 1 b 3 Q 7 L C Z x d W 9 0 O 1 N l Y 3 R p b 2 4 x L 1 R h Y m V s b G V f Q W 5 m w 7 x n Z W 4 x X z E v R 2 X D p G 5 k Z X J 0 Z X I g V H l w L n t P Y m x p c y 1 n Z X N p Y 2 h l c n Q t S 1 Z H X 2 d l Y l Y s M T N 9 J n F 1 b 3 Q 7 L C Z x d W 9 0 O 1 N l Y 3 R p b 2 4 x L 1 R h Y m V s b G V f Q W 5 m w 7 x n Z W 4 x X z E v R 2 X D p G 5 k Z X J 0 Z X I g V H l w L n t P Y m x p c y 1 u a W N o d C 1 L V k d f Z 2 V i V i w x N H 0 m c X V v d D s s J n F 1 b 3 Q 7 U 2 V j d G l v b j E v V G F i Z W x s Z V 9 B b m b D v G d l b j F f M S 9 H Z c O k b m R l c n R l c i B U e X A u e 0 9 i b F 9 G b 2 5 k c y 1 n Z X N p Y 2 h l c n Q t S 1 Z H X 2 d l Y l Y s M T V 9 J n F 1 b 3 Q 7 L C Z x d W 9 0 O 1 N l Y 3 R p b 2 4 x L 1 R h Y m V s b G V f Q W 5 m w 7 x n Z W 4 x X z E v R 2 X D p G 5 k Z X J 0 Z X I g V H l w L n t P Y m x f R m 9 u Z H M t b m l j a H Q t S 1 Z H X 2 d l Y l Y s M T Z 9 J n F 1 b 3 Q 7 L C Z x d W 9 0 O 1 N l Y 3 R p b 2 4 x L 1 R h Y m V s b G V f Q W 5 m w 7 x n Z W 4 x X z E v R 2 X D p G 5 k Z X J 0 Z X I g V H l w L n t B a 3 Q t Z 2 V z a W N o Z X J 0 L U t W R 1 9 n Z W J W L D E 3 f S Z x d W 9 0 O y w m c X V v d D t T Z W N 0 a W 9 u M S 9 U Y W J l b G x l X 0 F u Z s O 8 Z 2 V u M V 8 x L 0 d l w 6 R u Z G V y d G V y I F R 5 c C 5 7 Q W t 0 L W 5 p Y 2 h 0 L U t W R 1 9 n Z W J W L D E 4 f S Z x d W 9 0 O y w m c X V v d D t T Z W N 0 a W 9 u M S 9 U Y W J l b G x l X 0 F u Z s O 8 Z 2 V u M V 8 x L 0 d l w 6 R u Z G V y d G V y I F R 5 c C 5 7 Q W t 0 X 0 Z v b m R z L W d l c 2 l j a G V y d C 1 L V k d f Z 2 V i V i w x O X 0 m c X V v d D s s J n F 1 b 3 Q 7 U 2 V j d G l v b j E v V G F i Z W x s Z V 9 B b m b D v G d l b j F f M S 9 H Z c O k b m R l c n R l c i B U e X A u e 0 F r d F 9 G b 2 5 k c y 1 u a W N o d C 1 L V k d f Z 2 V i V i w y M H 0 m c X V v d D s s J n F 1 b 3 Q 7 U 2 V j d G l v b j E v V G F i Z W x s Z V 9 B b m b D v G d l b j F f M S 9 H Z c O k b m R l c n R l c i B U e X A u e 0 x p c S 1 n Z X N p Y 2 h l c n Q t S 1 Z H X 2 d l Y l Y s M j F 9 J n F 1 b 3 Q 7 L C Z x d W 9 0 O 1 N l Y 3 R p b 2 4 x L 1 R h Y m V s b G V f Q W 5 m w 7 x n Z W 4 x X z E v R 2 X D p G 5 k Z X J 0 Z X I g V H l w L n t M a X E t b m l j a H Q t S 1 Z H X 2 d l Y l Y s M j J 9 J n F 1 b 3 Q 7 L C Z x d W 9 0 O 1 N l Y 3 R p b 2 4 x L 1 R h Y m V s b G V f Q W 5 m w 7 x n Z W 4 x X z E v R 2 X D p G 5 k Z X J 0 Z X I g V H l w L n t M a X F f R m 9 u Z H M t Z 2 V z a W N o Z X J 0 L U t W R 1 9 n Z W J W L D I z f S Z x d W 9 0 O y w m c X V v d D t T Z W N 0 a W 9 u M S 9 U Y W J l b G x l X 0 F u Z s O 8 Z 2 V u M V 8 x L 0 d l w 6 R u Z G V y d G V y I F R 5 c C 5 7 T G l x X 0 Z v b m R z L W 5 p Y 2 h 0 L U t W R 1 9 n Z W J W L D I 0 f S Z x d W 9 0 O y w m c X V v d D t T Z W N 0 a W 9 u M S 9 U Y W J l b G x l X 0 F u Z s O 8 Z 2 V u M V 8 x L 0 d l w 6 R u Z G V y d G V y I F R 5 c C 5 7 R G V y a X Z h d G l 2 Z V 9 n Z W J W L D I 1 f S Z x d W 9 0 O y w m c X V v d D t T Z W N 0 a W 9 u M S 9 U Y W J l b G x l X 0 F u Z s O 8 Z 2 V u M V 8 x L 0 d l w 6 R u Z G V y d G V y I F R 5 c C 5 7 S W 1 v X 0 l u b G F u Z C 1 L V k d f w 7 x i c m l n V i w y N n 0 m c X V v d D s s J n F 1 b 3 Q 7 U 2 V j d G l v b j E v V G F i Z W x s Z V 9 B b m b D v G d l b j F f M S 9 H Z c O k b m R l c n R l c i B U e X A u e 0 l t b 1 9 B d X N s Y W 5 k L U t W R 1 / D v G J y a W d W L D I 3 f S Z x d W 9 0 O y w m c X V v d D t T Z W N 0 a W 9 u M S 9 U Y W J l b G x l X 0 F u Z s O 8 Z 2 V u M V 8 x L 0 d l w 6 R u Z G V y d G V y I F R 5 c C 5 7 S W 1 v X 0 Z v b m R z L W d l c 2 l j a G V y d C 1 L V k d f w 7 x i c m l n V i w y O H 0 m c X V v d D s s J n F 1 b 3 Q 7 U 2 V j d G l v b j E v V G F i Z W x s Z V 9 B b m b D v G d l b j F f M S 9 H Z c O k b m R l c n R l c i B U e X A u e 0 l t b 1 9 G b 2 5 k c y 1 u a W N o d C 1 L V k d f w 7 x i c m l n V i w y O X 0 m c X V v d D s s J n F 1 b 3 Q 7 U 2 V j d G l v b j E v V G F i Z W x s Z V 9 B b m b D v G d l b j F f M S 9 H Z c O k b m R l c n R l c i B U e X A u e 0 9 i b G l z L W d l c 2 l j a G V y d C 1 L V k d f w 7 x i c m l n V i w z M H 0 m c X V v d D s s J n F 1 b 3 Q 7 U 2 V j d G l v b j E v V G F i Z W x s Z V 9 B b m b D v G d l b j F f M S 9 H Z c O k b m R l c n R l c i B U e X A u e 0 9 i b G l z L W 5 p Y 2 h 0 L U t W R 1 / D v G J y a W d W L D M x f S Z x d W 9 0 O y w m c X V v d D t T Z W N 0 a W 9 u M S 9 U Y W J l b G x l X 0 F u Z s O 8 Z 2 V u M V 8 x L 0 d l w 6 R u Z G V y d G V y I F R 5 c C 5 7 T 2 J s X 0 Z v b m R z L W d l c 2 l j a G V y d C 1 L V k d f w 7 x i c m l n V i w z M n 0 m c X V v d D s s J n F 1 b 3 Q 7 U 2 V j d G l v b j E v V G F i Z W x s Z V 9 B b m b D v G d l b j F f M S 9 H Z c O k b m R l c n R l c i B U e X A u e 0 9 i b F 9 G b 2 5 k c y 1 u a W N o d C 1 L V k d f w 7 x i c m l n V i w z M 3 0 m c X V v d D s s J n F 1 b 3 Q 7 U 2 V j d G l v b j E v V G F i Z W x s Z V 9 B b m b D v G d l b j F f M S 9 H Z c O k b m R l c n R l c i B U e X A u e 0 F r d C 1 n Z X N p Y 2 h l c n Q t S 1 Z H X 8 O 8 Y n J p Z 1 Y s M z R 9 J n F 1 b 3 Q 7 L C Z x d W 9 0 O 1 N l Y 3 R p b 2 4 x L 1 R h Y m V s b G V f Q W 5 m w 7 x n Z W 4 x X z E v R 2 X D p G 5 k Z X J 0 Z X I g V H l w L n t B a 3 Q t b m l j a H Q t S 1 Z H X 8 O 8 Y n J p Z 1 Y s M z V 9 J n F 1 b 3 Q 7 L C Z x d W 9 0 O 1 N l Y 3 R p b 2 4 x L 1 R h Y m V s b G V f Q W 5 m w 7 x n Z W 4 x X z E v R 2 X D p G 5 k Z X J 0 Z X I g V H l w L n t B a 3 R f R m 9 u Z H M t Z 2 V z a W N o Z X J 0 L U t W R 1 / D v G J y a W d W L D M 2 f S Z x d W 9 0 O y w m c X V v d D t T Z W N 0 a W 9 u M S 9 U Y W J l b G x l X 0 F u Z s O 8 Z 2 V u M V 8 x L 0 d l w 6 R u Z G V y d G V y I F R 5 c C 5 7 Q W t 0 X 0 Z v b m R z L W 5 p Y 2 h 0 L U t W R 1 / D v G J y a W d W L D M 3 f S Z x d W 9 0 O y w m c X V v d D t T Z W N 0 a W 9 u M S 9 U Y W J l b G x l X 0 F u Z s O 8 Z 2 V u M V 8 x L 0 d l w 6 R u Z G V y d G V y I F R 5 c C 5 7 T G l x L W d l c 2 l j a G V y d C 1 L V k d f w 7 x i c m l n V i w z O H 0 m c X V v d D s s J n F 1 b 3 Q 7 U 2 V j d G l v b j E v V G F i Z W x s Z V 9 B b m b D v G d l b j F f M S 9 H Z c O k b m R l c n R l c i B U e X A u e 0 x p c S 1 u a W N o d C 1 L V k d f w 7 x i c m l n V i w z O X 0 m c X V v d D s s J n F 1 b 3 Q 7 U 2 V j d G l v b j E v V G F i Z W x s Z V 9 B b m b D v G d l b j F f M S 9 H Z c O k b m R l c n R l c i B U e X A u e 0 x p c V 9 G b 2 5 k c y 1 n Z X N p Y 2 h l c n Q t S 1 Z H X 8 O 8 Y n J p Z 1 Y s N D B 9 J n F 1 b 3 Q 7 L C Z x d W 9 0 O 1 N l Y 3 R p b 2 4 x L 1 R h Y m V s b G V f Q W 5 m w 7 x n Z W 4 x X z E v R 2 X D p G 5 k Z X J 0 Z X I g V H l w L n t M a X F f R m 9 u Z H M t b m l j a H Q t S 1 Z H X 8 O 8 Y n J p Z 1 Y s N D F 9 J n F 1 b 3 Q 7 L C Z x d W 9 0 O 1 N l Y 3 R p b 2 4 x L 1 R h Y m V s b G V f Q W 5 m w 7 x n Z W 4 x X z E v R 2 X D p G 5 k Z X J 0 Z X I g V H l w L n t E Z X J p d m F 0 a X Z l X 8 O 8 Y n J p Z 1 Y s N D J 9 J n F 1 b 3 Q 7 L C Z x d W 9 0 O 1 N l Y 3 R p b 2 4 x L 1 R h Y m V s b G V f Q W 5 m w 7 x n Z W 4 x X z E v R 2 X D p G 5 k Z X J 0 Z X I g V H l w L n t C Z X R l a W x p Z 3 V u Z 2 V u I E t W L U t W R 1 / D v G J y a W d W L D Q z f S Z x d W 9 0 O y w m c X V v d D t T Z W N 0 a W 9 u M S 9 U Y W J l b G x l X 0 F u Z s O 8 Z 2 V u M V 8 x L 0 d l w 6 R u Z G V y d G V y I F R 5 c C 5 7 U H L D p G 1 p Z W 4 g K E t 0 b y 4 z M C k s N D R 9 J n F 1 b 3 Q 7 L C Z x d W 9 0 O 1 N l Y 3 R p b 2 4 x L 1 R h Y m V s b G V f Q W 5 m w 7 x n Z W 4 x X z E v R 2 X D p G 5 k Z X J 0 Z X I g V H l w L n t F c m z D t n N t a W 5 k Z X J 1 b m d l b i B h d W Y g U H L D p G 1 p Z W 4 g K E t 0 b y 4 z M y k s N D V 9 J n F 1 b 3 Q 7 L C Z x d W 9 0 O 1 N l Y 3 R p b 2 4 x L 1 R h Y m V s b G V f Q W 5 m w 7 x n Z W 4 x X z E v R 2 X D p G 5 k Z X J 0 Z X I g V H l w L n t Q c s O k b W l l b n R h b n R l a W x l I G R l c i B S w 7 x j a 3 Z l c n N p Y 2 h l c m V y I C h L d G 8 u M z U p L D Q 2 f S Z x d W 9 0 O y w m c X V v d D t T Z W N 0 a W 9 u M S 9 U Y W J l b G x l X 0 F u Z s O 8 Z 2 V u M V 8 x L 0 d l w 6 R u Z G V y d G V y I F R 5 c C 5 7 Q m V p d H L D p G d l I G R l c i B L Y W 5 0 b 2 5 l I H o u R y 4 g Z G V y I F B y w 6 R t a W V u d m V y Y m l s b G l n d W 5 n I C h L d G 8 u M z Y p L D Q 3 f S Z x d W 9 0 O y w m c X V v d D t T Z W N 0 a W 9 u M S 9 U Y W J l b G x l X 0 F u Z s O 8 Z 2 V u M V 8 x L 0 d l w 6 R u Z G V y d G V y I F R 5 c C 5 7 Q W 5 k Z X J l I E J l a X R y w 6 R n Z S B 6 L k c u I G R l c y B W Z X J z a W N o Z X J l c n M g K E t 0 b y 4 z N i k s N D h 9 J n F 1 b 3 Q 7 L C Z x d W 9 0 O 1 N l Y 3 R p b 2 4 x L 1 R h Y m V s b G V f Q W 5 m w 7 x n Z W 4 x X z E v R 2 X D p G 5 k Z X J 0 Z X I g V H l w L n t C Z W l 0 c s O k Z 2 U g Y W 4 g S W 5 z b 2 x 2 Z W 5 6 Z m 9 u Z H M g K E t 0 b y 4 z N i k s N D l 9 J n F 1 b 3 Q 7 L C Z x d W 9 0 O 1 N l Y 3 R p b 2 4 x L 1 R h Y m V s b G V f Q W 5 m w 7 x n Z W 4 x X z E v R 2 X D p G 5 k Z X J 0 Z X I g V H l w L n t C Z W l 0 c s O k Z 2 U g Y W 4 g Z G l l I E d l c 3 V u Z G h l a X R z Z s O 2 c m R l c n V u Z y A o Q X J 0 L i A x O S B L V k c p I C A o S 3 R v L j M 2 K S w 1 M H 0 m c X V v d D s s J n F 1 b 3 Q 7 U 2 V j d G l v b j E v V G F i Z W x s Z V 9 B b m b D v G d l b j F f M S 9 H Z c O k b m R l c n R l c i B U e X A u e 0 J l a X R y w 6 R n Z S B h b i B k a W U g R W l k Z 2 V u w 7 Z z c 2 l z Y 2 h l I F F 1 Y W x p d M O k d H N r b 2 1 t a X N z a W 9 u I C h F U U s p I E F y d C 4 g N T h m I E t W R y w 1 M X 0 m c X V v d D s s J n F 1 b 3 Q 7 U 2 V j d G l v b j E v V G F i Z W x s Z V 9 B b m b D v G d l b j F f M S 9 H Z c O k b m R l c n R l c i B U e X A u e 0 F u Z 2 V y Z W N o b m V 0 Z S B 1 b m Q g Y X V z Y m V 6 Y W h s d G U g Q m V p d H L D p G d l I G F u I G R p Z S B W Z X J z a W N o Z X J 0 Z W 4 g K E t 0 b y 4 z N y k s N T J 9 J n F 1 b 3 Q 7 L C Z x d W 9 0 O 1 N l Y 3 R p b 2 4 x L 1 R h Y m V s b G V f Q W 5 m w 7 x n Z W 4 x X z E v R 2 X D p G 5 k Z X J 0 Z X I g V H l w L n t C c n V 0 d G 9 s Z W l z d H V u Z 2 V u I C h L d G 8 u N D A p L D U z f S Z x d W 9 0 O y w m c X V v d D t T Z W N 0 a W 9 u M S 9 U Y W J l b G x l X 0 F u Z s O 8 Z 2 V u M V 8 x L 0 d l w 6 R u Z G V y d G V y I F R 5 c C 5 7 S 2 9 z d G V u Y m V 0 Z W l s a W d 1 b m d l b i B G c m F u Y 2 h p c 3 N l b i A o S 3 R v L j Q y K S w 1 N H 0 m c X V v d D s s J n F 1 b 3 Q 7 U 2 V j d G l v b j E v V G F i Z W x s Z V 9 B b m b D v G d l b j F f M S 9 H Z c O k b m R l c n R l c i B U e X A u e 0 t v c 3 R l b m J l d G V p b G l n d W 5 n Z W 4 g U 2 V s Y n N i Z W h h b H Q g K E t 0 b y 4 0 M i k s N T V 9 J n F 1 b 3 Q 7 L C Z x d W 9 0 O 1 N l Y 3 R p b 2 4 x L 1 R h Y m V s b G V f Q W 5 m w 7 x n Z W 4 x X z E v R 2 X D p G 5 k Z X J 0 Z X I g V H l w L n t L b 3 N 0 Z W 5 i Z X R l a W x p Z 3 V u Z 2 V u I F N w a X R h b G J l a X R y Y W c g K E t 0 b y 4 0 M i k s N T Z 9 J n F 1 b 3 Q 7 L C Z x d W 9 0 O 1 N l Y 3 R p b 2 4 x L 1 R h Y m V s b G V f Q W 5 m w 7 x n Z W 4 x X z E v R 2 X D p G 5 k Z X J 0 Z X I g V H l w L n t L b 3 N 0 Z W 5 i Z X R l a W x p Z 3 V u Z 2 V u I F B h d X N j a G F s I C h L d G 8 u N D I p L D U 3 f S Z x d W 9 0 O y w m c X V v d D t T Z W N 0 a W 9 u M S 9 U Y W J l b G x l X 0 F u Z s O 8 Z 2 V u M V 8 x L 0 d l w 6 R u Z G V y d G V y I F R 5 c C 5 7 Q W J z Y 2 h y Z W l i d W 5 n Z W 4 g Y X V m I E t v c 3 R l b m J l d G V p b G l n d W 5 n Z W 4 g K E t 0 b y 4 0 M i k s N T h 9 J n F 1 b 3 Q 7 L C Z x d W 9 0 O 1 N l Y 3 R p b 2 4 x L 1 R h Y m V s b G V f Q W 5 m w 7 x n Z W 4 x X z E v R 2 X D p G 5 k Z X J 0 Z X I g V H l w L n t W Z X L D p G 5 k Z X J 1 b m c g U s O 8 Y 2 t z d G V s b H V u Z 2 V u I G b D v H I g d W 5 l c m x l Z G l n d G U g V m V y c 2 l j a G V y d W 5 n c 2 b D p G x s Z S A o S 3 R v L j Q 1 K S w 1 O X 0 m c X V v d D s s J n F 1 b 3 Q 7 U 2 V j d G l v b j E v V G F i Z W x s Z V 9 B b m b D v G d l b j F f M S 9 H Z c O k b m R l c n R l c i B U e X A u e 0 F 1 c 2 d s Z W l j a C B 2 b 2 4 g e n U g a G 9 o Z W 4 g U H L D p G 1 p Z W 5 l a W 5 u Y W h t Z W 4 g K E t 0 b y 4 0 N T Q p I C h h Y i A y M D E 3 K S w 2 M H 0 m c X V v d D s s J n F 1 b 3 Q 7 U 2 V j d G l v b j E v V G F i Z W x s Z V 9 B b m b D v G d l b j F f M S 9 H Z c O k b m R l c n R l c i B U e X A u e 1 Z l c s O k b m Q u Z C 5 2 Z X J z L n R l Y 2 h u L l N j a H d h b m t 1 b m d z L V J z d C 4 g K E t 0 b y 4 g N D Y w K S A o b n V y I G J l a S B W V k c p L D Y x f S Z x d W 9 0 O y w m c X V v d D t T Z W N 0 a W 9 u M S 9 U Y W J l b G x l X 0 F u Z s O 8 Z 2 V u M V 8 x L 0 d l w 6 R u Z G V y d G V y I F R 5 c C 5 7 V m V y w 6 R u Z G V y d W 5 n I F L D v G N r c 3 R l b G x 1 b m d l b i B Q c s O k b W l l b m t v c n J l a 3 R 1 c i A g K E t 0 b y 4 0 N y k s N j J 9 J n F 1 b 3 Q 7 L C Z x d W 9 0 O 1 N l Y 3 R p b 2 4 x L 1 R h Y m V s b G V f Q W 5 m w 7 x n Z W 4 x X z E v R 2 X D p G 5 k Z X J 0 Z X I g V H l w L n t B Y m d h Y m V u I G l u I G R l b i B S a X N p a 2 9 h d X N n b G V p Y 2 g g K E t 0 b y 4 g Z s O 8 c i B O Z X R 0 b y 1 a Y W h s Z X I p I C h L d G 8 u N D g p L D Y z f S Z x d W 9 0 O y w m c X V v d D t T Z W N 0 a W 9 u M S 9 U Y W J l b G x l X 0 F u Z s O 8 Z 2 V u M V 8 x L 0 d l w 6 R u Z G V y d G V y I F R 5 c C 5 7 Q m V p d H L D p G d l I G F 1 c y B k Z W 0 g U m l z a W t v Y X V z Z 2 x l a W N o I C h L d G 8 u I G b D v H I g T m V 0 d G 8 t R W 1 w Z s O k b m d l c i k g K E t 0 b y 4 0 O C k s N j R 9 J n F 1 b 3 Q 7 L C Z x d W 9 0 O 1 N l Y 3 R p b 2 4 x L 1 R h Y m V s b G V f Q W 5 m w 7 x n Z W 4 x X z E v R 2 X D p G 5 k Z X J 0 Z X I g V H l w L n t C a W x k d W 5 n I C 8 g Q X V m b M O 2 c 3 V u Z y B B Y m d y Z W 5 6 d W 5 n Z W 4 g Z s O 8 c i B k Z W 4 g U m l z a W t v Y X V z Z 2 x l a W N o I C h L d G 8 u N D g p L D Y 1 f S Z x d W 9 0 O y w m c X V v d D t T Z W N 0 a W 9 u M S 9 U Y W J l b G x l X 0 F u Z s O 8 Z 2 V u M V 8 x L 0 d l w 6 R u Z G V y d G V y I F R 5 c C 5 7 Q m V o Y W 5 k b H V u Z 3 N w Y X V z Y 2 h h b G V u I E 1 h b m F n Z W Q g Q 2 F y Z S A o S 3 R v L j Q z K S w 2 N n 0 m c X V v d D s s J n F 1 b 3 Q 7 U 2 V j d G l v b j E v V G F i Z W x s Z V 9 B b m b D v G d l b j F f M S 9 H Z c O k b m R l c n R l c i B U e X A u e 0 t v c 3 R l b i B m w 7 x y I G 1 l Z G l 6 a W 5 p c 2 N o Z S B D Y W x s L U N l b n R l c i A o S 3 R v L j Q z K S w 2 N 3 0 m c X V v d D s s J n F 1 b 3 Q 7 U 2 V j d G l v b j E v V G F i Z W x s Z V 9 B b m b D v G d l b j F f M S 9 H Z c O k b m R l c n R l c i B U e X A u e 1 d l a X R l c m U g T G V p c 3 R 1 b m d l b i A o S 3 R v L j Q z K S w 2 O H 0 m c X V v d D s s J n F 1 b 3 Q 7 U 2 V j d G l v b j E v V G F i Z W x s Z V 9 B b m b D v G d l b j F f M S 9 H Z c O k b m R l c n R l c i B U e X A u e 0 x l a X N 0 d W 5 n c 2 F u d G V p b G U g c G F z c 2 l 2 Z S B S w 7 x j a 3 Z l c n N p Y 2 h l c n V u Z y A o S 3 R v L j Q 0 K S w 2 O X 0 m c X V v d D s s J n F 1 b 3 Q 7 U 2 V j d G l v b j E v V G F i Z W x s Z V 9 B b m b D v G d l b j F f M S 9 H Z c O k b m R l c n R l c i B U e X A u e 8 O c Y m V y c 2 N o d X N z Y m V 0 Z W l s a W d 1 b m c g Z G V y I F Z l c n N p Y 2 h l c n R l b i A o S 3 R v L i A 0 O T A p I C h u d X I g Y m V p I F Z W R y k s N z B 9 J n F 1 b 3 Q 7 L C Z x d W 9 0 O 1 N l Y 3 R p b 2 4 x L 1 R h Y m V s b G V f Q W 5 m w 7 x n Z W 4 x X z E v R 2 X D p G 5 k Z X J 0 Z X I g V H l w L n s 1 M D A g L y A 1 M D I g L S A 1 M D Q g U G V y c 2 9 u Y W x h d W Z 3 Y W 5 k I C h L d G 8 u N T A p L D c x f S Z x d W 9 0 O y w m c X V v d D t T Z W N 0 a W 9 u M S 9 U Y W J l b G x l X 0 F u Z s O 8 Z 2 V u M V 8 x L 0 d l w 6 R u Z G V y d G V y I F R 5 c C 5 7 U H J v d m l z a W 9 u Z W 4 g Y W 5 z I G V p Z 2 V u Z S B Q Z X J z b 2 5 h b C A o S 3 R v L j U w K S w 3 M n 0 m c X V v d D s s J n F 1 b 3 Q 7 U 2 V j d G l v b j E v V G F i Z W x s Z V 9 B b m b D v G d l b j F f M S 9 H Z c O k b m R l c n R l c i B U e X A u e z U x M C A t I D U x N S A r I D U x O C B E a X Z l c n N l c i B C Z X R y a W V i c 2 F 1 Z n d h b m Q g K E t 0 b y 4 g N T E p L D c z f S Z x d W 9 0 O y w m c X V v d D t T Z W N 0 a W 9 u M S 9 U Y W J l b G x l X 0 F u Z s O 8 Z 2 V u M V 8 x L 0 d l w 6 R u Z G V y d G V y I F R 5 c C 5 7 V 2 V y Y m V h d W Z 3 Y W 5 k I C h L d G 8 u I D U x K S w 3 N H 0 m c X V v d D s s J n F 1 b 3 Q 7 U 2 V j d G l v b j E v V G F i Z W x s Z V 9 B b m b D v G d l b j F f M S 9 H Z c O k b m R l c n R l c i B U e X A u e 1 B y b 3 Z p c 2 l v b m V u I C h L d G 8 u I D U x N y k s N z V 9 J n F 1 b 3 Q 7 L C Z x d W 9 0 O 1 N l Y 3 R p b 2 4 x L 1 R h Y m V s b G V f Q W 5 m w 7 x n Z W 4 x X z E v R 2 X D p G 5 k Z X J 0 Z X I g V H l w L n t B Y n N j a H J l a W J 1 b m d l b i A o S 3 R v L i A 1 M S k s N z Z 9 J n F 1 b 3 Q 7 L C Z x d W 9 0 O 1 N l Y 3 R p b 2 4 x L 1 R h Y m V s b G V f Q W 5 m w 7 x n Z W 4 x X z E v R 2 X D p G 5 k Z X J 0 Z X I g V H l w L n v D n G J y a W d l c i B i Z X R y a W V i b G l j a G V y I E V y d H J h Z y B L V k c g K E t 0 b y 4 3 M C k s N z d 9 J n F 1 b 3 Q 7 L C Z x d W 9 0 O 1 N l Y 3 R p b 2 4 x L 1 R h Y m V s b G V f Q W 5 m w 7 x n Z W 4 x X z E v R 2 X D p G 5 k Z X J 0 Z X I g V H l w L n v D n G J y a W d l c i B i Z X R y a W V i b G l j a G V y I E F 1 Z n d h b m Q g S 1 Z H I C h L d G 8 u N z E p L D c 4 f S Z x d W 9 0 O y w m c X V v d D t T Z W N 0 a W 9 u M S 9 U Y W J l b G x l X 0 F u Z s O 8 Z 2 V u M V 8 x L 0 d l w 6 R u Z G V y d G V y I F R 5 c C 5 7 R n J l a X d p b G x p Z 2 V y I E F i Y m F 1 I H Z v b i D D v G J l c m 3 D p H N z a W d l b i B S Z X N l c n Z l b i A o S 3 R v L j c x N S k g K G F i I D I w M T c p L D c 5 f S Z x d W 9 0 O y w m c X V v d D t T Z W N 0 a W 9 u M S 9 U Y W J l b G x l X 0 F u Z s O 8 Z 2 V u M V 8 x L 0 d l w 6 R u Z G V y d G V y I F R 5 c C 5 7 R X J m b 2 x n I G F 1 c y B L Y X B p d G F s Y W 5 s Y W d l b i B L V k c g K E t 0 b y 4 3 M y k s O D B 9 J n F 1 b 3 Q 7 L C Z x d W 9 0 O 1 N l Y 3 R p b 2 4 x L 1 R h Y m V s b G V f Q W 5 m w 7 x n Z W 4 x X z E v R 2 X D p G 5 k Z X J 0 Z X I g V H l w L n t C Z X R y a W V i c 2 Z y Z W 1 k Z X I g d W 5 k I G F 1 c 3 N l c m 9 y Z G V u d G x p Y 2 h l c i B F c n R y Y W c g K E t 0 b y 4 4 M C k s O D F 9 J n F 1 b 3 Q 7 L C Z x d W 9 0 O 1 N l Y 3 R p b 2 4 x L 1 R h Y m V s b G V f Q W 5 m w 7 x n Z W 4 x X z E v R 2 X D p G 5 k Z X J 0 Z X I g V H l w L n t C Z X R y a W V i c 2 Z y Z W 1 k Z X I g d W 5 k I G F 1 c 3 N l c m 9 y Z G V u d G x p Y 2 h l c i B B d W Z 3 Y W 5 k I C h L d G 8 u O D A p L D g y f S Z x d W 9 0 O y w m c X V v d D t T Z W N 0 a W 9 u M S 9 U Y W J l b G x l X 0 F u Z s O 8 Z 2 V u M V 8 x L 0 d l w 6 R u Z G V y d G V y I F R 5 c C 5 7 U 3 R l d W V y b i A o S 3 R v L i A 5 K S A o b n V y I G J l a S B W V k c p L D g z f S Z x d W 9 0 O y w m c X V v d D t T Z W N 0 a W 9 u M S 9 U Y W J l b G x l X 0 F u Z s O 8 Z 2 V u M V 8 x L 0 d l w 6 R u Z G V y d G V y I F R 5 c C 5 7 Q W J n c m V u e n V u Z y B S Q S A o S 3 R v L j I 3 M D A p L D g 0 f S Z x d W 9 0 O y w m c X V v d D t T Z W N 0 a W 9 u M S 9 U Y W J l b G x l X 0 F u Z s O 8 Z 2 V u M V 8 x L 0 d l w 6 R u Z G V y d G V y I F R 5 c C 5 7 Q W J n c m V u e n V u Z y B S Q S A o S 3 R v L j E 1 M y k s O D V 9 J n F 1 b 3 Q 7 L C Z x d W 9 0 O 1 N l Y 3 R p b 2 4 x L 1 R h Y m V s b G V f Q W 5 m w 7 x n Z W 4 x X z E v R 2 X D p G 5 k Z X J 0 Z X I g V H l w L n t 2 b 3 J o I F J l c y A o Y W x s I G l u I E 1 p b y k s O D Z 9 J n F 1 b 3 Q 7 L C Z x d W 9 0 O 1 N l Y 3 R p b 2 4 x L 1 R h Y m V s b G V f Q W 5 m w 7 x n Z W 4 x X z E v R 2 X D p G 5 k Z X J 0 Z X I g V H l w L n t N a W 4 g U m V z I C h h b G w g a W 4 g T W l v K S w 4 N 3 0 m c X V v d D s s J n F 1 b 3 Q 7 U 2 V j d G l v b j E v V G F i Z W x s Z V 9 B b m b D v G d l b j F f M S 9 H Z c O k b m R l c n R l c i B U e X A u e 0 R l Z l 9 S Q S w 4 O H 0 m c X V v d D s s J n F 1 b 3 Q 7 U 2 V j d G l v b j E v V G F i Z W x s Z V 9 B b m b D v G d l b j F f M S 9 H Z c O k b m R l c n R l c i B U e X A u e 0 t h c G l 0 Y W x h b m x h Z 2 V u I E t W R y A o M T A w K S w 4 O X 0 m c X V v d D s s J n F 1 b 3 Q 7 U 2 V j d G l v b j E v V G F i Z W x s Z V 9 B b m b D v G d l b j F f M S 9 H Z c O k b m R l c n R l c i B U e X A u e 0 t h c G l 0 Y W x h b m x h Z 2 V u I F Z W R y A o M T A x K S w 5 M H 0 m c X V v d D s s J n F 1 b 3 Q 7 U 2 V j d G l v b j E v V G F i Z W x s Z V 9 B b m b D v G d l b j F f M S 9 H Z c O k b m R l c n R l c i B U e X A u e 0 F r d G l 2 Z W 4 g Y X V z I F Z v c n N v c m d l c G z D p G 5 l I C g x M D Q p L D k x f S Z x d W 9 0 O y w m c X V v d D t T Z W N 0 a W 9 u M S 9 U Y W J l b G x l X 0 F u Z s O 8 Z 2 V u M V 8 x L 0 d l w 6 R u Z G V y d G V y I F R 5 c C 5 7 S W 1 t Y X R l c m l l b G x l I E F u b G F n Z W 4 g K D E x K S w 5 M n 0 m c X V v d D s s J n F 1 b 3 Q 7 U 2 V j d G l v b j E v V G F i Z W x s Z V 9 B b m b D v G d l b j F f M S 9 H Z c O k b m R l c n R l c i B U e X A u e 1 N h Y 2 h h b m x h Z 2 V u I C g x M y k s O T N 9 J n F 1 b 3 Q 7 L C Z x d W 9 0 O 1 N l Y 3 R p b 2 4 x L 1 R h Y m V s b G V f Q W 5 m w 7 x n Z W 4 x X z E v R 2 X D p G 5 k Z X J 0 Z X I g V H l w L n t S Z W N o b n V u Z 3 N h Y m d y Z W 5 6 d W 5 n I C g x N S k s O T R 9 J n F 1 b 3 Q 7 L C Z x d W 9 0 O 1 N l Y 3 R p b 2 4 x L 1 R h Y m V s b G V f Q W 5 m w 7 x n Z W 4 x X z E v R 2 X D p G 5 k Z X J 0 Z X I g V H l w L n t G b 3 J k Z X J 1 b m d l b i B W Z X J z a W N o Z X J 1 b m d z b m V o b W V y I C g x N j A p L D k 1 f S Z x d W 9 0 O y w m c X V v d D t T Z W N 0 a W 9 u M S 9 U Y W J l b G x l X 0 F u Z s O 8 Z 2 V u M V 8 x L 0 d l w 6 R u Z G V y d G V y I F R 5 c C 5 7 R m 9 y Z G V y d W 5 n Z W 4 g Y X V z I F J B I C g x N j E p L D k 2 f S Z x d W 9 0 O y w m c X V v d D t T Z W N 0 a W 9 u M S 9 U Y W J l b G x l X 0 F u Z s O 8 Z 2 V u M V 8 x L 0 d l w 6 R u Z G V y d G V y I F R 5 c C 5 7 V m V y c 2 l j a G V y d W 5 n c 2 9 y Z 2 F u a X N h d G l v b m V u I C g x N j Q p L D k 3 f S Z x d W 9 0 O y w m c X V v d D t T Z W N 0 a W 9 u M S 9 U Y W J l b G x l X 0 F u Z s O 8 Z 2 V u M V 8 x L 0 d l w 6 R u Z G V y d G V y I F R 5 c C 5 7 Q W d l b n R l b i B 1 b m Q g V m V y b W l 0 d G x l c i A o M T Y 1 K S w 5 O H 0 m c X V v d D s s J n F 1 b 3 Q 7 U 2 V j d G l v b j E v V G F i Z W x s Z V 9 B b m b D v G d l b j F f M S 9 H Z c O k b m R l c n R l c i B U e X A u e 0 d l Z 2 V u w 7 x i Z X I g c 3 R h Y X R s a W N o Z W 4 g U 3 R l b G x l b i A o M T Y 3 K S w 5 O X 0 m c X V v d D s s J n F 1 b 3 Q 7 U 2 V j d G l v b j E v V G F i Z W x s Z V 9 B b m b D v G d l b j F f M S 9 H Z c O k b m R l c n R l c i B U e X A u e 8 O c Y n J p Z 2 U g R m 9 y Z G V y d W 5 n Z W 4 g K D E 2 O S k s M T A w f S Z x d W 9 0 O y w m c X V v d D t T Z W N 0 a W 9 u M S 9 U Y W J l b G x l X 0 F u Z s O 8 Z 2 V u M V 8 x L 0 d l w 6 R u Z G V y d G V y I F R 5 c C 5 7 R m 9 y Z G V y d W 5 n Z W 4 g Y m V p I G 5 h a G V z d G V o Z W 5 k Z W 4 g T 3 J n Y W 5 p c 2 F 0 a W 9 u Z W 4 g d W 5 k I F B l c n N v b m V u I C g x N y k s M T A x f S Z x d W 9 0 O y w m c X V v d D t T Z W N 0 a W 9 u M S 9 U Y W J l b G x l X 0 F u Z s O 8 Z 2 V u M V 8 x L 0 d l w 6 R u Z G V y d G V y I F R 5 c C 5 7 R m z D v H N z a W d l I E 1 p d H R l b C A o M T k p L D E w M n 0 m c X V v d D s s J n F 1 b 3 Q 7 U 2 V j d G l v b j E v V G F i Z W x s Z V 9 B b m b D v G d l b j F f M S 9 H Z c O k b m R l c n R l c i B U e X A u e 0 J f S 2 F w a X R h b C B k Z X I g T 3 J n Y W 5 p c 2 F 0 a W 9 u I C g y M D A p L D E w M 3 0 m c X V v d D s s J n F 1 b 3 Q 7 U 2 V j d G l v b j E v V G F i Z W x s Z V 9 B b m b D v G d l b j F f M S 9 H Z c O k b m R l c n R l c i B U e X A u e 0 J f T 0 t Q I E N I I D I w N j A w L D E w N H 0 m c X V v d D s s J n F 1 b 3 Q 7 U 2 V j d G l v b j E v V G F i Z W x s Z V 9 B b m b D v G d l b j F f M S 9 H Z c O k b m R l c n R l c i B U e X A u e 0 J f T 0 t Q I E V V L 0 V G V E E g M j A 2 M D E s M T A 1 f S Z x d W 9 0 O y w m c X V v d D t T Z W N 0 a W 9 u M S 9 U Y W J l b G x l X 0 F u Z s O 8 Z 2 V u M V 8 x L 0 d l w 6 R u Z G V y d G V y I F R 5 c C 5 7 R n J l a X d p b G x p Z 2 V z I F R h Z 2 d l b G Q g S 1 Z H I D I w N j A y L D E w N n 0 m c X V v d D s s J n F 1 b 3 Q 7 U 2 V j d G l v b j E v V G F i Z W x s Z V 9 B b m b D v G d l b j F f M S 9 H Z c O k b m R l c n R l c i B U e X A u e 0 J f Q W t 0 a X Z l I F L D v G N r d m V y c 2 l j a G V y d W 5 n I E t W R y A o M j A 2 M D M p L D E w N 3 0 m c X V v d D s s J n F 1 b 3 Q 7 U 2 V j d G l v b j E v V G F i Z W x s Z V 9 B b m b D v G d l b j F f M S 9 H Z c O k b m R l c n R l c i B U e X A u e 1 V W R y A o V V Z W I D I w N j I w K S w x M D h 9 J n F 1 b 3 Q 7 L C Z x d W 9 0 O 1 N l Y 3 R p b 2 4 x L 1 R h Y m V s b G V f Q W 5 m w 7 x n Z W 4 x X z E v R 2 X D p G 5 k Z X J 0 Z X I g V H l w L n t V V k c g K F V W V i A y M D Y y M S k s M T A 5 f S Z x d W 9 0 O y w m c X V v d D t T Z W N 0 a W 9 u M S 9 U Y W J l b G x l X 0 F u Z s O 8 Z 2 V u M V 8 x L 0 d l w 6 R u Z G V y d G V y I F R 5 c C 5 7 R l 9 W R y B p b m t s L i B G T C A o M j A 2 M S k s M T E w f S Z x d W 9 0 O y w m c X V v d D t T Z W N 0 a W 9 u M S 9 U Y W J l b G x l X 0 F u Z s O 8 Z 2 V u M V 8 x L 0 d l w 6 R u Z G V y d G V y I F R 5 c C 5 7 Q l 9 W Z X J z a W N o Z X J 1 b m d z d G V j a G 5 p c 2 N o Z S B S w 7 x j a 3 N 0 Z W x s d W 5 n Z W 4 g Z s O 8 c i B m c m V p d 2 l s b G l n Z X M g V G F n Z 2 V s Z C B L V k c g T G V p c 3 R 1 b m d z c s O 8 Y 2 t z d G V s b H V u Z 2 V u I C g y M T A w M C w x M T F 9 J n F 1 b 3 Q 7 L C Z x d W 9 0 O 1 N l Y 3 R p b 2 4 x L 1 R h Y m V s b G V f Q W 5 m w 7 x n Z W 4 x X z E v R 2 X D p G 5 k Z X J 0 Z X I g V H l w L n t C X 1 Z l c n N p Y 2 h l c n V u Z 3 N 0 Z W N o b m l z Y 2 h l I F L D v G N r c 3 R l b G x 1 b m d l b i B m w 7 x y I G Z y Z W l 3 a W x s a W d l c y B U Y W d n Z W x k I E t W R y B B b H R l c n V u Z 3 N y w 7 x j a 3 N 0 Z W x s d W 5 n Z W 4 g K D I x M D A x L D E x M n 0 m c X V v d D s s J n F 1 b 3 Q 7 U 2 V j d G l v b j E v V G F i Z W x s Z V 9 B b m b D v G d l b j F f M S 9 H Z c O k b m R l c n R l c i B U e X A u e 0 J f V m V y c 2 l j a G V y d W 5 n c 3 R l Y 2 h u a X N j a G U g U s O 8 Y 2 t z d G V s b H V u Z 2 V u I G b D v H I g T 0 t Q I E N I I C g y M T A x M C k s M T E z f S Z x d W 9 0 O y w m c X V v d D t T Z W N 0 a W 9 u M S 9 U Y W J l b G x l X 0 F u Z s O 8 Z 2 V u M V 8 x L 0 d l w 6 R u Z G V y d G V y I F R 5 c C 5 7 Q l 9 W Z X J z a W N o Z X J 1 b m d z d G V j a G 5 p c 2 N o Z S B S w 7 x j a 3 N 0 Z W x s d W 5 n Z W 4 g Z s O 8 c i B F V S 9 F R l R B I C g y M T A x M S k s M T E 0 f S Z x d W 9 0 O y w m c X V v d D t T Z W N 0 a W 9 u M S 9 U Y W J l b G x l X 0 F u Z s O 8 Z 2 V u M V 8 x L 0 d l w 6 R u Z G V y d G V y I F R 5 c C 5 7 Q l 9 W Z X J z a W N o Z X J 1 b m d z d G V j a G 5 p c 2 N o Z S B S w 7 x j a 3 N 0 Z W x s d W 5 n Z W 4 g Z s O 8 c i B B a 3 R p d m U g U s O 8 Y 2 t 2 Z X J z a W N o Z X J 1 b m c g S 1 Z H I C g y M T A y K S w x M T V 9 J n F 1 b 3 Q 7 L C Z x d W 9 0 O 1 N l Y 3 R p b 2 4 x L 1 R h Y m V s b G V f Q W 5 m w 7 x n Z W 4 x X z E v R 2 X D p G 5 k Z X J 0 Z X I g V H l w L n t C X 1 Z l c n N p Y 2 h l c n V u Z 3 N 0 Z W N o b m l z Y 2 h l I F L D v G N r c 3 R l b G x 1 b m d l b i B m w 7 x y I F Z W R y B p b m t s I E Z M I C g y M T A z K S w x M T Z 9 J n F 1 b 3 Q 7 L C Z x d W 9 0 O 1 N l Y 3 R p b 2 4 x L 1 R h Y m V s b G V f Q W 5 m w 7 x n Z W 4 x X z E v R 2 X D p G 5 k Z X J 0 Z X I g V H l w L n t W Z X J z a W N o Z X J 1 b m d z d G V j a G 5 p c 2 N o Z S B S w 7 x j a 3 N 0 Z W x s d W 5 n Z W 4 g V V Z H I C g y M T A 0 K S w x M T d 9 J n F 1 b 3 Q 7 L C Z x d W 9 0 O 1 N l Y 3 R p b 2 4 x L 1 R h Y m V s b G V f Q W 5 m w 7 x n Z W 4 x X z E v R 2 X D p G 5 k Z X J 0 Z X I g V H l w L n t C X 1 L D v G N r c 3 R l b G x 1 b m d l b i B B d X N n b G V p Y 2 g g d m 9 u I H p 1 I G h v a G V u I F B y w 6 R t a W V u Z W l u b m F o b W V u I C g y M T A 1 K S w x M T h 9 J n F 1 b 3 Q 7 L C Z x d W 9 0 O 1 N l Y 3 R p b 2 4 x L 1 R h Y m V s b G V f Q W 5 m w 7 x n Z W 4 x X z E v R 2 X D p G 5 k Z X J 0 Z X I g V H l w L n t W Z X J z a W N o Z X J 1 b m d z d G V j a G 5 p c 2 N o Z S B T Y 2 h 3 Y W 5 r d W 5 n c y B 1 b m Q g U 2 l j a G V y a G V p d H N y w 7 x j a 3 N 0 Z W x s d W 5 n Z W 4 g V l Z H I C g y M T E p L D E x O X 0 m c X V v d D s s J n F 1 b 3 Q 7 U 2 V j d G l v b j E v V G F i Z W x s Z V 9 B b m b D v G d l b j F f M S 9 H Z c O k b m R l c n R l c i B U e X A u e 0 5 p Y 2 h 0 d m V y c 2 l j a G V y d W 5 n c 3 R l Y 2 h u a X N j a G U g U s O 8 Y 2 t z d G V s b H V u Z 2 V u I E t W R y A o M j I w M C k s M T I w f S Z x d W 9 0 O y w m c X V v d D t T Z W N 0 a W 9 u M S 9 U Y W J l b G x l X 0 F u Z s O 8 Z 2 V u M V 8 x L 0 d l w 6 R u Z G V y d G V y I F R 5 c C 5 7 T m l j a H R 2 Z X J z a W N o Z X J 1 b m d z d G V j a G 5 p c 2 N o Z S B S w 7 x j a 3 N 0 Z W x s d W 5 n Z W 4 g V l Z H I C g y M j A x K S w x M j F 9 J n F 1 b 3 Q 7 L C Z x d W 9 0 O 1 N l Y 3 R p b 2 4 x L 1 R h Y m V s b G V f Q W 5 m w 7 x n Z W 4 x X z E v R 2 X D p G 5 k Z X J 0 Z X I g V H l w L n t S w 7 x j a 3 N 0 Z W x s d W 5 n Z W 4 g Z s O 8 c i B S a X N p a 2 V u I G l u I G R l b i B L Y X B p d G F s Y W 5 s Y W d l b i B W V k d c d T A w M j Z V V k c g K D I z M C k s M T I y f S Z x d W 9 0 O y w m c X V v d D t T Z W N 0 a W 9 u M S 9 U Y W J l b G x l X 0 F u Z s O 8 Z 2 V u M V 8 x L 0 d l w 6 R u Z G V y d G V y I F R 5 c C 5 7 Q l 9 S w 7 x j a 3 N 0 Z W x s d W 5 n Z W 4 g Z n J l a X d p b G x p Z 2 V y I E F i Y m F 1 I H Z v b i D D v G J l c m 3 D p H N z a W d l b i B S Z X N l c n Z l b i A o M j M y K S w x M j N 9 J n F 1 b 3 Q 7 L C Z x d W 9 0 O 1 N l Y 3 R p b 2 4 x L 1 R h Y m V s b G V f Q W 5 m w 7 x n Z W 4 x X z E v R 2 X D p G 5 k Z X J 0 Z X I g V H l w L n t M Y W 5 n Z n J p c 3 R p Z 2 U g V m V y Y m l u Z G x p Y 2 h r Z W l 0 Z W 4 g K D I 0 M C k s M T I 0 f S Z x d W 9 0 O y w m c X V v d D t T Z W N 0 a W 9 u M S 9 U Y W J l b G x l X 0 F u Z s O 8 Z 2 V u M V 8 x L 0 d l w 6 R u Z G V y d G V y I F R 5 c C 5 7 V m V y Y m l u Z G x p Y 2 h r Z W l 0 Z W 4 g R H J p d H R l I C g y N T A p L D E y N X 0 m c X V v d D s s J n F 1 b 3 Q 7 U 2 V j d G l v b j E v V G F i Z W x s Z V 9 B b m b D v G d l b j F f M S 9 H Z c O k b m R l c n R l c i B U e X A u e 1 Z l c m J p b m R s a W N o a 2 V p d G V u I E x l a X N 0 d W 5 n c 2 V y Y n J p b m d l c i A o M j Y w K S w x M j Z 9 J n F 1 b 3 Q 7 L C Z x d W 9 0 O 1 N l Y 3 R p b 2 4 x L 1 R h Y m V s b G V f Q W 5 m w 7 x n Z W 4 x X z E v R 2 X D p G 5 k Z X J 0 Z X I g V H l w L n t W b 3 J h d X N i Z X p h a G x 0 Z S B Q c s O k b W l l b i B k Z X I g V m V y c 2 l j a G V y d G V u I C g y N j E p L D E y N 3 0 m c X V v d D s s J n F 1 b 3 Q 7 U 2 V j d G l v b j E v V G F i Z W x s Z V 9 B b m b D v G d l b j F f M S 9 H Z c O k b m R l c n R l c i B U e X A u e 1 B h c 3 N p d m U g R H V y Y 2 h n Y W 5 n c 2 t v b n R p I C g y N j I p L D E y O H 0 m c X V v d D s s J n F 1 b 3 Q 7 U 2 V j d G l v b j E v V G F i Z W x s Z V 9 B b m b D v G d l b j F f M S 9 H Z c O k b m R l c n R l c i B U e X A u e 1 Z l c n N p Y 2 h l c n V u Z 3 N v c m d h b m l z Y X R p b 2 5 l b i A o M j Y z K S w x M j l 9 J n F 1 b 3 Q 7 L C Z x d W 9 0 O 1 N l Y 3 R p b 2 4 x L 1 R h Y m V s b G V f Q W 5 m w 7 x n Z W 4 x X z E v R 2 X D p G 5 k Z X J 0 Z X I g V H l w L n t B Z 2 V u d G V u I H V u Z C B W Z X J t a X R 0 b G V y I C g y N j Q p L D E z M H 0 m c X V v d D s s J n F 1 b 3 Q 7 U 2 V j d G l v b j E v V G F i Z W x s Z V 9 B b m b D v G d l b j F f M S 9 H Z c O k b m R l c n R l c i B U e X A u e 0 d l Z 2 V u w 7 x i Z X I g c 3 R h Y X R s a W N o Z W 4 g U 3 R l b G x l b i A o M j Y 1 K S w x M z F 9 J n F 1 b 3 Q 7 L C Z x d W 9 0 O 1 N l Y 3 R p b 2 4 x L 1 R h Y m V s b G V f Q W 5 m w 7 x n Z W 4 x X z E v R 2 X D p G 5 k Z X J 0 Z X I g V H l w L n t H Z W 1 l a W 5 z Y W 1 l I E V p b n J p Y 2 h 0 d W 5 n I E t W R y A o M j Y 2 K S w x M z J 9 J n F 1 b 3 Q 7 L C Z x d W 9 0 O 1 N l Y 3 R p b 2 4 x L 1 R h Y m V s b G V f Q W 5 m w 7 x n Z W 4 x X z E v R 2 X D p G 5 k Z X J 0 Z X I g V H l w L n t W Z X J i a W 5 k b G l j a G t l a X R l b i B M a W V m Z X J h b n R l b i B 1 b m Q g w 5 x i c m l n Z S A o M j Y 4 K S w x M z N 9 J n F 1 b 3 Q 7 L C Z x d W 9 0 O 1 N l Y 3 R p b 2 4 x L 1 R h Y m V s b G V f Q W 5 m w 7 x n Z W 4 x X z E v R 2 X D p G 5 k Z X J 0 Z X I g V H l w L n t W Z X J i a W 5 k b G l j a G t l a X R l b i B n Z W d l b s O 8 Y m V y I G 5 h a G V z d G V o Z W 5 k Z W 4 g T 3 J n Y W 5 p c 2 F 0 a W 9 u Z W 4 g d W 5 k I F B l c n N v b m V u I C g y N j k p L D E z N H 0 m c X V v d D s s J n F 1 b 3 Q 7 U 2 V j d G l v b j E v V G F i Z W x s Z V 9 B b m b D v G d l b j F f M S 9 H Z c O k b m R l c n R l c i B U e X A u e 0 J f U m V j a G 5 1 b m d z Y W J n c m V u e n V u Z y A o M j c w K S w x M z V 9 J n F 1 b 3 Q 7 L C Z x d W 9 0 O 1 N l Y 3 R p b 2 4 x L 1 R h Y m V s b G V f Q W 5 m w 7 x n Z W 4 x X z E v R 2 X D p G 5 k Z X J 0 Z X I g V H l w L n t m d X N p b 2 5 p Z X J 0 Z S w x M z Z 9 J n F 1 b 3 Q 7 L C Z x d W 9 0 O 1 N l Y 3 R p b 2 4 x L 1 R h Y m V s b G V f Q W 5 m w 7 x n Z W 4 x X z E v R 2 X D p G 5 k Z X J 0 Z X I g V H l w L n t G d X N p b 2 5 l b l 9 h b n p l a W d l b i w x M z d 9 J n F 1 b 3 Q 7 L C Z x d W 9 0 O 1 N l Y 3 R p b 2 4 x L 1 R h Y m V s b G V f Q W 5 m w 7 x n Z W 4 x X z E v R 2 X D p G 5 k Z X J 0 Z X I g V H l w L n t q d X J f R 3 J 1 c H B l L D E z O H 0 m c X V v d D s s J n F 1 b 3 Q 7 U 2 V j d G l v b j E v V G F i Z W x s Z V 9 B b m b D v G d l b j F f M S 9 H Z c O k b m R l c n R l c i B U e X A u e 2 p 1 c l 9 H c n V w c G V f Y W 5 6 Z W l n Z W 4 s M T M 5 f S Z x d W 9 0 O 1 0 s J n F 1 b 3 Q 7 U m V s Y X R p b 2 5 z a G l w S W 5 m b y Z x d W 9 0 O z p b X X 0 i I C 8 + P C 9 T d G F i b G V F b n R y a W V z P j w v S X R l b T 4 8 S X R l b T 4 8 S X R l b U x v Y 2 F 0 a W 9 u P j x J d G V t V H l w Z T 5 G b 3 J t d W x h P C 9 J d G V t V H l w Z T 4 8 S X R l b V B h d G g + U 2 V j d G l v b j E v V G F i Z W x s Z V 9 B b m Y l Q z M l Q k N n Z W 4 x X z E v U X V l b G x l P C 9 J d G V t U G F 0 a D 4 8 L 0 l 0 Z W 1 M b 2 N h d G l v b j 4 8 U 3 R h Y m x l R W 5 0 c m l l c y A v P j w v S X R l b T 4 8 S X R l b T 4 8 S X R l b U x v Y 2 F 0 a W 9 u P j x J d G V t V H l w Z T 5 G b 3 J t d W x h P C 9 J d G V t V H l w Z T 4 8 S X R l b V B h d G g + U 2 V j d G l v b j E v V G F i Z W x s Z V 9 B b m Y l Q z M l Q k N n Z W 4 x X z E v R 2 U l Q z M l Q T R u Z G V y d G V y J T I w V H l w P C 9 J d G V t U G F 0 a D 4 8 L 0 l 0 Z W 1 M b 2 N h d G l v b j 4 8 U 3 R h Y m x l R W 5 0 c m l l c y A v P j w v S X R l b T 4 8 S X R l b T 4 8 S X R l b U x v Y 2 F 0 a W 9 u P j x J d G V t V H l w Z T 5 G b 3 J t d W x h P C 9 J d G V t V H l w Z T 4 8 S X R l b V B h d G g + U 2 V j d G l v b j E v V G F i Z W x s Z V 9 B b m Y l Q z M l Q k N n Z W 4 x X z E l M j A o M i k 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U Y X J n Z X Q i I F Z h b H V l P S J z V G F i Z W x s Z V 9 B b m b D v G d l b j F f M V 9 f M i I g L z 4 8 R W 5 0 c n k g V H l w Z T 0 i R m l s b G V k Q 2 9 t c G x l d G V S Z X N 1 b H R U b 1 d v c m t z a G V l d C I g V m F s d W U 9 I m w x I i A v P j x F b n R y e S B U e X B l P S J G a W x s R X J y b 3 J D b 3 V u d C I g V m F s d W U 9 I m w 1 M i I g L z 4 8 R W 5 0 c n k g V H l w Z T 0 i R m l s b E V y c m 9 y Q 2 9 k Z S I g V m F s d W U 9 I n N V b m t u b 3 d u I i A v P j x F b n R y e S B U e X B l P S J R d W V y e U l E I i B W Y W x 1 Z T 0 i c 2 J l Z m N l O D k 5 L T B l N z k t N D k 5 M i 1 i M z Q 3 L T l l M G U w M j R i M G Q 3 N y I g L z 4 8 R W 5 0 c n k g V H l w Z T 0 i R m l s b E x h c 3 R V c G R h d G V k I i B W Y W x 1 Z T 0 i Z D I w M j Q t M D c t M D R U M D g 6 M D I 6 M z A u N D M 5 M T U 0 N F o i I C 8 + P E V u d H J 5 I F R 5 c G U 9 I k Z p b G x D b 2 x 1 b W 5 U e X B l c y I g V m F s d W U 9 I n N C Z 0 1 H Q X d Z R 0 J n V U R B Q U F B Q U F B Q U F B Q U F B Q U F B Q U F B Q U F B Q U F B Q U F B Q U F B Q U F B Q U F B Q U F B Q U F B Q U F B Q U Z C U V V G Q l F N R k F 3 V U Z C U V V G Q l F V R k F B Q U R C U V V G Q l F V R k J R Q U Z C U V V G Q l F V R k J R Q U Z C U V V B Q U F B R k J R Q U Z B Q U F B Q U F B Q U F B Q U F B Q U F B Q U F B R k F B Q U F B Q U F B Q U F B R k F B Q U F B Q U F B Q U F B Q U F B Q U F B Q U F B Q U F B Q U F B Q U F B Q V l E Q m d N Q S I g L z 4 8 R W 5 0 c n k g V H l w Z T 0 i R m l s b E N v b H V t b k 5 h b W V z I i B W Y W x 1 Z T 0 i c 1 s m c X V v d D t T b 3 V y Y 2 U u T m F t Z S Z x d W 9 0 O y w m c X V v d D t K Y W h y J n F 1 b 3 Q 7 L C Z x d W 9 0 O 1 R 5 c C Z x d W 9 0 O y w m c X V v d D t W Z X J z a W N o Z X J l c i A j J n F 1 b 3 Q 7 L C Z x d W 9 0 O 1 Z l c n N p Y 2 h l c m V y I E 5 h b W U m c X V v d D s s J n F 1 b 3 Q 7 S 2 F u d G 9 u J n F 1 b 3 Q 7 L C Z x d W 9 0 O 0 J y Y W 5 j a G U m c X V v d D s s J n F 1 b 3 Q 7 w 5 g g V m V y c 2 l j a G V y d G U m c X V v d D s s J n F 1 b 3 Q 7 V m V y c 2 l j a G V y d G V u Y m V z d G F u Z C B T d G l j a H R h Z y A w M S 4 w M S 4 g R m 9 s Z 2 V q Y W h y J n F 1 b 3 Q 7 L C Z x d W 9 0 O 0 l t b 1 9 J b m x h b m Q t S 1 Z H X 2 d l Y l Y m c X V v d D s s J n F 1 b 3 Q 7 S W 1 v X 0 F 1 c 2 x h b m Q t S 1 Z H X 2 d l Y l Y m c X V v d D s s J n F 1 b 3 Q 7 S W 1 v X 0 Z v b m R z L W d l c 2 l j a G V y d C 1 L V k d f Z 2 V i V i Z x d W 9 0 O y w m c X V v d D t J b W 9 f R m 9 u Z H M t b m l j a H Q t S 1 Z H X 2 d l Y l Y m c X V v d D s s J n F 1 b 3 Q 7 T 2 J s a X M t Z 2 V z a W N o Z X J 0 L U t W R 1 9 n Z W J W J n F 1 b 3 Q 7 L C Z x d W 9 0 O 0 9 i b G l z L W 5 p Y 2 h 0 L U t W R 1 9 n Z W J W J n F 1 b 3 Q 7 L C Z x d W 9 0 O 0 9 i b F 9 G b 2 5 k c y 1 n Z X N p Y 2 h l c n Q t S 1 Z H X 2 d l Y l Y m c X V v d D s s J n F 1 b 3 Q 7 T 2 J s X 0 Z v b m R z L W 5 p Y 2 h 0 L U t W R 1 9 n Z W J W J n F 1 b 3 Q 7 L C Z x d W 9 0 O 0 F r d C 1 n Z X N p Y 2 h l c n Q t S 1 Z H X 2 d l Y l Y m c X V v d D s s J n F 1 b 3 Q 7 Q W t 0 L W 5 p Y 2 h 0 L U t W R 1 9 n Z W J W J n F 1 b 3 Q 7 L C Z x d W 9 0 O 0 F r d F 9 G b 2 5 k c y 1 n Z X N p Y 2 h l c n Q t S 1 Z H X 2 d l Y l Y m c X V v d D s s J n F 1 b 3 Q 7 Q W t 0 X 0 Z v b m R z L W 5 p Y 2 h 0 L U t W R 1 9 n Z W J W J n F 1 b 3 Q 7 L C Z x d W 9 0 O 0 x p c S 1 n Z X N p Y 2 h l c n Q t S 1 Z H X 2 d l Y l Y m c X V v d D s s J n F 1 b 3 Q 7 T G l x L W 5 p Y 2 h 0 L U t W R 1 9 n Z W J W J n F 1 b 3 Q 7 L C Z x d W 9 0 O 0 x p c V 9 G b 2 5 k c y 1 n Z X N p Y 2 h l c n Q t S 1 Z H X 2 d l Y l Y m c X V v d D s s J n F 1 b 3 Q 7 T G l x X 0 Z v b m R z L W 5 p Y 2 h 0 L U t W R 1 9 n Z W J W J n F 1 b 3 Q 7 L C Z x d W 9 0 O 0 R l c m l 2 Y X R p d m V f Z 2 V i V i Z x d W 9 0 O y w m c X V v d D t J b W 9 f S W 5 s Y W 5 k L U t W R 1 / D v G J y a W d W J n F 1 b 3 Q 7 L C Z x d W 9 0 O 0 l t b 1 9 B d X N s Y W 5 k L U t W R 1 / D v G J y a W d W J n F 1 b 3 Q 7 L C Z x d W 9 0 O 0 l t b 1 9 G b 2 5 k c y 1 n Z X N p Y 2 h l c n Q t S 1 Z H X 8 O 8 Y n J p Z 1 Y m c X V v d D s s J n F 1 b 3 Q 7 S W 1 v X 0 Z v b m R z L W 5 p Y 2 h 0 L U t W R 1 / D v G J y a W d W J n F 1 b 3 Q 7 L C Z x d W 9 0 O 0 9 i b G l z L W d l c 2 l j a G V y d C 1 L V k d f w 7 x i c m l n V i Z x d W 9 0 O y w m c X V v d D t P Y m x p c y 1 u a W N o d C 1 L V k d f w 7 x i c m l n V i Z x d W 9 0 O y w m c X V v d D t P Y m x f R m 9 u Z H M t Z 2 V z a W N o Z X J 0 L U t W R 1 / D v G J y a W d W J n F 1 b 3 Q 7 L C Z x d W 9 0 O 0 9 i b F 9 G b 2 5 k c y 1 u a W N o d C 1 L V k d f w 7 x i c m l n V i Z x d W 9 0 O y w m c X V v d D t B a 3 Q t Z 2 V z a W N o Z X J 0 L U t W R 1 / D v G J y a W d W J n F 1 b 3 Q 7 L C Z x d W 9 0 O 0 F r d C 1 u a W N o d C 1 L V k d f w 7 x i c m l n V i Z x d W 9 0 O y w m c X V v d D t B a 3 R f R m 9 u Z H M t Z 2 V z a W N o Z X J 0 L U t W R 1 / D v G J y a W d W J n F 1 b 3 Q 7 L C Z x d W 9 0 O 0 F r d F 9 G b 2 5 k c y 1 u a W N o d C 1 L V k d f w 7 x i c m l n V i Z x d W 9 0 O y w m c X V v d D t M a X E t Z 2 V z a W N o Z X J 0 L U t W R 1 / D v G J y a W d W J n F 1 b 3 Q 7 L C Z x d W 9 0 O 0 x p c S 1 u a W N o d C 1 L V k d f w 7 x i c m l n V i Z x d W 9 0 O y w m c X V v d D t M a X F f R m 9 u Z H M t Z 2 V z a W N o Z X J 0 L U t W R 1 / D v G J y a W d W J n F 1 b 3 Q 7 L C Z x d W 9 0 O 0 x p c V 9 G b 2 5 k c y 1 u a W N o d C 1 L V k d f w 7 x i c m l n V i Z x d W 9 0 O y w m c X V v d D t E Z X J p d m F 0 a X Z l X 8 O 8 Y n J p Z 1 Y m c X V v d D s s J n F 1 b 3 Q 7 Q m V 0 Z W l s a W d 1 b m d l b i B L V i 1 L V k d f w 7 x i c m l n V i Z x d W 9 0 O y w m c X V v d D t Q c s O k b W l l b i A o S 3 R v L j M w K S Z x d W 9 0 O y w m c X V v d D t F c m z D t n N t a W 5 k Z X J 1 b m d l b i B h d W Y g U H L D p G 1 p Z W 4 g K E t 0 b y 4 z M y k m c X V v d D s s J n F 1 b 3 Q 7 U H L D p G 1 p Z W 5 0 Y W 5 0 Z W l s Z S B k Z X I g U s O 8 Y 2 t 2 Z X J z a W N o Z X J l c i A o S 3 R v L j M 1 K S Z x d W 9 0 O y w m c X V v d D t C Z W l 0 c s O k Z 2 U g Z G V y I E t h b n R v b m U g e i 5 H L i B k Z X I g U H L D p G 1 p Z W 5 2 Z X J i a W x s a W d 1 b m c g K E t 0 b y 4 z N i k m c X V v d D s s J n F 1 b 3 Q 7 Q W 5 k Z X J l I E J l a X R y w 6 R n Z S B 6 L k c u I G R l c y B W Z X J z a W N o Z X J l c n M g K E t 0 b y 4 z N i k m c X V v d D s s J n F 1 b 3 Q 7 Q m V p d H L D p G d l I G F u I E l u c 2 9 s d m V u e m Z v b m R z I C h L d G 8 u M z Y p J n F 1 b 3 Q 7 L C Z x d W 9 0 O 0 J l a X R y w 6 R n Z S B h b i B k a W U g R 2 V z d W 5 k a G V p d H N m w 7 Z y Z G V y d W 5 n I C h B c n Q u I D E 5 I E t W R y k g I C h L d G 8 u M z Y p J n F 1 b 3 Q 7 L C Z x d W 9 0 O 0 J l a X R y w 6 R n Z S B h b i B k a W U g R W l k Z 2 V u w 7 Z z c 2 l z Y 2 h l I F F 1 Y W x p d M O k d H N r b 2 1 t a X N z a W 9 u I C h F U U s p I E F y d C 4 g N T h m I E t W R y Z x d W 9 0 O y w m c X V v d D t B b m d l c m V j a G 5 l d G U g d W 5 k I G F 1 c 2 J l e m F o b H R l I E J l a X R y w 6 R n Z S B h b i B k a W U g V m V y c 2 l j a G V y d G V u I C h L d G 8 u M z c p J n F 1 b 3 Q 7 L C Z x d W 9 0 O 0 J y d X R 0 b 2 x l a X N 0 d W 5 n Z W 4 g K E t 0 b y 4 0 M C k m c X V v d D s s J n F 1 b 3 Q 7 S 2 9 z d G V u Y m V 0 Z W l s a W d 1 b m d l b i B G c m F u Y 2 h p c 3 N l b i A o S 3 R v L j Q y K S Z x d W 9 0 O y w m c X V v d D t L b 3 N 0 Z W 5 i Z X R l a W x p Z 3 V u Z 2 V u I F N l b G J z Y m V o Y W x 0 I C h L d G 8 u N D I p J n F 1 b 3 Q 7 L C Z x d W 9 0 O 0 t v c 3 R l b m J l d G V p b G l n d W 5 n Z W 4 g U 3 B p d G F s Y m V p d H J h Z y A o S 3 R v L j Q y K S Z x d W 9 0 O y w m c X V v d D t L b 3 N 0 Z W 5 i Z X R l a W x p Z 3 V u Z 2 V u I F B h d X N j a G F s I C h L d G 8 u N D I p J n F 1 b 3 Q 7 L C Z x d W 9 0 O 0 F i c 2 N o c m V p Y n V u Z 2 V u I G F 1 Z i B L b 3 N 0 Z W 5 i Z X R l a W x p Z 3 V u Z 2 V u I C h L d G 8 u N D I p J n F 1 b 3 Q 7 L C Z x d W 9 0 O 1 Z l c s O k b m R l c n V u Z y B S w 7 x j a 3 N 0 Z W x s d W 5 n Z W 4 g Z s O 8 c i B 1 b m V y b G V k a W d 0 Z S B W Z X J z a W N o Z X J 1 b m d z Z s O k b G x l I C h L d G 8 u N D U p J n F 1 b 3 Q 7 L C Z x d W 9 0 O 0 F 1 c 2 d s Z W l j a C B 2 b 2 4 g e n U g a G 9 o Z W 4 g U H L D p G 1 p Z W 5 l a W 5 u Y W h t Z W 4 g K E t 0 b y 4 0 N T Q p I C h h Y i A y M D E 3 K S Z x d W 9 0 O y w m c X V v d D t W Z X L D p G 5 k L m Q u d m V y c y 5 0 Z W N o b i 5 T Y 2 h 3 Y W 5 r d W 5 n c y 1 S c 3 Q u I C h L d G 8 u I D Q 2 M C k g K G 5 1 c i B i Z W k g V l Z H K S Z x d W 9 0 O y w m c X V v d D t W Z X L D p G 5 k Z X J 1 b m c g U s O 8 Y 2 t z d G V s b H V u Z 2 V u I F B y w 6 R t a W V u a 2 9 y c m V r d H V y I C A o S 3 R v L j Q 3 K S Z x d W 9 0 O y w m c X V v d D t B Y m d h Y m V u I G l u I G R l b i B S a X N p a 2 9 h d X N n b G V p Y 2 g g K E t 0 b y 4 g Z s O 8 c i B O Z X R 0 b y 1 a Y W h s Z X I p I C h L d G 8 u N D g p J n F 1 b 3 Q 7 L C Z x d W 9 0 O 0 J l a X R y w 6 R n Z S B h d X M g Z G V t I F J p c 2 l r b 2 F 1 c 2 d s Z W l j a C A o S 3 R v L i B m w 7 x y I E 5 l d H R v L U V t c G b D p G 5 n Z X I p I C h L d G 8 u N D g p J n F 1 b 3 Q 7 L C Z x d W 9 0 O 0 J p b G R 1 b m c g L y B B d W Z s w 7 Z z d W 5 n I E F i Z 3 J l b n p 1 b m d l b i B m w 7 x y I G R l b i B S a X N p a 2 9 h d X N n b G V p Y 2 g g K E t 0 b y 4 0 O C k m c X V v d D s s J n F 1 b 3 Q 7 Q m V o Y W 5 k b H V u Z 3 N w Y X V z Y 2 h h b G V u I E 1 h b m F n Z W Q g Q 2 F y Z S A o S 3 R v L j Q z K S Z x d W 9 0 O y w m c X V v d D t L b 3 N 0 Z W 4 g Z s O 8 c i B t Z W R p e m l u a X N j a G U g Q 2 F s b C 1 D Z W 5 0 Z X I g K E t 0 b y 4 0 M y k m c X V v d D s s J n F 1 b 3 Q 7 V 2 V p d G V y Z S B M Z W l z d H V u Z 2 V u I C h L d G 8 u N D M p J n F 1 b 3 Q 7 L C Z x d W 9 0 O 0 x l a X N 0 d W 5 n c 2 F u d G V p b G U g c G F z c 2 l 2 Z S B S w 7 x j a 3 Z l c n N p Y 2 h l c n V u Z y A o S 3 R v L j Q 0 K S Z x d W 9 0 O y w m c X V v d D v D n G J l c n N j a H V z c 2 J l d G V p b G l n d W 5 n I G R l c i B W Z X J z a W N o Z X J 0 Z W 4 g K E t 0 b y 4 g N D k w K S A o b n V y I G J l a S B W V k c p J n F 1 b 3 Q 7 L C Z x d W 9 0 O z U w M C A v I D U w M i A t I D U w N C B Q Z X J z b 2 5 h b G F 1 Z n d h b m Q g K E t 0 b y 4 1 M C k m c X V v d D s s J n F 1 b 3 Q 7 U H J v d m l z a W 9 u Z W 4 g Y W 5 z I G V p Z 2 V u Z S B Q Z X J z b 2 5 h b C A o S 3 R v L j U w K S Z x d W 9 0 O y w m c X V v d D s 1 M T A g L S A 1 M T U g K y A 1 M T g g R G l 2 Z X J z Z X I g Q m V 0 c m l l Y n N h d W Z 3 Y W 5 k I C h L d G 8 u I D U x K S Z x d W 9 0 O y w m c X V v d D t X Z X J i Z W F 1 Z n d h b m Q g K E t 0 b y 4 g N T E p J n F 1 b 3 Q 7 L C Z x d W 9 0 O 1 B y b 3 Z p c 2 l v b m V u I C h L d G 8 u I D U x N y k m c X V v d D s s J n F 1 b 3 Q 7 Q W J z Y 2 h y Z W l i d W 5 n Z W 4 g K E t 0 b y 4 g N T E p J n F 1 b 3 Q 7 L C Z x d W 9 0 O 8 O c Y n J p Z 2 V y I G J l d H J p Z W J s a W N o Z X I g R X J 0 c m F n I E t W R y A o S 3 R v L j c w K S Z x d W 9 0 O y w m c X V v d D v D n G J y a W d l c i B i Z X R y a W V i b G l j a G V y I E F 1 Z n d h b m Q g S 1 Z H I C h L d G 8 u N z E p J n F 1 b 3 Q 7 L C Z x d W 9 0 O 0 Z y Z W l 3 a W x s a W d l c i B B Y m J h d S B 2 b 2 4 g w 7 x i Z X J t w 6 R z c 2 l n Z W 4 g U m V z Z X J 2 Z W 4 g K E t 0 b y 4 3 M T U p I C h h Y i A y M D E 3 K S Z x d W 9 0 O y w m c X V v d D t F c m Z v b G c g Y X V z I E t h c G l 0 Y W x h b m x h Z 2 V u I E t W R y A o S 3 R v L j c z K S Z x d W 9 0 O y w m c X V v d D t C Z X R y a W V i c 2 Z y Z W 1 k Z X I g d W 5 k I G F 1 c 3 N l c m 9 y Z G V u d G x p Y 2 h l c i B F c n R y Y W c g K E t 0 b y 4 4 M C k m c X V v d D s s J n F 1 b 3 Q 7 Q m V 0 c m l l Y n N m c m V t Z G V y I H V u Z C B h d X N z Z X J v c m R l b n R s a W N o Z X I g Q X V m d 2 F u Z C A o S 3 R v L j g w K S Z x d W 9 0 O y w m c X V v d D t T d G V 1 Z X J u I C h L d G 8 u I D k p I C h u d X I g Y m V p I F Z W R y k m c X V v d D s s J n F 1 b 3 Q 7 Q W J n c m V u e n V u Z y B S Q S A o S 3 R v L j I 3 M D A p J n F 1 b 3 Q 7 L C Z x d W 9 0 O 0 F i Z 3 J l b n p 1 b m c g U k E g K E t 0 b y 4 x N T M p J n F 1 b 3 Q 7 L C Z x d W 9 0 O 3 Z v c m g g U m V z I C h h b G w g a W 4 g T W l v K S Z x d W 9 0 O y w m c X V v d D t N a W 4 g U m V z I C h h b G w g a W 4 g T W l v K S Z x d W 9 0 O y w m c X V v d D t E Z W Z f U k E m c X V v d D s s J n F 1 b 3 Q 7 S 2 F w a X R h b G F u b G F n Z W 4 g S 1 Z H I C g x M D A p J n F 1 b 3 Q 7 L C Z x d W 9 0 O 0 t h c G l 0 Y W x h b m x h Z 2 V u I F Z W R y A o M T A x K S Z x d W 9 0 O y w m c X V v d D t B a 3 R p d m V u I G F 1 c y B W b 3 J z b 3 J n Z X B s w 6 R u Z S A o M T A 0 K S Z x d W 9 0 O y w m c X V v d D t J b W 1 h d G V y a W V s b G U g Q W 5 s Y W d l b i A o M T E p J n F 1 b 3 Q 7 L C Z x d W 9 0 O 1 N h Y 2 h h b m x h Z 2 V u I C g x M y k m c X V v d D s s J n F 1 b 3 Q 7 U m V j a G 5 1 b m d z Y W J n c m V u e n V u Z y A o M T U p J n F 1 b 3 Q 7 L C Z x d W 9 0 O 0 Z v c m R l c n V u Z 2 V u I F Z l c n N p Y 2 h l c n V u Z 3 N u Z W h t Z X I g K D E 2 M C k m c X V v d D s s J n F 1 b 3 Q 7 R m 9 y Z G V y d W 5 n Z W 4 g Y X V z I F J B I C g x N j E p J n F 1 b 3 Q 7 L C Z x d W 9 0 O 1 Z l c n N p Y 2 h l c n V u Z 3 N v c m d h b m l z Y X R p b 2 5 l b i A o M T Y 0 K S Z x d W 9 0 O y w m c X V v d D t B Z 2 V u d G V u I H V u Z C B W Z X J t a X R 0 b G V y I C g x N j U p J n F 1 b 3 Q 7 L C Z x d W 9 0 O 0 d l Z 2 V u w 7 x i Z X I g c 3 R h Y X R s a W N o Z W 4 g U 3 R l b G x l b i A o M T Y 3 K S Z x d W 9 0 O y w m c X V v d D v D n G J y a W d l I E Z v c m R l c n V u Z 2 V u I C g x N j k p J n F 1 b 3 Q 7 L C Z x d W 9 0 O 0 Z v c m R l c n V u Z 2 V u I G J l a S B u Y W h l c 3 R l a G V u Z G V u I E 9 y Z 2 F u a X N h d G l v b m V u I H V u Z C B Q Z X J z b 2 5 l b i A o M T c p J n F 1 b 3 Q 7 L C Z x d W 9 0 O 0 Z s w 7 x z c 2 l n Z S B N a X R 0 Z W w g K D E 5 K S Z x d W 9 0 O y w m c X V v d D t C X 0 t h c G l 0 Y W w g Z G V y I E 9 y Z 2 F u a X N h d G l v b i A o M j A w K S Z x d W 9 0 O y w m c X V v d D t C X 0 9 L U C B D S C A y M D Y w M C Z x d W 9 0 O y w m c X V v d D t C X 0 9 L U C B F V S 9 F R l R B I D I w N j A x J n F 1 b 3 Q 7 L C Z x d W 9 0 O 0 Z y Z W l 3 a W x s a W d l c y B U Y W d n Z W x k I E t W R y A y M D Y w M i Z x d W 9 0 O y w m c X V v d D t C X 0 F r d G l 2 Z S B S w 7 x j a 3 Z l c n N p Y 2 h l c n V u Z y B L V k c g K D I w N j A z K S Z x d W 9 0 O y w m c X V v d D t V V k c g K F V W V i A y M D Y y M C k m c X V v d D s s J n F 1 b 3 Q 7 V V Z H I C h V V l Y g M j A 2 M j E p J n F 1 b 3 Q 7 L C Z x d W 9 0 O 0 Z f V k c g a W 5 r b C 4 g R k w g K D I w N j E p J n F 1 b 3 Q 7 L C Z x d W 9 0 O 0 J f V m V y c 2 l j a G V y d W 5 n c 3 R l Y 2 h u a X N j a G U g U s O 8 Y 2 t z d G V s b H V u Z 2 V u I G b D v H I g Z n J l a X d p b G x p Z 2 V z I F R h Z 2 d l b G Q g S 1 Z H I E x l a X N 0 d W 5 n c 3 L D v G N r c 3 R l b G x 1 b m d l b i A o M j E w M D A m c X V v d D s s J n F 1 b 3 Q 7 Q l 9 W Z X J z a W N o Z X J 1 b m d z d G V j a G 5 p c 2 N o Z S B S w 7 x j a 3 N 0 Z W x s d W 5 n Z W 4 g Z s O 8 c i B m c m V p d 2 l s b G l n Z X M g V G F n Z 2 V s Z C B L V k c g Q W x 0 Z X J 1 b m d z c s O 8 Y 2 t z d G V s b H V u Z 2 V u I C g y M T A w M S Z x d W 9 0 O y w m c X V v d D t C X 1 Z l c n N p Y 2 h l c n V u Z 3 N 0 Z W N o b m l z Y 2 h l I F L D v G N r c 3 R l b G x 1 b m d l b i B m w 7 x y I E 9 L U C B D S C A o M j E w M T A p J n F 1 b 3 Q 7 L C Z x d W 9 0 O 0 J f V m V y c 2 l j a G V y d W 5 n c 3 R l Y 2 h u a X N j a G U g U s O 8 Y 2 t z d G V s b H V u Z 2 V u I G b D v H I g R V U v R U Z U Q S A o M j E w M T E p J n F 1 b 3 Q 7 L C Z x d W 9 0 O 0 J f V m V y c 2 l j a G V y d W 5 n c 3 R l Y 2 h u a X N j a G U g U s O 8 Y 2 t z d G V s b H V u Z 2 V u I G b D v H I g Q W t 0 a X Z l I F L D v G N r d m V y c 2 l j a G V y d W 5 n I E t W R y A o M j E w M i k m c X V v d D s s J n F 1 b 3 Q 7 Q l 9 W Z X J z a W N o Z X J 1 b m d z d G V j a G 5 p c 2 N o Z S B S w 7 x j a 3 N 0 Z W x s d W 5 n Z W 4 g Z s O 8 c i B W V k c g a W 5 r b C B G T C A o M j E w M y k m c X V v d D s s J n F 1 b 3 Q 7 V m V y c 2 l j a G V y d W 5 n c 3 R l Y 2 h u a X N j a G U g U s O 8 Y 2 t z d G V s b H V u Z 2 V u I F V W R y A o M j E w N C k m c X V v d D s s J n F 1 b 3 Q 7 Q l 9 S w 7 x j a 3 N 0 Z W x s d W 5 n Z W 4 g Q X V z Z 2 x l a W N o I H Z v b i B 6 d S B o b 2 h l b i B Q c s O k b W l l b m V p b m 5 h a G 1 l b i A o M j E w N S k m c X V v d D s s J n F 1 b 3 Q 7 V m V y c 2 l j a G V y d W 5 n c 3 R l Y 2 h u a X N j a G U g U 2 N o d 2 F u a 3 V u Z 3 M g d W 5 k I F N p Y 2 h l c m h l a X R z c s O 8 Y 2 t z d G V s b H V u Z 2 V u I F Z W R y A o M j E x K S Z x d W 9 0 O y w m c X V v d D t O a W N o d H Z l c n N p Y 2 h l c n V u Z 3 N 0 Z W N o b m l z Y 2 h l I F L D v G N r c 3 R l b G x 1 b m d l b i B L V k c g K D I y M D A p J n F 1 b 3 Q 7 L C Z x d W 9 0 O 0 5 p Y 2 h 0 d m V y c 2 l j a G V y d W 5 n c 3 R l Y 2 h u a X N j a G U g U s O 8 Y 2 t z d G V s b H V u Z 2 V u I F Z W R y A o M j I w M S k m c X V v d D s s J n F 1 b 3 Q 7 U s O 8 Y 2 t z d G V s b H V u Z 2 V u I G b D v H I g U m l z a W t l b i B p b i B k Z W 4 g S 2 F w a X R h b G F u b G F n Z W 4 g V l Z H X H U w M D I 2 V V Z H I C g y M z A p J n F 1 b 3 Q 7 L C Z x d W 9 0 O 0 J f U s O 8 Y 2 t z d G V s b H V u Z 2 V u I G Z y Z W l 3 a W x s a W d l c i B B Y m J h d S B 2 b 2 4 g w 7 x i Z X J t w 6 R z c 2 l n Z W 4 g U m V z Z X J 2 Z W 4 g K D I z M i k m c X V v d D s s J n F 1 b 3 Q 7 T G F u Z 2 Z y a X N 0 a W d l I F Z l c m J p b m R s a W N o a 2 V p d G V u I C g y N D A p J n F 1 b 3 Q 7 L C Z x d W 9 0 O 1 Z l c m J p b m R s a W N o a 2 V p d G V u I E R y a X R 0 Z S A o M j U w K S Z x d W 9 0 O y w m c X V v d D t W Z X J i a W 5 k b G l j a G t l a X R l b i B M Z W l z d H V u Z 3 N l c m J y a W 5 n Z X I g K D I 2 M C k m c X V v d D s s J n F 1 b 3 Q 7 V m 9 y Y X V z Y m V 6 Y W h s d G U g U H L D p G 1 p Z W 4 g Z G V y I F Z l c n N p Y 2 h l c n R l b i A o M j Y x K S Z x d W 9 0 O y w m c X V v d D t Q Y X N z a X Z l I E R 1 c m N o Z 2 F u Z 3 N r b 2 5 0 a S A o M j Y y K S Z x d W 9 0 O y w m c X V v d D t W Z X J z a W N o Z X J 1 b m d z b 3 J n Y W 5 p c 2 F 0 a W 9 u Z W 4 g K D I 2 M y k m c X V v d D s s J n F 1 b 3 Q 7 Q W d l b n R l b i B 1 b m Q g V m V y b W l 0 d G x l c i A o M j Y 0 K S Z x d W 9 0 O y w m c X V v d D t H Z W d l b s O 8 Y m V y I H N 0 Y W F 0 b G l j a G V u I F N 0 Z W x s Z W 4 g K D I 2 N S k m c X V v d D s s J n F 1 b 3 Q 7 R 2 V t Z W l u c 2 F t Z S B F a W 5 y a W N o d H V u Z y B L V k c g K D I 2 N i k m c X V v d D s s J n F 1 b 3 Q 7 V m V y Y m l u Z G x p Y 2 h r Z W l 0 Z W 4 g T G l l Z m V y Y W 5 0 Z W 4 g d W 5 k I M O c Y n J p Z 2 U g K D I 2 O C k m c X V v d D s s J n F 1 b 3 Q 7 V m V y Y m l u Z G x p Y 2 h r Z W l 0 Z W 4 g Z 2 V n Z W 7 D v G J l c i B u Y W h l c 3 R l a G V u Z G V u I E 9 y Z 2 F u a X N h d G l v b m V u I H V u Z C B Q Z X J z b 2 5 l b i A o M j Y 5 K S Z x d W 9 0 O y w m c X V v d D t C X 1 J l Y 2 h u d W 5 n c 2 F i Z 3 J l b n p 1 b m c g K D I 3 M C k m c X V v d D s s J n F 1 b 3 Q 7 Z n V z a W 9 u a W V y d G U m c X V v d D s s J n F 1 b 3 Q 7 R n V z a W 9 u Z W 5 f Y W 5 6 Z W l n Z W 4 m c X V v d D s s J n F 1 b 3 Q 7 a n V y X 0 d y d X B w Z S Z x d W 9 0 O y w m c X V v d D t q d X J f R 3 J 1 c H B l X 2 F u e m V p Z 2 V u J n F 1 b 3 Q 7 L C Z x d W 9 0 O 0 F 1 c 3 d h a G x f V m V y c 2 l j a G V y Z X I m c X V v d D t d I i A v P j x F b n R y e S B U e X B l P S J G a W x s Q 2 9 1 b n Q i I F Z h b H V l P S J s M j U 2 I i A v P j x F b n R y e S B U e X B l P S J B Z G R l Z F R v R G F 0 Y U 1 v Z G V s I i B W Y W x 1 Z T 0 i b D A i I C 8 + P E V u d H J 5 I F R 5 c G U 9 I k Z p b G x T d G F 0 d X M i I F Z h b H V l P S J z Q 2 9 t c G x l d G U i I C 8 + P E V u d H J 5 I F R 5 c G U 9 I l J l b G F 0 a W 9 u c 2 h p c E l u Z m 9 D b 2 5 0 Y W l u Z X I i I F Z h b H V l P S J z e y Z x d W 9 0 O 2 N v b H V t b k N v d W 5 0 J n F 1 b 3 Q 7 O j E 0 M S w m c X V v d D t r Z X l D b 2 x 1 b W 5 O Y W 1 l c y Z x d W 9 0 O z p b X S w m c X V v d D t x d W V y e V J l b G F 0 a W 9 u c 2 h p c H M m c X V v d D s 6 W 1 0 s J n F 1 b 3 Q 7 Y 2 9 s d W 1 u S W R l b n R p d G l l c y Z x d W 9 0 O z p b J n F 1 b 3 Q 7 U 2 V j d G l v b j E v V G F i Z W x s Z V 9 B b m b D v G d l b j F f M S A o M i k v R 2 X D p G 5 k Z X J 0 Z X I g V H l w L n t T b 3 V y Y 2 U u T m F t Z S w w f S Z x d W 9 0 O y w m c X V v d D t T Z W N 0 a W 9 u M S 9 U Y W J l b G x l X 0 F u Z s O 8 Z 2 V u M V 8 x I C g y K S 9 H Z c O k b m R l c n R l c i B U e X A u e 0 p h a H I s M X 0 m c X V v d D s s J n F 1 b 3 Q 7 U 2 V j d G l v b j E v V G F i Z W x s Z V 9 B b m b D v G d l b j F f M S A o M i k v R 2 X D p G 5 k Z X J 0 Z X I g V H l w L n t U e X A s M n 0 m c X V v d D s s J n F 1 b 3 Q 7 U 2 V j d G l v b j E v V G F i Z W x s Z V 9 B b m b D v G d l b j F f M S A o M i k v R 2 X D p G 5 k Z X J 0 Z X I g V H l w L n t W Z X J z a W N o Z X J l c i A j L D N 9 J n F 1 b 3 Q 7 L C Z x d W 9 0 O 1 N l Y 3 R p b 2 4 x L 1 R h Y m V s b G V f Q W 5 m w 7 x n Z W 4 x X z E g K D I p L 0 d l w 6 R u Z G V y d G V y I F R 5 c C 5 7 V m V y c 2 l j a G V y Z X I g T m F t Z S w 0 f S Z x d W 9 0 O y w m c X V v d D t T Z W N 0 a W 9 u M S 9 U Y W J l b G x l X 0 F u Z s O 8 Z 2 V u M V 8 x I C g y K S 9 H Z c O k b m R l c n R l c i B U e X A u e 0 t h b n R v b i w 1 f S Z x d W 9 0 O y w m c X V v d D t T Z W N 0 a W 9 u M S 9 U Y W J l b G x l X 0 F u Z s O 8 Z 2 V u M V 8 x I C g y K S 9 H Z c O k b m R l c n R l c i B U e X A u e 0 J y Y W 5 j a G U s N n 0 m c X V v d D s s J n F 1 b 3 Q 7 U 2 V j d G l v b j E v V G F i Z W x s Z V 9 B b m b D v G d l b j F f M S A o M i k v R 2 X D p G 5 k Z X J 0 Z X I g V H l w L n v D m C B W Z X J z a W N o Z X J 0 Z S w 3 f S Z x d W 9 0 O y w m c X V v d D t T Z W N 0 a W 9 u M S 9 U Y W J l b G x l X 0 F u Z s O 8 Z 2 V u M V 8 x I C g y K S 9 H Z c O k b m R l c n R l c i B U e X A u e 1 Z l c n N p Y 2 h l c n R l b m J l c 3 R h b m Q g U 3 R p Y 2 h 0 Y W c g M D E u M D E u I E Z v b G d l a m F o c i w 4 f S Z x d W 9 0 O y w m c X V v d D t T Z W N 0 a W 9 u M S 9 U Y W J l b G x l X 0 F u Z s O 8 Z 2 V u M V 8 x I C g y K S 9 H Z c O k b m R l c n R l c i B U e X A u e 0 l t b 1 9 J b m x h b m Q t S 1 Z H X 2 d l Y l Y s O X 0 m c X V v d D s s J n F 1 b 3 Q 7 U 2 V j d G l v b j E v V G F i Z W x s Z V 9 B b m b D v G d l b j F f M S A o M i k v R 2 X D p G 5 k Z X J 0 Z X I g V H l w L n t J b W 9 f Q X V z b G F u Z C 1 L V k d f Z 2 V i V i w x M H 0 m c X V v d D s s J n F 1 b 3 Q 7 U 2 V j d G l v b j E v V G F i Z W x s Z V 9 B b m b D v G d l b j F f M S A o M i k v R 2 X D p G 5 k Z X J 0 Z X I g V H l w L n t J b W 9 f R m 9 u Z H M t Z 2 V z a W N o Z X J 0 L U t W R 1 9 n Z W J W L D E x f S Z x d W 9 0 O y w m c X V v d D t T Z W N 0 a W 9 u M S 9 U Y W J l b G x l X 0 F u Z s O 8 Z 2 V u M V 8 x I C g y K S 9 H Z c O k b m R l c n R l c i B U e X A u e 0 l t b 1 9 G b 2 5 k c y 1 u a W N o d C 1 L V k d f Z 2 V i V i w x M n 0 m c X V v d D s s J n F 1 b 3 Q 7 U 2 V j d G l v b j E v V G F i Z W x s Z V 9 B b m b D v G d l b j F f M S A o M i k v R 2 X D p G 5 k Z X J 0 Z X I g V H l w L n t P Y m x p c y 1 n Z X N p Y 2 h l c n Q t S 1 Z H X 2 d l Y l Y s M T N 9 J n F 1 b 3 Q 7 L C Z x d W 9 0 O 1 N l Y 3 R p b 2 4 x L 1 R h Y m V s b G V f Q W 5 m w 7 x n Z W 4 x X z E g K D I p L 0 d l w 6 R u Z G V y d G V y I F R 5 c C 5 7 T 2 J s a X M t b m l j a H Q t S 1 Z H X 2 d l Y l Y s M T R 9 J n F 1 b 3 Q 7 L C Z x d W 9 0 O 1 N l Y 3 R p b 2 4 x L 1 R h Y m V s b G V f Q W 5 m w 7 x n Z W 4 x X z E g K D I p L 0 d l w 6 R u Z G V y d G V y I F R 5 c C 5 7 T 2 J s X 0 Z v b m R z L W d l c 2 l j a G V y d C 1 L V k d f Z 2 V i V i w x N X 0 m c X V v d D s s J n F 1 b 3 Q 7 U 2 V j d G l v b j E v V G F i Z W x s Z V 9 B b m b D v G d l b j F f M S A o M i k v R 2 X D p G 5 k Z X J 0 Z X I g V H l w L n t P Y m x f R m 9 u Z H M t b m l j a H Q t S 1 Z H X 2 d l Y l Y s M T Z 9 J n F 1 b 3 Q 7 L C Z x d W 9 0 O 1 N l Y 3 R p b 2 4 x L 1 R h Y m V s b G V f Q W 5 m w 7 x n Z W 4 x X z E g K D I p L 0 d l w 6 R u Z G V y d G V y I F R 5 c C 5 7 Q W t 0 L W d l c 2 l j a G V y d C 1 L V k d f Z 2 V i V i w x N 3 0 m c X V v d D s s J n F 1 b 3 Q 7 U 2 V j d G l v b j E v V G F i Z W x s Z V 9 B b m b D v G d l b j F f M S A o M i k v R 2 X D p G 5 k Z X J 0 Z X I g V H l w L n t B a 3 Q t b m l j a H Q t S 1 Z H X 2 d l Y l Y s M T h 9 J n F 1 b 3 Q 7 L C Z x d W 9 0 O 1 N l Y 3 R p b 2 4 x L 1 R h Y m V s b G V f Q W 5 m w 7 x n Z W 4 x X z E g K D I p L 0 d l w 6 R u Z G V y d G V y I F R 5 c C 5 7 Q W t 0 X 0 Z v b m R z L W d l c 2 l j a G V y d C 1 L V k d f Z 2 V i V i w x O X 0 m c X V v d D s s J n F 1 b 3 Q 7 U 2 V j d G l v b j E v V G F i Z W x s Z V 9 B b m b D v G d l b j F f M S A o M i k v R 2 X D p G 5 k Z X J 0 Z X I g V H l w L n t B a 3 R f R m 9 u Z H M t b m l j a H Q t S 1 Z H X 2 d l Y l Y s M j B 9 J n F 1 b 3 Q 7 L C Z x d W 9 0 O 1 N l Y 3 R p b 2 4 x L 1 R h Y m V s b G V f Q W 5 m w 7 x n Z W 4 x X z E g K D I p L 0 d l w 6 R u Z G V y d G V y I F R 5 c C 5 7 T G l x L W d l c 2 l j a G V y d C 1 L V k d f Z 2 V i V i w y M X 0 m c X V v d D s s J n F 1 b 3 Q 7 U 2 V j d G l v b j E v V G F i Z W x s Z V 9 B b m b D v G d l b j F f M S A o M i k v R 2 X D p G 5 k Z X J 0 Z X I g V H l w L n t M a X E t b m l j a H Q t S 1 Z H X 2 d l Y l Y s M j J 9 J n F 1 b 3 Q 7 L C Z x d W 9 0 O 1 N l Y 3 R p b 2 4 x L 1 R h Y m V s b G V f Q W 5 m w 7 x n Z W 4 x X z E g K D I p L 0 d l w 6 R u Z G V y d G V y I F R 5 c C 5 7 T G l x X 0 Z v b m R z L W d l c 2 l j a G V y d C 1 L V k d f Z 2 V i V i w y M 3 0 m c X V v d D s s J n F 1 b 3 Q 7 U 2 V j d G l v b j E v V G F i Z W x s Z V 9 B b m b D v G d l b j F f M S A o M i k v R 2 X D p G 5 k Z X J 0 Z X I g V H l w L n t M a X F f R m 9 u Z H M t b m l j a H Q t S 1 Z H X 2 d l Y l Y s M j R 9 J n F 1 b 3 Q 7 L C Z x d W 9 0 O 1 N l Y 3 R p b 2 4 x L 1 R h Y m V s b G V f Q W 5 m w 7 x n Z W 4 x X z E g K D I p L 0 d l w 6 R u Z G V y d G V y I F R 5 c C 5 7 R G V y a X Z h d G l 2 Z V 9 n Z W J W L D I 1 f S Z x d W 9 0 O y w m c X V v d D t T Z W N 0 a W 9 u M S 9 U Y W J l b G x l X 0 F u Z s O 8 Z 2 V u M V 8 x I C g y K S 9 H Z c O k b m R l c n R l c i B U e X A u e 0 l t b 1 9 J b m x h b m Q t S 1 Z H X 8 O 8 Y n J p Z 1 Y s M j Z 9 J n F 1 b 3 Q 7 L C Z x d W 9 0 O 1 N l Y 3 R p b 2 4 x L 1 R h Y m V s b G V f Q W 5 m w 7 x n Z W 4 x X z E g K D I p L 0 d l w 6 R u Z G V y d G V y I F R 5 c C 5 7 S W 1 v X 0 F 1 c 2 x h b m Q t S 1 Z H X 8 O 8 Y n J p Z 1 Y s M j d 9 J n F 1 b 3 Q 7 L C Z x d W 9 0 O 1 N l Y 3 R p b 2 4 x L 1 R h Y m V s b G V f Q W 5 m w 7 x n Z W 4 x X z E g K D I p L 0 d l w 6 R u Z G V y d G V y I F R 5 c C 5 7 S W 1 v X 0 Z v b m R z L W d l c 2 l j a G V y d C 1 L V k d f w 7 x i c m l n V i w y O H 0 m c X V v d D s s J n F 1 b 3 Q 7 U 2 V j d G l v b j E v V G F i Z W x s Z V 9 B b m b D v G d l b j F f M S A o M i k v R 2 X D p G 5 k Z X J 0 Z X I g V H l w L n t J b W 9 f R m 9 u Z H M t b m l j a H Q t S 1 Z H X 8 O 8 Y n J p Z 1 Y s M j l 9 J n F 1 b 3 Q 7 L C Z x d W 9 0 O 1 N l Y 3 R p b 2 4 x L 1 R h Y m V s b G V f Q W 5 m w 7 x n Z W 4 x X z E g K D I p L 0 d l w 6 R u Z G V y d G V y I F R 5 c C 5 7 T 2 J s a X M t Z 2 V z a W N o Z X J 0 L U t W R 1 / D v G J y a W d W L D M w f S Z x d W 9 0 O y w m c X V v d D t T Z W N 0 a W 9 u M S 9 U Y W J l b G x l X 0 F u Z s O 8 Z 2 V u M V 8 x I C g y K S 9 H Z c O k b m R l c n R l c i B U e X A u e 0 9 i b G l z L W 5 p Y 2 h 0 L U t W R 1 / D v G J y a W d W L D M x f S Z x d W 9 0 O y w m c X V v d D t T Z W N 0 a W 9 u M S 9 U Y W J l b G x l X 0 F u Z s O 8 Z 2 V u M V 8 x I C g y K S 9 H Z c O k b m R l c n R l c i B U e X A u e 0 9 i b F 9 G b 2 5 k c y 1 n Z X N p Y 2 h l c n Q t S 1 Z H X 8 O 8 Y n J p Z 1 Y s M z J 9 J n F 1 b 3 Q 7 L C Z x d W 9 0 O 1 N l Y 3 R p b 2 4 x L 1 R h Y m V s b G V f Q W 5 m w 7 x n Z W 4 x X z E g K D I p L 0 d l w 6 R u Z G V y d G V y I F R 5 c C 5 7 T 2 J s X 0 Z v b m R z L W 5 p Y 2 h 0 L U t W R 1 / D v G J y a W d W L D M z f S Z x d W 9 0 O y w m c X V v d D t T Z W N 0 a W 9 u M S 9 U Y W J l b G x l X 0 F u Z s O 8 Z 2 V u M V 8 x I C g y K S 9 H Z c O k b m R l c n R l c i B U e X A u e 0 F r d C 1 n Z X N p Y 2 h l c n Q t S 1 Z H X 8 O 8 Y n J p Z 1 Y s M z R 9 J n F 1 b 3 Q 7 L C Z x d W 9 0 O 1 N l Y 3 R p b 2 4 x L 1 R h Y m V s b G V f Q W 5 m w 7 x n Z W 4 x X z E g K D I p L 0 d l w 6 R u Z G V y d G V y I F R 5 c C 5 7 Q W t 0 L W 5 p Y 2 h 0 L U t W R 1 / D v G J y a W d W L D M 1 f S Z x d W 9 0 O y w m c X V v d D t T Z W N 0 a W 9 u M S 9 U Y W J l b G x l X 0 F u Z s O 8 Z 2 V u M V 8 x I C g y K S 9 H Z c O k b m R l c n R l c i B U e X A u e 0 F r d F 9 G b 2 5 k c y 1 n Z X N p Y 2 h l c n Q t S 1 Z H X 8 O 8 Y n J p Z 1 Y s M z Z 9 J n F 1 b 3 Q 7 L C Z x d W 9 0 O 1 N l Y 3 R p b 2 4 x L 1 R h Y m V s b G V f Q W 5 m w 7 x n Z W 4 x X z E g K D I p L 0 d l w 6 R u Z G V y d G V y I F R 5 c C 5 7 Q W t 0 X 0 Z v b m R z L W 5 p Y 2 h 0 L U t W R 1 / D v G J y a W d W L D M 3 f S Z x d W 9 0 O y w m c X V v d D t T Z W N 0 a W 9 u M S 9 U Y W J l b G x l X 0 F u Z s O 8 Z 2 V u M V 8 x I C g y K S 9 H Z c O k b m R l c n R l c i B U e X A u e 0 x p c S 1 n Z X N p Y 2 h l c n Q t S 1 Z H X 8 O 8 Y n J p Z 1 Y s M z h 9 J n F 1 b 3 Q 7 L C Z x d W 9 0 O 1 N l Y 3 R p b 2 4 x L 1 R h Y m V s b G V f Q W 5 m w 7 x n Z W 4 x X z E g K D I p L 0 d l w 6 R u Z G V y d G V y I F R 5 c C 5 7 T G l x L W 5 p Y 2 h 0 L U t W R 1 / D v G J y a W d W L D M 5 f S Z x d W 9 0 O y w m c X V v d D t T Z W N 0 a W 9 u M S 9 U Y W J l b G x l X 0 F u Z s O 8 Z 2 V u M V 8 x I C g y K S 9 H Z c O k b m R l c n R l c i B U e X A u e 0 x p c V 9 G b 2 5 k c y 1 n Z X N p Y 2 h l c n Q t S 1 Z H X 8 O 8 Y n J p Z 1 Y s N D B 9 J n F 1 b 3 Q 7 L C Z x d W 9 0 O 1 N l Y 3 R p b 2 4 x L 1 R h Y m V s b G V f Q W 5 m w 7 x n Z W 4 x X z E g K D I p L 0 d l w 6 R u Z G V y d G V y I F R 5 c C 5 7 T G l x X 0 Z v b m R z L W 5 p Y 2 h 0 L U t W R 1 / D v G J y a W d W L D Q x f S Z x d W 9 0 O y w m c X V v d D t T Z W N 0 a W 9 u M S 9 U Y W J l b G x l X 0 F u Z s O 8 Z 2 V u M V 8 x I C g y K S 9 H Z c O k b m R l c n R l c i B U e X A u e 0 R l c m l 2 Y X R p d m V f w 7 x i c m l n V i w 0 M n 0 m c X V v d D s s J n F 1 b 3 Q 7 U 2 V j d G l v b j E v V G F i Z W x s Z V 9 B b m b D v G d l b j F f M S A o M i k v R 2 X D p G 5 k Z X J 0 Z X I g V H l w L n t C Z X R l a W x p Z 3 V u Z 2 V u I E t W L U t W R 1 / D v G J y a W d W L D Q z f S Z x d W 9 0 O y w m c X V v d D t T Z W N 0 a W 9 u M S 9 U Y W J l b G x l X 0 F u Z s O 8 Z 2 V u M V 8 x I C g y K S 9 H Z c O k b m R l c n R l c i B U e X A u e 1 B y w 6 R t a W V u I C h L d G 8 u M z A p L D Q 0 f S Z x d W 9 0 O y w m c X V v d D t T Z W N 0 a W 9 u M S 9 U Y W J l b G x l X 0 F u Z s O 8 Z 2 V u M V 8 x I C g y K S 9 H Z c O k b m R l c n R l c i B U e X A u e 0 V y b M O 2 c 2 1 p b m R l c n V u Z 2 V u I G F 1 Z i B Q c s O k b W l l b i A o S 3 R v L j M z K S w 0 N X 0 m c X V v d D s s J n F 1 b 3 Q 7 U 2 V j d G l v b j E v V G F i Z W x s Z V 9 B b m b D v G d l b j F f M S A o M i k v R 2 X D p G 5 k Z X J 0 Z X I g V H l w L n t Q c s O k b W l l b n R h b n R l a W x l I G R l c i B S w 7 x j a 3 Z l c n N p Y 2 h l c m V y I C h L d G 8 u M z U p L D Q 2 f S Z x d W 9 0 O y w m c X V v d D t T Z W N 0 a W 9 u M S 9 U Y W J l b G x l X 0 F u Z s O 8 Z 2 V u M V 8 x I C g y K S 9 H Z c O k b m R l c n R l c i B U e X A u e 0 J l a X R y w 6 R n Z S B k Z X I g S 2 F u d G 9 u Z S B 6 L k c u I G R l c i B Q c s O k b W l l b n Z l c m J p b G x p Z 3 V u Z y A o S 3 R v L j M 2 K S w 0 N 3 0 m c X V v d D s s J n F 1 b 3 Q 7 U 2 V j d G l v b j E v V G F i Z W x s Z V 9 B b m b D v G d l b j F f M S A o M i k v R 2 X D p G 5 k Z X J 0 Z X I g V H l w L n t B b m R l c m U g Q m V p d H L D p G d l I H o u R y 4 g Z G V z I F Z l c n N p Y 2 h l c m V y c y A o S 3 R v L j M 2 K S w 0 O H 0 m c X V v d D s s J n F 1 b 3 Q 7 U 2 V j d G l v b j E v V G F i Z W x s Z V 9 B b m b D v G d l b j F f M S A o M i k v R 2 X D p G 5 k Z X J 0 Z X I g V H l w L n t C Z W l 0 c s O k Z 2 U g Y W 4 g S W 5 z b 2 x 2 Z W 5 6 Z m 9 u Z H M g K E t 0 b y 4 z N i k s N D l 9 J n F 1 b 3 Q 7 L C Z x d W 9 0 O 1 N l Y 3 R p b 2 4 x L 1 R h Y m V s b G V f Q W 5 m w 7 x n Z W 4 x X z E g K D I p L 0 d l w 6 R u Z G V y d G V y I F R 5 c C 5 7 Q m V p d H L D p G d l I G F u I G R p Z S B H Z X N 1 b m R o Z W l 0 c 2 b D t n J k Z X J 1 b m c g K E F y d C 4 g M T k g S 1 Z H K S A g K E t 0 b y 4 z N i k s N T B 9 J n F 1 b 3 Q 7 L C Z x d W 9 0 O 1 N l Y 3 R p b 2 4 x L 1 R h Y m V s b G V f Q W 5 m w 7 x n Z W 4 x X z E g K D I p L 0 d l w 6 R u Z G V y d G V y I F R 5 c C 5 7 Q m V p d H L D p G d l I G F u I G R p Z S B F a W R n Z W 7 D t n N z a X N j a G U g U X V h b G l 0 w 6 R 0 c 2 t v b W 1 p c 3 N p b 2 4 g K E V R S y k g Q X J 0 L i A 1 O G Y g S 1 Z H L D U x f S Z x d W 9 0 O y w m c X V v d D t T Z W N 0 a W 9 u M S 9 U Y W J l b G x l X 0 F u Z s O 8 Z 2 V u M V 8 x I C g y K S 9 H Z c O k b m R l c n R l c i B U e X A u e 0 F u Z 2 V y Z W N o b m V 0 Z S B 1 b m Q g Y X V z Y m V 6 Y W h s d G U g Q m V p d H L D p G d l I G F u I G R p Z S B W Z X J z a W N o Z X J 0 Z W 4 g K E t 0 b y 4 z N y k s N T J 9 J n F 1 b 3 Q 7 L C Z x d W 9 0 O 1 N l Y 3 R p b 2 4 x L 1 R h Y m V s b G V f Q W 5 m w 7 x n Z W 4 x X z E g K D I p L 0 d l w 6 R u Z G V y d G V y I F R 5 c C 5 7 Q n J 1 d H R v b G V p c 3 R 1 b m d l b i A o S 3 R v L j Q w K S w 1 M 3 0 m c X V v d D s s J n F 1 b 3 Q 7 U 2 V j d G l v b j E v V G F i Z W x s Z V 9 B b m b D v G d l b j F f M S A o M i k v R 2 X D p G 5 k Z X J 0 Z X I g V H l w L n t L b 3 N 0 Z W 5 i Z X R l a W x p Z 3 V u Z 2 V u I E Z y Y W 5 j a G l z c 2 V u I C h L d G 8 u N D I p L D U 0 f S Z x d W 9 0 O y w m c X V v d D t T Z W N 0 a W 9 u M S 9 U Y W J l b G x l X 0 F u Z s O 8 Z 2 V u M V 8 x I C g y K S 9 H Z c O k b m R l c n R l c i B U e X A u e 0 t v c 3 R l b m J l d G V p b G l n d W 5 n Z W 4 g U 2 V s Y n N i Z W h h b H Q g K E t 0 b y 4 0 M i k s N T V 9 J n F 1 b 3 Q 7 L C Z x d W 9 0 O 1 N l Y 3 R p b 2 4 x L 1 R h Y m V s b G V f Q W 5 m w 7 x n Z W 4 x X z E g K D I p L 0 d l w 6 R u Z G V y d G V y I F R 5 c C 5 7 S 2 9 z d G V u Y m V 0 Z W l s a W d 1 b m d l b i B T c G l 0 Y W x i Z W l 0 c m F n I C h L d G 8 u N D I p L D U 2 f S Z x d W 9 0 O y w m c X V v d D t T Z W N 0 a W 9 u M S 9 U Y W J l b G x l X 0 F u Z s O 8 Z 2 V u M V 8 x I C g y K S 9 H Z c O k b m R l c n R l c i B U e X A u e 0 t v c 3 R l b m J l d G V p b G l n d W 5 n Z W 4 g U G F 1 c 2 N o Y W w g K E t 0 b y 4 0 M i k s N T d 9 J n F 1 b 3 Q 7 L C Z x d W 9 0 O 1 N l Y 3 R p b 2 4 x L 1 R h Y m V s b G V f Q W 5 m w 7 x n Z W 4 x X z E g K D I p L 0 d l w 6 R u Z G V y d G V y I F R 5 c C 5 7 Q W J z Y 2 h y Z W l i d W 5 n Z W 4 g Y X V m I E t v c 3 R l b m J l d G V p b G l n d W 5 n Z W 4 g K E t 0 b y 4 0 M i k s N T h 9 J n F 1 b 3 Q 7 L C Z x d W 9 0 O 1 N l Y 3 R p b 2 4 x L 1 R h Y m V s b G V f Q W 5 m w 7 x n Z W 4 x X z E g K D I p L 0 d l w 6 R u Z G V y d G V y I F R 5 c C 5 7 V m V y w 6 R u Z G V y d W 5 n I F L D v G N r c 3 R l b G x 1 b m d l b i B m w 7 x y I H V u Z X J s Z W R p Z 3 R l I F Z l c n N p Y 2 h l c n V u Z 3 N m w 6 R s b G U g K E t 0 b y 4 0 N S k s N T l 9 J n F 1 b 3 Q 7 L C Z x d W 9 0 O 1 N l Y 3 R p b 2 4 x L 1 R h Y m V s b G V f Q W 5 m w 7 x n Z W 4 x X z E g K D I p L 0 d l w 6 R u Z G V y d G V y I F R 5 c C 5 7 Q X V z Z 2 x l a W N o I H Z v b i B 6 d S B o b 2 h l b i B Q c s O k b W l l b m V p b m 5 h a G 1 l b i A o S 3 R v L j Q 1 N C k g K G F i I D I w M T c p L D Y w f S Z x d W 9 0 O y w m c X V v d D t T Z W N 0 a W 9 u M S 9 U Y W J l b G x l X 0 F u Z s O 8 Z 2 V u M V 8 x I C g y K S 9 H Z c O k b m R l c n R l c i B U e X A u e 1 Z l c s O k b m Q u Z C 5 2 Z X J z L n R l Y 2 h u L l N j a H d h b m t 1 b m d z L V J z d C 4 g K E t 0 b y 4 g N D Y w K S A o b n V y I G J l a S B W V k c p L D Y x f S Z x d W 9 0 O y w m c X V v d D t T Z W N 0 a W 9 u M S 9 U Y W J l b G x l X 0 F u Z s O 8 Z 2 V u M V 8 x I C g y K S 9 H Z c O k b m R l c n R l c i B U e X A u e 1 Z l c s O k b m R l c n V u Z y B S w 7 x j a 3 N 0 Z W x s d W 5 n Z W 4 g U H L D p G 1 p Z W 5 r b 3 J y Z W t 0 d X I g I C h L d G 8 u N D c p L D Y y f S Z x d W 9 0 O y w m c X V v d D t T Z W N 0 a W 9 u M S 9 U Y W J l b G x l X 0 F u Z s O 8 Z 2 V u M V 8 x I C g y K S 9 H Z c O k b m R l c n R l c i B U e X A u e 0 F i Z 2 F i Z W 4 g a W 4 g Z G V u I F J p c 2 l r b 2 F 1 c 2 d s Z W l j a C A o S 3 R v L i B m w 7 x y I E 5 l d H R v L V p h a G x l c i k g K E t 0 b y 4 0 O C k s N j N 9 J n F 1 b 3 Q 7 L C Z x d W 9 0 O 1 N l Y 3 R p b 2 4 x L 1 R h Y m V s b G V f Q W 5 m w 7 x n Z W 4 x X z E g K D I p L 0 d l w 6 R u Z G V y d G V y I F R 5 c C 5 7 Q m V p d H L D p G d l I G F 1 c y B k Z W 0 g U m l z a W t v Y X V z Z 2 x l a W N o I C h L d G 8 u I G b D v H I g T m V 0 d G 8 t R W 1 w Z s O k b m d l c i k g K E t 0 b y 4 0 O C k s N j R 9 J n F 1 b 3 Q 7 L C Z x d W 9 0 O 1 N l Y 3 R p b 2 4 x L 1 R h Y m V s b G V f Q W 5 m w 7 x n Z W 4 x X z E g K D I p L 0 d l w 6 R u Z G V y d G V y I F R 5 c C 5 7 Q m l s Z H V u Z y A v I E F 1 Z m z D t n N 1 b m c g Q W J n c m V u e n V u Z 2 V u I G b D v H I g Z G V u I F J p c 2 l r b 2 F 1 c 2 d s Z W l j a C A o S 3 R v L j Q 4 K S w 2 N X 0 m c X V v d D s s J n F 1 b 3 Q 7 U 2 V j d G l v b j E v V G F i Z W x s Z V 9 B b m b D v G d l b j F f M S A o M i k v R 2 X D p G 5 k Z X J 0 Z X I g V H l w L n t C Z W h h b m R s d W 5 n c 3 B h d X N j a G F s Z W 4 g T W F u Y W d l Z C B D Y X J l I C h L d G 8 u N D M p L D Y 2 f S Z x d W 9 0 O y w m c X V v d D t T Z W N 0 a W 9 u M S 9 U Y W J l b G x l X 0 F u Z s O 8 Z 2 V u M V 8 x I C g y K S 9 H Z c O k b m R l c n R l c i B U e X A u e 0 t v c 3 R l b i B m w 7 x y I G 1 l Z G l 6 a W 5 p c 2 N o Z S B D Y W x s L U N l b n R l c i A o S 3 R v L j Q z K S w 2 N 3 0 m c X V v d D s s J n F 1 b 3 Q 7 U 2 V j d G l v b j E v V G F i Z W x s Z V 9 B b m b D v G d l b j F f M S A o M i k v R 2 X D p G 5 k Z X J 0 Z X I g V H l w L n t X Z W l 0 Z X J l I E x l a X N 0 d W 5 n Z W 4 g K E t 0 b y 4 0 M y k s N j h 9 J n F 1 b 3 Q 7 L C Z x d W 9 0 O 1 N l Y 3 R p b 2 4 x L 1 R h Y m V s b G V f Q W 5 m w 7 x n Z W 4 x X z E g K D I p L 0 d l w 6 R u Z G V y d G V y I F R 5 c C 5 7 T G V p c 3 R 1 b m d z Y W 5 0 Z W l s Z S B w Y X N z a X Z l I F L D v G N r d m V y c 2 l j a G V y d W 5 n I C h L d G 8 u N D Q p L D Y 5 f S Z x d W 9 0 O y w m c X V v d D t T Z W N 0 a W 9 u M S 9 U Y W J l b G x l X 0 F u Z s O 8 Z 2 V u M V 8 x I C g y K S 9 H Z c O k b m R l c n R l c i B U e X A u e 8 O c Y m V y c 2 N o d X N z Y m V 0 Z W l s a W d 1 b m c g Z G V y I F Z l c n N p Y 2 h l c n R l b i A o S 3 R v L i A 0 O T A p I C h u d X I g Y m V p I F Z W R y k s N z B 9 J n F 1 b 3 Q 7 L C Z x d W 9 0 O 1 N l Y 3 R p b 2 4 x L 1 R h Y m V s b G V f Q W 5 m w 7 x n Z W 4 x X z E g K D I p L 0 d l w 6 R u Z G V y d G V y I F R 5 c C 5 7 N T A w I C 8 g N T A y I C 0 g N T A 0 I F B l c n N v b m F s Y X V m d 2 F u Z C A o S 3 R v L j U w K S w 3 M X 0 m c X V v d D s s J n F 1 b 3 Q 7 U 2 V j d G l v b j E v V G F i Z W x s Z V 9 B b m b D v G d l b j F f M S A o M i k v R 2 X D p G 5 k Z X J 0 Z X I g V H l w L n t Q c m 9 2 a X N p b 2 5 l b i B h b n M g Z W l n Z W 5 l I F B l c n N v b m F s I C h L d G 8 u N T A p L D c y f S Z x d W 9 0 O y w m c X V v d D t T Z W N 0 a W 9 u M S 9 U Y W J l b G x l X 0 F u Z s O 8 Z 2 V u M V 8 x I C g y K S 9 H Z c O k b m R l c n R l c i B U e X A u e z U x M C A t I D U x N S A r I D U x O C B E a X Z l c n N l c i B C Z X R y a W V i c 2 F 1 Z n d h b m Q g K E t 0 b y 4 g N T E p L D c z f S Z x d W 9 0 O y w m c X V v d D t T Z W N 0 a W 9 u M S 9 U Y W J l b G x l X 0 F u Z s O 8 Z 2 V u M V 8 x I C g y K S 9 H Z c O k b m R l c n R l c i B U e X A u e 1 d l c m J l Y X V m d 2 F u Z C A o S 3 R v L i A 1 M S k s N z R 9 J n F 1 b 3 Q 7 L C Z x d W 9 0 O 1 N l Y 3 R p b 2 4 x L 1 R h Y m V s b G V f Q W 5 m w 7 x n Z W 4 x X z E g K D I p L 0 d l w 6 R u Z G V y d G V y I F R 5 c C 5 7 U H J v d m l z a W 9 u Z W 4 g K E t 0 b y 4 g N T E 3 K S w 3 N X 0 m c X V v d D s s J n F 1 b 3 Q 7 U 2 V j d G l v b j E v V G F i Z W x s Z V 9 B b m b D v G d l b j F f M S A o M i k v R 2 X D p G 5 k Z X J 0 Z X I g V H l w L n t B Y n N j a H J l a W J 1 b m d l b i A o S 3 R v L i A 1 M S k s N z Z 9 J n F 1 b 3 Q 7 L C Z x d W 9 0 O 1 N l Y 3 R p b 2 4 x L 1 R h Y m V s b G V f Q W 5 m w 7 x n Z W 4 x X z E g K D I p L 0 d l w 6 R u Z G V y d G V y I F R 5 c C 5 7 w 5 x i c m l n Z X I g Y m V 0 c m l l Y m x p Y 2 h l c i B F c n R y Y W c g S 1 Z H I C h L d G 8 u N z A p L D c 3 f S Z x d W 9 0 O y w m c X V v d D t T Z W N 0 a W 9 u M S 9 U Y W J l b G x l X 0 F u Z s O 8 Z 2 V u M V 8 x I C g y K S 9 H Z c O k b m R l c n R l c i B U e X A u e 8 O c Y n J p Z 2 V y I G J l d H J p Z W J s a W N o Z X I g Q X V m d 2 F u Z C B L V k c g K E t 0 b y 4 3 M S k s N z h 9 J n F 1 b 3 Q 7 L C Z x d W 9 0 O 1 N l Y 3 R p b 2 4 x L 1 R h Y m V s b G V f Q W 5 m w 7 x n Z W 4 x X z E g K D I p L 0 d l w 6 R u Z G V y d G V y I F R 5 c C 5 7 R n J l a X d p b G x p Z 2 V y I E F i Y m F 1 I H Z v b i D D v G J l c m 3 D p H N z a W d l b i B S Z X N l c n Z l b i A o S 3 R v L j c x N S k g K G F i I D I w M T c p L D c 5 f S Z x d W 9 0 O y w m c X V v d D t T Z W N 0 a W 9 u M S 9 U Y W J l b G x l X 0 F u Z s O 8 Z 2 V u M V 8 x I C g y K S 9 H Z c O k b m R l c n R l c i B U e X A u e 0 V y Z m 9 s Z y B h d X M g S 2 F w a X R h b G F u b G F n Z W 4 g S 1 Z H I C h L d G 8 u N z M p L D g w f S Z x d W 9 0 O y w m c X V v d D t T Z W N 0 a W 9 u M S 9 U Y W J l b G x l X 0 F u Z s O 8 Z 2 V u M V 8 x I C g y K S 9 H Z c O k b m R l c n R l c i B U e X A u e 0 J l d H J p Z W J z Z n J l b W R l c i B 1 b m Q g Y X V z c 2 V y b 3 J k Z W 5 0 b G l j a G V y I E V y d H J h Z y A o S 3 R v L j g w K S w 4 M X 0 m c X V v d D s s J n F 1 b 3 Q 7 U 2 V j d G l v b j E v V G F i Z W x s Z V 9 B b m b D v G d l b j F f M S A o M i k v R 2 X D p G 5 k Z X J 0 Z X I g V H l w L n t C Z X R y a W V i c 2 Z y Z W 1 k Z X I g d W 5 k I G F 1 c 3 N l c m 9 y Z G V u d G x p Y 2 h l c i B B d W Z 3 Y W 5 k I C h L d G 8 u O D A p L D g y f S Z x d W 9 0 O y w m c X V v d D t T Z W N 0 a W 9 u M S 9 U Y W J l b G x l X 0 F u Z s O 8 Z 2 V u M V 8 x I C g y K S 9 H Z c O k b m R l c n R l c i B U e X A u e 1 N 0 Z X V l c m 4 g K E t 0 b y 4 g O S k g K G 5 1 c i B i Z W k g V l Z H K S w 4 M 3 0 m c X V v d D s s J n F 1 b 3 Q 7 U 2 V j d G l v b j E v V G F i Z W x s Z V 9 B b m b D v G d l b j F f M S A o M i k v R 2 X D p G 5 k Z X J 0 Z X I g V H l w L n t B Y m d y Z W 5 6 d W 5 n I F J B I C h L d G 8 u M j c w M C k s O D R 9 J n F 1 b 3 Q 7 L C Z x d W 9 0 O 1 N l Y 3 R p b 2 4 x L 1 R h Y m V s b G V f Q W 5 m w 7 x n Z W 4 x X z E g K D I p L 0 d l w 6 R u Z G V y d G V y I F R 5 c C 5 7 Q W J n c m V u e n V u Z y B S Q S A o S 3 R v L j E 1 M y k s O D V 9 J n F 1 b 3 Q 7 L C Z x d W 9 0 O 1 N l Y 3 R p b 2 4 x L 1 R h Y m V s b G V f Q W 5 m w 7 x n Z W 4 x X z E g K D I p L 0 d l w 6 R u Z G V y d G V y I F R 5 c C 5 7 d m 9 y a C B S Z X M g K G F s b C B p b i B N a W 8 p L D g 2 f S Z x d W 9 0 O y w m c X V v d D t T Z W N 0 a W 9 u M S 9 U Y W J l b G x l X 0 F u Z s O 8 Z 2 V u M V 8 x I C g y K S 9 H Z c O k b m R l c n R l c i B U e X A u e 0 1 p b i B S Z X M g K G F s b C B p b i B N a W 8 p L D g 3 f S Z x d W 9 0 O y w m c X V v d D t T Z W N 0 a W 9 u M S 9 U Y W J l b G x l X 0 F u Z s O 8 Z 2 V u M V 8 x I C g y K S 9 H Z c O k b m R l c n R l c i B U e X A u e 0 R l Z l 9 S Q S w 4 O H 0 m c X V v d D s s J n F 1 b 3 Q 7 U 2 V j d G l v b j E v V G F i Z W x s Z V 9 B b m b D v G d l b j F f M S A o M i k v R 2 X D p G 5 k Z X J 0 Z X I g V H l w L n t L Y X B p d G F s Y W 5 s Y W d l b i B L V k c g K D E w M C k s O D l 9 J n F 1 b 3 Q 7 L C Z x d W 9 0 O 1 N l Y 3 R p b 2 4 x L 1 R h Y m V s b G V f Q W 5 m w 7 x n Z W 4 x X z E g K D I p L 0 d l w 6 R u Z G V y d G V y I F R 5 c C 5 7 S 2 F w a X R h b G F u b G F n Z W 4 g V l Z H I C g x M D E p L D k w f S Z x d W 9 0 O y w m c X V v d D t T Z W N 0 a W 9 u M S 9 U Y W J l b G x l X 0 F u Z s O 8 Z 2 V u M V 8 x I C g y K S 9 H Z c O k b m R l c n R l c i B U e X A u e 0 F r d G l 2 Z W 4 g Y X V z I F Z v c n N v c m d l c G z D p G 5 l I C g x M D Q p L D k x f S Z x d W 9 0 O y w m c X V v d D t T Z W N 0 a W 9 u M S 9 U Y W J l b G x l X 0 F u Z s O 8 Z 2 V u M V 8 x I C g y K S 9 H Z c O k b m R l c n R l c i B U e X A u e 0 l t b W F 0 Z X J p Z W x s Z S B B b m x h Z 2 V u I C g x M S k s O T J 9 J n F 1 b 3 Q 7 L C Z x d W 9 0 O 1 N l Y 3 R p b 2 4 x L 1 R h Y m V s b G V f Q W 5 m w 7 x n Z W 4 x X z E g K D I p L 0 d l w 6 R u Z G V y d G V y I F R 5 c C 5 7 U 2 F j a G F u b G F n Z W 4 g K D E z K S w 5 M 3 0 m c X V v d D s s J n F 1 b 3 Q 7 U 2 V j d G l v b j E v V G F i Z W x s Z V 9 B b m b D v G d l b j F f M S A o M i k v R 2 X D p G 5 k Z X J 0 Z X I g V H l w L n t S Z W N o b n V u Z 3 N h Y m d y Z W 5 6 d W 5 n I C g x N S k s O T R 9 J n F 1 b 3 Q 7 L C Z x d W 9 0 O 1 N l Y 3 R p b 2 4 x L 1 R h Y m V s b G V f Q W 5 m w 7 x n Z W 4 x X z E g K D I p L 0 d l w 6 R u Z G V y d G V y I F R 5 c C 5 7 R m 9 y Z G V y d W 5 n Z W 4 g V m V y c 2 l j a G V y d W 5 n c 2 5 l a G 1 l c i A o M T Y w K S w 5 N X 0 m c X V v d D s s J n F 1 b 3 Q 7 U 2 V j d G l v b j E v V G F i Z W x s Z V 9 B b m b D v G d l b j F f M S A o M i k v R 2 X D p G 5 k Z X J 0 Z X I g V H l w L n t G b 3 J k Z X J 1 b m d l b i B h d X M g U k E g K D E 2 M S k s O T Z 9 J n F 1 b 3 Q 7 L C Z x d W 9 0 O 1 N l Y 3 R p b 2 4 x L 1 R h Y m V s b G V f Q W 5 m w 7 x n Z W 4 x X z E g K D I p L 0 d l w 6 R u Z G V y d G V y I F R 5 c C 5 7 V m V y c 2 l j a G V y d W 5 n c 2 9 y Z 2 F u a X N h d G l v b m V u I C g x N j Q p L D k 3 f S Z x d W 9 0 O y w m c X V v d D t T Z W N 0 a W 9 u M S 9 U Y W J l b G x l X 0 F u Z s O 8 Z 2 V u M V 8 x I C g y K S 9 H Z c O k b m R l c n R l c i B U e X A u e 0 F n Z W 5 0 Z W 4 g d W 5 k I F Z l c m 1 p d H R s Z X I g K D E 2 N S k s O T h 9 J n F 1 b 3 Q 7 L C Z x d W 9 0 O 1 N l Y 3 R p b 2 4 x L 1 R h Y m V s b G V f Q W 5 m w 7 x n Z W 4 x X z E g K D I p L 0 d l w 6 R u Z G V y d G V y I F R 5 c C 5 7 R 2 V n Z W 7 D v G J l c i B z d G F h d G x p Y 2 h l b i B T d G V s b G V u I C g x N j c p L D k 5 f S Z x d W 9 0 O y w m c X V v d D t T Z W N 0 a W 9 u M S 9 U Y W J l b G x l X 0 F u Z s O 8 Z 2 V u M V 8 x I C g y K S 9 H Z c O k b m R l c n R l c i B U e X A u e 8 O c Y n J p Z 2 U g R m 9 y Z G V y d W 5 n Z W 4 g K D E 2 O S k s M T A w f S Z x d W 9 0 O y w m c X V v d D t T Z W N 0 a W 9 u M S 9 U Y W J l b G x l X 0 F u Z s O 8 Z 2 V u M V 8 x I C g y K S 9 H Z c O k b m R l c n R l c i B U e X A u e 0 Z v c m R l c n V u Z 2 V u I G J l a S B u Y W h l c 3 R l a G V u Z G V u I E 9 y Z 2 F u a X N h d G l v b m V u I H V u Z C B Q Z X J z b 2 5 l b i A o M T c p L D E w M X 0 m c X V v d D s s J n F 1 b 3 Q 7 U 2 V j d G l v b j E v V G F i Z W x s Z V 9 B b m b D v G d l b j F f M S A o M i k v R 2 X D p G 5 k Z X J 0 Z X I g V H l w L n t G b M O 8 c 3 N p Z 2 U g T W l 0 d G V s I C g x O S k s M T A y f S Z x d W 9 0 O y w m c X V v d D t T Z W N 0 a W 9 u M S 9 U Y W J l b G x l X 0 F u Z s O 8 Z 2 V u M V 8 x I C g y K S 9 H Z c O k b m R l c n R l c i B U e X A u e 0 J f S 2 F w a X R h b C B k Z X I g T 3 J n Y W 5 p c 2 F 0 a W 9 u I C g y M D A p L D E w M 3 0 m c X V v d D s s J n F 1 b 3 Q 7 U 2 V j d G l v b j E v V G F i Z W x s Z V 9 B b m b D v G d l b j F f M S A o M i k v R 2 X D p G 5 k Z X J 0 Z X I g V H l w L n t C X 0 9 L U C B D S C A y M D Y w M C w x M D R 9 J n F 1 b 3 Q 7 L C Z x d W 9 0 O 1 N l Y 3 R p b 2 4 x L 1 R h Y m V s b G V f Q W 5 m w 7 x n Z W 4 x X z E g K D I p L 0 d l w 6 R u Z G V y d G V y I F R 5 c C 5 7 Q l 9 P S 1 A g R V U v R U Z U Q S A y M D Y w M S w x M D V 9 J n F 1 b 3 Q 7 L C Z x d W 9 0 O 1 N l Y 3 R p b 2 4 x L 1 R h Y m V s b G V f Q W 5 m w 7 x n Z W 4 x X z E g K D I p L 0 d l w 6 R u Z G V y d G V y I F R 5 c C 5 7 R n J l a X d p b G x p Z 2 V z I F R h Z 2 d l b G Q g S 1 Z H I D I w N j A y L D E w N n 0 m c X V v d D s s J n F 1 b 3 Q 7 U 2 V j d G l v b j E v V G F i Z W x s Z V 9 B b m b D v G d l b j F f M S A o M i k v R 2 X D p G 5 k Z X J 0 Z X I g V H l w L n t C X 0 F r d G l 2 Z S B S w 7 x j a 3 Z l c n N p Y 2 h l c n V u Z y B L V k c g K D I w N j A z K S w x M D d 9 J n F 1 b 3 Q 7 L C Z x d W 9 0 O 1 N l Y 3 R p b 2 4 x L 1 R h Y m V s b G V f Q W 5 m w 7 x n Z W 4 x X z E g K D I p L 0 d l w 6 R u Z G V y d G V y I F R 5 c C 5 7 V V Z H I C h V V l Y g M j A 2 M j A p L D E w O H 0 m c X V v d D s s J n F 1 b 3 Q 7 U 2 V j d G l v b j E v V G F i Z W x s Z V 9 B b m b D v G d l b j F f M S A o M i k v R 2 X D p G 5 k Z X J 0 Z X I g V H l w L n t V V k c g K F V W V i A y M D Y y M S k s M T A 5 f S Z x d W 9 0 O y w m c X V v d D t T Z W N 0 a W 9 u M S 9 U Y W J l b G x l X 0 F u Z s O 8 Z 2 V u M V 8 x I C g y K S 9 H Z c O k b m R l c n R l c i B U e X A u e 0 Z f V k c g a W 5 r b C 4 g R k w g K D I w N j E p L D E x M H 0 m c X V v d D s s J n F 1 b 3 Q 7 U 2 V j d G l v b j E v V G F i Z W x s Z V 9 B b m b D v G d l b j F f M S A o M i k v R 2 X D p G 5 k Z X J 0 Z X I g V H l w L n t C X 1 Z l c n N p Y 2 h l c n V u Z 3 N 0 Z W N o b m l z Y 2 h l I F L D v G N r c 3 R l b G x 1 b m d l b i B m w 7 x y I G Z y Z W l 3 a W x s a W d l c y B U Y W d n Z W x k I E t W R y B M Z W l z d H V u Z 3 N y w 7 x j a 3 N 0 Z W x s d W 5 n Z W 4 g K D I x M D A w L D E x M X 0 m c X V v d D s s J n F 1 b 3 Q 7 U 2 V j d G l v b j E v V G F i Z W x s Z V 9 B b m b D v G d l b j F f M S A o M i k v R 2 X D p G 5 k Z X J 0 Z X I g V H l w L n t C X 1 Z l c n N p Y 2 h l c n V u Z 3 N 0 Z W N o b m l z Y 2 h l I F L D v G N r c 3 R l b G x 1 b m d l b i B m w 7 x y I G Z y Z W l 3 a W x s a W d l c y B U Y W d n Z W x k I E t W R y B B b H R l c n V u Z 3 N y w 7 x j a 3 N 0 Z W x s d W 5 n Z W 4 g K D I x M D A x L D E x M n 0 m c X V v d D s s J n F 1 b 3 Q 7 U 2 V j d G l v b j E v V G F i Z W x s Z V 9 B b m b D v G d l b j F f M S A o M i k v R 2 X D p G 5 k Z X J 0 Z X I g V H l w L n t C X 1 Z l c n N p Y 2 h l c n V u Z 3 N 0 Z W N o b m l z Y 2 h l I F L D v G N r c 3 R l b G x 1 b m d l b i B m w 7 x y I E 9 L U C B D S C A o M j E w M T A p L D E x M 3 0 m c X V v d D s s J n F 1 b 3 Q 7 U 2 V j d G l v b j E v V G F i Z W x s Z V 9 B b m b D v G d l b j F f M S A o M i k v R 2 X D p G 5 k Z X J 0 Z X I g V H l w L n t C X 1 Z l c n N p Y 2 h l c n V u Z 3 N 0 Z W N o b m l z Y 2 h l I F L D v G N r c 3 R l b G x 1 b m d l b i B m w 7 x y I E V V L 0 V G V E E g K D I x M D E x K S w x M T R 9 J n F 1 b 3 Q 7 L C Z x d W 9 0 O 1 N l Y 3 R p b 2 4 x L 1 R h Y m V s b G V f Q W 5 m w 7 x n Z W 4 x X z E g K D I p L 0 d l w 6 R u Z G V y d G V y I F R 5 c C 5 7 Q l 9 W Z X J z a W N o Z X J 1 b m d z d G V j a G 5 p c 2 N o Z S B S w 7 x j a 3 N 0 Z W x s d W 5 n Z W 4 g Z s O 8 c i B B a 3 R p d m U g U s O 8 Y 2 t 2 Z X J z a W N o Z X J 1 b m c g S 1 Z H I C g y M T A y K S w x M T V 9 J n F 1 b 3 Q 7 L C Z x d W 9 0 O 1 N l Y 3 R p b 2 4 x L 1 R h Y m V s b G V f Q W 5 m w 7 x n Z W 4 x X z E g K D I p L 0 d l w 6 R u Z G V y d G V y I F R 5 c C 5 7 Q l 9 W Z X J z a W N o Z X J 1 b m d z d G V j a G 5 p c 2 N o Z S B S w 7 x j a 3 N 0 Z W x s d W 5 n Z W 4 g Z s O 8 c i B W V k c g a W 5 r b C B G T C A o M j E w M y k s M T E 2 f S Z x d W 9 0 O y w m c X V v d D t T Z W N 0 a W 9 u M S 9 U Y W J l b G x l X 0 F u Z s O 8 Z 2 V u M V 8 x I C g y K S 9 H Z c O k b m R l c n R l c i B U e X A u e 1 Z l c n N p Y 2 h l c n V u Z 3 N 0 Z W N o b m l z Y 2 h l I F L D v G N r c 3 R l b G x 1 b m d l b i B V V k c g K D I x M D Q p L D E x N 3 0 m c X V v d D s s J n F 1 b 3 Q 7 U 2 V j d G l v b j E v V G F i Z W x s Z V 9 B b m b D v G d l b j F f M S A o M i k v R 2 X D p G 5 k Z X J 0 Z X I g V H l w L n t C X 1 L D v G N r c 3 R l b G x 1 b m d l b i B B d X N n b G V p Y 2 g g d m 9 u I H p 1 I G h v a G V u I F B y w 6 R t a W V u Z W l u b m F o b W V u I C g y M T A 1 K S w x M T h 9 J n F 1 b 3 Q 7 L C Z x d W 9 0 O 1 N l Y 3 R p b 2 4 x L 1 R h Y m V s b G V f Q W 5 m w 7 x n Z W 4 x X z E g K D I p L 0 d l w 6 R u Z G V y d G V y I F R 5 c C 5 7 V m V y c 2 l j a G V y d W 5 n c 3 R l Y 2 h u a X N j a G U g U 2 N o d 2 F u a 3 V u Z 3 M g d W 5 k I F N p Y 2 h l c m h l a X R z c s O 8 Y 2 t z d G V s b H V u Z 2 V u I F Z W R y A o M j E x K S w x M T l 9 J n F 1 b 3 Q 7 L C Z x d W 9 0 O 1 N l Y 3 R p b 2 4 x L 1 R h Y m V s b G V f Q W 5 m w 7 x n Z W 4 x X z E g K D I p L 0 d l w 6 R u Z G V y d G V y I F R 5 c C 5 7 T m l j a H R 2 Z X J z a W N o Z X J 1 b m d z d G V j a G 5 p c 2 N o Z S B S w 7 x j a 3 N 0 Z W x s d W 5 n Z W 4 g S 1 Z H I C g y M j A w K S w x M j B 9 J n F 1 b 3 Q 7 L C Z x d W 9 0 O 1 N l Y 3 R p b 2 4 x L 1 R h Y m V s b G V f Q W 5 m w 7 x n Z W 4 x X z E g K D I p L 0 d l w 6 R u Z G V y d G V y I F R 5 c C 5 7 T m l j a H R 2 Z X J z a W N o Z X J 1 b m d z d G V j a G 5 p c 2 N o Z S B S w 7 x j a 3 N 0 Z W x s d W 5 n Z W 4 g V l Z H I C g y M j A x K S w x M j F 9 J n F 1 b 3 Q 7 L C Z x d W 9 0 O 1 N l Y 3 R p b 2 4 x L 1 R h Y m V s b G V f Q W 5 m w 7 x n Z W 4 x X z E g K D I p L 0 d l w 6 R u Z G V y d G V y I F R 5 c C 5 7 U s O 8 Y 2 t z d G V s b H V u Z 2 V u I G b D v H I g U m l z a W t l b i B p b i B k Z W 4 g S 2 F w a X R h b G F u b G F n Z W 4 g V l Z H X H U w M D I 2 V V Z H I C g y M z A p L D E y M n 0 m c X V v d D s s J n F 1 b 3 Q 7 U 2 V j d G l v b j E v V G F i Z W x s Z V 9 B b m b D v G d l b j F f M S A o M i k v R 2 X D p G 5 k Z X J 0 Z X I g V H l w L n t C X 1 L D v G N r c 3 R l b G x 1 b m d l b i B m c m V p d 2 l s b G l n Z X I g Q W J i Y X U g d m 9 u I M O 8 Y m V y b c O k c 3 N p Z 2 V u I F J l c 2 V y d m V u I C g y M z I p L D E y M 3 0 m c X V v d D s s J n F 1 b 3 Q 7 U 2 V j d G l v b j E v V G F i Z W x s Z V 9 B b m b D v G d l b j F f M S A o M i k v R 2 X D p G 5 k Z X J 0 Z X I g V H l w L n t M Y W 5 n Z n J p c 3 R p Z 2 U g V m V y Y m l u Z G x p Y 2 h r Z W l 0 Z W 4 g K D I 0 M C k s M T I 0 f S Z x d W 9 0 O y w m c X V v d D t T Z W N 0 a W 9 u M S 9 U Y W J l b G x l X 0 F u Z s O 8 Z 2 V u M V 8 x I C g y K S 9 H Z c O k b m R l c n R l c i B U e X A u e 1 Z l c m J p b m R s a W N o a 2 V p d G V u I E R y a X R 0 Z S A o M j U w K S w x M j V 9 J n F 1 b 3 Q 7 L C Z x d W 9 0 O 1 N l Y 3 R p b 2 4 x L 1 R h Y m V s b G V f Q W 5 m w 7 x n Z W 4 x X z E g K D I p L 0 d l w 6 R u Z G V y d G V y I F R 5 c C 5 7 V m V y Y m l u Z G x p Y 2 h r Z W l 0 Z W 4 g T G V p c 3 R 1 b m d z Z X J i c m l u Z 2 V y I C g y N j A p L D E y N n 0 m c X V v d D s s J n F 1 b 3 Q 7 U 2 V j d G l v b j E v V G F i Z W x s Z V 9 B b m b D v G d l b j F f M S A o M i k v R 2 X D p G 5 k Z X J 0 Z X I g V H l w L n t W b 3 J h d X N i Z X p h a G x 0 Z S B Q c s O k b W l l b i B k Z X I g V m V y c 2 l j a G V y d G V u I C g y N j E p L D E y N 3 0 m c X V v d D s s J n F 1 b 3 Q 7 U 2 V j d G l v b j E v V G F i Z W x s Z V 9 B b m b D v G d l b j F f M S A o M i k v R 2 X D p G 5 k Z X J 0 Z X I g V H l w L n t Q Y X N z a X Z l I E R 1 c m N o Z 2 F u Z 3 N r b 2 5 0 a S A o M j Y y K S w x M j h 9 J n F 1 b 3 Q 7 L C Z x d W 9 0 O 1 N l Y 3 R p b 2 4 x L 1 R h Y m V s b G V f Q W 5 m w 7 x n Z W 4 x X z E g K D I p L 0 d l w 6 R u Z G V y d G V y I F R 5 c C 5 7 V m V y c 2 l j a G V y d W 5 n c 2 9 y Z 2 F u a X N h d G l v b m V u I C g y N j M p L D E y O X 0 m c X V v d D s s J n F 1 b 3 Q 7 U 2 V j d G l v b j E v V G F i Z W x s Z V 9 B b m b D v G d l b j F f M S A o M i k v R 2 X D p G 5 k Z X J 0 Z X I g V H l w L n t B Z 2 V u d G V u I H V u Z C B W Z X J t a X R 0 b G V y I C g y N j Q p L D E z M H 0 m c X V v d D s s J n F 1 b 3 Q 7 U 2 V j d G l v b j E v V G F i Z W x s Z V 9 B b m b D v G d l b j F f M S A o M i k v R 2 X D p G 5 k Z X J 0 Z X I g V H l w L n t H Z W d l b s O 8 Y m V y I H N 0 Y W F 0 b G l j a G V u I F N 0 Z W x s Z W 4 g K D I 2 N S k s M T M x f S Z x d W 9 0 O y w m c X V v d D t T Z W N 0 a W 9 u M S 9 U Y W J l b G x l X 0 F u Z s O 8 Z 2 V u M V 8 x I C g y K S 9 H Z c O k b m R l c n R l c i B U e X A u e 0 d l b W V p b n N h b W U g R W l u c m l j a H R 1 b m c g S 1 Z H I C g y N j Y p L D E z M n 0 m c X V v d D s s J n F 1 b 3 Q 7 U 2 V j d G l v b j E v V G F i Z W x s Z V 9 B b m b D v G d l b j F f M S A o M i k v R 2 X D p G 5 k Z X J 0 Z X I g V H l w L n t W Z X J i a W 5 k b G l j a G t l a X R l b i B M a W V m Z X J h b n R l b i B 1 b m Q g w 5 x i c m l n Z S A o M j Y 4 K S w x M z N 9 J n F 1 b 3 Q 7 L C Z x d W 9 0 O 1 N l Y 3 R p b 2 4 x L 1 R h Y m V s b G V f Q W 5 m w 7 x n Z W 4 x X z E g K D I p L 0 d l w 6 R u Z G V y d G V y I F R 5 c C 5 7 V m V y Y m l u Z G x p Y 2 h r Z W l 0 Z W 4 g Z 2 V n Z W 7 D v G J l c i B u Y W h l c 3 R l a G V u Z G V u I E 9 y Z 2 F u a X N h d G l v b m V u I H V u Z C B Q Z X J z b 2 5 l b i A o M j Y 5 K S w x M z R 9 J n F 1 b 3 Q 7 L C Z x d W 9 0 O 1 N l Y 3 R p b 2 4 x L 1 R h Y m V s b G V f Q W 5 m w 7 x n Z W 4 x X z E g K D I p L 0 d l w 6 R u Z G V y d G V y I F R 5 c C 5 7 Q l 9 S Z W N o b n V u Z 3 N h Y m d y Z W 5 6 d W 5 n I C g y N z A p L D E z N X 0 m c X V v d D s s J n F 1 b 3 Q 7 U 2 V j d G l v b j E v V G F i Z W x s Z V 9 B b m b D v G d l b j F f M S A o M i k v R 2 X D p G 5 k Z X J 0 Z X I g V H l w L n t m d X N p b 2 5 p Z X J 0 Z S w x M z Z 9 J n F 1 b 3 Q 7 L C Z x d W 9 0 O 1 N l Y 3 R p b 2 4 x L 1 R h Y m V s b G V f Q W 5 m w 7 x n Z W 4 x X z E g K D I p L 0 d l w 6 R u Z G V y d G V y I F R 5 c C 5 7 R n V z a W 9 u Z W 5 f Y W 5 6 Z W l n Z W 4 s M T M 3 f S Z x d W 9 0 O y w m c X V v d D t T Z W N 0 a W 9 u M S 9 U Y W J l b G x l X 0 F u Z s O 8 Z 2 V u M V 8 x I C g y K S 9 H Z c O k b m R l c n R l c i B U e X A u e 2 p 1 c l 9 H c n V w c G U s M T M 4 f S Z x d W 9 0 O y w m c X V v d D t T Z W N 0 a W 9 u M S 9 U Y W J l b G x l X 0 F u Z s O 8 Z 2 V u M V 8 x I C g y K S 9 H Z c O k b m R l c n R l c i B U e X A u e 2 p 1 c l 9 H c n V w c G V f Y W 5 6 Z W l n Z W 4 s M T M 5 f S Z x d W 9 0 O y w m c X V v d D t T Z W N 0 a W 9 u M S 9 U Y W J l b G x l X 0 F u Z s O 8 Z 2 V u M V 8 x I C g y K S 9 R d W V s b G U u e 0 F 1 c 3 d h a G x f V m V y c 2 l j a G V y Z X I s M T Q w f S Z x d W 9 0 O 1 0 s J n F 1 b 3 Q 7 Q 2 9 s d W 1 u Q 2 9 1 b n Q m c X V v d D s 6 M T Q x L C Z x d W 9 0 O 0 t l e U N v b H V t b k 5 h b W V z J n F 1 b 3 Q 7 O l t d L C Z x d W 9 0 O 0 N v b H V t b k l k Z W 5 0 a X R p Z X M m c X V v d D s 6 W y Z x d W 9 0 O 1 N l Y 3 R p b 2 4 x L 1 R h Y m V s b G V f Q W 5 m w 7 x n Z W 4 x X z E g K D I p L 0 d l w 6 R u Z G V y d G V y I F R 5 c C 5 7 U 2 9 1 c m N l L k 5 h b W U s M H 0 m c X V v d D s s J n F 1 b 3 Q 7 U 2 V j d G l v b j E v V G F i Z W x s Z V 9 B b m b D v G d l b j F f M S A o M i k v R 2 X D p G 5 k Z X J 0 Z X I g V H l w L n t K Y W h y L D F 9 J n F 1 b 3 Q 7 L C Z x d W 9 0 O 1 N l Y 3 R p b 2 4 x L 1 R h Y m V s b G V f Q W 5 m w 7 x n Z W 4 x X z E g K D I p L 0 d l w 6 R u Z G V y d G V y I F R 5 c C 5 7 V H l w L D J 9 J n F 1 b 3 Q 7 L C Z x d W 9 0 O 1 N l Y 3 R p b 2 4 x L 1 R h Y m V s b G V f Q W 5 m w 7 x n Z W 4 x X z E g K D I p L 0 d l w 6 R u Z G V y d G V y I F R 5 c C 5 7 V m V y c 2 l j a G V y Z X I g I y w z f S Z x d W 9 0 O y w m c X V v d D t T Z W N 0 a W 9 u M S 9 U Y W J l b G x l X 0 F u Z s O 8 Z 2 V u M V 8 x I C g y K S 9 H Z c O k b m R l c n R l c i B U e X A u e 1 Z l c n N p Y 2 h l c m V y I E 5 h b W U s N H 0 m c X V v d D s s J n F 1 b 3 Q 7 U 2 V j d G l v b j E v V G F i Z W x s Z V 9 B b m b D v G d l b j F f M S A o M i k v R 2 X D p G 5 k Z X J 0 Z X I g V H l w L n t L Y W 5 0 b 2 4 s N X 0 m c X V v d D s s J n F 1 b 3 Q 7 U 2 V j d G l v b j E v V G F i Z W x s Z V 9 B b m b D v G d l b j F f M S A o M i k v R 2 X D p G 5 k Z X J 0 Z X I g V H l w L n t C c m F u Y 2 h l L D Z 9 J n F 1 b 3 Q 7 L C Z x d W 9 0 O 1 N l Y 3 R p b 2 4 x L 1 R h Y m V s b G V f Q W 5 m w 7 x n Z W 4 x X z E g K D I p L 0 d l w 6 R u Z G V y d G V y I F R 5 c C 5 7 w 5 g g V m V y c 2 l j a G V y d G U s N 3 0 m c X V v d D s s J n F 1 b 3 Q 7 U 2 V j d G l v b j E v V G F i Z W x s Z V 9 B b m b D v G d l b j F f M S A o M i k v R 2 X D p G 5 k Z X J 0 Z X I g V H l w L n t W Z X J z a W N o Z X J 0 Z W 5 i Z X N 0 Y W 5 k I F N 0 a W N o d G F n I D A x L j A x L i B G b 2 x n Z W p h a H I s O H 0 m c X V v d D s s J n F 1 b 3 Q 7 U 2 V j d G l v b j E v V G F i Z W x s Z V 9 B b m b D v G d l b j F f M S A o M i k v R 2 X D p G 5 k Z X J 0 Z X I g V H l w L n t J b W 9 f S W 5 s Y W 5 k L U t W R 1 9 n Z W J W L D l 9 J n F 1 b 3 Q 7 L C Z x d W 9 0 O 1 N l Y 3 R p b 2 4 x L 1 R h Y m V s b G V f Q W 5 m w 7 x n Z W 4 x X z E g K D I p L 0 d l w 6 R u Z G V y d G V y I F R 5 c C 5 7 S W 1 v X 0 F 1 c 2 x h b m Q t S 1 Z H X 2 d l Y l Y s M T B 9 J n F 1 b 3 Q 7 L C Z x d W 9 0 O 1 N l Y 3 R p b 2 4 x L 1 R h Y m V s b G V f Q W 5 m w 7 x n Z W 4 x X z E g K D I p L 0 d l w 6 R u Z G V y d G V y I F R 5 c C 5 7 S W 1 v X 0 Z v b m R z L W d l c 2 l j a G V y d C 1 L V k d f Z 2 V i V i w x M X 0 m c X V v d D s s J n F 1 b 3 Q 7 U 2 V j d G l v b j E v V G F i Z W x s Z V 9 B b m b D v G d l b j F f M S A o M i k v R 2 X D p G 5 k Z X J 0 Z X I g V H l w L n t J b W 9 f R m 9 u Z H M t b m l j a H Q t S 1 Z H X 2 d l Y l Y s M T J 9 J n F 1 b 3 Q 7 L C Z x d W 9 0 O 1 N l Y 3 R p b 2 4 x L 1 R h Y m V s b G V f Q W 5 m w 7 x n Z W 4 x X z E g K D I p L 0 d l w 6 R u Z G V y d G V y I F R 5 c C 5 7 T 2 J s a X M t Z 2 V z a W N o Z X J 0 L U t W R 1 9 n Z W J W L D E z f S Z x d W 9 0 O y w m c X V v d D t T Z W N 0 a W 9 u M S 9 U Y W J l b G x l X 0 F u Z s O 8 Z 2 V u M V 8 x I C g y K S 9 H Z c O k b m R l c n R l c i B U e X A u e 0 9 i b G l z L W 5 p Y 2 h 0 L U t W R 1 9 n Z W J W L D E 0 f S Z x d W 9 0 O y w m c X V v d D t T Z W N 0 a W 9 u M S 9 U Y W J l b G x l X 0 F u Z s O 8 Z 2 V u M V 8 x I C g y K S 9 H Z c O k b m R l c n R l c i B U e X A u e 0 9 i b F 9 G b 2 5 k c y 1 n Z X N p Y 2 h l c n Q t S 1 Z H X 2 d l Y l Y s M T V 9 J n F 1 b 3 Q 7 L C Z x d W 9 0 O 1 N l Y 3 R p b 2 4 x L 1 R h Y m V s b G V f Q W 5 m w 7 x n Z W 4 x X z E g K D I p L 0 d l w 6 R u Z G V y d G V y I F R 5 c C 5 7 T 2 J s X 0 Z v b m R z L W 5 p Y 2 h 0 L U t W R 1 9 n Z W J W L D E 2 f S Z x d W 9 0 O y w m c X V v d D t T Z W N 0 a W 9 u M S 9 U Y W J l b G x l X 0 F u Z s O 8 Z 2 V u M V 8 x I C g y K S 9 H Z c O k b m R l c n R l c i B U e X A u e 0 F r d C 1 n Z X N p Y 2 h l c n Q t S 1 Z H X 2 d l Y l Y s M T d 9 J n F 1 b 3 Q 7 L C Z x d W 9 0 O 1 N l Y 3 R p b 2 4 x L 1 R h Y m V s b G V f Q W 5 m w 7 x n Z W 4 x X z E g K D I p L 0 d l w 6 R u Z G V y d G V y I F R 5 c C 5 7 Q W t 0 L W 5 p Y 2 h 0 L U t W R 1 9 n Z W J W L D E 4 f S Z x d W 9 0 O y w m c X V v d D t T Z W N 0 a W 9 u M S 9 U Y W J l b G x l X 0 F u Z s O 8 Z 2 V u M V 8 x I C g y K S 9 H Z c O k b m R l c n R l c i B U e X A u e 0 F r d F 9 G b 2 5 k c y 1 n Z X N p Y 2 h l c n Q t S 1 Z H X 2 d l Y l Y s M T l 9 J n F 1 b 3 Q 7 L C Z x d W 9 0 O 1 N l Y 3 R p b 2 4 x L 1 R h Y m V s b G V f Q W 5 m w 7 x n Z W 4 x X z E g K D I p L 0 d l w 6 R u Z G V y d G V y I F R 5 c C 5 7 Q W t 0 X 0 Z v b m R z L W 5 p Y 2 h 0 L U t W R 1 9 n Z W J W L D I w f S Z x d W 9 0 O y w m c X V v d D t T Z W N 0 a W 9 u M S 9 U Y W J l b G x l X 0 F u Z s O 8 Z 2 V u M V 8 x I C g y K S 9 H Z c O k b m R l c n R l c i B U e X A u e 0 x p c S 1 n Z X N p Y 2 h l c n Q t S 1 Z H X 2 d l Y l Y s M j F 9 J n F 1 b 3 Q 7 L C Z x d W 9 0 O 1 N l Y 3 R p b 2 4 x L 1 R h Y m V s b G V f Q W 5 m w 7 x n Z W 4 x X z E g K D I p L 0 d l w 6 R u Z G V y d G V y I F R 5 c C 5 7 T G l x L W 5 p Y 2 h 0 L U t W R 1 9 n Z W J W L D I y f S Z x d W 9 0 O y w m c X V v d D t T Z W N 0 a W 9 u M S 9 U Y W J l b G x l X 0 F u Z s O 8 Z 2 V u M V 8 x I C g y K S 9 H Z c O k b m R l c n R l c i B U e X A u e 0 x p c V 9 G b 2 5 k c y 1 n Z X N p Y 2 h l c n Q t S 1 Z H X 2 d l Y l Y s M j N 9 J n F 1 b 3 Q 7 L C Z x d W 9 0 O 1 N l Y 3 R p b 2 4 x L 1 R h Y m V s b G V f Q W 5 m w 7 x n Z W 4 x X z E g K D I p L 0 d l w 6 R u Z G V y d G V y I F R 5 c C 5 7 T G l x X 0 Z v b m R z L W 5 p Y 2 h 0 L U t W R 1 9 n Z W J W L D I 0 f S Z x d W 9 0 O y w m c X V v d D t T Z W N 0 a W 9 u M S 9 U Y W J l b G x l X 0 F u Z s O 8 Z 2 V u M V 8 x I C g y K S 9 H Z c O k b m R l c n R l c i B U e X A u e 0 R l c m l 2 Y X R p d m V f Z 2 V i V i w y N X 0 m c X V v d D s s J n F 1 b 3 Q 7 U 2 V j d G l v b j E v V G F i Z W x s Z V 9 B b m b D v G d l b j F f M S A o M i k v R 2 X D p G 5 k Z X J 0 Z X I g V H l w L n t J b W 9 f S W 5 s Y W 5 k L U t W R 1 / D v G J y a W d W L D I 2 f S Z x d W 9 0 O y w m c X V v d D t T Z W N 0 a W 9 u M S 9 U Y W J l b G x l X 0 F u Z s O 8 Z 2 V u M V 8 x I C g y K S 9 H Z c O k b m R l c n R l c i B U e X A u e 0 l t b 1 9 B d X N s Y W 5 k L U t W R 1 / D v G J y a W d W L D I 3 f S Z x d W 9 0 O y w m c X V v d D t T Z W N 0 a W 9 u M S 9 U Y W J l b G x l X 0 F u Z s O 8 Z 2 V u M V 8 x I C g y K S 9 H Z c O k b m R l c n R l c i B U e X A u e 0 l t b 1 9 G b 2 5 k c y 1 n Z X N p Y 2 h l c n Q t S 1 Z H X 8 O 8 Y n J p Z 1 Y s M j h 9 J n F 1 b 3 Q 7 L C Z x d W 9 0 O 1 N l Y 3 R p b 2 4 x L 1 R h Y m V s b G V f Q W 5 m w 7 x n Z W 4 x X z E g K D I p L 0 d l w 6 R u Z G V y d G V y I F R 5 c C 5 7 S W 1 v X 0 Z v b m R z L W 5 p Y 2 h 0 L U t W R 1 / D v G J y a W d W L D I 5 f S Z x d W 9 0 O y w m c X V v d D t T Z W N 0 a W 9 u M S 9 U Y W J l b G x l X 0 F u Z s O 8 Z 2 V u M V 8 x I C g y K S 9 H Z c O k b m R l c n R l c i B U e X A u e 0 9 i b G l z L W d l c 2 l j a G V y d C 1 L V k d f w 7 x i c m l n V i w z M H 0 m c X V v d D s s J n F 1 b 3 Q 7 U 2 V j d G l v b j E v V G F i Z W x s Z V 9 B b m b D v G d l b j F f M S A o M i k v R 2 X D p G 5 k Z X J 0 Z X I g V H l w L n t P Y m x p c y 1 u a W N o d C 1 L V k d f w 7 x i c m l n V i w z M X 0 m c X V v d D s s J n F 1 b 3 Q 7 U 2 V j d G l v b j E v V G F i Z W x s Z V 9 B b m b D v G d l b j F f M S A o M i k v R 2 X D p G 5 k Z X J 0 Z X I g V H l w L n t P Y m x f R m 9 u Z H M t Z 2 V z a W N o Z X J 0 L U t W R 1 / D v G J y a W d W L D M y f S Z x d W 9 0 O y w m c X V v d D t T Z W N 0 a W 9 u M S 9 U Y W J l b G x l X 0 F u Z s O 8 Z 2 V u M V 8 x I C g y K S 9 H Z c O k b m R l c n R l c i B U e X A u e 0 9 i b F 9 G b 2 5 k c y 1 u a W N o d C 1 L V k d f w 7 x i c m l n V i w z M 3 0 m c X V v d D s s J n F 1 b 3 Q 7 U 2 V j d G l v b j E v V G F i Z W x s Z V 9 B b m b D v G d l b j F f M S A o M i k v R 2 X D p G 5 k Z X J 0 Z X I g V H l w L n t B a 3 Q t Z 2 V z a W N o Z X J 0 L U t W R 1 / D v G J y a W d W L D M 0 f S Z x d W 9 0 O y w m c X V v d D t T Z W N 0 a W 9 u M S 9 U Y W J l b G x l X 0 F u Z s O 8 Z 2 V u M V 8 x I C g y K S 9 H Z c O k b m R l c n R l c i B U e X A u e 0 F r d C 1 u a W N o d C 1 L V k d f w 7 x i c m l n V i w z N X 0 m c X V v d D s s J n F 1 b 3 Q 7 U 2 V j d G l v b j E v V G F i Z W x s Z V 9 B b m b D v G d l b j F f M S A o M i k v R 2 X D p G 5 k Z X J 0 Z X I g V H l w L n t B a 3 R f R m 9 u Z H M t Z 2 V z a W N o Z X J 0 L U t W R 1 / D v G J y a W d W L D M 2 f S Z x d W 9 0 O y w m c X V v d D t T Z W N 0 a W 9 u M S 9 U Y W J l b G x l X 0 F u Z s O 8 Z 2 V u M V 8 x I C g y K S 9 H Z c O k b m R l c n R l c i B U e X A u e 0 F r d F 9 G b 2 5 k c y 1 u a W N o d C 1 L V k d f w 7 x i c m l n V i w z N 3 0 m c X V v d D s s J n F 1 b 3 Q 7 U 2 V j d G l v b j E v V G F i Z W x s Z V 9 B b m b D v G d l b j F f M S A o M i k v R 2 X D p G 5 k Z X J 0 Z X I g V H l w L n t M a X E t Z 2 V z a W N o Z X J 0 L U t W R 1 / D v G J y a W d W L D M 4 f S Z x d W 9 0 O y w m c X V v d D t T Z W N 0 a W 9 u M S 9 U Y W J l b G x l X 0 F u Z s O 8 Z 2 V u M V 8 x I C g y K S 9 H Z c O k b m R l c n R l c i B U e X A u e 0 x p c S 1 u a W N o d C 1 L V k d f w 7 x i c m l n V i w z O X 0 m c X V v d D s s J n F 1 b 3 Q 7 U 2 V j d G l v b j E v V G F i Z W x s Z V 9 B b m b D v G d l b j F f M S A o M i k v R 2 X D p G 5 k Z X J 0 Z X I g V H l w L n t M a X F f R m 9 u Z H M t Z 2 V z a W N o Z X J 0 L U t W R 1 / D v G J y a W d W L D Q w f S Z x d W 9 0 O y w m c X V v d D t T Z W N 0 a W 9 u M S 9 U Y W J l b G x l X 0 F u Z s O 8 Z 2 V u M V 8 x I C g y K S 9 H Z c O k b m R l c n R l c i B U e X A u e 0 x p c V 9 G b 2 5 k c y 1 u a W N o d C 1 L V k d f w 7 x i c m l n V i w 0 M X 0 m c X V v d D s s J n F 1 b 3 Q 7 U 2 V j d G l v b j E v V G F i Z W x s Z V 9 B b m b D v G d l b j F f M S A o M i k v R 2 X D p G 5 k Z X J 0 Z X I g V H l w L n t E Z X J p d m F 0 a X Z l X 8 O 8 Y n J p Z 1 Y s N D J 9 J n F 1 b 3 Q 7 L C Z x d W 9 0 O 1 N l Y 3 R p b 2 4 x L 1 R h Y m V s b G V f Q W 5 m w 7 x n Z W 4 x X z E g K D I p L 0 d l w 6 R u Z G V y d G V y I F R 5 c C 5 7 Q m V 0 Z W l s a W d 1 b m d l b i B L V i 1 L V k d f w 7 x i c m l n V i w 0 M 3 0 m c X V v d D s s J n F 1 b 3 Q 7 U 2 V j d G l v b j E v V G F i Z W x s Z V 9 B b m b D v G d l b j F f M S A o M i k v R 2 X D p G 5 k Z X J 0 Z X I g V H l w L n t Q c s O k b W l l b i A o S 3 R v L j M w K S w 0 N H 0 m c X V v d D s s J n F 1 b 3 Q 7 U 2 V j d G l v b j E v V G F i Z W x s Z V 9 B b m b D v G d l b j F f M S A o M i k v R 2 X D p G 5 k Z X J 0 Z X I g V H l w L n t F c m z D t n N t a W 5 k Z X J 1 b m d l b i B h d W Y g U H L D p G 1 p Z W 4 g K E t 0 b y 4 z M y k s N D V 9 J n F 1 b 3 Q 7 L C Z x d W 9 0 O 1 N l Y 3 R p b 2 4 x L 1 R h Y m V s b G V f Q W 5 m w 7 x n Z W 4 x X z E g K D I p L 0 d l w 6 R u Z G V y d G V y I F R 5 c C 5 7 U H L D p G 1 p Z W 5 0 Y W 5 0 Z W l s Z S B k Z X I g U s O 8 Y 2 t 2 Z X J z a W N o Z X J l c i A o S 3 R v L j M 1 K S w 0 N n 0 m c X V v d D s s J n F 1 b 3 Q 7 U 2 V j d G l v b j E v V G F i Z W x s Z V 9 B b m b D v G d l b j F f M S A o M i k v R 2 X D p G 5 k Z X J 0 Z X I g V H l w L n t C Z W l 0 c s O k Z 2 U g Z G V y I E t h b n R v b m U g e i 5 H L i B k Z X I g U H L D p G 1 p Z W 5 2 Z X J i a W x s a W d 1 b m c g K E t 0 b y 4 z N i k s N D d 9 J n F 1 b 3 Q 7 L C Z x d W 9 0 O 1 N l Y 3 R p b 2 4 x L 1 R h Y m V s b G V f Q W 5 m w 7 x n Z W 4 x X z E g K D I p L 0 d l w 6 R u Z G V y d G V y I F R 5 c C 5 7 Q W 5 k Z X J l I E J l a X R y w 6 R n Z S B 6 L k c u I G R l c y B W Z X J z a W N o Z X J l c n M g K E t 0 b y 4 z N i k s N D h 9 J n F 1 b 3 Q 7 L C Z x d W 9 0 O 1 N l Y 3 R p b 2 4 x L 1 R h Y m V s b G V f Q W 5 m w 7 x n Z W 4 x X z E g K D I p L 0 d l w 6 R u Z G V y d G V y I F R 5 c C 5 7 Q m V p d H L D p G d l I G F u I E l u c 2 9 s d m V u e m Z v b m R z I C h L d G 8 u M z Y p L D Q 5 f S Z x d W 9 0 O y w m c X V v d D t T Z W N 0 a W 9 u M S 9 U Y W J l b G x l X 0 F u Z s O 8 Z 2 V u M V 8 x I C g y K S 9 H Z c O k b m R l c n R l c i B U e X A u e 0 J l a X R y w 6 R n Z S B h b i B k a W U g R 2 V z d W 5 k a G V p d H N m w 7 Z y Z G V y d W 5 n I C h B c n Q u I D E 5 I E t W R y k g I C h L d G 8 u M z Y p L D U w f S Z x d W 9 0 O y w m c X V v d D t T Z W N 0 a W 9 u M S 9 U Y W J l b G x l X 0 F u Z s O 8 Z 2 V u M V 8 x I C g y K S 9 H Z c O k b m R l c n R l c i B U e X A u e 0 J l a X R y w 6 R n Z S B h b i B k a W U g R W l k Z 2 V u w 7 Z z c 2 l z Y 2 h l I F F 1 Y W x p d M O k d H N r b 2 1 t a X N z a W 9 u I C h F U U s p I E F y d C 4 g N T h m I E t W R y w 1 M X 0 m c X V v d D s s J n F 1 b 3 Q 7 U 2 V j d G l v b j E v V G F i Z W x s Z V 9 B b m b D v G d l b j F f M S A o M i k v R 2 X D p G 5 k Z X J 0 Z X I g V H l w L n t B b m d l c m V j a G 5 l d G U g d W 5 k I G F 1 c 2 J l e m F o b H R l I E J l a X R y w 6 R n Z S B h b i B k a W U g V m V y c 2 l j a G V y d G V u I C h L d G 8 u M z c p L D U y f S Z x d W 9 0 O y w m c X V v d D t T Z W N 0 a W 9 u M S 9 U Y W J l b G x l X 0 F u Z s O 8 Z 2 V u M V 8 x I C g y K S 9 H Z c O k b m R l c n R l c i B U e X A u e 0 J y d X R 0 b 2 x l a X N 0 d W 5 n Z W 4 g K E t 0 b y 4 0 M C k s N T N 9 J n F 1 b 3 Q 7 L C Z x d W 9 0 O 1 N l Y 3 R p b 2 4 x L 1 R h Y m V s b G V f Q W 5 m w 7 x n Z W 4 x X z E g K D I p L 0 d l w 6 R u Z G V y d G V y I F R 5 c C 5 7 S 2 9 z d G V u Y m V 0 Z W l s a W d 1 b m d l b i B G c m F u Y 2 h p c 3 N l b i A o S 3 R v L j Q y K S w 1 N H 0 m c X V v d D s s J n F 1 b 3 Q 7 U 2 V j d G l v b j E v V G F i Z W x s Z V 9 B b m b D v G d l b j F f M S A o M i k v R 2 X D p G 5 k Z X J 0 Z X I g V H l w L n t L b 3 N 0 Z W 5 i Z X R l a W x p Z 3 V u Z 2 V u I F N l b G J z Y m V o Y W x 0 I C h L d G 8 u N D I p L D U 1 f S Z x d W 9 0 O y w m c X V v d D t T Z W N 0 a W 9 u M S 9 U Y W J l b G x l X 0 F u Z s O 8 Z 2 V u M V 8 x I C g y K S 9 H Z c O k b m R l c n R l c i B U e X A u e 0 t v c 3 R l b m J l d G V p b G l n d W 5 n Z W 4 g U 3 B p d G F s Y m V p d H J h Z y A o S 3 R v L j Q y K S w 1 N n 0 m c X V v d D s s J n F 1 b 3 Q 7 U 2 V j d G l v b j E v V G F i Z W x s Z V 9 B b m b D v G d l b j F f M S A o M i k v R 2 X D p G 5 k Z X J 0 Z X I g V H l w L n t L b 3 N 0 Z W 5 i Z X R l a W x p Z 3 V u Z 2 V u I F B h d X N j a G F s I C h L d G 8 u N D I p L D U 3 f S Z x d W 9 0 O y w m c X V v d D t T Z W N 0 a W 9 u M S 9 U Y W J l b G x l X 0 F u Z s O 8 Z 2 V u M V 8 x I C g y K S 9 H Z c O k b m R l c n R l c i B U e X A u e 0 F i c 2 N o c m V p Y n V u Z 2 V u I G F 1 Z i B L b 3 N 0 Z W 5 i Z X R l a W x p Z 3 V u Z 2 V u I C h L d G 8 u N D I p L D U 4 f S Z x d W 9 0 O y w m c X V v d D t T Z W N 0 a W 9 u M S 9 U Y W J l b G x l X 0 F u Z s O 8 Z 2 V u M V 8 x I C g y K S 9 H Z c O k b m R l c n R l c i B U e X A u e 1 Z l c s O k b m R l c n V u Z y B S w 7 x j a 3 N 0 Z W x s d W 5 n Z W 4 g Z s O 8 c i B 1 b m V y b G V k a W d 0 Z S B W Z X J z a W N o Z X J 1 b m d z Z s O k b G x l I C h L d G 8 u N D U p L D U 5 f S Z x d W 9 0 O y w m c X V v d D t T Z W N 0 a W 9 u M S 9 U Y W J l b G x l X 0 F u Z s O 8 Z 2 V u M V 8 x I C g y K S 9 H Z c O k b m R l c n R l c i B U e X A u e 0 F 1 c 2 d s Z W l j a C B 2 b 2 4 g e n U g a G 9 o Z W 4 g U H L D p G 1 p Z W 5 l a W 5 u Y W h t Z W 4 g K E t 0 b y 4 0 N T Q p I C h h Y i A y M D E 3 K S w 2 M H 0 m c X V v d D s s J n F 1 b 3 Q 7 U 2 V j d G l v b j E v V G F i Z W x s Z V 9 B b m b D v G d l b j F f M S A o M i k v R 2 X D p G 5 k Z X J 0 Z X I g V H l w L n t W Z X L D p G 5 k L m Q u d m V y c y 5 0 Z W N o b i 5 T Y 2 h 3 Y W 5 r d W 5 n c y 1 S c 3 Q u I C h L d G 8 u I D Q 2 M C k g K G 5 1 c i B i Z W k g V l Z H K S w 2 M X 0 m c X V v d D s s J n F 1 b 3 Q 7 U 2 V j d G l v b j E v V G F i Z W x s Z V 9 B b m b D v G d l b j F f M S A o M i k v R 2 X D p G 5 k Z X J 0 Z X I g V H l w L n t W Z X L D p G 5 k Z X J 1 b m c g U s O 8 Y 2 t z d G V s b H V u Z 2 V u I F B y w 6 R t a W V u a 2 9 y c m V r d H V y I C A o S 3 R v L j Q 3 K S w 2 M n 0 m c X V v d D s s J n F 1 b 3 Q 7 U 2 V j d G l v b j E v V G F i Z W x s Z V 9 B b m b D v G d l b j F f M S A o M i k v R 2 X D p G 5 k Z X J 0 Z X I g V H l w L n t B Y m d h Y m V u I G l u I G R l b i B S a X N p a 2 9 h d X N n b G V p Y 2 g g K E t 0 b y 4 g Z s O 8 c i B O Z X R 0 b y 1 a Y W h s Z X I p I C h L d G 8 u N D g p L D Y z f S Z x d W 9 0 O y w m c X V v d D t T Z W N 0 a W 9 u M S 9 U Y W J l b G x l X 0 F u Z s O 8 Z 2 V u M V 8 x I C g y K S 9 H Z c O k b m R l c n R l c i B U e X A u e 0 J l a X R y w 6 R n Z S B h d X M g Z G V t I F J p c 2 l r b 2 F 1 c 2 d s Z W l j a C A o S 3 R v L i B m w 7 x y I E 5 l d H R v L U V t c G b D p G 5 n Z X I p I C h L d G 8 u N D g p L D Y 0 f S Z x d W 9 0 O y w m c X V v d D t T Z W N 0 a W 9 u M S 9 U Y W J l b G x l X 0 F u Z s O 8 Z 2 V u M V 8 x I C g y K S 9 H Z c O k b m R l c n R l c i B U e X A u e 0 J p b G R 1 b m c g L y B B d W Z s w 7 Z z d W 5 n I E F i Z 3 J l b n p 1 b m d l b i B m w 7 x y I G R l b i B S a X N p a 2 9 h d X N n b G V p Y 2 g g K E t 0 b y 4 0 O C k s N j V 9 J n F 1 b 3 Q 7 L C Z x d W 9 0 O 1 N l Y 3 R p b 2 4 x L 1 R h Y m V s b G V f Q W 5 m w 7 x n Z W 4 x X z E g K D I p L 0 d l w 6 R u Z G V y d G V y I F R 5 c C 5 7 Q m V o Y W 5 k b H V u Z 3 N w Y X V z Y 2 h h b G V u I E 1 h b m F n Z W Q g Q 2 F y Z S A o S 3 R v L j Q z K S w 2 N n 0 m c X V v d D s s J n F 1 b 3 Q 7 U 2 V j d G l v b j E v V G F i Z W x s Z V 9 B b m b D v G d l b j F f M S A o M i k v R 2 X D p G 5 k Z X J 0 Z X I g V H l w L n t L b 3 N 0 Z W 4 g Z s O 8 c i B t Z W R p e m l u a X N j a G U g Q 2 F s b C 1 D Z W 5 0 Z X I g K E t 0 b y 4 0 M y k s N j d 9 J n F 1 b 3 Q 7 L C Z x d W 9 0 O 1 N l Y 3 R p b 2 4 x L 1 R h Y m V s b G V f Q W 5 m w 7 x n Z W 4 x X z E g K D I p L 0 d l w 6 R u Z G V y d G V y I F R 5 c C 5 7 V 2 V p d G V y Z S B M Z W l z d H V u Z 2 V u I C h L d G 8 u N D M p L D Y 4 f S Z x d W 9 0 O y w m c X V v d D t T Z W N 0 a W 9 u M S 9 U Y W J l b G x l X 0 F u Z s O 8 Z 2 V u M V 8 x I C g y K S 9 H Z c O k b m R l c n R l c i B U e X A u e 0 x l a X N 0 d W 5 n c 2 F u d G V p b G U g c G F z c 2 l 2 Z S B S w 7 x j a 3 Z l c n N p Y 2 h l c n V u Z y A o S 3 R v L j Q 0 K S w 2 O X 0 m c X V v d D s s J n F 1 b 3 Q 7 U 2 V j d G l v b j E v V G F i Z W x s Z V 9 B b m b D v G d l b j F f M S A o M i k v R 2 X D p G 5 k Z X J 0 Z X I g V H l w L n v D n G J l c n N j a H V z c 2 J l d G V p b G l n d W 5 n I G R l c i B W Z X J z a W N o Z X J 0 Z W 4 g K E t 0 b y 4 g N D k w K S A o b n V y I G J l a S B W V k c p L D c w f S Z x d W 9 0 O y w m c X V v d D t T Z W N 0 a W 9 u M S 9 U Y W J l b G x l X 0 F u Z s O 8 Z 2 V u M V 8 x I C g y K S 9 H Z c O k b m R l c n R l c i B U e X A u e z U w M C A v I D U w M i A t I D U w N C B Q Z X J z b 2 5 h b G F 1 Z n d h b m Q g K E t 0 b y 4 1 M C k s N z F 9 J n F 1 b 3 Q 7 L C Z x d W 9 0 O 1 N l Y 3 R p b 2 4 x L 1 R h Y m V s b G V f Q W 5 m w 7 x n Z W 4 x X z E g K D I p L 0 d l w 6 R u Z G V y d G V y I F R 5 c C 5 7 U H J v d m l z a W 9 u Z W 4 g Y W 5 z I G V p Z 2 V u Z S B Q Z X J z b 2 5 h b C A o S 3 R v L j U w K S w 3 M n 0 m c X V v d D s s J n F 1 b 3 Q 7 U 2 V j d G l v b j E v V G F i Z W x s Z V 9 B b m b D v G d l b j F f M S A o M i k v R 2 X D p G 5 k Z X J 0 Z X I g V H l w L n s 1 M T A g L S A 1 M T U g K y A 1 M T g g R G l 2 Z X J z Z X I g Q m V 0 c m l l Y n N h d W Z 3 Y W 5 k I C h L d G 8 u I D U x K S w 3 M 3 0 m c X V v d D s s J n F 1 b 3 Q 7 U 2 V j d G l v b j E v V G F i Z W x s Z V 9 B b m b D v G d l b j F f M S A o M i k v R 2 X D p G 5 k Z X J 0 Z X I g V H l w L n t X Z X J i Z W F 1 Z n d h b m Q g K E t 0 b y 4 g N T E p L D c 0 f S Z x d W 9 0 O y w m c X V v d D t T Z W N 0 a W 9 u M S 9 U Y W J l b G x l X 0 F u Z s O 8 Z 2 V u M V 8 x I C g y K S 9 H Z c O k b m R l c n R l c i B U e X A u e 1 B y b 3 Z p c 2 l v b m V u I C h L d G 8 u I D U x N y k s N z V 9 J n F 1 b 3 Q 7 L C Z x d W 9 0 O 1 N l Y 3 R p b 2 4 x L 1 R h Y m V s b G V f Q W 5 m w 7 x n Z W 4 x X z E g K D I p L 0 d l w 6 R u Z G V y d G V y I F R 5 c C 5 7 Q W J z Y 2 h y Z W l i d W 5 n Z W 4 g K E t 0 b y 4 g N T E p L D c 2 f S Z x d W 9 0 O y w m c X V v d D t T Z W N 0 a W 9 u M S 9 U Y W J l b G x l X 0 F u Z s O 8 Z 2 V u M V 8 x I C g y K S 9 H Z c O k b m R l c n R l c i B U e X A u e 8 O c Y n J p Z 2 V y I G J l d H J p Z W J s a W N o Z X I g R X J 0 c m F n I E t W R y A o S 3 R v L j c w K S w 3 N 3 0 m c X V v d D s s J n F 1 b 3 Q 7 U 2 V j d G l v b j E v V G F i Z W x s Z V 9 B b m b D v G d l b j F f M S A o M i k v R 2 X D p G 5 k Z X J 0 Z X I g V H l w L n v D n G J y a W d l c i B i Z X R y a W V i b G l j a G V y I E F 1 Z n d h b m Q g S 1 Z H I C h L d G 8 u N z E p L D c 4 f S Z x d W 9 0 O y w m c X V v d D t T Z W N 0 a W 9 u M S 9 U Y W J l b G x l X 0 F u Z s O 8 Z 2 V u M V 8 x I C g y K S 9 H Z c O k b m R l c n R l c i B U e X A u e 0 Z y Z W l 3 a W x s a W d l c i B B Y m J h d S B 2 b 2 4 g w 7 x i Z X J t w 6 R z c 2 l n Z W 4 g U m V z Z X J 2 Z W 4 g K E t 0 b y 4 3 M T U p I C h h Y i A y M D E 3 K S w 3 O X 0 m c X V v d D s s J n F 1 b 3 Q 7 U 2 V j d G l v b j E v V G F i Z W x s Z V 9 B b m b D v G d l b j F f M S A o M i k v R 2 X D p G 5 k Z X J 0 Z X I g V H l w L n t F c m Z v b G c g Y X V z I E t h c G l 0 Y W x h b m x h Z 2 V u I E t W R y A o S 3 R v L j c z K S w 4 M H 0 m c X V v d D s s J n F 1 b 3 Q 7 U 2 V j d G l v b j E v V G F i Z W x s Z V 9 B b m b D v G d l b j F f M S A o M i k v R 2 X D p G 5 k Z X J 0 Z X I g V H l w L n t C Z X R y a W V i c 2 Z y Z W 1 k Z X I g d W 5 k I G F 1 c 3 N l c m 9 y Z G V u d G x p Y 2 h l c i B F c n R y Y W c g K E t 0 b y 4 4 M C k s O D F 9 J n F 1 b 3 Q 7 L C Z x d W 9 0 O 1 N l Y 3 R p b 2 4 x L 1 R h Y m V s b G V f Q W 5 m w 7 x n Z W 4 x X z E g K D I p L 0 d l w 6 R u Z G V y d G V y I F R 5 c C 5 7 Q m V 0 c m l l Y n N m c m V t Z G V y I H V u Z C B h d X N z Z X J v c m R l b n R s a W N o Z X I g Q X V m d 2 F u Z C A o S 3 R v L j g w K S w 4 M n 0 m c X V v d D s s J n F 1 b 3 Q 7 U 2 V j d G l v b j E v V G F i Z W x s Z V 9 B b m b D v G d l b j F f M S A o M i k v R 2 X D p G 5 k Z X J 0 Z X I g V H l w L n t T d G V 1 Z X J u I C h L d G 8 u I D k p I C h u d X I g Y m V p I F Z W R y k s O D N 9 J n F 1 b 3 Q 7 L C Z x d W 9 0 O 1 N l Y 3 R p b 2 4 x L 1 R h Y m V s b G V f Q W 5 m w 7 x n Z W 4 x X z E g K D I p L 0 d l w 6 R u Z G V y d G V y I F R 5 c C 5 7 Q W J n c m V u e n V u Z y B S Q S A o S 3 R v L j I 3 M D A p L D g 0 f S Z x d W 9 0 O y w m c X V v d D t T Z W N 0 a W 9 u M S 9 U Y W J l b G x l X 0 F u Z s O 8 Z 2 V u M V 8 x I C g y K S 9 H Z c O k b m R l c n R l c i B U e X A u e 0 F i Z 3 J l b n p 1 b m c g U k E g K E t 0 b y 4 x N T M p L D g 1 f S Z x d W 9 0 O y w m c X V v d D t T Z W N 0 a W 9 u M S 9 U Y W J l b G x l X 0 F u Z s O 8 Z 2 V u M V 8 x I C g y K S 9 H Z c O k b m R l c n R l c i B U e X A u e 3 Z v c m g g U m V z I C h h b G w g a W 4 g T W l v K S w 4 N n 0 m c X V v d D s s J n F 1 b 3 Q 7 U 2 V j d G l v b j E v V G F i Z W x s Z V 9 B b m b D v G d l b j F f M S A o M i k v R 2 X D p G 5 k Z X J 0 Z X I g V H l w L n t N a W 4 g U m V z I C h h b G w g a W 4 g T W l v K S w 4 N 3 0 m c X V v d D s s J n F 1 b 3 Q 7 U 2 V j d G l v b j E v V G F i Z W x s Z V 9 B b m b D v G d l b j F f M S A o M i k v R 2 X D p G 5 k Z X J 0 Z X I g V H l w L n t E Z W Z f U k E s O D h 9 J n F 1 b 3 Q 7 L C Z x d W 9 0 O 1 N l Y 3 R p b 2 4 x L 1 R h Y m V s b G V f Q W 5 m w 7 x n Z W 4 x X z E g K D I p L 0 d l w 6 R u Z G V y d G V y I F R 5 c C 5 7 S 2 F w a X R h b G F u b G F n Z W 4 g S 1 Z H I C g x M D A p L D g 5 f S Z x d W 9 0 O y w m c X V v d D t T Z W N 0 a W 9 u M S 9 U Y W J l b G x l X 0 F u Z s O 8 Z 2 V u M V 8 x I C g y K S 9 H Z c O k b m R l c n R l c i B U e X A u e 0 t h c G l 0 Y W x h b m x h Z 2 V u I F Z W R y A o M T A x K S w 5 M H 0 m c X V v d D s s J n F 1 b 3 Q 7 U 2 V j d G l v b j E v V G F i Z W x s Z V 9 B b m b D v G d l b j F f M S A o M i k v R 2 X D p G 5 k Z X J 0 Z X I g V H l w L n t B a 3 R p d m V u I G F 1 c y B W b 3 J z b 3 J n Z X B s w 6 R u Z S A o M T A 0 K S w 5 M X 0 m c X V v d D s s J n F 1 b 3 Q 7 U 2 V j d G l v b j E v V G F i Z W x s Z V 9 B b m b D v G d l b j F f M S A o M i k v R 2 X D p G 5 k Z X J 0 Z X I g V H l w L n t J b W 1 h d G V y a W V s b G U g Q W 5 s Y W d l b i A o M T E p L D k y f S Z x d W 9 0 O y w m c X V v d D t T Z W N 0 a W 9 u M S 9 U Y W J l b G x l X 0 F u Z s O 8 Z 2 V u M V 8 x I C g y K S 9 H Z c O k b m R l c n R l c i B U e X A u e 1 N h Y 2 h h b m x h Z 2 V u I C g x M y k s O T N 9 J n F 1 b 3 Q 7 L C Z x d W 9 0 O 1 N l Y 3 R p b 2 4 x L 1 R h Y m V s b G V f Q W 5 m w 7 x n Z W 4 x X z E g K D I p L 0 d l w 6 R u Z G V y d G V y I F R 5 c C 5 7 U m V j a G 5 1 b m d z Y W J n c m V u e n V u Z y A o M T U p L D k 0 f S Z x d W 9 0 O y w m c X V v d D t T Z W N 0 a W 9 u M S 9 U Y W J l b G x l X 0 F u Z s O 8 Z 2 V u M V 8 x I C g y K S 9 H Z c O k b m R l c n R l c i B U e X A u e 0 Z v c m R l c n V u Z 2 V u I F Z l c n N p Y 2 h l c n V u Z 3 N u Z W h t Z X I g K D E 2 M C k s O T V 9 J n F 1 b 3 Q 7 L C Z x d W 9 0 O 1 N l Y 3 R p b 2 4 x L 1 R h Y m V s b G V f Q W 5 m w 7 x n Z W 4 x X z E g K D I p L 0 d l w 6 R u Z G V y d G V y I F R 5 c C 5 7 R m 9 y Z G V y d W 5 n Z W 4 g Y X V z I F J B I C g x N j E p L D k 2 f S Z x d W 9 0 O y w m c X V v d D t T Z W N 0 a W 9 u M S 9 U Y W J l b G x l X 0 F u Z s O 8 Z 2 V u M V 8 x I C g y K S 9 H Z c O k b m R l c n R l c i B U e X A u e 1 Z l c n N p Y 2 h l c n V u Z 3 N v c m d h b m l z Y X R p b 2 5 l b i A o M T Y 0 K S w 5 N 3 0 m c X V v d D s s J n F 1 b 3 Q 7 U 2 V j d G l v b j E v V G F i Z W x s Z V 9 B b m b D v G d l b j F f M S A o M i k v R 2 X D p G 5 k Z X J 0 Z X I g V H l w L n t B Z 2 V u d G V u I H V u Z C B W Z X J t a X R 0 b G V y I C g x N j U p L D k 4 f S Z x d W 9 0 O y w m c X V v d D t T Z W N 0 a W 9 u M S 9 U Y W J l b G x l X 0 F u Z s O 8 Z 2 V u M V 8 x I C g y K S 9 H Z c O k b m R l c n R l c i B U e X A u e 0 d l Z 2 V u w 7 x i Z X I g c 3 R h Y X R s a W N o Z W 4 g U 3 R l b G x l b i A o M T Y 3 K S w 5 O X 0 m c X V v d D s s J n F 1 b 3 Q 7 U 2 V j d G l v b j E v V G F i Z W x s Z V 9 B b m b D v G d l b j F f M S A o M i k v R 2 X D p G 5 k Z X J 0 Z X I g V H l w L n v D n G J y a W d l I E Z v c m R l c n V u Z 2 V u I C g x N j k p L D E w M H 0 m c X V v d D s s J n F 1 b 3 Q 7 U 2 V j d G l v b j E v V G F i Z W x s Z V 9 B b m b D v G d l b j F f M S A o M i k v R 2 X D p G 5 k Z X J 0 Z X I g V H l w L n t G b 3 J k Z X J 1 b m d l b i B i Z W k g b m F o Z X N 0 Z W h l b m R l b i B P c m d h b m l z Y X R p b 2 5 l b i B 1 b m Q g U G V y c 2 9 u Z W 4 g K D E 3 K S w x M D F 9 J n F 1 b 3 Q 7 L C Z x d W 9 0 O 1 N l Y 3 R p b 2 4 x L 1 R h Y m V s b G V f Q W 5 m w 7 x n Z W 4 x X z E g K D I p L 0 d l w 6 R u Z G V y d G V y I F R 5 c C 5 7 R m z D v H N z a W d l I E 1 p d H R l b C A o M T k p L D E w M n 0 m c X V v d D s s J n F 1 b 3 Q 7 U 2 V j d G l v b j E v V G F i Z W x s Z V 9 B b m b D v G d l b j F f M S A o M i k v R 2 X D p G 5 k Z X J 0 Z X I g V H l w L n t C X 0 t h c G l 0 Y W w g Z G V y I E 9 y Z 2 F u a X N h d G l v b i A o M j A w K S w x M D N 9 J n F 1 b 3 Q 7 L C Z x d W 9 0 O 1 N l Y 3 R p b 2 4 x L 1 R h Y m V s b G V f Q W 5 m w 7 x n Z W 4 x X z E g K D I p L 0 d l w 6 R u Z G V y d G V y I F R 5 c C 5 7 Q l 9 P S 1 A g Q 0 g g M j A 2 M D A s M T A 0 f S Z x d W 9 0 O y w m c X V v d D t T Z W N 0 a W 9 u M S 9 U Y W J l b G x l X 0 F u Z s O 8 Z 2 V u M V 8 x I C g y K S 9 H Z c O k b m R l c n R l c i B U e X A u e 0 J f T 0 t Q I E V V L 0 V G V E E g M j A 2 M D E s M T A 1 f S Z x d W 9 0 O y w m c X V v d D t T Z W N 0 a W 9 u M S 9 U Y W J l b G x l X 0 F u Z s O 8 Z 2 V u M V 8 x I C g y K S 9 H Z c O k b m R l c n R l c i B U e X A u e 0 Z y Z W l 3 a W x s a W d l c y B U Y W d n Z W x k I E t W R y A y M D Y w M i w x M D Z 9 J n F 1 b 3 Q 7 L C Z x d W 9 0 O 1 N l Y 3 R p b 2 4 x L 1 R h Y m V s b G V f Q W 5 m w 7 x n Z W 4 x X z E g K D I p L 0 d l w 6 R u Z G V y d G V y I F R 5 c C 5 7 Q l 9 B a 3 R p d m U g U s O 8 Y 2 t 2 Z X J z a W N o Z X J 1 b m c g S 1 Z H I C g y M D Y w M y k s M T A 3 f S Z x d W 9 0 O y w m c X V v d D t T Z W N 0 a W 9 u M S 9 U Y W J l b G x l X 0 F u Z s O 8 Z 2 V u M V 8 x I C g y K S 9 H Z c O k b m R l c n R l c i B U e X A u e 1 V W R y A o V V Z W I D I w N j I w K S w x M D h 9 J n F 1 b 3 Q 7 L C Z x d W 9 0 O 1 N l Y 3 R p b 2 4 x L 1 R h Y m V s b G V f Q W 5 m w 7 x n Z W 4 x X z E g K D I p L 0 d l w 6 R u Z G V y d G V y I F R 5 c C 5 7 V V Z H I C h V V l Y g M j A 2 M j E p L D E w O X 0 m c X V v d D s s J n F 1 b 3 Q 7 U 2 V j d G l v b j E v V G F i Z W x s Z V 9 B b m b D v G d l b j F f M S A o M i k v R 2 X D p G 5 k Z X J 0 Z X I g V H l w L n t G X 1 Z H I G l u a 2 w u I E Z M I C g y M D Y x K S w x M T B 9 J n F 1 b 3 Q 7 L C Z x d W 9 0 O 1 N l Y 3 R p b 2 4 x L 1 R h Y m V s b G V f Q W 5 m w 7 x n Z W 4 x X z E g K D I p L 0 d l w 6 R u Z G V y d G V y I F R 5 c C 5 7 Q l 9 W Z X J z a W N o Z X J 1 b m d z d G V j a G 5 p c 2 N o Z S B S w 7 x j a 3 N 0 Z W x s d W 5 n Z W 4 g Z s O 8 c i B m c m V p d 2 l s b G l n Z X M g V G F n Z 2 V s Z C B L V k c g T G V p c 3 R 1 b m d z c s O 8 Y 2 t z d G V s b H V u Z 2 V u I C g y M T A w M C w x M T F 9 J n F 1 b 3 Q 7 L C Z x d W 9 0 O 1 N l Y 3 R p b 2 4 x L 1 R h Y m V s b G V f Q W 5 m w 7 x n Z W 4 x X z E g K D I p L 0 d l w 6 R u Z G V y d G V y I F R 5 c C 5 7 Q l 9 W Z X J z a W N o Z X J 1 b m d z d G V j a G 5 p c 2 N o Z S B S w 7 x j a 3 N 0 Z W x s d W 5 n Z W 4 g Z s O 8 c i B m c m V p d 2 l s b G l n Z X M g V G F n Z 2 V s Z C B L V k c g Q W x 0 Z X J 1 b m d z c s O 8 Y 2 t z d G V s b H V u Z 2 V u I C g y M T A w M S w x M T J 9 J n F 1 b 3 Q 7 L C Z x d W 9 0 O 1 N l Y 3 R p b 2 4 x L 1 R h Y m V s b G V f Q W 5 m w 7 x n Z W 4 x X z E g K D I p L 0 d l w 6 R u Z G V y d G V y I F R 5 c C 5 7 Q l 9 W Z X J z a W N o Z X J 1 b m d z d G V j a G 5 p c 2 N o Z S B S w 7 x j a 3 N 0 Z W x s d W 5 n Z W 4 g Z s O 8 c i B P S 1 A g Q 0 g g K D I x M D E w K S w x M T N 9 J n F 1 b 3 Q 7 L C Z x d W 9 0 O 1 N l Y 3 R p b 2 4 x L 1 R h Y m V s b G V f Q W 5 m w 7 x n Z W 4 x X z E g K D I p L 0 d l w 6 R u Z G V y d G V y I F R 5 c C 5 7 Q l 9 W Z X J z a W N o Z X J 1 b m d z d G V j a G 5 p c 2 N o Z S B S w 7 x j a 3 N 0 Z W x s d W 5 n Z W 4 g Z s O 8 c i B F V S 9 F R l R B I C g y M T A x M S k s M T E 0 f S Z x d W 9 0 O y w m c X V v d D t T Z W N 0 a W 9 u M S 9 U Y W J l b G x l X 0 F u Z s O 8 Z 2 V u M V 8 x I C g y K S 9 H Z c O k b m R l c n R l c i B U e X A u e 0 J f V m V y c 2 l j a G V y d W 5 n c 3 R l Y 2 h u a X N j a G U g U s O 8 Y 2 t z d G V s b H V u Z 2 V u I G b D v H I g Q W t 0 a X Z l I F L D v G N r d m V y c 2 l j a G V y d W 5 n I E t W R y A o M j E w M i k s M T E 1 f S Z x d W 9 0 O y w m c X V v d D t T Z W N 0 a W 9 u M S 9 U Y W J l b G x l X 0 F u Z s O 8 Z 2 V u M V 8 x I C g y K S 9 H Z c O k b m R l c n R l c i B U e X A u e 0 J f V m V y c 2 l j a G V y d W 5 n c 3 R l Y 2 h u a X N j a G U g U s O 8 Y 2 t z d G V s b H V u Z 2 V u I G b D v H I g V l Z H I G l u a 2 w g R k w g K D I x M D M p L D E x N n 0 m c X V v d D s s J n F 1 b 3 Q 7 U 2 V j d G l v b j E v V G F i Z W x s Z V 9 B b m b D v G d l b j F f M S A o M i k v R 2 X D p G 5 k Z X J 0 Z X I g V H l w L n t W Z X J z a W N o Z X J 1 b m d z d G V j a G 5 p c 2 N o Z S B S w 7 x j a 3 N 0 Z W x s d W 5 n Z W 4 g V V Z H I C g y M T A 0 K S w x M T d 9 J n F 1 b 3 Q 7 L C Z x d W 9 0 O 1 N l Y 3 R p b 2 4 x L 1 R h Y m V s b G V f Q W 5 m w 7 x n Z W 4 x X z E g K D I p L 0 d l w 6 R u Z G V y d G V y I F R 5 c C 5 7 Q l 9 S w 7 x j a 3 N 0 Z W x s d W 5 n Z W 4 g Q X V z Z 2 x l a W N o I H Z v b i B 6 d S B o b 2 h l b i B Q c s O k b W l l b m V p b m 5 h a G 1 l b i A o M j E w N S k s M T E 4 f S Z x d W 9 0 O y w m c X V v d D t T Z W N 0 a W 9 u M S 9 U Y W J l b G x l X 0 F u Z s O 8 Z 2 V u M V 8 x I C g y K S 9 H Z c O k b m R l c n R l c i B U e X A u e 1 Z l c n N p Y 2 h l c n V u Z 3 N 0 Z W N o b m l z Y 2 h l I F N j a H d h b m t 1 b m d z I H V u Z C B T a W N o Z X J o Z W l 0 c 3 L D v G N r c 3 R l b G x 1 b m d l b i B W V k c g K D I x M S k s M T E 5 f S Z x d W 9 0 O y w m c X V v d D t T Z W N 0 a W 9 u M S 9 U Y W J l b G x l X 0 F u Z s O 8 Z 2 V u M V 8 x I C g y K S 9 H Z c O k b m R l c n R l c i B U e X A u e 0 5 p Y 2 h 0 d m V y c 2 l j a G V y d W 5 n c 3 R l Y 2 h u a X N j a G U g U s O 8 Y 2 t z d G V s b H V u Z 2 V u I E t W R y A o M j I w M C k s M T I w f S Z x d W 9 0 O y w m c X V v d D t T Z W N 0 a W 9 u M S 9 U Y W J l b G x l X 0 F u Z s O 8 Z 2 V u M V 8 x I C g y K S 9 H Z c O k b m R l c n R l c i B U e X A u e 0 5 p Y 2 h 0 d m V y c 2 l j a G V y d W 5 n c 3 R l Y 2 h u a X N j a G U g U s O 8 Y 2 t z d G V s b H V u Z 2 V u I F Z W R y A o M j I w M S k s M T I x f S Z x d W 9 0 O y w m c X V v d D t T Z W N 0 a W 9 u M S 9 U Y W J l b G x l X 0 F u Z s O 8 Z 2 V u M V 8 x I C g y K S 9 H Z c O k b m R l c n R l c i B U e X A u e 1 L D v G N r c 3 R l b G x 1 b m d l b i B m w 7 x y I F J p c 2 l r Z W 4 g a W 4 g Z G V u I E t h c G l 0 Y W x h b m x h Z 2 V u I F Z W R 1 x 1 M D A y N l V W R y A o M j M w K S w x M j J 9 J n F 1 b 3 Q 7 L C Z x d W 9 0 O 1 N l Y 3 R p b 2 4 x L 1 R h Y m V s b G V f Q W 5 m w 7 x n Z W 4 x X z E g K D I p L 0 d l w 6 R u Z G V y d G V y I F R 5 c C 5 7 Q l 9 S w 7 x j a 3 N 0 Z W x s d W 5 n Z W 4 g Z n J l a X d p b G x p Z 2 V y I E F i Y m F 1 I H Z v b i D D v G J l c m 3 D p H N z a W d l b i B S Z X N l c n Z l b i A o M j M y K S w x M j N 9 J n F 1 b 3 Q 7 L C Z x d W 9 0 O 1 N l Y 3 R p b 2 4 x L 1 R h Y m V s b G V f Q W 5 m w 7 x n Z W 4 x X z E g K D I p L 0 d l w 6 R u Z G V y d G V y I F R 5 c C 5 7 T G F u Z 2 Z y a X N 0 a W d l I F Z l c m J p b m R s a W N o a 2 V p d G V u I C g y N D A p L D E y N H 0 m c X V v d D s s J n F 1 b 3 Q 7 U 2 V j d G l v b j E v V G F i Z W x s Z V 9 B b m b D v G d l b j F f M S A o M i k v R 2 X D p G 5 k Z X J 0 Z X I g V H l w L n t W Z X J i a W 5 k b G l j a G t l a X R l b i B E c m l 0 d G U g K D I 1 M C k s M T I 1 f S Z x d W 9 0 O y w m c X V v d D t T Z W N 0 a W 9 u M S 9 U Y W J l b G x l X 0 F u Z s O 8 Z 2 V u M V 8 x I C g y K S 9 H Z c O k b m R l c n R l c i B U e X A u e 1 Z l c m J p b m R s a W N o a 2 V p d G V u I E x l a X N 0 d W 5 n c 2 V y Y n J p b m d l c i A o M j Y w K S w x M j Z 9 J n F 1 b 3 Q 7 L C Z x d W 9 0 O 1 N l Y 3 R p b 2 4 x L 1 R h Y m V s b G V f Q W 5 m w 7 x n Z W 4 x X z E g K D I p L 0 d l w 6 R u Z G V y d G V y I F R 5 c C 5 7 V m 9 y Y X V z Y m V 6 Y W h s d G U g U H L D p G 1 p Z W 4 g Z G V y I F Z l c n N p Y 2 h l c n R l b i A o M j Y x K S w x M j d 9 J n F 1 b 3 Q 7 L C Z x d W 9 0 O 1 N l Y 3 R p b 2 4 x L 1 R h Y m V s b G V f Q W 5 m w 7 x n Z W 4 x X z E g K D I p L 0 d l w 6 R u Z G V y d G V y I F R 5 c C 5 7 U G F z c 2 l 2 Z S B E d X J j a G d h b m d z a 2 9 u d G k g K D I 2 M i k s M T I 4 f S Z x d W 9 0 O y w m c X V v d D t T Z W N 0 a W 9 u M S 9 U Y W J l b G x l X 0 F u Z s O 8 Z 2 V u M V 8 x I C g y K S 9 H Z c O k b m R l c n R l c i B U e X A u e 1 Z l c n N p Y 2 h l c n V u Z 3 N v c m d h b m l z Y X R p b 2 5 l b i A o M j Y z K S w x M j l 9 J n F 1 b 3 Q 7 L C Z x d W 9 0 O 1 N l Y 3 R p b 2 4 x L 1 R h Y m V s b G V f Q W 5 m w 7 x n Z W 4 x X z E g K D I p L 0 d l w 6 R u Z G V y d G V y I F R 5 c C 5 7 Q W d l b n R l b i B 1 b m Q g V m V y b W l 0 d G x l c i A o M j Y 0 K S w x M z B 9 J n F 1 b 3 Q 7 L C Z x d W 9 0 O 1 N l Y 3 R p b 2 4 x L 1 R h Y m V s b G V f Q W 5 m w 7 x n Z W 4 x X z E g K D I p L 0 d l w 6 R u Z G V y d G V y I F R 5 c C 5 7 R 2 V n Z W 7 D v G J l c i B z d G F h d G x p Y 2 h l b i B T d G V s b G V u I C g y N j U p L D E z M X 0 m c X V v d D s s J n F 1 b 3 Q 7 U 2 V j d G l v b j E v V G F i Z W x s Z V 9 B b m b D v G d l b j F f M S A o M i k v R 2 X D p G 5 k Z X J 0 Z X I g V H l w L n t H Z W 1 l a W 5 z Y W 1 l I E V p b n J p Y 2 h 0 d W 5 n I E t W R y A o M j Y 2 K S w x M z J 9 J n F 1 b 3 Q 7 L C Z x d W 9 0 O 1 N l Y 3 R p b 2 4 x L 1 R h Y m V s b G V f Q W 5 m w 7 x n Z W 4 x X z E g K D I p L 0 d l w 6 R u Z G V y d G V y I F R 5 c C 5 7 V m V y Y m l u Z G x p Y 2 h r Z W l 0 Z W 4 g T G l l Z m V y Y W 5 0 Z W 4 g d W 5 k I M O c Y n J p Z 2 U g K D I 2 O C k s M T M z f S Z x d W 9 0 O y w m c X V v d D t T Z W N 0 a W 9 u M S 9 U Y W J l b G x l X 0 F u Z s O 8 Z 2 V u M V 8 x I C g y K S 9 H Z c O k b m R l c n R l c i B U e X A u e 1 Z l c m J p b m R s a W N o a 2 V p d G V u I G d l Z 2 V u w 7 x i Z X I g b m F o Z X N 0 Z W h l b m R l b i B P c m d h b m l z Y X R p b 2 5 l b i B 1 b m Q g U G V y c 2 9 u Z W 4 g K D I 2 O S k s M T M 0 f S Z x d W 9 0 O y w m c X V v d D t T Z W N 0 a W 9 u M S 9 U Y W J l b G x l X 0 F u Z s O 8 Z 2 V u M V 8 x I C g y K S 9 H Z c O k b m R l c n R l c i B U e X A u e 0 J f U m V j a G 5 1 b m d z Y W J n c m V u e n V u Z y A o M j c w K S w x M z V 9 J n F 1 b 3 Q 7 L C Z x d W 9 0 O 1 N l Y 3 R p b 2 4 x L 1 R h Y m V s b G V f Q W 5 m w 7 x n Z W 4 x X z E g K D I p L 0 d l w 6 R u Z G V y d G V y I F R 5 c C 5 7 Z n V z a W 9 u a W V y d G U s M T M 2 f S Z x d W 9 0 O y w m c X V v d D t T Z W N 0 a W 9 u M S 9 U Y W J l b G x l X 0 F u Z s O 8 Z 2 V u M V 8 x I C g y K S 9 H Z c O k b m R l c n R l c i B U e X A u e 0 Z 1 c 2 l v b m V u X 2 F u e m V p Z 2 V u L D E z N 3 0 m c X V v d D s s J n F 1 b 3 Q 7 U 2 V j d G l v b j E v V G F i Z W x s Z V 9 B b m b D v G d l b j F f M S A o M i k v R 2 X D p G 5 k Z X J 0 Z X I g V H l w L n t q d X J f R 3 J 1 c H B l L D E z O H 0 m c X V v d D s s J n F 1 b 3 Q 7 U 2 V j d G l v b j E v V G F i Z W x s Z V 9 B b m b D v G d l b j F f M S A o M i k v R 2 X D p G 5 k Z X J 0 Z X I g V H l w L n t q d X J f R 3 J 1 c H B l X 2 F u e m V p Z 2 V u L D E z O X 0 m c X V v d D s s J n F 1 b 3 Q 7 U 2 V j d G l v b j E v V G F i Z W x s Z V 9 B b m b D v G d l b j F f M S A o M i k v U X V l b G x l L n t B d X N 3 Y W h s X 1 Z l c n N p Y 2 h l c m V y L D E 0 M H 0 m c X V v d D t d L C Z x d W 9 0 O 1 J l b G F 0 a W 9 u c 2 h p c E l u Z m 8 m c X V v d D s 6 W 1 1 9 I i A v P j w v U 3 R h Y m x l R W 5 0 c m l l c z 4 8 L 0 l 0 Z W 0 + P E l 0 Z W 0 + P E l 0 Z W 1 M b 2 N h d G l v b j 4 8 S X R l b V R 5 c G U + R m 9 y b X V s Y T w v S X R l b V R 5 c G U + P E l 0 Z W 1 Q Y X R o P l N l Y 3 R p b 2 4 x L 1 R h Y m V s b G V f Q W 5 m J U M z J U J D Z 2 V u M V 8 x J T I w K D I p L 1 F 1 Z W x s Z T w v S X R l b V B h d G g + P C 9 J d G V t T G 9 j Y X R p b 2 4 + P F N 0 Y W J s Z U V u d H J p Z X M g L z 4 8 L 0 l 0 Z W 0 + P E l 0 Z W 0 + P E l 0 Z W 1 M b 2 N h d G l v b j 4 8 S X R l b V R 5 c G U + R m 9 y b X V s Y T w v S X R l b V R 5 c G U + P E l 0 Z W 1 Q Y X R o P l N l Y 3 R p b 2 4 x L 1 R h Y m V s b G V f Q W 5 m J U M z J U J D Z 2 V u M V 8 x J T I w K D I p L 0 d l J U M z J U E 0 b m R l c n R l c i U y M F R 5 c D w v S X R l b V B h d G g + P C 9 J d G V t T G 9 j Y X R p b 2 4 + P F N 0 Y W J s Z U V u d H J p Z X M g L z 4 8 L 0 l 0 Z W 0 + P E l 0 Z W 0 + P E l 0 Z W 1 M b 2 N h d G l v b j 4 8 S X R l b V R 5 c G U + R m 9 y b X V s Y T w v S X R l b V R 5 c G U + P E l 0 Z W 1 Q Y X R o P l N l Y 3 R p b 2 4 x L 1 R h Y m V s b G V f Q W 5 m J U M z J U J D Z 2 V u M V 8 x J T I w K D I p L 0 d l Z m l s d G V y d G U l M j B a Z W l s Z W 4 8 L 0 l 0 Z W 1 Q Y X R o P j w v S X R l b U x v Y 2 F 0 a W 9 u P j x T d G F i b G V F b n R y a W V z I C 8 + P C 9 J d G V t P j x J d G V t P j x J d G V t T G 9 j Y X R p b 2 4 + P E l 0 Z W 1 U e X B l P k Z v c m 1 1 b G E 8 L 0 l 0 Z W 1 U e X B l P j x J d G V t U G F 0 a D 5 T Z W N 0 a W 9 u M S 9 U Y W J l b G x l X 0 F u Z i V D M y V C Q 2 d l b j F f M V 9 f M 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B Z G R l Z F R v R G F 0 Y U 1 v Z G V s I i B W Y W x 1 Z T 0 i b D A i I C 8 + P E V u d H J 5 I F R 5 c G U 9 I k Z p b G x D b 3 V u d C I g V m F s d W U 9 I m w y N T Y i I C 8 + P E V u d H J 5 I F R 5 c G U 9 I k Z p b G x F c n J v c k N v Z G U i I F Z h b H V l P S J z V W 5 r b m 9 3 b i I g L z 4 8 R W 5 0 c n k g V H l w Z T 0 i R m l s b E V y c m 9 y Q 2 9 1 b n Q i I F Z h b H V l P S J s M C I g L z 4 8 R W 5 0 c n k g V H l w Z T 0 i R m l s b E x h c 3 R V c G R h d G V k I i B W Y W x 1 Z T 0 i Z D I w M j Q t M D Y t M j d U M T A 6 M j M 6 M j I u M z Y 0 M D Q 3 N V o i I C 8 + P E V u d H J 5 I F R 5 c G U 9 I k Z p b G x D b 2 x 1 b W 5 U e X B l c y I g V m F s d W U 9 I n N C Z 0 1 H Q X d Z R 0 J n V U R B Q U F B Q U F B Q U F B Q U F B Q U F B Q U F B Q U F B Q U F B Q U F B Q U F B Q U F B Q U F B Q U F B Q U F B Q U F B Q U Z C U V V G Q l F N R k F 3 V U Z C U U 1 E Q X d V R k J R Q U R C U U 1 G Q l F V R k J R Q U Z C U V V G Q l F V R k J R V U Z C U V V B Q U F B R k J R V U Z B Q U F B Q U F B Q U F B Q U F B Q U F B Q U F B R k F B Q U F B Q U F B Q U F B R k F B Q U F B Q U F B Q U F B Q U F B Q U F B Q U F B Q U F B Q U F B Q U F B Q V l E Q m d N P S I g L z 4 8 R W 5 0 c n k g V H l w Z T 0 i R m l s b E N v b H V t b k 5 h b W V z I i B W Y W x 1 Z T 0 i c 1 s m c X V v d D t T b 3 V y Y 2 U u T m F t Z S Z x d W 9 0 O y w m c X V v d D t K Y W h y J n F 1 b 3 Q 7 L C Z x d W 9 0 O 1 R 5 c C Z x d W 9 0 O y w m c X V v d D t W Z X J z a W N o Z X J l c i A j J n F 1 b 3 Q 7 L C Z x d W 9 0 O 1 Z l c n N p Y 2 h l c m V y I E 5 h b W U m c X V v d D s s J n F 1 b 3 Q 7 S 2 F u d G 9 u J n F 1 b 3 Q 7 L C Z x d W 9 0 O 0 J y Y W 5 j a G U m c X V v d D s s J n F 1 b 3 Q 7 w 5 g g V m V y c 2 l j a G V y d G U m c X V v d D s s J n F 1 b 3 Q 7 V m V y c 2 l j a G V y d G V u Y m V z d G F u Z C B T d G l j a H R h Z y A w M S 4 w M S 4 g R m 9 s Z 2 V q Y W h y J n F 1 b 3 Q 7 L C Z x d W 9 0 O 0 l t b 1 9 J b m x h b m Q t S 1 Z H X 2 d l Y l Y m c X V v d D s s J n F 1 b 3 Q 7 S W 1 v X 0 F 1 c 2 x h b m Q t S 1 Z H X 2 d l Y l Y m c X V v d D s s J n F 1 b 3 Q 7 S W 1 v X 0 Z v b m R z L W d l c 2 l j a G V y d C 1 L V k d f Z 2 V i V i Z x d W 9 0 O y w m c X V v d D t J b W 9 f R m 9 u Z H M t b m l j a H Q t S 1 Z H X 2 d l Y l Y m c X V v d D s s J n F 1 b 3 Q 7 T 2 J s a X M t Z 2 V z a W N o Z X J 0 L U t W R 1 9 n Z W J W J n F 1 b 3 Q 7 L C Z x d W 9 0 O 0 9 i b G l z L W 5 p Y 2 h 0 L U t W R 1 9 n Z W J W J n F 1 b 3 Q 7 L C Z x d W 9 0 O 0 9 i b F 9 G b 2 5 k c y 1 n Z X N p Y 2 h l c n Q t S 1 Z H X 2 d l Y l Y m c X V v d D s s J n F 1 b 3 Q 7 T 2 J s X 0 Z v b m R z L W 5 p Y 2 h 0 L U t W R 1 9 n Z W J W J n F 1 b 3 Q 7 L C Z x d W 9 0 O 0 F r d C 1 n Z X N p Y 2 h l c n Q t S 1 Z H X 2 d l Y l Y m c X V v d D s s J n F 1 b 3 Q 7 Q W t 0 L W 5 p Y 2 h 0 L U t W R 1 9 n Z W J W J n F 1 b 3 Q 7 L C Z x d W 9 0 O 0 F r d F 9 G b 2 5 k c y 1 n Z X N p Y 2 h l c n Q t S 1 Z H X 2 d l Y l Y m c X V v d D s s J n F 1 b 3 Q 7 Q W t 0 X 0 Z v b m R z L W 5 p Y 2 h 0 L U t W R 1 9 n Z W J W J n F 1 b 3 Q 7 L C Z x d W 9 0 O 0 x p c S 1 n Z X N p Y 2 h l c n Q t S 1 Z H X 2 d l Y l Y m c X V v d D s s J n F 1 b 3 Q 7 T G l x L W 5 p Y 2 h 0 L U t W R 1 9 n Z W J W J n F 1 b 3 Q 7 L C Z x d W 9 0 O 0 x p c V 9 G b 2 5 k c y 1 n Z X N p Y 2 h l c n Q t S 1 Z H X 2 d l Y l Y m c X V v d D s s J n F 1 b 3 Q 7 T G l x X 0 Z v b m R z L W 5 p Y 2 h 0 L U t W R 1 9 n Z W J W J n F 1 b 3 Q 7 L C Z x d W 9 0 O 0 R l c m l 2 Y X R p d m V f Z 2 V i V i Z x d W 9 0 O y w m c X V v d D t J b W 9 f S W 5 s Y W 5 k L U t W R 1 / D v G J y a W d W J n F 1 b 3 Q 7 L C Z x d W 9 0 O 0 l t b 1 9 B d X N s Y W 5 k L U t W R 1 / D v G J y a W d W J n F 1 b 3 Q 7 L C Z x d W 9 0 O 0 l t b 1 9 G b 2 5 k c y 1 n Z X N p Y 2 h l c n Q t S 1 Z H X 8 O 8 Y n J p Z 1 Y m c X V v d D s s J n F 1 b 3 Q 7 S W 1 v X 0 Z v b m R z L W 5 p Y 2 h 0 L U t W R 1 / D v G J y a W d W J n F 1 b 3 Q 7 L C Z x d W 9 0 O 0 9 i b G l z L W d l c 2 l j a G V y d C 1 L V k d f w 7 x i c m l n V i Z x d W 9 0 O y w m c X V v d D t P Y m x p c y 1 u a W N o d C 1 L V k d f w 7 x i c m l n V i Z x d W 9 0 O y w m c X V v d D t P Y m x f R m 9 u Z H M t Z 2 V z a W N o Z X J 0 L U t W R 1 / D v G J y a W d W J n F 1 b 3 Q 7 L C Z x d W 9 0 O 0 9 i b F 9 G b 2 5 k c y 1 u a W N o d C 1 L V k d f w 7 x i c m l n V i Z x d W 9 0 O y w m c X V v d D t B a 3 Q t Z 2 V z a W N o Z X J 0 L U t W R 1 / D v G J y a W d W J n F 1 b 3 Q 7 L C Z x d W 9 0 O 0 F r d C 1 u a W N o d C 1 L V k d f w 7 x i c m l n V i Z x d W 9 0 O y w m c X V v d D t B a 3 R f R m 9 u Z H M t Z 2 V z a W N o Z X J 0 L U t W R 1 / D v G J y a W d W J n F 1 b 3 Q 7 L C Z x d W 9 0 O 0 F r d F 9 G b 2 5 k c y 1 u a W N o d C 1 L V k d f w 7 x i c m l n V i Z x d W 9 0 O y w m c X V v d D t M a X E t Z 2 V z a W N o Z X J 0 L U t W R 1 / D v G J y a W d W J n F 1 b 3 Q 7 L C Z x d W 9 0 O 0 x p c S 1 u a W N o d C 1 L V k d f w 7 x i c m l n V i Z x d W 9 0 O y w m c X V v d D t M a X F f R m 9 u Z H M t Z 2 V z a W N o Z X J 0 L U t W R 1 / D v G J y a W d W J n F 1 b 3 Q 7 L C Z x d W 9 0 O 0 x p c V 9 G b 2 5 k c y 1 u a W N o d C 1 L V k d f w 7 x i c m l n V i Z x d W 9 0 O y w m c X V v d D t E Z X J p d m F 0 a X Z l X 8 O 8 Y n J p Z 1 Y m c X V v d D s s J n F 1 b 3 Q 7 Q m V 0 Z W l s a W d 1 b m d l b i B L V i 1 L V k d f w 7 x i c m l n V i Z x d W 9 0 O y w m c X V v d D t Q c s O k b W l l b i A o S 3 R v L j M w K S Z x d W 9 0 O y w m c X V v d D t F c m z D t n N t a W 5 k Z X J 1 b m d l b i B h d W Y g U H L D p G 1 p Z W 4 g K E t 0 b y 4 z M y k m c X V v d D s s J n F 1 b 3 Q 7 U H L D p G 1 p Z W 5 0 Y W 5 0 Z W l s Z S B k Z X I g U s O 8 Y 2 t 2 Z X J z a W N o Z X J l c i A o S 3 R v L j M 1 K S Z x d W 9 0 O y w m c X V v d D t C Z W l 0 c s O k Z 2 U g Z G V y I E t h b n R v b m U g e i 5 H L i B k Z X I g U H L D p G 1 p Z W 5 2 Z X J i a W x s a W d 1 b m c g K E t 0 b y 4 z N i k m c X V v d D s s J n F 1 b 3 Q 7 Q W 5 k Z X J l I E J l a X R y w 6 R n Z S B 6 L k c u I G R l c y B W Z X J z a W N o Z X J l c n M g K E t 0 b y 4 z N i k m c X V v d D s s J n F 1 b 3 Q 7 Q m V p d H L D p G d l I G F u I E l u c 2 9 s d m V u e m Z v b m R z I C h L d G 8 u M z Y p J n F 1 b 3 Q 7 L C Z x d W 9 0 O 0 J l a X R y w 6 R n Z S B h b i B k a W U g R 2 V z d W 5 k a G V p d H N m w 7 Z y Z G V y d W 5 n I C h B c n Q u I D E 5 I E t W R y k g I C h L d G 8 u M z Y p J n F 1 b 3 Q 7 L C Z x d W 9 0 O 0 J l a X R y w 6 R n Z S B h b i B k a W U g R W l k Z 2 V u w 7 Z z c 2 l z Y 2 h l I F F 1 Y W x p d M O k d H N r b 2 1 t a X N z a W 9 u I C h F U U s p I E F y d C 4 g N T h m I E t W R y Z x d W 9 0 O y w m c X V v d D t B b m d l c m V j a G 5 l d G U g d W 5 k I G F 1 c 2 J l e m F o b H R l I E J l a X R y w 6 R n Z S B h b i B k a W U g V m V y c 2 l j a G V y d G V u I C h L d G 8 u M z c p J n F 1 b 3 Q 7 L C Z x d W 9 0 O 0 J y d X R 0 b 2 x l a X N 0 d W 5 n Z W 4 g K E t 0 b y 4 0 M C k m c X V v d D s s J n F 1 b 3 Q 7 S 2 9 z d G V u Y m V 0 Z W l s a W d 1 b m d l b i B G c m F u Y 2 h p c 3 N l b i A o S 3 R v L j Q y K S Z x d W 9 0 O y w m c X V v d D t L b 3 N 0 Z W 5 i Z X R l a W x p Z 3 V u Z 2 V u I F N l b G J z Y m V o Y W x 0 I C h L d G 8 u N D I p J n F 1 b 3 Q 7 L C Z x d W 9 0 O 0 t v c 3 R l b m J l d G V p b G l n d W 5 n Z W 4 g U 3 B p d G F s Y m V p d H J h Z y A o S 3 R v L j Q y K S Z x d W 9 0 O y w m c X V v d D t L b 3 N 0 Z W 5 i Z X R l a W x p Z 3 V u Z 2 V u I F B h d X N j a G F s I C h L d G 8 u N D I p J n F 1 b 3 Q 7 L C Z x d W 9 0 O 0 F i c 2 N o c m V p Y n V u Z 2 V u I G F 1 Z i B L b 3 N 0 Z W 5 i Z X R l a W x p Z 3 V u Z 2 V u I C h L d G 8 u N D I p J n F 1 b 3 Q 7 L C Z x d W 9 0 O 1 Z l c s O k b m R l c n V u Z y B S w 7 x j a 3 N 0 Z W x s d W 5 n Z W 4 g Z s O 8 c i B 1 b m V y b G V k a W d 0 Z S B W Z X J z a W N o Z X J 1 b m d z Z s O k b G x l I C h L d G 8 u N D U p J n F 1 b 3 Q 7 L C Z x d W 9 0 O 0 F 1 c 2 d s Z W l j a C B 2 b 2 4 g e n U g a G 9 o Z W 4 g U H L D p G 1 p Z W 5 l a W 5 u Y W h t Z W 4 g K E t 0 b y 4 0 N T Q p I C h h Y i A y M D E 3 K S Z x d W 9 0 O y w m c X V v d D t W Z X L D p G 5 k L m Q u d m V y c y 5 0 Z W N o b i 5 T Y 2 h 3 Y W 5 r d W 5 n c y 1 S c 3 Q u I C h L d G 8 u I D Q 2 M C k g K G 5 1 c i B i Z W k g V l Z H K S Z x d W 9 0 O y w m c X V v d D t W Z X L D p G 5 k Z X J 1 b m c g U s O 8 Y 2 t z d G V s b H V u Z 2 V u I F B y w 6 R t a W V u a 2 9 y c m V r d H V y I C A o S 3 R v L j Q 3 K S Z x d W 9 0 O y w m c X V v d D t B Y m d h Y m V u I G l u I G R l b i B S a X N p a 2 9 h d X N n b G V p Y 2 g g K E t 0 b y 4 g Z s O 8 c i B O Z X R 0 b y 1 a Y W h s Z X I p I C h L d G 8 u N D g p J n F 1 b 3 Q 7 L C Z x d W 9 0 O 0 J l a X R y w 6 R n Z S B h d X M g Z G V t I F J p c 2 l r b 2 F 1 c 2 d s Z W l j a C A o S 3 R v L i B m w 7 x y I E 5 l d H R v L U V t c G b D p G 5 n Z X I p I C h L d G 8 u N D g p J n F 1 b 3 Q 7 L C Z x d W 9 0 O 0 J p b G R 1 b m c g L y B B d W Z s w 7 Z z d W 5 n I E F i Z 3 J l b n p 1 b m d l b i B m w 7 x y I G R l b i B S a X N p a 2 9 h d X N n b G V p Y 2 g g K E t 0 b y 4 0 O C k m c X V v d D s s J n F 1 b 3 Q 7 Q m V o Y W 5 k b H V u Z 3 N w Y X V z Y 2 h h b G V u I E 1 h b m F n Z W Q g Q 2 F y Z S A o S 3 R v L j Q z K S Z x d W 9 0 O y w m c X V v d D t L b 3 N 0 Z W 4 g Z s O 8 c i B t Z W R p e m l u a X N j a G U g Q 2 F s b C 1 D Z W 5 0 Z X I g K E t 0 b y 4 0 M y k m c X V v d D s s J n F 1 b 3 Q 7 V 2 V p d G V y Z S B M Z W l z d H V u Z 2 V u I C h L d G 8 u N D M p J n F 1 b 3 Q 7 L C Z x d W 9 0 O 0 x l a X N 0 d W 5 n c 2 F u d G V p b G U g c G F z c 2 l 2 Z S B S w 7 x j a 3 Z l c n N p Y 2 h l c n V u Z y A o S 3 R v L j Q 0 K S Z x d W 9 0 O y w m c X V v d D v D n G J l c n N j a H V z c 2 J l d G V p b G l n d W 5 n I G R l c i B W Z X J z a W N o Z X J 0 Z W 4 g K E t 0 b y 4 g N D k w K S A o b n V y I G J l a S B W V k c p J n F 1 b 3 Q 7 L C Z x d W 9 0 O z U w M C A v I D U w M i A t I D U w N C B Q Z X J z b 2 5 h b G F 1 Z n d h b m Q g K E t 0 b y 4 1 M C k m c X V v d D s s J n F 1 b 3 Q 7 U H J v d m l z a W 9 u Z W 4 g Y W 5 z I G V p Z 2 V u Z S B Q Z X J z b 2 5 h b C A o S 3 R v L j U w K S Z x d W 9 0 O y w m c X V v d D s 1 M T A g L S A 1 M T U g K y A 1 M T g g R G l 2 Z X J z Z X I g Q m V 0 c m l l Y n N h d W Z 3 Y W 5 k I C h L d G 8 u I D U x K S Z x d W 9 0 O y w m c X V v d D t X Z X J i Z W F 1 Z n d h b m Q g K E t 0 b y 4 g N T E p J n F 1 b 3 Q 7 L C Z x d W 9 0 O 1 B y b 3 Z p c 2 l v b m V u I C h L d G 8 u I D U x N y k m c X V v d D s s J n F 1 b 3 Q 7 Q W J z Y 2 h y Z W l i d W 5 n Z W 4 g K E t 0 b y 4 g N T E p J n F 1 b 3 Q 7 L C Z x d W 9 0 O 8 O c Y n J p Z 2 V y I G J l d H J p Z W J s a W N o Z X I g R X J 0 c m F n I E t W R y A o S 3 R v L j c w K S Z x d W 9 0 O y w m c X V v d D v D n G J y a W d l c i B i Z X R y a W V i b G l j a G V y I E F 1 Z n d h b m Q g S 1 Z H I C h L d G 8 u N z E p J n F 1 b 3 Q 7 L C Z x d W 9 0 O 0 Z y Z W l 3 a W x s a W d l c i B B Y m J h d S B 2 b 2 4 g w 7 x i Z X J t w 6 R z c 2 l n Z W 4 g U m V z Z X J 2 Z W 4 g K E t 0 b y 4 3 M T U p I C h h Y i A y M D E 3 K S Z x d W 9 0 O y w m c X V v d D t F c m Z v b G c g Y X V z I E t h c G l 0 Y W x h b m x h Z 2 V u I E t W R y A o S 3 R v L j c z K S Z x d W 9 0 O y w m c X V v d D t C Z X R y a W V i c 2 Z y Z W 1 k Z X I g d W 5 k I G F 1 c 3 N l c m 9 y Z G V u d G x p Y 2 h l c i B F c n R y Y W c g K E t 0 b y 4 4 M C k m c X V v d D s s J n F 1 b 3 Q 7 Q m V 0 c m l l Y n N m c m V t Z G V y I H V u Z C B h d X N z Z X J v c m R l b n R s a W N o Z X I g Q X V m d 2 F u Z C A o S 3 R v L j g w K S Z x d W 9 0 O y w m c X V v d D t T d G V 1 Z X J u I C h L d G 8 u I D k p I C h u d X I g Y m V p I F Z W R y k m c X V v d D s s J n F 1 b 3 Q 7 Q W J n c m V u e n V u Z y B S Q S A o S 3 R v L j I 3 M D A p J n F 1 b 3 Q 7 L C Z x d W 9 0 O 0 F i Z 3 J l b n p 1 b m c g U k E g K E t 0 b y 4 x N T M p J n F 1 b 3 Q 7 L C Z x d W 9 0 O 3 Z v c m g g U m V z I C h h b G w g a W 4 g T W l v K S Z x d W 9 0 O y w m c X V v d D t N a W 4 g U m V z I C h h b G w g a W 4 g T W l v K S Z x d W 9 0 O y w m c X V v d D t E Z W Z f U k E m c X V v d D s s J n F 1 b 3 Q 7 S 2 F w a X R h b G F u b G F n Z W 4 g S 1 Z H I C g x M D A p J n F 1 b 3 Q 7 L C Z x d W 9 0 O 0 t h c G l 0 Y W x h b m x h Z 2 V u I F Z W R y A o M T A x K S Z x d W 9 0 O y w m c X V v d D t B a 3 R p d m V u I G F 1 c y B W b 3 J z b 3 J n Z X B s w 6 R u Z S A o M T A 0 K S Z x d W 9 0 O y w m c X V v d D t J b W 1 h d G V y a W V s b G U g Q W 5 s Y W d l b i A o M T E p J n F 1 b 3 Q 7 L C Z x d W 9 0 O 1 N h Y 2 h h b m x h Z 2 V u I C g x M y k m c X V v d D s s J n F 1 b 3 Q 7 U m V j a G 5 1 b m d z Y W J n c m V u e n V u Z y A o M T U p J n F 1 b 3 Q 7 L C Z x d W 9 0 O 0 Z v c m R l c n V u Z 2 V u I F Z l c n N p Y 2 h l c n V u Z 3 N u Z W h t Z X I g K D E 2 M C k m c X V v d D s s J n F 1 b 3 Q 7 R m 9 y Z G V y d W 5 n Z W 4 g Y X V z I F J B I C g x N j E p J n F 1 b 3 Q 7 L C Z x d W 9 0 O 1 Z l c n N p Y 2 h l c n V u Z 3 N v c m d h b m l z Y X R p b 2 5 l b i A o M T Y 0 K S Z x d W 9 0 O y w m c X V v d D t B Z 2 V u d G V u I H V u Z C B W Z X J t a X R 0 b G V y I C g x N j U p J n F 1 b 3 Q 7 L C Z x d W 9 0 O 0 d l Z 2 V u w 7 x i Z X I g c 3 R h Y X R s a W N o Z W 4 g U 3 R l b G x l b i A o M T Y 3 K S Z x d W 9 0 O y w m c X V v d D v D n G J y a W d l I E Z v c m R l c n V u Z 2 V u I C g x N j k p J n F 1 b 3 Q 7 L C Z x d W 9 0 O 0 Z v c m R l c n V u Z 2 V u I G J l a S B u Y W h l c 3 R l a G V u Z G V u I E 9 y Z 2 F u a X N h d G l v b m V u I H V u Z C B Q Z X J z b 2 5 l b i A o M T c p J n F 1 b 3 Q 7 L C Z x d W 9 0 O 0 Z s w 7 x z c 2 l n Z S B N a X R 0 Z W w g K D E 5 K S Z x d W 9 0 O y w m c X V v d D t C X 0 t h c G l 0 Y W w g Z G V y I E 9 y Z 2 F u a X N h d G l v b i A o M j A w K S Z x d W 9 0 O y w m c X V v d D t C X 0 9 L U C B D S C A y M D Y w M C Z x d W 9 0 O y w m c X V v d D t C X 0 9 L U C B F V S 9 F R l R B I D I w N j A x J n F 1 b 3 Q 7 L C Z x d W 9 0 O 0 Z y Z W l 3 a W x s a W d l c y B U Y W d n Z W x k I E t W R y A y M D Y w M i Z x d W 9 0 O y w m c X V v d D t C X 0 F r d G l 2 Z S B S w 7 x j a 3 Z l c n N p Y 2 h l c n V u Z y B L V k c g K D I w N j A z K S Z x d W 9 0 O y w m c X V v d D t V V k c g K F V W V i A y M D Y y M C k m c X V v d D s s J n F 1 b 3 Q 7 V V Z H I C h V V l Y g M j A 2 M j E p J n F 1 b 3 Q 7 L C Z x d W 9 0 O 0 Z f V k c g a W 5 r b C 4 g R k w g K D I w N j E p J n F 1 b 3 Q 7 L C Z x d W 9 0 O 0 J f V m V y c 2 l j a G V y d W 5 n c 3 R l Y 2 h u a X N j a G U g U s O 8 Y 2 t z d G V s b H V u Z 2 V u I G b D v H I g Z n J l a X d p b G x p Z 2 V z I F R h Z 2 d l b G Q g S 1 Z H I E x l a X N 0 d W 5 n c 3 L D v G N r c 3 R l b G x 1 b m d l b i A o M j E w M D A m c X V v d D s s J n F 1 b 3 Q 7 Q l 9 W Z X J z a W N o Z X J 1 b m d z d G V j a G 5 p c 2 N o Z S B S w 7 x j a 3 N 0 Z W x s d W 5 n Z W 4 g Z s O 8 c i B m c m V p d 2 l s b G l n Z X M g V G F n Z 2 V s Z C B L V k c g Q W x 0 Z X J 1 b m d z c s O 8 Y 2 t z d G V s b H V u Z 2 V u I C g y M T A w M S Z x d W 9 0 O y w m c X V v d D t C X 1 Z l c n N p Y 2 h l c n V u Z 3 N 0 Z W N o b m l z Y 2 h l I F L D v G N r c 3 R l b G x 1 b m d l b i B m w 7 x y I E 9 L U C B D S C A o M j E w M T A p J n F 1 b 3 Q 7 L C Z x d W 9 0 O 0 J f V m V y c 2 l j a G V y d W 5 n c 3 R l Y 2 h u a X N j a G U g U s O 8 Y 2 t z d G V s b H V u Z 2 V u I G b D v H I g R V U v R U Z U Q S A o M j E w M T E p J n F 1 b 3 Q 7 L C Z x d W 9 0 O 0 J f V m V y c 2 l j a G V y d W 5 n c 3 R l Y 2 h u a X N j a G U g U s O 8 Y 2 t z d G V s b H V u Z 2 V u I G b D v H I g Q W t 0 a X Z l I F L D v G N r d m V y c 2 l j a G V y d W 5 n I E t W R y A o M j E w M i k m c X V v d D s s J n F 1 b 3 Q 7 Q l 9 W Z X J z a W N o Z X J 1 b m d z d G V j a G 5 p c 2 N o Z S B S w 7 x j a 3 N 0 Z W x s d W 5 n Z W 4 g Z s O 8 c i B W V k c g a W 5 r b C B G T C A o M j E w M y k m c X V v d D s s J n F 1 b 3 Q 7 V m V y c 2 l j a G V y d W 5 n c 3 R l Y 2 h u a X N j a G U g U s O 8 Y 2 t z d G V s b H V u Z 2 V u I F V W R y A o M j E w N C k m c X V v d D s s J n F 1 b 3 Q 7 Q l 9 S w 7 x j a 3 N 0 Z W x s d W 5 n Z W 4 g Q X V z Z 2 x l a W N o I H Z v b i B 6 d S B o b 2 h l b i B Q c s O k b W l l b m V p b m 5 h a G 1 l b i A o M j E w N S k m c X V v d D s s J n F 1 b 3 Q 7 V m V y c 2 l j a G V y d W 5 n c 3 R l Y 2 h u a X N j a G U g U 2 N o d 2 F u a 3 V u Z 3 M g d W 5 k I F N p Y 2 h l c m h l a X R z c s O 8 Y 2 t z d G V s b H V u Z 2 V u I F Z W R y A o M j E x K S Z x d W 9 0 O y w m c X V v d D t O a W N o d H Z l c n N p Y 2 h l c n V u Z 3 N 0 Z W N o b m l z Y 2 h l I F L D v G N r c 3 R l b G x 1 b m d l b i B L V k c g K D I y M D A p J n F 1 b 3 Q 7 L C Z x d W 9 0 O 0 5 p Y 2 h 0 d m V y c 2 l j a G V y d W 5 n c 3 R l Y 2 h u a X N j a G U g U s O 8 Y 2 t z d G V s b H V u Z 2 V u I F Z W R y A o M j I w M S k m c X V v d D s s J n F 1 b 3 Q 7 U s O 8 Y 2 t z d G V s b H V u Z 2 V u I G b D v H I g U m l z a W t l b i B p b i B k Z W 4 g S 2 F w a X R h b G F u b G F n Z W 4 g V l Z H X H U w M D I 2 V V Z H I C g y M z A p J n F 1 b 3 Q 7 L C Z x d W 9 0 O 0 J f U s O 8 Y 2 t z d G V s b H V u Z 2 V u I G Z y Z W l 3 a W x s a W d l c i B B Y m J h d S B 2 b 2 4 g w 7 x i Z X J t w 6 R z c 2 l n Z W 4 g U m V z Z X J 2 Z W 4 g K D I z M i k m c X V v d D s s J n F 1 b 3 Q 7 T G F u Z 2 Z y a X N 0 a W d l I F Z l c m J p b m R s a W N o a 2 V p d G V u I C g y N D A p J n F 1 b 3 Q 7 L C Z x d W 9 0 O 1 Z l c m J p b m R s a W N o a 2 V p d G V u I E R y a X R 0 Z S A o M j U w K S Z x d W 9 0 O y w m c X V v d D t W Z X J i a W 5 k b G l j a G t l a X R l b i B M Z W l z d H V u Z 3 N l c m J y a W 5 n Z X I g K D I 2 M C k m c X V v d D s s J n F 1 b 3 Q 7 V m 9 y Y X V z Y m V 6 Y W h s d G U g U H L D p G 1 p Z W 4 g Z G V y I F Z l c n N p Y 2 h l c n R l b i A o M j Y x K S Z x d W 9 0 O y w m c X V v d D t Q Y X N z a X Z l I E R 1 c m N o Z 2 F u Z 3 N r b 2 5 0 a S A o M j Y y K S Z x d W 9 0 O y w m c X V v d D t W Z X J z a W N o Z X J 1 b m d z b 3 J n Y W 5 p c 2 F 0 a W 9 u Z W 4 g K D I 2 M y k m c X V v d D s s J n F 1 b 3 Q 7 Q W d l b n R l b i B 1 b m Q g V m V y b W l 0 d G x l c i A o M j Y 0 K S Z x d W 9 0 O y w m c X V v d D t H Z W d l b s O 8 Y m V y I H N 0 Y W F 0 b G l j a G V u I F N 0 Z W x s Z W 4 g K D I 2 N S k m c X V v d D s s J n F 1 b 3 Q 7 R 2 V t Z W l u c 2 F t Z S B F a W 5 y a W N o d H V u Z y B L V k c g K D I 2 N i k m c X V v d D s s J n F 1 b 3 Q 7 V m V y Y m l u Z G x p Y 2 h r Z W l 0 Z W 4 g T G l l Z m V y Y W 5 0 Z W 4 g d W 5 k I M O c Y n J p Z 2 U g K D I 2 O C k m c X V v d D s s J n F 1 b 3 Q 7 V m V y Y m l u Z G x p Y 2 h r Z W l 0 Z W 4 g Z 2 V n Z W 7 D v G J l c i B u Y W h l c 3 R l a G V u Z G V u I E 9 y Z 2 F u a X N h d G l v b m V u I H V u Z C B Q Z X J z b 2 5 l b i A o M j Y 5 K S Z x d W 9 0 O y w m c X V v d D t C X 1 J l Y 2 h u d W 5 n c 2 F i Z 3 J l b n p 1 b m c g K D I 3 M C k m c X V v d D s s J n F 1 b 3 Q 7 Z n V z a W 9 u a W V y d G U m c X V v d D s s J n F 1 b 3 Q 7 R n V z a W 9 u Z W 5 f Y W 5 6 Z W l n Z W 4 m c X V v d D s s J n F 1 b 3 Q 7 a n V y X 0 d y d X B w Z S Z x d W 9 0 O y w m c X V v d D t q d X J f R 3 J 1 c H B l X 2 F u e m V p Z 2 V u J n F 1 b 3 Q 7 X S I g L z 4 8 R W 5 0 c n k g V H l w Z T 0 i R m l s b F N 0 Y X R 1 c y I g V m F s d W U 9 I n N D b 2 1 w b G V 0 Z S I g L z 4 8 R W 5 0 c n k g V H l w Z T 0 i U m V s Y X R p b 2 5 z a G l w S W 5 m b 0 N v b n R h a W 5 l c i I g V m F s d W U 9 I n N 7 J n F 1 b 3 Q 7 Y 2 9 s d W 1 u Q 2 9 1 b n Q m c X V v d D s 6 M T Q w L C Z x d W 9 0 O 2 t l e U N v b H V t b k 5 h b W V z J n F 1 b 3 Q 7 O l t d L C Z x d W 9 0 O 3 F 1 Z X J 5 U m V s Y X R p b 2 5 z a G l w c y Z x d W 9 0 O z p b X S w m c X V v d D t j b 2 x 1 b W 5 J Z G V u d G l 0 a W V z J n F 1 b 3 Q 7 O l s m c X V v d D t T Z W N 0 a W 9 u M S 9 U Y W J l b G x l X 0 F u Z s O 8 Z 2 V u M V 8 x X 1 8 y L 0 d l w 6 R u Z G V y d G V y I F R 5 c C 5 7 U 2 9 1 c m N l L k 5 h b W U s M H 0 m c X V v d D s s J n F 1 b 3 Q 7 U 2 V j d G l v b j E v V G F i Z W x s Z V 9 B b m b D v G d l b j F f M V 9 f M i 9 H Z c O k b m R l c n R l c i B U e X A u e 0 p h a H I s M X 0 m c X V v d D s s J n F 1 b 3 Q 7 U 2 V j d G l v b j E v V G F i Z W x s Z V 9 B b m b D v G d l b j F f M V 9 f M i 9 H Z c O k b m R l c n R l c i B U e X A u e 1 R 5 c C w y f S Z x d W 9 0 O y w m c X V v d D t T Z W N 0 a W 9 u M S 9 U Y W J l b G x l X 0 F u Z s O 8 Z 2 V u M V 8 x X 1 8 y L 0 d l w 6 R u Z G V y d G V y I F R 5 c C 5 7 V m V y c 2 l j a G V y Z X I g I y w z f S Z x d W 9 0 O y w m c X V v d D t T Z W N 0 a W 9 u M S 9 U Y W J l b G x l X 0 F u Z s O 8 Z 2 V u M V 8 x X 1 8 y L 0 d l w 6 R u Z G V y d G V y I F R 5 c C 5 7 V m V y c 2 l j a G V y Z X I g T m F t Z S w 0 f S Z x d W 9 0 O y w m c X V v d D t T Z W N 0 a W 9 u M S 9 U Y W J l b G x l X 0 F u Z s O 8 Z 2 V u M V 8 x X 1 8 y L 0 d l w 6 R u Z G V y d G V y I F R 5 c C 5 7 S 2 F u d G 9 u L D V 9 J n F 1 b 3 Q 7 L C Z x d W 9 0 O 1 N l Y 3 R p b 2 4 x L 1 R h Y m V s b G V f Q W 5 m w 7 x n Z W 4 x X z F f X z I v R 2 X D p G 5 k Z X J 0 Z X I g V H l w L n t C c m F u Y 2 h l L D Z 9 J n F 1 b 3 Q 7 L C Z x d W 9 0 O 1 N l Y 3 R p b 2 4 x L 1 R h Y m V s b G V f Q W 5 m w 7 x n Z W 4 x X z F f X z I v R 2 X D p G 5 k Z X J 0 Z X I g V H l w L n v D m C B W Z X J z a W N o Z X J 0 Z S w 3 f S Z x d W 9 0 O y w m c X V v d D t T Z W N 0 a W 9 u M S 9 U Y W J l b G x l X 0 F u Z s O 8 Z 2 V u M V 8 x X 1 8 y L 0 d l w 6 R u Z G V y d G V y I F R 5 c C 5 7 V m V y c 2 l j a G V y d G V u Y m V z d G F u Z C B T d G l j a H R h Z y A w M S 4 w M S 4 g R m 9 s Z 2 V q Y W h y L D h 9 J n F 1 b 3 Q 7 L C Z x d W 9 0 O 1 N l Y 3 R p b 2 4 x L 1 R h Y m V s b G V f Q W 5 m w 7 x n Z W 4 x X z F f X z I v R 2 X D p G 5 k Z X J 0 Z X I g V H l w L n t J b W 9 f S W 5 s Y W 5 k L U t W R 1 9 n Z W J W L D l 9 J n F 1 b 3 Q 7 L C Z x d W 9 0 O 1 N l Y 3 R p b 2 4 x L 1 R h Y m V s b G V f Q W 5 m w 7 x n Z W 4 x X z F f X z I v R 2 X D p G 5 k Z X J 0 Z X I g V H l w L n t J b W 9 f Q X V z b G F u Z C 1 L V k d f Z 2 V i V i w x M H 0 m c X V v d D s s J n F 1 b 3 Q 7 U 2 V j d G l v b j E v V G F i Z W x s Z V 9 B b m b D v G d l b j F f M V 9 f M i 9 H Z c O k b m R l c n R l c i B U e X A u e 0 l t b 1 9 G b 2 5 k c y 1 n Z X N p Y 2 h l c n Q t S 1 Z H X 2 d l Y l Y s M T F 9 J n F 1 b 3 Q 7 L C Z x d W 9 0 O 1 N l Y 3 R p b 2 4 x L 1 R h Y m V s b G V f Q W 5 m w 7 x n Z W 4 x X z F f X z I v R 2 X D p G 5 k Z X J 0 Z X I g V H l w L n t J b W 9 f R m 9 u Z H M t b m l j a H Q t S 1 Z H X 2 d l Y l Y s M T J 9 J n F 1 b 3 Q 7 L C Z x d W 9 0 O 1 N l Y 3 R p b 2 4 x L 1 R h Y m V s b G V f Q W 5 m w 7 x n Z W 4 x X z F f X z I v R 2 X D p G 5 k Z X J 0 Z X I g V H l w L n t P Y m x p c y 1 n Z X N p Y 2 h l c n Q t S 1 Z H X 2 d l Y l Y s M T N 9 J n F 1 b 3 Q 7 L C Z x d W 9 0 O 1 N l Y 3 R p b 2 4 x L 1 R h Y m V s b G V f Q W 5 m w 7 x n Z W 4 x X z F f X z I v R 2 X D p G 5 k Z X J 0 Z X I g V H l w L n t P Y m x p c y 1 u a W N o d C 1 L V k d f Z 2 V i V i w x N H 0 m c X V v d D s s J n F 1 b 3 Q 7 U 2 V j d G l v b j E v V G F i Z W x s Z V 9 B b m b D v G d l b j F f M V 9 f M i 9 H Z c O k b m R l c n R l c i B U e X A u e 0 9 i b F 9 G b 2 5 k c y 1 n Z X N p Y 2 h l c n Q t S 1 Z H X 2 d l Y l Y s M T V 9 J n F 1 b 3 Q 7 L C Z x d W 9 0 O 1 N l Y 3 R p b 2 4 x L 1 R h Y m V s b G V f Q W 5 m w 7 x n Z W 4 x X z F f X z I v R 2 X D p G 5 k Z X J 0 Z X I g V H l w L n t P Y m x f R m 9 u Z H M t b m l j a H Q t S 1 Z H X 2 d l Y l Y s M T Z 9 J n F 1 b 3 Q 7 L C Z x d W 9 0 O 1 N l Y 3 R p b 2 4 x L 1 R h Y m V s b G V f Q W 5 m w 7 x n Z W 4 x X z F f X z I v R 2 X D p G 5 k Z X J 0 Z X I g V H l w L n t B a 3 Q t Z 2 V z a W N o Z X J 0 L U t W R 1 9 n Z W J W L D E 3 f S Z x d W 9 0 O y w m c X V v d D t T Z W N 0 a W 9 u M S 9 U Y W J l b G x l X 0 F u Z s O 8 Z 2 V u M V 8 x X 1 8 y L 0 d l w 6 R u Z G V y d G V y I F R 5 c C 5 7 Q W t 0 L W 5 p Y 2 h 0 L U t W R 1 9 n Z W J W L D E 4 f S Z x d W 9 0 O y w m c X V v d D t T Z W N 0 a W 9 u M S 9 U Y W J l b G x l X 0 F u Z s O 8 Z 2 V u M V 8 x X 1 8 y L 0 d l w 6 R u Z G V y d G V y I F R 5 c C 5 7 Q W t 0 X 0 Z v b m R z L W d l c 2 l j a G V y d C 1 L V k d f Z 2 V i V i w x O X 0 m c X V v d D s s J n F 1 b 3 Q 7 U 2 V j d G l v b j E v V G F i Z W x s Z V 9 B b m b D v G d l b j F f M V 9 f M i 9 H Z c O k b m R l c n R l c i B U e X A u e 0 F r d F 9 G b 2 5 k c y 1 u a W N o d C 1 L V k d f Z 2 V i V i w y M H 0 m c X V v d D s s J n F 1 b 3 Q 7 U 2 V j d G l v b j E v V G F i Z W x s Z V 9 B b m b D v G d l b j F f M V 9 f M i 9 H Z c O k b m R l c n R l c i B U e X A u e 0 x p c S 1 n Z X N p Y 2 h l c n Q t S 1 Z H X 2 d l Y l Y s M j F 9 J n F 1 b 3 Q 7 L C Z x d W 9 0 O 1 N l Y 3 R p b 2 4 x L 1 R h Y m V s b G V f Q W 5 m w 7 x n Z W 4 x X z F f X z I v R 2 X D p G 5 k Z X J 0 Z X I g V H l w L n t M a X E t b m l j a H Q t S 1 Z H X 2 d l Y l Y s M j J 9 J n F 1 b 3 Q 7 L C Z x d W 9 0 O 1 N l Y 3 R p b 2 4 x L 1 R h Y m V s b G V f Q W 5 m w 7 x n Z W 4 x X z F f X z I v R 2 X D p G 5 k Z X J 0 Z X I g V H l w L n t M a X F f R m 9 u Z H M t Z 2 V z a W N o Z X J 0 L U t W R 1 9 n Z W J W L D I z f S Z x d W 9 0 O y w m c X V v d D t T Z W N 0 a W 9 u M S 9 U Y W J l b G x l X 0 F u Z s O 8 Z 2 V u M V 8 x X 1 8 y L 0 d l w 6 R u Z G V y d G V y I F R 5 c C 5 7 T G l x X 0 Z v b m R z L W 5 p Y 2 h 0 L U t W R 1 9 n Z W J W L D I 0 f S Z x d W 9 0 O y w m c X V v d D t T Z W N 0 a W 9 u M S 9 U Y W J l b G x l X 0 F u Z s O 8 Z 2 V u M V 8 x X 1 8 y L 0 d l w 6 R u Z G V y d G V y I F R 5 c C 5 7 R G V y a X Z h d G l 2 Z V 9 n Z W J W L D I 1 f S Z x d W 9 0 O y w m c X V v d D t T Z W N 0 a W 9 u M S 9 U Y W J l b G x l X 0 F u Z s O 8 Z 2 V u M V 8 x X 1 8 y L 0 d l w 6 R u Z G V y d G V y I F R 5 c C 5 7 S W 1 v X 0 l u b G F u Z C 1 L V k d f w 7 x i c m l n V i w y N n 0 m c X V v d D s s J n F 1 b 3 Q 7 U 2 V j d G l v b j E v V G F i Z W x s Z V 9 B b m b D v G d l b j F f M V 9 f M i 9 H Z c O k b m R l c n R l c i B U e X A u e 0 l t b 1 9 B d X N s Y W 5 k L U t W R 1 / D v G J y a W d W L D I 3 f S Z x d W 9 0 O y w m c X V v d D t T Z W N 0 a W 9 u M S 9 U Y W J l b G x l X 0 F u Z s O 8 Z 2 V u M V 8 x X 1 8 y L 0 d l w 6 R u Z G V y d G V y I F R 5 c C 5 7 S W 1 v X 0 Z v b m R z L W d l c 2 l j a G V y d C 1 L V k d f w 7 x i c m l n V i w y O H 0 m c X V v d D s s J n F 1 b 3 Q 7 U 2 V j d G l v b j E v V G F i Z W x s Z V 9 B b m b D v G d l b j F f M V 9 f M i 9 H Z c O k b m R l c n R l c i B U e X A u e 0 l t b 1 9 G b 2 5 k c y 1 u a W N o d C 1 L V k d f w 7 x i c m l n V i w y O X 0 m c X V v d D s s J n F 1 b 3 Q 7 U 2 V j d G l v b j E v V G F i Z W x s Z V 9 B b m b D v G d l b j F f M V 9 f M i 9 H Z c O k b m R l c n R l c i B U e X A u e 0 9 i b G l z L W d l c 2 l j a G V y d C 1 L V k d f w 7 x i c m l n V i w z M H 0 m c X V v d D s s J n F 1 b 3 Q 7 U 2 V j d G l v b j E v V G F i Z W x s Z V 9 B b m b D v G d l b j F f M V 9 f M i 9 H Z c O k b m R l c n R l c i B U e X A u e 0 9 i b G l z L W 5 p Y 2 h 0 L U t W R 1 / D v G J y a W d W L D M x f S Z x d W 9 0 O y w m c X V v d D t T Z W N 0 a W 9 u M S 9 U Y W J l b G x l X 0 F u Z s O 8 Z 2 V u M V 8 x X 1 8 y L 0 d l w 6 R u Z G V y d G V y I F R 5 c C 5 7 T 2 J s X 0 Z v b m R z L W d l c 2 l j a G V y d C 1 L V k d f w 7 x i c m l n V i w z M n 0 m c X V v d D s s J n F 1 b 3 Q 7 U 2 V j d G l v b j E v V G F i Z W x s Z V 9 B b m b D v G d l b j F f M V 9 f M i 9 H Z c O k b m R l c n R l c i B U e X A u e 0 9 i b F 9 G b 2 5 k c y 1 u a W N o d C 1 L V k d f w 7 x i c m l n V i w z M 3 0 m c X V v d D s s J n F 1 b 3 Q 7 U 2 V j d G l v b j E v V G F i Z W x s Z V 9 B b m b D v G d l b j F f M V 9 f M i 9 H Z c O k b m R l c n R l c i B U e X A u e 0 F r d C 1 n Z X N p Y 2 h l c n Q t S 1 Z H X 8 O 8 Y n J p Z 1 Y s M z R 9 J n F 1 b 3 Q 7 L C Z x d W 9 0 O 1 N l Y 3 R p b 2 4 x L 1 R h Y m V s b G V f Q W 5 m w 7 x n Z W 4 x X z F f X z I v R 2 X D p G 5 k Z X J 0 Z X I g V H l w L n t B a 3 Q t b m l j a H Q t S 1 Z H X 8 O 8 Y n J p Z 1 Y s M z V 9 J n F 1 b 3 Q 7 L C Z x d W 9 0 O 1 N l Y 3 R p b 2 4 x L 1 R h Y m V s b G V f Q W 5 m w 7 x n Z W 4 x X z F f X z I v R 2 X D p G 5 k Z X J 0 Z X I g V H l w L n t B a 3 R f R m 9 u Z H M t Z 2 V z a W N o Z X J 0 L U t W R 1 / D v G J y a W d W L D M 2 f S Z x d W 9 0 O y w m c X V v d D t T Z W N 0 a W 9 u M S 9 U Y W J l b G x l X 0 F u Z s O 8 Z 2 V u M V 8 x X 1 8 y L 0 d l w 6 R u Z G V y d G V y I F R 5 c C 5 7 Q W t 0 X 0 Z v b m R z L W 5 p Y 2 h 0 L U t W R 1 / D v G J y a W d W L D M 3 f S Z x d W 9 0 O y w m c X V v d D t T Z W N 0 a W 9 u M S 9 U Y W J l b G x l X 0 F u Z s O 8 Z 2 V u M V 8 x X 1 8 y L 0 d l w 6 R u Z G V y d G V y I F R 5 c C 5 7 T G l x L W d l c 2 l j a G V y d C 1 L V k d f w 7 x i c m l n V i w z O H 0 m c X V v d D s s J n F 1 b 3 Q 7 U 2 V j d G l v b j E v V G F i Z W x s Z V 9 B b m b D v G d l b j F f M V 9 f M i 9 H Z c O k b m R l c n R l c i B U e X A u e 0 x p c S 1 u a W N o d C 1 L V k d f w 7 x i c m l n V i w z O X 0 m c X V v d D s s J n F 1 b 3 Q 7 U 2 V j d G l v b j E v V G F i Z W x s Z V 9 B b m b D v G d l b j F f M V 9 f M i 9 H Z c O k b m R l c n R l c i B U e X A u e 0 x p c V 9 G b 2 5 k c y 1 n Z X N p Y 2 h l c n Q t S 1 Z H X 8 O 8 Y n J p Z 1 Y s N D B 9 J n F 1 b 3 Q 7 L C Z x d W 9 0 O 1 N l Y 3 R p b 2 4 x L 1 R h Y m V s b G V f Q W 5 m w 7 x n Z W 4 x X z F f X z I v R 2 X D p G 5 k Z X J 0 Z X I g V H l w L n t M a X F f R m 9 u Z H M t b m l j a H Q t S 1 Z H X 8 O 8 Y n J p Z 1 Y s N D F 9 J n F 1 b 3 Q 7 L C Z x d W 9 0 O 1 N l Y 3 R p b 2 4 x L 1 R h Y m V s b G V f Q W 5 m w 7 x n Z W 4 x X z F f X z I v R 2 X D p G 5 k Z X J 0 Z X I g V H l w L n t E Z X J p d m F 0 a X Z l X 8 O 8 Y n J p Z 1 Y s N D J 9 J n F 1 b 3 Q 7 L C Z x d W 9 0 O 1 N l Y 3 R p b 2 4 x L 1 R h Y m V s b G V f Q W 5 m w 7 x n Z W 4 x X z F f X z I v R 2 X D p G 5 k Z X J 0 Z X I g V H l w L n t C Z X R l a W x p Z 3 V u Z 2 V u I E t W L U t W R 1 / D v G J y a W d W L D Q z f S Z x d W 9 0 O y w m c X V v d D t T Z W N 0 a W 9 u M S 9 U Y W J l b G x l X 0 F u Z s O 8 Z 2 V u M V 8 x X 1 8 y L 0 d l w 6 R u Z G V y d G V y I F R 5 c C 5 7 U H L D p G 1 p Z W 4 g K E t 0 b y 4 z M C k s N D R 9 J n F 1 b 3 Q 7 L C Z x d W 9 0 O 1 N l Y 3 R p b 2 4 x L 1 R h Y m V s b G V f Q W 5 m w 7 x n Z W 4 x X z F f X z I v R 2 X D p G 5 k Z X J 0 Z X I g V H l w L n t F c m z D t n N t a W 5 k Z X J 1 b m d l b i B h d W Y g U H L D p G 1 p Z W 4 g K E t 0 b y 4 z M y k s N D V 9 J n F 1 b 3 Q 7 L C Z x d W 9 0 O 1 N l Y 3 R p b 2 4 x L 1 R h Y m V s b G V f Q W 5 m w 7 x n Z W 4 x X z F f X z I v R 2 X D p G 5 k Z X J 0 Z X I g V H l w L n t Q c s O k b W l l b n R h b n R l a W x l I G R l c i B S w 7 x j a 3 Z l c n N p Y 2 h l c m V y I C h L d G 8 u M z U p L D Q 2 f S Z x d W 9 0 O y w m c X V v d D t T Z W N 0 a W 9 u M S 9 U Y W J l b G x l X 0 F u Z s O 8 Z 2 V u M V 8 x X 1 8 y L 0 d l w 6 R u Z G V y d G V y I F R 5 c C 5 7 Q m V p d H L D p G d l I G R l c i B L Y W 5 0 b 2 5 l I H o u R y 4 g Z G V y I F B y w 6 R t a W V u d m V y Y m l s b G l n d W 5 n I C h L d G 8 u M z Y p L D Q 3 f S Z x d W 9 0 O y w m c X V v d D t T Z W N 0 a W 9 u M S 9 U Y W J l b G x l X 0 F u Z s O 8 Z 2 V u M V 8 x X 1 8 y L 0 d l w 6 R u Z G V y d G V y I F R 5 c C 5 7 Q W 5 k Z X J l I E J l a X R y w 6 R n Z S B 6 L k c u I G R l c y B W Z X J z a W N o Z X J l c n M g K E t 0 b y 4 z N i k s N D h 9 J n F 1 b 3 Q 7 L C Z x d W 9 0 O 1 N l Y 3 R p b 2 4 x L 1 R h Y m V s b G V f Q W 5 m w 7 x n Z W 4 x X z F f X z I v R 2 X D p G 5 k Z X J 0 Z X I g V H l w L n t C Z W l 0 c s O k Z 2 U g Y W 4 g S W 5 z b 2 x 2 Z W 5 6 Z m 9 u Z H M g K E t 0 b y 4 z N i k s N D l 9 J n F 1 b 3 Q 7 L C Z x d W 9 0 O 1 N l Y 3 R p b 2 4 x L 1 R h Y m V s b G V f Q W 5 m w 7 x n Z W 4 x X z F f X z I v R 2 X D p G 5 k Z X J 0 Z X I g V H l w L n t C Z W l 0 c s O k Z 2 U g Y W 4 g Z G l l I E d l c 3 V u Z G h l a X R z Z s O 2 c m R l c n V u Z y A o Q X J 0 L i A x O S B L V k c p I C A o S 3 R v L j M 2 K S w 1 M H 0 m c X V v d D s s J n F 1 b 3 Q 7 U 2 V j d G l v b j E v V G F i Z W x s Z V 9 B b m b D v G d l b j F f M V 9 f M i 9 H Z c O k b m R l c n R l c i B U e X A u e 0 J l a X R y w 6 R n Z S B h b i B k a W U g R W l k Z 2 V u w 7 Z z c 2 l z Y 2 h l I F F 1 Y W x p d M O k d H N r b 2 1 t a X N z a W 9 u I C h F U U s p I E F y d C 4 g N T h m I E t W R y w 1 M X 0 m c X V v d D s s J n F 1 b 3 Q 7 U 2 V j d G l v b j E v V G F i Z W x s Z V 9 B b m b D v G d l b j F f M V 9 f M i 9 H Z c O k b m R l c n R l c i B U e X A u e 0 F u Z 2 V y Z W N o b m V 0 Z S B 1 b m Q g Y X V z Y m V 6 Y W h s d G U g Q m V p d H L D p G d l I G F u I G R p Z S B W Z X J z a W N o Z X J 0 Z W 4 g K E t 0 b y 4 z N y k s N T J 9 J n F 1 b 3 Q 7 L C Z x d W 9 0 O 1 N l Y 3 R p b 2 4 x L 1 R h Y m V s b G V f Q W 5 m w 7 x n Z W 4 x X z F f X z I v R 2 X D p G 5 k Z X J 0 Z X I g V H l w L n t C c n V 0 d G 9 s Z W l z d H V u Z 2 V u I C h L d G 8 u N D A p L D U z f S Z x d W 9 0 O y w m c X V v d D t T Z W N 0 a W 9 u M S 9 U Y W J l b G x l X 0 F u Z s O 8 Z 2 V u M V 8 x X 1 8 y L 0 d l w 6 R u Z G V y d G V y I F R 5 c C 5 7 S 2 9 z d G V u Y m V 0 Z W l s a W d 1 b m d l b i B G c m F u Y 2 h p c 3 N l b i A o S 3 R v L j Q y K S w 1 N H 0 m c X V v d D s s J n F 1 b 3 Q 7 U 2 V j d G l v b j E v V G F i Z W x s Z V 9 B b m b D v G d l b j F f M V 9 f M i 9 H Z c O k b m R l c n R l c i B U e X A u e 0 t v c 3 R l b m J l d G V p b G l n d W 5 n Z W 4 g U 2 V s Y n N i Z W h h b H Q g K E t 0 b y 4 0 M i k s N T V 9 J n F 1 b 3 Q 7 L C Z x d W 9 0 O 1 N l Y 3 R p b 2 4 x L 1 R h Y m V s b G V f Q W 5 m w 7 x n Z W 4 x X z F f X z I v R 2 X D p G 5 k Z X J 0 Z X I g V H l w L n t L b 3 N 0 Z W 5 i Z X R l a W x p Z 3 V u Z 2 V u I F N w a X R h b G J l a X R y Y W c g K E t 0 b y 4 0 M i k s N T Z 9 J n F 1 b 3 Q 7 L C Z x d W 9 0 O 1 N l Y 3 R p b 2 4 x L 1 R h Y m V s b G V f Q W 5 m w 7 x n Z W 4 x X z F f X z I v R 2 X D p G 5 k Z X J 0 Z X I g V H l w L n t L b 3 N 0 Z W 5 i Z X R l a W x p Z 3 V u Z 2 V u I F B h d X N j a G F s I C h L d G 8 u N D I p L D U 3 f S Z x d W 9 0 O y w m c X V v d D t T Z W N 0 a W 9 u M S 9 U Y W J l b G x l X 0 F u Z s O 8 Z 2 V u M V 8 x X 1 8 y L 0 d l w 6 R u Z G V y d G V y I F R 5 c C 5 7 Q W J z Y 2 h y Z W l i d W 5 n Z W 4 g Y X V m I E t v c 3 R l b m J l d G V p b G l n d W 5 n Z W 4 g K E t 0 b y 4 0 M i k s N T h 9 J n F 1 b 3 Q 7 L C Z x d W 9 0 O 1 N l Y 3 R p b 2 4 x L 1 R h Y m V s b G V f Q W 5 m w 7 x n Z W 4 x X z F f X z I v R 2 X D p G 5 k Z X J 0 Z X I g V H l w L n t W Z X L D p G 5 k Z X J 1 b m c g U s O 8 Y 2 t z d G V s b H V u Z 2 V u I G b D v H I g d W 5 l c m x l Z G l n d G U g V m V y c 2 l j a G V y d W 5 n c 2 b D p G x s Z S A o S 3 R v L j Q 1 K S w 1 O X 0 m c X V v d D s s J n F 1 b 3 Q 7 U 2 V j d G l v b j E v V G F i Z W x s Z V 9 B b m b D v G d l b j F f M V 9 f M i 9 H Z c O k b m R l c n R l c i B U e X A u e 0 F 1 c 2 d s Z W l j a C B 2 b 2 4 g e n U g a G 9 o Z W 4 g U H L D p G 1 p Z W 5 l a W 5 u Y W h t Z W 4 g K E t 0 b y 4 0 N T Q p I C h h Y i A y M D E 3 K S w 2 M H 0 m c X V v d D s s J n F 1 b 3 Q 7 U 2 V j d G l v b j E v V G F i Z W x s Z V 9 B b m b D v G d l b j F f M V 9 f M i 9 H Z c O k b m R l c n R l c i B U e X A u e 1 Z l c s O k b m Q u Z C 5 2 Z X J z L n R l Y 2 h u L l N j a H d h b m t 1 b m d z L V J z d C 4 g K E t 0 b y 4 g N D Y w K S A o b n V y I G J l a S B W V k c p L D Y x f S Z x d W 9 0 O y w m c X V v d D t T Z W N 0 a W 9 u M S 9 U Y W J l b G x l X 0 F u Z s O 8 Z 2 V u M V 8 x X 1 8 y L 0 d l w 6 R u Z G V y d G V y I F R 5 c C 5 7 V m V y w 6 R u Z G V y d W 5 n I F L D v G N r c 3 R l b G x 1 b m d l b i B Q c s O k b W l l b m t v c n J l a 3 R 1 c i A g K E t 0 b y 4 0 N y k s N j J 9 J n F 1 b 3 Q 7 L C Z x d W 9 0 O 1 N l Y 3 R p b 2 4 x L 1 R h Y m V s b G V f Q W 5 m w 7 x n Z W 4 x X z F f X z I v R 2 X D p G 5 k Z X J 0 Z X I g V H l w L n t B Y m d h Y m V u I G l u I G R l b i B S a X N p a 2 9 h d X N n b G V p Y 2 g g K E t 0 b y 4 g Z s O 8 c i B O Z X R 0 b y 1 a Y W h s Z X I p I C h L d G 8 u N D g p L D Y z f S Z x d W 9 0 O y w m c X V v d D t T Z W N 0 a W 9 u M S 9 U Y W J l b G x l X 0 F u Z s O 8 Z 2 V u M V 8 x X 1 8 y L 0 d l w 6 R u Z G V y d G V y I F R 5 c C 5 7 Q m V p d H L D p G d l I G F 1 c y B k Z W 0 g U m l z a W t v Y X V z Z 2 x l a W N o I C h L d G 8 u I G b D v H I g T m V 0 d G 8 t R W 1 w Z s O k b m d l c i k g K E t 0 b y 4 0 O C k s N j R 9 J n F 1 b 3 Q 7 L C Z x d W 9 0 O 1 N l Y 3 R p b 2 4 x L 1 R h Y m V s b G V f Q W 5 m w 7 x n Z W 4 x X z F f X z I v R 2 X D p G 5 k Z X J 0 Z X I g V H l w L n t C a W x k d W 5 n I C 8 g Q X V m b M O 2 c 3 V u Z y B B Y m d y Z W 5 6 d W 5 n Z W 4 g Z s O 8 c i B k Z W 4 g U m l z a W t v Y X V z Z 2 x l a W N o I C h L d G 8 u N D g p L D Y 1 f S Z x d W 9 0 O y w m c X V v d D t T Z W N 0 a W 9 u M S 9 U Y W J l b G x l X 0 F u Z s O 8 Z 2 V u M V 8 x X 1 8 y L 0 d l w 6 R u Z G V y d G V y I F R 5 c C 5 7 Q m V o Y W 5 k b H V u Z 3 N w Y X V z Y 2 h h b G V u I E 1 h b m F n Z W Q g Q 2 F y Z S A o S 3 R v L j Q z K S w 2 N n 0 m c X V v d D s s J n F 1 b 3 Q 7 U 2 V j d G l v b j E v V G F i Z W x s Z V 9 B b m b D v G d l b j F f M V 9 f M i 9 H Z c O k b m R l c n R l c i B U e X A u e 0 t v c 3 R l b i B m w 7 x y I G 1 l Z G l 6 a W 5 p c 2 N o Z S B D Y W x s L U N l b n R l c i A o S 3 R v L j Q z K S w 2 N 3 0 m c X V v d D s s J n F 1 b 3 Q 7 U 2 V j d G l v b j E v V G F i Z W x s Z V 9 B b m b D v G d l b j F f M V 9 f M i 9 H Z c O k b m R l c n R l c i B U e X A u e 1 d l a X R l c m U g T G V p c 3 R 1 b m d l b i A o S 3 R v L j Q z K S w 2 O H 0 m c X V v d D s s J n F 1 b 3 Q 7 U 2 V j d G l v b j E v V G F i Z W x s Z V 9 B b m b D v G d l b j F f M V 9 f M i 9 H Z c O k b m R l c n R l c i B U e X A u e 0 x l a X N 0 d W 5 n c 2 F u d G V p b G U g c G F z c 2 l 2 Z S B S w 7 x j a 3 Z l c n N p Y 2 h l c n V u Z y A o S 3 R v L j Q 0 K S w 2 O X 0 m c X V v d D s s J n F 1 b 3 Q 7 U 2 V j d G l v b j E v V G F i Z W x s Z V 9 B b m b D v G d l b j F f M V 9 f M i 9 H Z c O k b m R l c n R l c i B U e X A u e 8 O c Y m V y c 2 N o d X N z Y m V 0 Z W l s a W d 1 b m c g Z G V y I F Z l c n N p Y 2 h l c n R l b i A o S 3 R v L i A 0 O T A p I C h u d X I g Y m V p I F Z W R y k s N z B 9 J n F 1 b 3 Q 7 L C Z x d W 9 0 O 1 N l Y 3 R p b 2 4 x L 1 R h Y m V s b G V f Q W 5 m w 7 x n Z W 4 x X z F f X z I v R 2 X D p G 5 k Z X J 0 Z X I g V H l w L n s 1 M D A g L y A 1 M D I g L S A 1 M D Q g U G V y c 2 9 u Y W x h d W Z 3 Y W 5 k I C h L d G 8 u N T A p L D c x f S Z x d W 9 0 O y w m c X V v d D t T Z W N 0 a W 9 u M S 9 U Y W J l b G x l X 0 F u Z s O 8 Z 2 V u M V 8 x X 1 8 y L 0 d l w 6 R u Z G V y d G V y I F R 5 c C 5 7 U H J v d m l z a W 9 u Z W 4 g Y W 5 z I G V p Z 2 V u Z S B Q Z X J z b 2 5 h b C A o S 3 R v L j U w K S w 3 M n 0 m c X V v d D s s J n F 1 b 3 Q 7 U 2 V j d G l v b j E v V G F i Z W x s Z V 9 B b m b D v G d l b j F f M V 9 f M i 9 H Z c O k b m R l c n R l c i B U e X A u e z U x M C A t I D U x N S A r I D U x O C B E a X Z l c n N l c i B C Z X R y a W V i c 2 F 1 Z n d h b m Q g K E t 0 b y 4 g N T E p L D c z f S Z x d W 9 0 O y w m c X V v d D t T Z W N 0 a W 9 u M S 9 U Y W J l b G x l X 0 F u Z s O 8 Z 2 V u M V 8 x X 1 8 y L 0 d l w 6 R u Z G V y d G V y I F R 5 c C 5 7 V 2 V y Y m V h d W Z 3 Y W 5 k I C h L d G 8 u I D U x K S w 3 N H 0 m c X V v d D s s J n F 1 b 3 Q 7 U 2 V j d G l v b j E v V G F i Z W x s Z V 9 B b m b D v G d l b j F f M V 9 f M i 9 H Z c O k b m R l c n R l c i B U e X A u e 1 B y b 3 Z p c 2 l v b m V u I C h L d G 8 u I D U x N y k s N z V 9 J n F 1 b 3 Q 7 L C Z x d W 9 0 O 1 N l Y 3 R p b 2 4 x L 1 R h Y m V s b G V f Q W 5 m w 7 x n Z W 4 x X z F f X z I v R 2 X D p G 5 k Z X J 0 Z X I g V H l w L n t B Y n N j a H J l a W J 1 b m d l b i A o S 3 R v L i A 1 M S k s N z Z 9 J n F 1 b 3 Q 7 L C Z x d W 9 0 O 1 N l Y 3 R p b 2 4 x L 1 R h Y m V s b G V f Q W 5 m w 7 x n Z W 4 x X z F f X z I v R 2 X D p G 5 k Z X J 0 Z X I g V H l w L n v D n G J y a W d l c i B i Z X R y a W V i b G l j a G V y I E V y d H J h Z y B L V k c g K E t 0 b y 4 3 M C k s N z d 9 J n F 1 b 3 Q 7 L C Z x d W 9 0 O 1 N l Y 3 R p b 2 4 x L 1 R h Y m V s b G V f Q W 5 m w 7 x n Z W 4 x X z F f X z I v R 2 X D p G 5 k Z X J 0 Z X I g V H l w L n v D n G J y a W d l c i B i Z X R y a W V i b G l j a G V y I E F 1 Z n d h b m Q g S 1 Z H I C h L d G 8 u N z E p L D c 4 f S Z x d W 9 0 O y w m c X V v d D t T Z W N 0 a W 9 u M S 9 U Y W J l b G x l X 0 F u Z s O 8 Z 2 V u M V 8 x X 1 8 y L 0 d l w 6 R u Z G V y d G V y I F R 5 c C 5 7 R n J l a X d p b G x p Z 2 V y I E F i Y m F 1 I H Z v b i D D v G J l c m 3 D p H N z a W d l b i B S Z X N l c n Z l b i A o S 3 R v L j c x N S k g K G F i I D I w M T c p L D c 5 f S Z x d W 9 0 O y w m c X V v d D t T Z W N 0 a W 9 u M S 9 U Y W J l b G x l X 0 F u Z s O 8 Z 2 V u M V 8 x X 1 8 y L 0 d l w 6 R u Z G V y d G V y I F R 5 c C 5 7 R X J m b 2 x n I G F 1 c y B L Y X B p d G F s Y W 5 s Y W d l b i B L V k c g K E t 0 b y 4 3 M y k s O D B 9 J n F 1 b 3 Q 7 L C Z x d W 9 0 O 1 N l Y 3 R p b 2 4 x L 1 R h Y m V s b G V f Q W 5 m w 7 x n Z W 4 x X z F f X z I v R 2 X D p G 5 k Z X J 0 Z X I g V H l w L n t C Z X R y a W V i c 2 Z y Z W 1 k Z X I g d W 5 k I G F 1 c 3 N l c m 9 y Z G V u d G x p Y 2 h l c i B F c n R y Y W c g K E t 0 b y 4 4 M C k s O D F 9 J n F 1 b 3 Q 7 L C Z x d W 9 0 O 1 N l Y 3 R p b 2 4 x L 1 R h Y m V s b G V f Q W 5 m w 7 x n Z W 4 x X z F f X z I v R 2 X D p G 5 k Z X J 0 Z X I g V H l w L n t C Z X R y a W V i c 2 Z y Z W 1 k Z X I g d W 5 k I G F 1 c 3 N l c m 9 y Z G V u d G x p Y 2 h l c i B B d W Z 3 Y W 5 k I C h L d G 8 u O D A p L D g y f S Z x d W 9 0 O y w m c X V v d D t T Z W N 0 a W 9 u M S 9 U Y W J l b G x l X 0 F u Z s O 8 Z 2 V u M V 8 x X 1 8 y L 0 d l w 6 R u Z G V y d G V y I F R 5 c C 5 7 U 3 R l d W V y b i A o S 3 R v L i A 5 K S A o b n V y I G J l a S B W V k c p L D g z f S Z x d W 9 0 O y w m c X V v d D t T Z W N 0 a W 9 u M S 9 U Y W J l b G x l X 0 F u Z s O 8 Z 2 V u M V 8 x X 1 8 y L 0 d l w 6 R u Z G V y d G V y I F R 5 c C 5 7 Q W J n c m V u e n V u Z y B S Q S A o S 3 R v L j I 3 M D A p L D g 0 f S Z x d W 9 0 O y w m c X V v d D t T Z W N 0 a W 9 u M S 9 U Y W J l b G x l X 0 F u Z s O 8 Z 2 V u M V 8 x X 1 8 y L 0 d l w 6 R u Z G V y d G V y I F R 5 c C 5 7 Q W J n c m V u e n V u Z y B S Q S A o S 3 R v L j E 1 M y k s O D V 9 J n F 1 b 3 Q 7 L C Z x d W 9 0 O 1 N l Y 3 R p b 2 4 x L 1 R h Y m V s b G V f Q W 5 m w 7 x n Z W 4 x X z F f X z I v R 2 X D p G 5 k Z X J 0 Z X I g V H l w L n t 2 b 3 J o I F J l c y A o Y W x s I G l u I E 1 p b y k s O D Z 9 J n F 1 b 3 Q 7 L C Z x d W 9 0 O 1 N l Y 3 R p b 2 4 x L 1 R h Y m V s b G V f Q W 5 m w 7 x n Z W 4 x X z F f X z I v R 2 X D p G 5 k Z X J 0 Z X I g V H l w L n t N a W 4 g U m V z I C h h b G w g a W 4 g T W l v K S w 4 N 3 0 m c X V v d D s s J n F 1 b 3 Q 7 U 2 V j d G l v b j E v V G F i Z W x s Z V 9 B b m b D v G d l b j F f M V 9 f M i 9 H Z c O k b m R l c n R l c i B U e X A u e 0 R l Z l 9 S Q S w 4 O H 0 m c X V v d D s s J n F 1 b 3 Q 7 U 2 V j d G l v b j E v V G F i Z W x s Z V 9 B b m b D v G d l b j F f M V 9 f M i 9 H Z c O k b m R l c n R l c i B U e X A u e 0 t h c G l 0 Y W x h b m x h Z 2 V u I E t W R y A o M T A w K S w 4 O X 0 m c X V v d D s s J n F 1 b 3 Q 7 U 2 V j d G l v b j E v V G F i Z W x s Z V 9 B b m b D v G d l b j F f M V 9 f M i 9 H Z c O k b m R l c n R l c i B U e X A u e 0 t h c G l 0 Y W x h b m x h Z 2 V u I F Z W R y A o M T A x K S w 5 M H 0 m c X V v d D s s J n F 1 b 3 Q 7 U 2 V j d G l v b j E v V G F i Z W x s Z V 9 B b m b D v G d l b j F f M V 9 f M i 9 H Z c O k b m R l c n R l c i B U e X A u e 0 F r d G l 2 Z W 4 g Y X V z I F Z v c n N v c m d l c G z D p G 5 l I C g x M D Q p L D k x f S Z x d W 9 0 O y w m c X V v d D t T Z W N 0 a W 9 u M S 9 U Y W J l b G x l X 0 F u Z s O 8 Z 2 V u M V 8 x X 1 8 y L 0 d l w 6 R u Z G V y d G V y I F R 5 c C 5 7 S W 1 t Y X R l c m l l b G x l I E F u b G F n Z W 4 g K D E x K S w 5 M n 0 m c X V v d D s s J n F 1 b 3 Q 7 U 2 V j d G l v b j E v V G F i Z W x s Z V 9 B b m b D v G d l b j F f M V 9 f M i 9 H Z c O k b m R l c n R l c i B U e X A u e 1 N h Y 2 h h b m x h Z 2 V u I C g x M y k s O T N 9 J n F 1 b 3 Q 7 L C Z x d W 9 0 O 1 N l Y 3 R p b 2 4 x L 1 R h Y m V s b G V f Q W 5 m w 7 x n Z W 4 x X z F f X z I v R 2 X D p G 5 k Z X J 0 Z X I g V H l w L n t S Z W N o b n V u Z 3 N h Y m d y Z W 5 6 d W 5 n I C g x N S k s O T R 9 J n F 1 b 3 Q 7 L C Z x d W 9 0 O 1 N l Y 3 R p b 2 4 x L 1 R h Y m V s b G V f Q W 5 m w 7 x n Z W 4 x X z F f X z I v R 2 X D p G 5 k Z X J 0 Z X I g V H l w L n t G b 3 J k Z X J 1 b m d l b i B W Z X J z a W N o Z X J 1 b m d z b m V o b W V y I C g x N j A p L D k 1 f S Z x d W 9 0 O y w m c X V v d D t T Z W N 0 a W 9 u M S 9 U Y W J l b G x l X 0 F u Z s O 8 Z 2 V u M V 8 x X 1 8 y L 0 d l w 6 R u Z G V y d G V y I F R 5 c C 5 7 R m 9 y Z G V y d W 5 n Z W 4 g Y X V z I F J B I C g x N j E p L D k 2 f S Z x d W 9 0 O y w m c X V v d D t T Z W N 0 a W 9 u M S 9 U Y W J l b G x l X 0 F u Z s O 8 Z 2 V u M V 8 x X 1 8 y L 0 d l w 6 R u Z G V y d G V y I F R 5 c C 5 7 V m V y c 2 l j a G V y d W 5 n c 2 9 y Z 2 F u a X N h d G l v b m V u I C g x N j Q p L D k 3 f S Z x d W 9 0 O y w m c X V v d D t T Z W N 0 a W 9 u M S 9 U Y W J l b G x l X 0 F u Z s O 8 Z 2 V u M V 8 x X 1 8 y L 0 d l w 6 R u Z G V y d G V y I F R 5 c C 5 7 Q W d l b n R l b i B 1 b m Q g V m V y b W l 0 d G x l c i A o M T Y 1 K S w 5 O H 0 m c X V v d D s s J n F 1 b 3 Q 7 U 2 V j d G l v b j E v V G F i Z W x s Z V 9 B b m b D v G d l b j F f M V 9 f M i 9 H Z c O k b m R l c n R l c i B U e X A u e 0 d l Z 2 V u w 7 x i Z X I g c 3 R h Y X R s a W N o Z W 4 g U 3 R l b G x l b i A o M T Y 3 K S w 5 O X 0 m c X V v d D s s J n F 1 b 3 Q 7 U 2 V j d G l v b j E v V G F i Z W x s Z V 9 B b m b D v G d l b j F f M V 9 f M i 9 H Z c O k b m R l c n R l c i B U e X A u e 8 O c Y n J p Z 2 U g R m 9 y Z G V y d W 5 n Z W 4 g K D E 2 O S k s M T A w f S Z x d W 9 0 O y w m c X V v d D t T Z W N 0 a W 9 u M S 9 U Y W J l b G x l X 0 F u Z s O 8 Z 2 V u M V 8 x X 1 8 y L 0 d l w 6 R u Z G V y d G V y I F R 5 c C 5 7 R m 9 y Z G V y d W 5 n Z W 4 g Y m V p I G 5 h a G V z d G V o Z W 5 k Z W 4 g T 3 J n Y W 5 p c 2 F 0 a W 9 u Z W 4 g d W 5 k I F B l c n N v b m V u I C g x N y k s M T A x f S Z x d W 9 0 O y w m c X V v d D t T Z W N 0 a W 9 u M S 9 U Y W J l b G x l X 0 F u Z s O 8 Z 2 V u M V 8 x X 1 8 y L 0 d l w 6 R u Z G V y d G V y I F R 5 c C 5 7 R m z D v H N z a W d l I E 1 p d H R l b C A o M T k p L D E w M n 0 m c X V v d D s s J n F 1 b 3 Q 7 U 2 V j d G l v b j E v V G F i Z W x s Z V 9 B b m b D v G d l b j F f M V 9 f M i 9 H Z c O k b m R l c n R l c i B U e X A u e 0 J f S 2 F w a X R h b C B k Z X I g T 3 J n Y W 5 p c 2 F 0 a W 9 u I C g y M D A p L D E w M 3 0 m c X V v d D s s J n F 1 b 3 Q 7 U 2 V j d G l v b j E v V G F i Z W x s Z V 9 B b m b D v G d l b j F f M V 9 f M i 9 H Z c O k b m R l c n R l c i B U e X A u e 0 J f T 0 t Q I E N I I D I w N j A w L D E w N H 0 m c X V v d D s s J n F 1 b 3 Q 7 U 2 V j d G l v b j E v V G F i Z W x s Z V 9 B b m b D v G d l b j F f M V 9 f M i 9 H Z c O k b m R l c n R l c i B U e X A u e 0 J f T 0 t Q I E V V L 0 V G V E E g M j A 2 M D E s M T A 1 f S Z x d W 9 0 O y w m c X V v d D t T Z W N 0 a W 9 u M S 9 U Y W J l b G x l X 0 F u Z s O 8 Z 2 V u M V 8 x X 1 8 y L 0 d l w 6 R u Z G V y d G V y I F R 5 c C 5 7 R n J l a X d p b G x p Z 2 V z I F R h Z 2 d l b G Q g S 1 Z H I D I w N j A y L D E w N n 0 m c X V v d D s s J n F 1 b 3 Q 7 U 2 V j d G l v b j E v V G F i Z W x s Z V 9 B b m b D v G d l b j F f M V 9 f M i 9 H Z c O k b m R l c n R l c i B U e X A u e 0 J f Q W t 0 a X Z l I F L D v G N r d m V y c 2 l j a G V y d W 5 n I E t W R y A o M j A 2 M D M p L D E w N 3 0 m c X V v d D s s J n F 1 b 3 Q 7 U 2 V j d G l v b j E v V G F i Z W x s Z V 9 B b m b D v G d l b j F f M V 9 f M i 9 H Z c O k b m R l c n R l c i B U e X A u e 1 V W R y A o V V Z W I D I w N j I w K S w x M D h 9 J n F 1 b 3 Q 7 L C Z x d W 9 0 O 1 N l Y 3 R p b 2 4 x L 1 R h Y m V s b G V f Q W 5 m w 7 x n Z W 4 x X z F f X z I v R 2 X D p G 5 k Z X J 0 Z X I g V H l w L n t V V k c g K F V W V i A y M D Y y M S k s M T A 5 f S Z x d W 9 0 O y w m c X V v d D t T Z W N 0 a W 9 u M S 9 U Y W J l b G x l X 0 F u Z s O 8 Z 2 V u M V 8 x X 1 8 y L 0 d l w 6 R u Z G V y d G V y I F R 5 c C 5 7 R l 9 W R y B p b m t s L i B G T C A o M j A 2 M S k s M T E w f S Z x d W 9 0 O y w m c X V v d D t T Z W N 0 a W 9 u M S 9 U Y W J l b G x l X 0 F u Z s O 8 Z 2 V u M V 8 x X 1 8 y L 0 d l w 6 R u Z G V y d G V y I F R 5 c C 5 7 Q l 9 W Z X J z a W N o Z X J 1 b m d z d G V j a G 5 p c 2 N o Z S B S w 7 x j a 3 N 0 Z W x s d W 5 n Z W 4 g Z s O 8 c i B m c m V p d 2 l s b G l n Z X M g V G F n Z 2 V s Z C B L V k c g T G V p c 3 R 1 b m d z c s O 8 Y 2 t z d G V s b H V u Z 2 V u I C g y M T A w M C w x M T F 9 J n F 1 b 3 Q 7 L C Z x d W 9 0 O 1 N l Y 3 R p b 2 4 x L 1 R h Y m V s b G V f Q W 5 m w 7 x n Z W 4 x X z F f X z I v R 2 X D p G 5 k Z X J 0 Z X I g V H l w L n t C X 1 Z l c n N p Y 2 h l c n V u Z 3 N 0 Z W N o b m l z Y 2 h l I F L D v G N r c 3 R l b G x 1 b m d l b i B m w 7 x y I G Z y Z W l 3 a W x s a W d l c y B U Y W d n Z W x k I E t W R y B B b H R l c n V u Z 3 N y w 7 x j a 3 N 0 Z W x s d W 5 n Z W 4 g K D I x M D A x L D E x M n 0 m c X V v d D s s J n F 1 b 3 Q 7 U 2 V j d G l v b j E v V G F i Z W x s Z V 9 B b m b D v G d l b j F f M V 9 f M i 9 H Z c O k b m R l c n R l c i B U e X A u e 0 J f V m V y c 2 l j a G V y d W 5 n c 3 R l Y 2 h u a X N j a G U g U s O 8 Y 2 t z d G V s b H V u Z 2 V u I G b D v H I g T 0 t Q I E N I I C g y M T A x M C k s M T E z f S Z x d W 9 0 O y w m c X V v d D t T Z W N 0 a W 9 u M S 9 U Y W J l b G x l X 0 F u Z s O 8 Z 2 V u M V 8 x X 1 8 y L 0 d l w 6 R u Z G V y d G V y I F R 5 c C 5 7 Q l 9 W Z X J z a W N o Z X J 1 b m d z d G V j a G 5 p c 2 N o Z S B S w 7 x j a 3 N 0 Z W x s d W 5 n Z W 4 g Z s O 8 c i B F V S 9 F R l R B I C g y M T A x M S k s M T E 0 f S Z x d W 9 0 O y w m c X V v d D t T Z W N 0 a W 9 u M S 9 U Y W J l b G x l X 0 F u Z s O 8 Z 2 V u M V 8 x X 1 8 y L 0 d l w 6 R u Z G V y d G V y I F R 5 c C 5 7 Q l 9 W Z X J z a W N o Z X J 1 b m d z d G V j a G 5 p c 2 N o Z S B S w 7 x j a 3 N 0 Z W x s d W 5 n Z W 4 g Z s O 8 c i B B a 3 R p d m U g U s O 8 Y 2 t 2 Z X J z a W N o Z X J 1 b m c g S 1 Z H I C g y M T A y K S w x M T V 9 J n F 1 b 3 Q 7 L C Z x d W 9 0 O 1 N l Y 3 R p b 2 4 x L 1 R h Y m V s b G V f Q W 5 m w 7 x n Z W 4 x X z F f X z I v R 2 X D p G 5 k Z X J 0 Z X I g V H l w L n t C X 1 Z l c n N p Y 2 h l c n V u Z 3 N 0 Z W N o b m l z Y 2 h l I F L D v G N r c 3 R l b G x 1 b m d l b i B m w 7 x y I F Z W R y B p b m t s I E Z M I C g y M T A z K S w x M T Z 9 J n F 1 b 3 Q 7 L C Z x d W 9 0 O 1 N l Y 3 R p b 2 4 x L 1 R h Y m V s b G V f Q W 5 m w 7 x n Z W 4 x X z F f X z I v R 2 X D p G 5 k Z X J 0 Z X I g V H l w L n t W Z X J z a W N o Z X J 1 b m d z d G V j a G 5 p c 2 N o Z S B S w 7 x j a 3 N 0 Z W x s d W 5 n Z W 4 g V V Z H I C g y M T A 0 K S w x M T d 9 J n F 1 b 3 Q 7 L C Z x d W 9 0 O 1 N l Y 3 R p b 2 4 x L 1 R h Y m V s b G V f Q W 5 m w 7 x n Z W 4 x X z F f X z I v R 2 X D p G 5 k Z X J 0 Z X I g V H l w L n t C X 1 L D v G N r c 3 R l b G x 1 b m d l b i B B d X N n b G V p Y 2 g g d m 9 u I H p 1 I G h v a G V u I F B y w 6 R t a W V u Z W l u b m F o b W V u I C g y M T A 1 K S w x M T h 9 J n F 1 b 3 Q 7 L C Z x d W 9 0 O 1 N l Y 3 R p b 2 4 x L 1 R h Y m V s b G V f Q W 5 m w 7 x n Z W 4 x X z F f X z I v R 2 X D p G 5 k Z X J 0 Z X I g V H l w L n t W Z X J z a W N o Z X J 1 b m d z d G V j a G 5 p c 2 N o Z S B T Y 2 h 3 Y W 5 r d W 5 n c y B 1 b m Q g U 2 l j a G V y a G V p d H N y w 7 x j a 3 N 0 Z W x s d W 5 n Z W 4 g V l Z H I C g y M T E p L D E x O X 0 m c X V v d D s s J n F 1 b 3 Q 7 U 2 V j d G l v b j E v V G F i Z W x s Z V 9 B b m b D v G d l b j F f M V 9 f M i 9 H Z c O k b m R l c n R l c i B U e X A u e 0 5 p Y 2 h 0 d m V y c 2 l j a G V y d W 5 n c 3 R l Y 2 h u a X N j a G U g U s O 8 Y 2 t z d G V s b H V u Z 2 V u I E t W R y A o M j I w M C k s M T I w f S Z x d W 9 0 O y w m c X V v d D t T Z W N 0 a W 9 u M S 9 U Y W J l b G x l X 0 F u Z s O 8 Z 2 V u M V 8 x X 1 8 y L 0 d l w 6 R u Z G V y d G V y I F R 5 c C 5 7 T m l j a H R 2 Z X J z a W N o Z X J 1 b m d z d G V j a G 5 p c 2 N o Z S B S w 7 x j a 3 N 0 Z W x s d W 5 n Z W 4 g V l Z H I C g y M j A x K S w x M j F 9 J n F 1 b 3 Q 7 L C Z x d W 9 0 O 1 N l Y 3 R p b 2 4 x L 1 R h Y m V s b G V f Q W 5 m w 7 x n Z W 4 x X z F f X z I v R 2 X D p G 5 k Z X J 0 Z X I g V H l w L n t S w 7 x j a 3 N 0 Z W x s d W 5 n Z W 4 g Z s O 8 c i B S a X N p a 2 V u I G l u I G R l b i B L Y X B p d G F s Y W 5 s Y W d l b i B W V k d c d T A w M j Z V V k c g K D I z M C k s M T I y f S Z x d W 9 0 O y w m c X V v d D t T Z W N 0 a W 9 u M S 9 U Y W J l b G x l X 0 F u Z s O 8 Z 2 V u M V 8 x X 1 8 y L 0 d l w 6 R u Z G V y d G V y I F R 5 c C 5 7 Q l 9 S w 7 x j a 3 N 0 Z W x s d W 5 n Z W 4 g Z n J l a X d p b G x p Z 2 V y I E F i Y m F 1 I H Z v b i D D v G J l c m 3 D p H N z a W d l b i B S Z X N l c n Z l b i A o M j M y K S w x M j N 9 J n F 1 b 3 Q 7 L C Z x d W 9 0 O 1 N l Y 3 R p b 2 4 x L 1 R h Y m V s b G V f Q W 5 m w 7 x n Z W 4 x X z F f X z I v R 2 X D p G 5 k Z X J 0 Z X I g V H l w L n t M Y W 5 n Z n J p c 3 R p Z 2 U g V m V y Y m l u Z G x p Y 2 h r Z W l 0 Z W 4 g K D I 0 M C k s M T I 0 f S Z x d W 9 0 O y w m c X V v d D t T Z W N 0 a W 9 u M S 9 U Y W J l b G x l X 0 F u Z s O 8 Z 2 V u M V 8 x X 1 8 y L 0 d l w 6 R u Z G V y d G V y I F R 5 c C 5 7 V m V y Y m l u Z G x p Y 2 h r Z W l 0 Z W 4 g R H J p d H R l I C g y N T A p L D E y N X 0 m c X V v d D s s J n F 1 b 3 Q 7 U 2 V j d G l v b j E v V G F i Z W x s Z V 9 B b m b D v G d l b j F f M V 9 f M i 9 H Z c O k b m R l c n R l c i B U e X A u e 1 Z l c m J p b m R s a W N o a 2 V p d G V u I E x l a X N 0 d W 5 n c 2 V y Y n J p b m d l c i A o M j Y w K S w x M j Z 9 J n F 1 b 3 Q 7 L C Z x d W 9 0 O 1 N l Y 3 R p b 2 4 x L 1 R h Y m V s b G V f Q W 5 m w 7 x n Z W 4 x X z F f X z I v R 2 X D p G 5 k Z X J 0 Z X I g V H l w L n t W b 3 J h d X N i Z X p h a G x 0 Z S B Q c s O k b W l l b i B k Z X I g V m V y c 2 l j a G V y d G V u I C g y N j E p L D E y N 3 0 m c X V v d D s s J n F 1 b 3 Q 7 U 2 V j d G l v b j E v V G F i Z W x s Z V 9 B b m b D v G d l b j F f M V 9 f M i 9 H Z c O k b m R l c n R l c i B U e X A u e 1 B h c 3 N p d m U g R H V y Y 2 h n Y W 5 n c 2 t v b n R p I C g y N j I p L D E y O H 0 m c X V v d D s s J n F 1 b 3 Q 7 U 2 V j d G l v b j E v V G F i Z W x s Z V 9 B b m b D v G d l b j F f M V 9 f M i 9 H Z c O k b m R l c n R l c i B U e X A u e 1 Z l c n N p Y 2 h l c n V u Z 3 N v c m d h b m l z Y X R p b 2 5 l b i A o M j Y z K S w x M j l 9 J n F 1 b 3 Q 7 L C Z x d W 9 0 O 1 N l Y 3 R p b 2 4 x L 1 R h Y m V s b G V f Q W 5 m w 7 x n Z W 4 x X z F f X z I v R 2 X D p G 5 k Z X J 0 Z X I g V H l w L n t B Z 2 V u d G V u I H V u Z C B W Z X J t a X R 0 b G V y I C g y N j Q p L D E z M H 0 m c X V v d D s s J n F 1 b 3 Q 7 U 2 V j d G l v b j E v V G F i Z W x s Z V 9 B b m b D v G d l b j F f M V 9 f M i 9 H Z c O k b m R l c n R l c i B U e X A u e 0 d l Z 2 V u w 7 x i Z X I g c 3 R h Y X R s a W N o Z W 4 g U 3 R l b G x l b i A o M j Y 1 K S w x M z F 9 J n F 1 b 3 Q 7 L C Z x d W 9 0 O 1 N l Y 3 R p b 2 4 x L 1 R h Y m V s b G V f Q W 5 m w 7 x n Z W 4 x X z F f X z I v R 2 X D p G 5 k Z X J 0 Z X I g V H l w L n t H Z W 1 l a W 5 z Y W 1 l I E V p b n J p Y 2 h 0 d W 5 n I E t W R y A o M j Y 2 K S w x M z J 9 J n F 1 b 3 Q 7 L C Z x d W 9 0 O 1 N l Y 3 R p b 2 4 x L 1 R h Y m V s b G V f Q W 5 m w 7 x n Z W 4 x X z F f X z I v R 2 X D p G 5 k Z X J 0 Z X I g V H l w L n t W Z X J i a W 5 k b G l j a G t l a X R l b i B M a W V m Z X J h b n R l b i B 1 b m Q g w 5 x i c m l n Z S A o M j Y 4 K S w x M z N 9 J n F 1 b 3 Q 7 L C Z x d W 9 0 O 1 N l Y 3 R p b 2 4 x L 1 R h Y m V s b G V f Q W 5 m w 7 x n Z W 4 x X z F f X z I v R 2 X D p G 5 k Z X J 0 Z X I g V H l w L n t W Z X J i a W 5 k b G l j a G t l a X R l b i B n Z W d l b s O 8 Y m V y I G 5 h a G V z d G V o Z W 5 k Z W 4 g T 3 J n Y W 5 p c 2 F 0 a W 9 u Z W 4 g d W 5 k I F B l c n N v b m V u I C g y N j k p L D E z N H 0 m c X V v d D s s J n F 1 b 3 Q 7 U 2 V j d G l v b j E v V G F i Z W x s Z V 9 B b m b D v G d l b j F f M V 9 f M i 9 H Z c O k b m R l c n R l c i B U e X A u e 0 J f U m V j a G 5 1 b m d z Y W J n c m V u e n V u Z y A o M j c w K S w x M z V 9 J n F 1 b 3 Q 7 L C Z x d W 9 0 O 1 N l Y 3 R p b 2 4 x L 1 R h Y m V s b G V f Q W 5 m w 7 x n Z W 4 x X z F f X z I v R 2 X D p G 5 k Z X J 0 Z X I g V H l w L n t m d X N p b 2 5 p Z X J 0 Z S w x M z Z 9 J n F 1 b 3 Q 7 L C Z x d W 9 0 O 1 N l Y 3 R p b 2 4 x L 1 R h Y m V s b G V f Q W 5 m w 7 x n Z W 4 x X z F f X z I v R 2 X D p G 5 k Z X J 0 Z X I g V H l w L n t G d X N p b 2 5 l b l 9 h b n p l a W d l b i w x M z d 9 J n F 1 b 3 Q 7 L C Z x d W 9 0 O 1 N l Y 3 R p b 2 4 x L 1 R h Y m V s b G V f Q W 5 m w 7 x n Z W 4 x X z F f X z I v R 2 X D p G 5 k Z X J 0 Z X I g V H l w L n t q d X J f R 3 J 1 c H B l L D E z O H 0 m c X V v d D s s J n F 1 b 3 Q 7 U 2 V j d G l v b j E v V G F i Z W x s Z V 9 B b m b D v G d l b j F f M V 9 f M i 9 H Z c O k b m R l c n R l c i B U e X A u e 2 p 1 c l 9 H c n V w c G V f Y W 5 6 Z W l n Z W 4 s M T M 5 f S Z x d W 9 0 O 1 0 s J n F 1 b 3 Q 7 Q 2 9 s d W 1 u Q 2 9 1 b n Q m c X V v d D s 6 M T Q w L C Z x d W 9 0 O 0 t l e U N v b H V t b k 5 h b W V z J n F 1 b 3 Q 7 O l t d L C Z x d W 9 0 O 0 N v b H V t b k l k Z W 5 0 a X R p Z X M m c X V v d D s 6 W y Z x d W 9 0 O 1 N l Y 3 R p b 2 4 x L 1 R h Y m V s b G V f Q W 5 m w 7 x n Z W 4 x X z F f X z I v R 2 X D p G 5 k Z X J 0 Z X I g V H l w L n t T b 3 V y Y 2 U u T m F t Z S w w f S Z x d W 9 0 O y w m c X V v d D t T Z W N 0 a W 9 u M S 9 U Y W J l b G x l X 0 F u Z s O 8 Z 2 V u M V 8 x X 1 8 y L 0 d l w 6 R u Z G V y d G V y I F R 5 c C 5 7 S m F o c i w x f S Z x d W 9 0 O y w m c X V v d D t T Z W N 0 a W 9 u M S 9 U Y W J l b G x l X 0 F u Z s O 8 Z 2 V u M V 8 x X 1 8 y L 0 d l w 6 R u Z G V y d G V y I F R 5 c C 5 7 V H l w L D J 9 J n F 1 b 3 Q 7 L C Z x d W 9 0 O 1 N l Y 3 R p b 2 4 x L 1 R h Y m V s b G V f Q W 5 m w 7 x n Z W 4 x X z F f X z I v R 2 X D p G 5 k Z X J 0 Z X I g V H l w L n t W Z X J z a W N o Z X J l c i A j L D N 9 J n F 1 b 3 Q 7 L C Z x d W 9 0 O 1 N l Y 3 R p b 2 4 x L 1 R h Y m V s b G V f Q W 5 m w 7 x n Z W 4 x X z F f X z I v R 2 X D p G 5 k Z X J 0 Z X I g V H l w L n t W Z X J z a W N o Z X J l c i B O Y W 1 l L D R 9 J n F 1 b 3 Q 7 L C Z x d W 9 0 O 1 N l Y 3 R p b 2 4 x L 1 R h Y m V s b G V f Q W 5 m w 7 x n Z W 4 x X z F f X z I v R 2 X D p G 5 k Z X J 0 Z X I g V H l w L n t L Y W 5 0 b 2 4 s N X 0 m c X V v d D s s J n F 1 b 3 Q 7 U 2 V j d G l v b j E v V G F i Z W x s Z V 9 B b m b D v G d l b j F f M V 9 f M i 9 H Z c O k b m R l c n R l c i B U e X A u e 0 J y Y W 5 j a G U s N n 0 m c X V v d D s s J n F 1 b 3 Q 7 U 2 V j d G l v b j E v V G F i Z W x s Z V 9 B b m b D v G d l b j F f M V 9 f M i 9 H Z c O k b m R l c n R l c i B U e X A u e 8 O Y I F Z l c n N p Y 2 h l c n R l L D d 9 J n F 1 b 3 Q 7 L C Z x d W 9 0 O 1 N l Y 3 R p b 2 4 x L 1 R h Y m V s b G V f Q W 5 m w 7 x n Z W 4 x X z F f X z I v R 2 X D p G 5 k Z X J 0 Z X I g V H l w L n t W Z X J z a W N o Z X J 0 Z W 5 i Z X N 0 Y W 5 k I F N 0 a W N o d G F n I D A x L j A x L i B G b 2 x n Z W p h a H I s O H 0 m c X V v d D s s J n F 1 b 3 Q 7 U 2 V j d G l v b j E v V G F i Z W x s Z V 9 B b m b D v G d l b j F f M V 9 f M i 9 H Z c O k b m R l c n R l c i B U e X A u e 0 l t b 1 9 J b m x h b m Q t S 1 Z H X 2 d l Y l Y s O X 0 m c X V v d D s s J n F 1 b 3 Q 7 U 2 V j d G l v b j E v V G F i Z W x s Z V 9 B b m b D v G d l b j F f M V 9 f M i 9 H Z c O k b m R l c n R l c i B U e X A u e 0 l t b 1 9 B d X N s Y W 5 k L U t W R 1 9 n Z W J W L D E w f S Z x d W 9 0 O y w m c X V v d D t T Z W N 0 a W 9 u M S 9 U Y W J l b G x l X 0 F u Z s O 8 Z 2 V u M V 8 x X 1 8 y L 0 d l w 6 R u Z G V y d G V y I F R 5 c C 5 7 S W 1 v X 0 Z v b m R z L W d l c 2 l j a G V y d C 1 L V k d f Z 2 V i V i w x M X 0 m c X V v d D s s J n F 1 b 3 Q 7 U 2 V j d G l v b j E v V G F i Z W x s Z V 9 B b m b D v G d l b j F f M V 9 f M i 9 H Z c O k b m R l c n R l c i B U e X A u e 0 l t b 1 9 G b 2 5 k c y 1 u a W N o d C 1 L V k d f Z 2 V i V i w x M n 0 m c X V v d D s s J n F 1 b 3 Q 7 U 2 V j d G l v b j E v V G F i Z W x s Z V 9 B b m b D v G d l b j F f M V 9 f M i 9 H Z c O k b m R l c n R l c i B U e X A u e 0 9 i b G l z L W d l c 2 l j a G V y d C 1 L V k d f Z 2 V i V i w x M 3 0 m c X V v d D s s J n F 1 b 3 Q 7 U 2 V j d G l v b j E v V G F i Z W x s Z V 9 B b m b D v G d l b j F f M V 9 f M i 9 H Z c O k b m R l c n R l c i B U e X A u e 0 9 i b G l z L W 5 p Y 2 h 0 L U t W R 1 9 n Z W J W L D E 0 f S Z x d W 9 0 O y w m c X V v d D t T Z W N 0 a W 9 u M S 9 U Y W J l b G x l X 0 F u Z s O 8 Z 2 V u M V 8 x X 1 8 y L 0 d l w 6 R u Z G V y d G V y I F R 5 c C 5 7 T 2 J s X 0 Z v b m R z L W d l c 2 l j a G V y d C 1 L V k d f Z 2 V i V i w x N X 0 m c X V v d D s s J n F 1 b 3 Q 7 U 2 V j d G l v b j E v V G F i Z W x s Z V 9 B b m b D v G d l b j F f M V 9 f M i 9 H Z c O k b m R l c n R l c i B U e X A u e 0 9 i b F 9 G b 2 5 k c y 1 u a W N o d C 1 L V k d f Z 2 V i V i w x N n 0 m c X V v d D s s J n F 1 b 3 Q 7 U 2 V j d G l v b j E v V G F i Z W x s Z V 9 B b m b D v G d l b j F f M V 9 f M i 9 H Z c O k b m R l c n R l c i B U e X A u e 0 F r d C 1 n Z X N p Y 2 h l c n Q t S 1 Z H X 2 d l Y l Y s M T d 9 J n F 1 b 3 Q 7 L C Z x d W 9 0 O 1 N l Y 3 R p b 2 4 x L 1 R h Y m V s b G V f Q W 5 m w 7 x n Z W 4 x X z F f X z I v R 2 X D p G 5 k Z X J 0 Z X I g V H l w L n t B a 3 Q t b m l j a H Q t S 1 Z H X 2 d l Y l Y s M T h 9 J n F 1 b 3 Q 7 L C Z x d W 9 0 O 1 N l Y 3 R p b 2 4 x L 1 R h Y m V s b G V f Q W 5 m w 7 x n Z W 4 x X z F f X z I v R 2 X D p G 5 k Z X J 0 Z X I g V H l w L n t B a 3 R f R m 9 u Z H M t Z 2 V z a W N o Z X J 0 L U t W R 1 9 n Z W J W L D E 5 f S Z x d W 9 0 O y w m c X V v d D t T Z W N 0 a W 9 u M S 9 U Y W J l b G x l X 0 F u Z s O 8 Z 2 V u M V 8 x X 1 8 y L 0 d l w 6 R u Z G V y d G V y I F R 5 c C 5 7 Q W t 0 X 0 Z v b m R z L W 5 p Y 2 h 0 L U t W R 1 9 n Z W J W L D I w f S Z x d W 9 0 O y w m c X V v d D t T Z W N 0 a W 9 u M S 9 U Y W J l b G x l X 0 F u Z s O 8 Z 2 V u M V 8 x X 1 8 y L 0 d l w 6 R u Z G V y d G V y I F R 5 c C 5 7 T G l x L W d l c 2 l j a G V y d C 1 L V k d f Z 2 V i V i w y M X 0 m c X V v d D s s J n F 1 b 3 Q 7 U 2 V j d G l v b j E v V G F i Z W x s Z V 9 B b m b D v G d l b j F f M V 9 f M i 9 H Z c O k b m R l c n R l c i B U e X A u e 0 x p c S 1 u a W N o d C 1 L V k d f Z 2 V i V i w y M n 0 m c X V v d D s s J n F 1 b 3 Q 7 U 2 V j d G l v b j E v V G F i Z W x s Z V 9 B b m b D v G d l b j F f M V 9 f M i 9 H Z c O k b m R l c n R l c i B U e X A u e 0 x p c V 9 G b 2 5 k c y 1 n Z X N p Y 2 h l c n Q t S 1 Z H X 2 d l Y l Y s M j N 9 J n F 1 b 3 Q 7 L C Z x d W 9 0 O 1 N l Y 3 R p b 2 4 x L 1 R h Y m V s b G V f Q W 5 m w 7 x n Z W 4 x X z F f X z I v R 2 X D p G 5 k Z X J 0 Z X I g V H l w L n t M a X F f R m 9 u Z H M t b m l j a H Q t S 1 Z H X 2 d l Y l Y s M j R 9 J n F 1 b 3 Q 7 L C Z x d W 9 0 O 1 N l Y 3 R p b 2 4 x L 1 R h Y m V s b G V f Q W 5 m w 7 x n Z W 4 x X z F f X z I v R 2 X D p G 5 k Z X J 0 Z X I g V H l w L n t E Z X J p d m F 0 a X Z l X 2 d l Y l Y s M j V 9 J n F 1 b 3 Q 7 L C Z x d W 9 0 O 1 N l Y 3 R p b 2 4 x L 1 R h Y m V s b G V f Q W 5 m w 7 x n Z W 4 x X z F f X z I v R 2 X D p G 5 k Z X J 0 Z X I g V H l w L n t J b W 9 f S W 5 s Y W 5 k L U t W R 1 / D v G J y a W d W L D I 2 f S Z x d W 9 0 O y w m c X V v d D t T Z W N 0 a W 9 u M S 9 U Y W J l b G x l X 0 F u Z s O 8 Z 2 V u M V 8 x X 1 8 y L 0 d l w 6 R u Z G V y d G V y I F R 5 c C 5 7 S W 1 v X 0 F 1 c 2 x h b m Q t S 1 Z H X 8 O 8 Y n J p Z 1 Y s M j d 9 J n F 1 b 3 Q 7 L C Z x d W 9 0 O 1 N l Y 3 R p b 2 4 x L 1 R h Y m V s b G V f Q W 5 m w 7 x n Z W 4 x X z F f X z I v R 2 X D p G 5 k Z X J 0 Z X I g V H l w L n t J b W 9 f R m 9 u Z H M t Z 2 V z a W N o Z X J 0 L U t W R 1 / D v G J y a W d W L D I 4 f S Z x d W 9 0 O y w m c X V v d D t T Z W N 0 a W 9 u M S 9 U Y W J l b G x l X 0 F u Z s O 8 Z 2 V u M V 8 x X 1 8 y L 0 d l w 6 R u Z G V y d G V y I F R 5 c C 5 7 S W 1 v X 0 Z v b m R z L W 5 p Y 2 h 0 L U t W R 1 / D v G J y a W d W L D I 5 f S Z x d W 9 0 O y w m c X V v d D t T Z W N 0 a W 9 u M S 9 U Y W J l b G x l X 0 F u Z s O 8 Z 2 V u M V 8 x X 1 8 y L 0 d l w 6 R u Z G V y d G V y I F R 5 c C 5 7 T 2 J s a X M t Z 2 V z a W N o Z X J 0 L U t W R 1 / D v G J y a W d W L D M w f S Z x d W 9 0 O y w m c X V v d D t T Z W N 0 a W 9 u M S 9 U Y W J l b G x l X 0 F u Z s O 8 Z 2 V u M V 8 x X 1 8 y L 0 d l w 6 R u Z G V y d G V y I F R 5 c C 5 7 T 2 J s a X M t b m l j a H Q t S 1 Z H X 8 O 8 Y n J p Z 1 Y s M z F 9 J n F 1 b 3 Q 7 L C Z x d W 9 0 O 1 N l Y 3 R p b 2 4 x L 1 R h Y m V s b G V f Q W 5 m w 7 x n Z W 4 x X z F f X z I v R 2 X D p G 5 k Z X J 0 Z X I g V H l w L n t P Y m x f R m 9 u Z H M t Z 2 V z a W N o Z X J 0 L U t W R 1 / D v G J y a W d W L D M y f S Z x d W 9 0 O y w m c X V v d D t T Z W N 0 a W 9 u M S 9 U Y W J l b G x l X 0 F u Z s O 8 Z 2 V u M V 8 x X 1 8 y L 0 d l w 6 R u Z G V y d G V y I F R 5 c C 5 7 T 2 J s X 0 Z v b m R z L W 5 p Y 2 h 0 L U t W R 1 / D v G J y a W d W L D M z f S Z x d W 9 0 O y w m c X V v d D t T Z W N 0 a W 9 u M S 9 U Y W J l b G x l X 0 F u Z s O 8 Z 2 V u M V 8 x X 1 8 y L 0 d l w 6 R u Z G V y d G V y I F R 5 c C 5 7 Q W t 0 L W d l c 2 l j a G V y d C 1 L V k d f w 7 x i c m l n V i w z N H 0 m c X V v d D s s J n F 1 b 3 Q 7 U 2 V j d G l v b j E v V G F i Z W x s Z V 9 B b m b D v G d l b j F f M V 9 f M i 9 H Z c O k b m R l c n R l c i B U e X A u e 0 F r d C 1 u a W N o d C 1 L V k d f w 7 x i c m l n V i w z N X 0 m c X V v d D s s J n F 1 b 3 Q 7 U 2 V j d G l v b j E v V G F i Z W x s Z V 9 B b m b D v G d l b j F f M V 9 f M i 9 H Z c O k b m R l c n R l c i B U e X A u e 0 F r d F 9 G b 2 5 k c y 1 n Z X N p Y 2 h l c n Q t S 1 Z H X 8 O 8 Y n J p Z 1 Y s M z Z 9 J n F 1 b 3 Q 7 L C Z x d W 9 0 O 1 N l Y 3 R p b 2 4 x L 1 R h Y m V s b G V f Q W 5 m w 7 x n Z W 4 x X z F f X z I v R 2 X D p G 5 k Z X J 0 Z X I g V H l w L n t B a 3 R f R m 9 u Z H M t b m l j a H Q t S 1 Z H X 8 O 8 Y n J p Z 1 Y s M z d 9 J n F 1 b 3 Q 7 L C Z x d W 9 0 O 1 N l Y 3 R p b 2 4 x L 1 R h Y m V s b G V f Q W 5 m w 7 x n Z W 4 x X z F f X z I v R 2 X D p G 5 k Z X J 0 Z X I g V H l w L n t M a X E t Z 2 V z a W N o Z X J 0 L U t W R 1 / D v G J y a W d W L D M 4 f S Z x d W 9 0 O y w m c X V v d D t T Z W N 0 a W 9 u M S 9 U Y W J l b G x l X 0 F u Z s O 8 Z 2 V u M V 8 x X 1 8 y L 0 d l w 6 R u Z G V y d G V y I F R 5 c C 5 7 T G l x L W 5 p Y 2 h 0 L U t W R 1 / D v G J y a W d W L D M 5 f S Z x d W 9 0 O y w m c X V v d D t T Z W N 0 a W 9 u M S 9 U Y W J l b G x l X 0 F u Z s O 8 Z 2 V u M V 8 x X 1 8 y L 0 d l w 6 R u Z G V y d G V y I F R 5 c C 5 7 T G l x X 0 Z v b m R z L W d l c 2 l j a G V y d C 1 L V k d f w 7 x i c m l n V i w 0 M H 0 m c X V v d D s s J n F 1 b 3 Q 7 U 2 V j d G l v b j E v V G F i Z W x s Z V 9 B b m b D v G d l b j F f M V 9 f M i 9 H Z c O k b m R l c n R l c i B U e X A u e 0 x p c V 9 G b 2 5 k c y 1 u a W N o d C 1 L V k d f w 7 x i c m l n V i w 0 M X 0 m c X V v d D s s J n F 1 b 3 Q 7 U 2 V j d G l v b j E v V G F i Z W x s Z V 9 B b m b D v G d l b j F f M V 9 f M i 9 H Z c O k b m R l c n R l c i B U e X A u e 0 R l c m l 2 Y X R p d m V f w 7 x i c m l n V i w 0 M n 0 m c X V v d D s s J n F 1 b 3 Q 7 U 2 V j d G l v b j E v V G F i Z W x s Z V 9 B b m b D v G d l b j F f M V 9 f M i 9 H Z c O k b m R l c n R l c i B U e X A u e 0 J l d G V p b G l n d W 5 n Z W 4 g S 1 Y t S 1 Z H X 8 O 8 Y n J p Z 1 Y s N D N 9 J n F 1 b 3 Q 7 L C Z x d W 9 0 O 1 N l Y 3 R p b 2 4 x L 1 R h Y m V s b G V f Q W 5 m w 7 x n Z W 4 x X z F f X z I v R 2 X D p G 5 k Z X J 0 Z X I g V H l w L n t Q c s O k b W l l b i A o S 3 R v L j M w K S w 0 N H 0 m c X V v d D s s J n F 1 b 3 Q 7 U 2 V j d G l v b j E v V G F i Z W x s Z V 9 B b m b D v G d l b j F f M V 9 f M i 9 H Z c O k b m R l c n R l c i B U e X A u e 0 V y b M O 2 c 2 1 p b m R l c n V u Z 2 V u I G F 1 Z i B Q c s O k b W l l b i A o S 3 R v L j M z K S w 0 N X 0 m c X V v d D s s J n F 1 b 3 Q 7 U 2 V j d G l v b j E v V G F i Z W x s Z V 9 B b m b D v G d l b j F f M V 9 f M i 9 H Z c O k b m R l c n R l c i B U e X A u e 1 B y w 6 R t a W V u d G F u d G V p b G U g Z G V y I F L D v G N r d m V y c 2 l j a G V y Z X I g K E t 0 b y 4 z N S k s N D Z 9 J n F 1 b 3 Q 7 L C Z x d W 9 0 O 1 N l Y 3 R p b 2 4 x L 1 R h Y m V s b G V f Q W 5 m w 7 x n Z W 4 x X z F f X z I v R 2 X D p G 5 k Z X J 0 Z X I g V H l w L n t C Z W l 0 c s O k Z 2 U g Z G V y I E t h b n R v b m U g e i 5 H L i B k Z X I g U H L D p G 1 p Z W 5 2 Z X J i a W x s a W d 1 b m c g K E t 0 b y 4 z N i k s N D d 9 J n F 1 b 3 Q 7 L C Z x d W 9 0 O 1 N l Y 3 R p b 2 4 x L 1 R h Y m V s b G V f Q W 5 m w 7 x n Z W 4 x X z F f X z I v R 2 X D p G 5 k Z X J 0 Z X I g V H l w L n t B b m R l c m U g Q m V p d H L D p G d l I H o u R y 4 g Z G V z I F Z l c n N p Y 2 h l c m V y c y A o S 3 R v L j M 2 K S w 0 O H 0 m c X V v d D s s J n F 1 b 3 Q 7 U 2 V j d G l v b j E v V G F i Z W x s Z V 9 B b m b D v G d l b j F f M V 9 f M i 9 H Z c O k b m R l c n R l c i B U e X A u e 0 J l a X R y w 6 R n Z S B h b i B J b n N v b H Z l b n p m b 2 5 k c y A o S 3 R v L j M 2 K S w 0 O X 0 m c X V v d D s s J n F 1 b 3 Q 7 U 2 V j d G l v b j E v V G F i Z W x s Z V 9 B b m b D v G d l b j F f M V 9 f M i 9 H Z c O k b m R l c n R l c i B U e X A u e 0 J l a X R y w 6 R n Z S B h b i B k a W U g R 2 V z d W 5 k a G V p d H N m w 7 Z y Z G V y d W 5 n I C h B c n Q u I D E 5 I E t W R y k g I C h L d G 8 u M z Y p L D U w f S Z x d W 9 0 O y w m c X V v d D t T Z W N 0 a W 9 u M S 9 U Y W J l b G x l X 0 F u Z s O 8 Z 2 V u M V 8 x X 1 8 y L 0 d l w 6 R u Z G V y d G V y I F R 5 c C 5 7 Q m V p d H L D p G d l I G F u I G R p Z S B F a W R n Z W 7 D t n N z a X N j a G U g U X V h b G l 0 w 6 R 0 c 2 t v b W 1 p c 3 N p b 2 4 g K E V R S y k g Q X J 0 L i A 1 O G Y g S 1 Z H L D U x f S Z x d W 9 0 O y w m c X V v d D t T Z W N 0 a W 9 u M S 9 U Y W J l b G x l X 0 F u Z s O 8 Z 2 V u M V 8 x X 1 8 y L 0 d l w 6 R u Z G V y d G V y I F R 5 c C 5 7 Q W 5 n Z X J l Y 2 h u Z X R l I H V u Z C B h d X N i Z X p h a G x 0 Z S B C Z W l 0 c s O k Z 2 U g Y W 4 g Z G l l I F Z l c n N p Y 2 h l c n R l b i A o S 3 R v L j M 3 K S w 1 M n 0 m c X V v d D s s J n F 1 b 3 Q 7 U 2 V j d G l v b j E v V G F i Z W x s Z V 9 B b m b D v G d l b j F f M V 9 f M i 9 H Z c O k b m R l c n R l c i B U e X A u e 0 J y d X R 0 b 2 x l a X N 0 d W 5 n Z W 4 g K E t 0 b y 4 0 M C k s N T N 9 J n F 1 b 3 Q 7 L C Z x d W 9 0 O 1 N l Y 3 R p b 2 4 x L 1 R h Y m V s b G V f Q W 5 m w 7 x n Z W 4 x X z F f X z I v R 2 X D p G 5 k Z X J 0 Z X I g V H l w L n t L b 3 N 0 Z W 5 i Z X R l a W x p Z 3 V u Z 2 V u I E Z y Y W 5 j a G l z c 2 V u I C h L d G 8 u N D I p L D U 0 f S Z x d W 9 0 O y w m c X V v d D t T Z W N 0 a W 9 u M S 9 U Y W J l b G x l X 0 F u Z s O 8 Z 2 V u M V 8 x X 1 8 y L 0 d l w 6 R u Z G V y d G V y I F R 5 c C 5 7 S 2 9 z d G V u Y m V 0 Z W l s a W d 1 b m d l b i B T Z W x i c 2 J l a G F s d C A o S 3 R v L j Q y K S w 1 N X 0 m c X V v d D s s J n F 1 b 3 Q 7 U 2 V j d G l v b j E v V G F i Z W x s Z V 9 B b m b D v G d l b j F f M V 9 f M i 9 H Z c O k b m R l c n R l c i B U e X A u e 0 t v c 3 R l b m J l d G V p b G l n d W 5 n Z W 4 g U 3 B p d G F s Y m V p d H J h Z y A o S 3 R v L j Q y K S w 1 N n 0 m c X V v d D s s J n F 1 b 3 Q 7 U 2 V j d G l v b j E v V G F i Z W x s Z V 9 B b m b D v G d l b j F f M V 9 f M i 9 H Z c O k b m R l c n R l c i B U e X A u e 0 t v c 3 R l b m J l d G V p b G l n d W 5 n Z W 4 g U G F 1 c 2 N o Y W w g K E t 0 b y 4 0 M i k s N T d 9 J n F 1 b 3 Q 7 L C Z x d W 9 0 O 1 N l Y 3 R p b 2 4 x L 1 R h Y m V s b G V f Q W 5 m w 7 x n Z W 4 x X z F f X z I v R 2 X D p G 5 k Z X J 0 Z X I g V H l w L n t B Y n N j a H J l a W J 1 b m d l b i B h d W Y g S 2 9 z d G V u Y m V 0 Z W l s a W d 1 b m d l b i A o S 3 R v L j Q y K S w 1 O H 0 m c X V v d D s s J n F 1 b 3 Q 7 U 2 V j d G l v b j E v V G F i Z W x s Z V 9 B b m b D v G d l b j F f M V 9 f M i 9 H Z c O k b m R l c n R l c i B U e X A u e 1 Z l c s O k b m R l c n V u Z y B S w 7 x j a 3 N 0 Z W x s d W 5 n Z W 4 g Z s O 8 c i B 1 b m V y b G V k a W d 0 Z S B W Z X J z a W N o Z X J 1 b m d z Z s O k b G x l I C h L d G 8 u N D U p L D U 5 f S Z x d W 9 0 O y w m c X V v d D t T Z W N 0 a W 9 u M S 9 U Y W J l b G x l X 0 F u Z s O 8 Z 2 V u M V 8 x X 1 8 y L 0 d l w 6 R u Z G V y d G V y I F R 5 c C 5 7 Q X V z Z 2 x l a W N o I H Z v b i B 6 d S B o b 2 h l b i B Q c s O k b W l l b m V p b m 5 h a G 1 l b i A o S 3 R v L j Q 1 N C k g K G F i I D I w M T c p L D Y w f S Z x d W 9 0 O y w m c X V v d D t T Z W N 0 a W 9 u M S 9 U Y W J l b G x l X 0 F u Z s O 8 Z 2 V u M V 8 x X 1 8 y L 0 d l w 6 R u Z G V y d G V y I F R 5 c C 5 7 V m V y w 6 R u Z C 5 k L n Z l c n M u d G V j a G 4 u U 2 N o d 2 F u a 3 V u Z 3 M t U n N 0 L i A o S 3 R v L i A 0 N j A p I C h u d X I g Y m V p I F Z W R y k s N j F 9 J n F 1 b 3 Q 7 L C Z x d W 9 0 O 1 N l Y 3 R p b 2 4 x L 1 R h Y m V s b G V f Q W 5 m w 7 x n Z W 4 x X z F f X z I v R 2 X D p G 5 k Z X J 0 Z X I g V H l w L n t W Z X L D p G 5 k Z X J 1 b m c g U s O 8 Y 2 t z d G V s b H V u Z 2 V u I F B y w 6 R t a W V u a 2 9 y c m V r d H V y I C A o S 3 R v L j Q 3 K S w 2 M n 0 m c X V v d D s s J n F 1 b 3 Q 7 U 2 V j d G l v b j E v V G F i Z W x s Z V 9 B b m b D v G d l b j F f M V 9 f M i 9 H Z c O k b m R l c n R l c i B U e X A u e 0 F i Z 2 F i Z W 4 g a W 4 g Z G V u I F J p c 2 l r b 2 F 1 c 2 d s Z W l j a C A o S 3 R v L i B m w 7 x y I E 5 l d H R v L V p h a G x l c i k g K E t 0 b y 4 0 O C k s N j N 9 J n F 1 b 3 Q 7 L C Z x d W 9 0 O 1 N l Y 3 R p b 2 4 x L 1 R h Y m V s b G V f Q W 5 m w 7 x n Z W 4 x X z F f X z I v R 2 X D p G 5 k Z X J 0 Z X I g V H l w L n t C Z W l 0 c s O k Z 2 U g Y X V z I G R l b S B S a X N p a 2 9 h d X N n b G V p Y 2 g g K E t 0 b y 4 g Z s O 8 c i B O Z X R 0 b y 1 F b X B m w 6 R u Z 2 V y K S A o S 3 R v L j Q 4 K S w 2 N H 0 m c X V v d D s s J n F 1 b 3 Q 7 U 2 V j d G l v b j E v V G F i Z W x s Z V 9 B b m b D v G d l b j F f M V 9 f M i 9 H Z c O k b m R l c n R l c i B U e X A u e 0 J p b G R 1 b m c g L y B B d W Z s w 7 Z z d W 5 n I E F i Z 3 J l b n p 1 b m d l b i B m w 7 x y I G R l b i B S a X N p a 2 9 h d X N n b G V p Y 2 g g K E t 0 b y 4 0 O C k s N j V 9 J n F 1 b 3 Q 7 L C Z x d W 9 0 O 1 N l Y 3 R p b 2 4 x L 1 R h Y m V s b G V f Q W 5 m w 7 x n Z W 4 x X z F f X z I v R 2 X D p G 5 k Z X J 0 Z X I g V H l w L n t C Z W h h b m R s d W 5 n c 3 B h d X N j a G F s Z W 4 g T W F u Y W d l Z C B D Y X J l I C h L d G 8 u N D M p L D Y 2 f S Z x d W 9 0 O y w m c X V v d D t T Z W N 0 a W 9 u M S 9 U Y W J l b G x l X 0 F u Z s O 8 Z 2 V u M V 8 x X 1 8 y L 0 d l w 6 R u Z G V y d G V y I F R 5 c C 5 7 S 2 9 z d G V u I G b D v H I g b W V k a X p p b m l z Y 2 h l I E N h b G w t Q 2 V u d G V y I C h L d G 8 u N D M p L D Y 3 f S Z x d W 9 0 O y w m c X V v d D t T Z W N 0 a W 9 u M S 9 U Y W J l b G x l X 0 F u Z s O 8 Z 2 V u M V 8 x X 1 8 y L 0 d l w 6 R u Z G V y d G V y I F R 5 c C 5 7 V 2 V p d G V y Z S B M Z W l z d H V u Z 2 V u I C h L d G 8 u N D M p L D Y 4 f S Z x d W 9 0 O y w m c X V v d D t T Z W N 0 a W 9 u M S 9 U Y W J l b G x l X 0 F u Z s O 8 Z 2 V u M V 8 x X 1 8 y L 0 d l w 6 R u Z G V y d G V y I F R 5 c C 5 7 T G V p c 3 R 1 b m d z Y W 5 0 Z W l s Z S B w Y X N z a X Z l I F L D v G N r d m V y c 2 l j a G V y d W 5 n I C h L d G 8 u N D Q p L D Y 5 f S Z x d W 9 0 O y w m c X V v d D t T Z W N 0 a W 9 u M S 9 U Y W J l b G x l X 0 F u Z s O 8 Z 2 V u M V 8 x X 1 8 y L 0 d l w 6 R u Z G V y d G V y I F R 5 c C 5 7 w 5 x i Z X J z Y 2 h 1 c 3 N i Z X R l a W x p Z 3 V u Z y B k Z X I g V m V y c 2 l j a G V y d G V u I C h L d G 8 u I D Q 5 M C k g K G 5 1 c i B i Z W k g V l Z H K S w 3 M H 0 m c X V v d D s s J n F 1 b 3 Q 7 U 2 V j d G l v b j E v V G F i Z W x s Z V 9 B b m b D v G d l b j F f M V 9 f M i 9 H Z c O k b m R l c n R l c i B U e X A u e z U w M C A v I D U w M i A t I D U w N C B Q Z X J z b 2 5 h b G F 1 Z n d h b m Q g K E t 0 b y 4 1 M C k s N z F 9 J n F 1 b 3 Q 7 L C Z x d W 9 0 O 1 N l Y 3 R p b 2 4 x L 1 R h Y m V s b G V f Q W 5 m w 7 x n Z W 4 x X z F f X z I v R 2 X D p G 5 k Z X J 0 Z X I g V H l w L n t Q c m 9 2 a X N p b 2 5 l b i B h b n M g Z W l n Z W 5 l I F B l c n N v b m F s I C h L d G 8 u N T A p L D c y f S Z x d W 9 0 O y w m c X V v d D t T Z W N 0 a W 9 u M S 9 U Y W J l b G x l X 0 F u Z s O 8 Z 2 V u M V 8 x X 1 8 y L 0 d l w 6 R u Z G V y d G V y I F R 5 c C 5 7 N T E w I C 0 g N T E 1 I C s g N T E 4 I E R p d m V y c 2 V y I E J l d H J p Z W J z Y X V m d 2 F u Z C A o S 3 R v L i A 1 M S k s N z N 9 J n F 1 b 3 Q 7 L C Z x d W 9 0 O 1 N l Y 3 R p b 2 4 x L 1 R h Y m V s b G V f Q W 5 m w 7 x n Z W 4 x X z F f X z I v R 2 X D p G 5 k Z X J 0 Z X I g V H l w L n t X Z X J i Z W F 1 Z n d h b m Q g K E t 0 b y 4 g N T E p L D c 0 f S Z x d W 9 0 O y w m c X V v d D t T Z W N 0 a W 9 u M S 9 U Y W J l b G x l X 0 F u Z s O 8 Z 2 V u M V 8 x X 1 8 y L 0 d l w 6 R u Z G V y d G V y I F R 5 c C 5 7 U H J v d m l z a W 9 u Z W 4 g K E t 0 b y 4 g N T E 3 K S w 3 N X 0 m c X V v d D s s J n F 1 b 3 Q 7 U 2 V j d G l v b j E v V G F i Z W x s Z V 9 B b m b D v G d l b j F f M V 9 f M i 9 H Z c O k b m R l c n R l c i B U e X A u e 0 F i c 2 N o c m V p Y n V u Z 2 V u I C h L d G 8 u I D U x K S w 3 N n 0 m c X V v d D s s J n F 1 b 3 Q 7 U 2 V j d G l v b j E v V G F i Z W x s Z V 9 B b m b D v G d l b j F f M V 9 f M i 9 H Z c O k b m R l c n R l c i B U e X A u e 8 O c Y n J p Z 2 V y I G J l d H J p Z W J s a W N o Z X I g R X J 0 c m F n I E t W R y A o S 3 R v L j c w K S w 3 N 3 0 m c X V v d D s s J n F 1 b 3 Q 7 U 2 V j d G l v b j E v V G F i Z W x s Z V 9 B b m b D v G d l b j F f M V 9 f M i 9 H Z c O k b m R l c n R l c i B U e X A u e 8 O c Y n J p Z 2 V y I G J l d H J p Z W J s a W N o Z X I g Q X V m d 2 F u Z C B L V k c g K E t 0 b y 4 3 M S k s N z h 9 J n F 1 b 3 Q 7 L C Z x d W 9 0 O 1 N l Y 3 R p b 2 4 x L 1 R h Y m V s b G V f Q W 5 m w 7 x n Z W 4 x X z F f X z I v R 2 X D p G 5 k Z X J 0 Z X I g V H l w L n t G c m V p d 2 l s b G l n Z X I g Q W J i Y X U g d m 9 u I M O 8 Y m V y b c O k c 3 N p Z 2 V u I F J l c 2 V y d m V u I C h L d G 8 u N z E 1 K S A o Y W I g M j A x N y k s N z l 9 J n F 1 b 3 Q 7 L C Z x d W 9 0 O 1 N l Y 3 R p b 2 4 x L 1 R h Y m V s b G V f Q W 5 m w 7 x n Z W 4 x X z F f X z I v R 2 X D p G 5 k Z X J 0 Z X I g V H l w L n t F c m Z v b G c g Y X V z I E t h c G l 0 Y W x h b m x h Z 2 V u I E t W R y A o S 3 R v L j c z K S w 4 M H 0 m c X V v d D s s J n F 1 b 3 Q 7 U 2 V j d G l v b j E v V G F i Z W x s Z V 9 B b m b D v G d l b j F f M V 9 f M i 9 H Z c O k b m R l c n R l c i B U e X A u e 0 J l d H J p Z W J z Z n J l b W R l c i B 1 b m Q g Y X V z c 2 V y b 3 J k Z W 5 0 b G l j a G V y I E V y d H J h Z y A o S 3 R v L j g w K S w 4 M X 0 m c X V v d D s s J n F 1 b 3 Q 7 U 2 V j d G l v b j E v V G F i Z W x s Z V 9 B b m b D v G d l b j F f M V 9 f M i 9 H Z c O k b m R l c n R l c i B U e X A u e 0 J l d H J p Z W J z Z n J l b W R l c i B 1 b m Q g Y X V z c 2 V y b 3 J k Z W 5 0 b G l j a G V y I E F 1 Z n d h b m Q g K E t 0 b y 4 4 M C k s O D J 9 J n F 1 b 3 Q 7 L C Z x d W 9 0 O 1 N l Y 3 R p b 2 4 x L 1 R h Y m V s b G V f Q W 5 m w 7 x n Z W 4 x X z F f X z I v R 2 X D p G 5 k Z X J 0 Z X I g V H l w L n t T d G V 1 Z X J u I C h L d G 8 u I D k p I C h u d X I g Y m V p I F Z W R y k s O D N 9 J n F 1 b 3 Q 7 L C Z x d W 9 0 O 1 N l Y 3 R p b 2 4 x L 1 R h Y m V s b G V f Q W 5 m w 7 x n Z W 4 x X z F f X z I v R 2 X D p G 5 k Z X J 0 Z X I g V H l w L n t B Y m d y Z W 5 6 d W 5 n I F J B I C h L d G 8 u M j c w M C k s O D R 9 J n F 1 b 3 Q 7 L C Z x d W 9 0 O 1 N l Y 3 R p b 2 4 x L 1 R h Y m V s b G V f Q W 5 m w 7 x n Z W 4 x X z F f X z I v R 2 X D p G 5 k Z X J 0 Z X I g V H l w L n t B Y m d y Z W 5 6 d W 5 n I F J B I C h L d G 8 u M T U z K S w 4 N X 0 m c X V v d D s s J n F 1 b 3 Q 7 U 2 V j d G l v b j E v V G F i Z W x s Z V 9 B b m b D v G d l b j F f M V 9 f M i 9 H Z c O k b m R l c n R l c i B U e X A u e 3 Z v c m g g U m V z I C h h b G w g a W 4 g T W l v K S w 4 N n 0 m c X V v d D s s J n F 1 b 3 Q 7 U 2 V j d G l v b j E v V G F i Z W x s Z V 9 B b m b D v G d l b j F f M V 9 f M i 9 H Z c O k b m R l c n R l c i B U e X A u e 0 1 p b i B S Z X M g K G F s b C B p b i B N a W 8 p L D g 3 f S Z x d W 9 0 O y w m c X V v d D t T Z W N 0 a W 9 u M S 9 U Y W J l b G x l X 0 F u Z s O 8 Z 2 V u M V 8 x X 1 8 y L 0 d l w 6 R u Z G V y d G V y I F R 5 c C 5 7 R G V m X 1 J B L D g 4 f S Z x d W 9 0 O y w m c X V v d D t T Z W N 0 a W 9 u M S 9 U Y W J l b G x l X 0 F u Z s O 8 Z 2 V u M V 8 x X 1 8 y L 0 d l w 6 R u Z G V y d G V y I F R 5 c C 5 7 S 2 F w a X R h b G F u b G F n Z W 4 g S 1 Z H I C g x M D A p L D g 5 f S Z x d W 9 0 O y w m c X V v d D t T Z W N 0 a W 9 u M S 9 U Y W J l b G x l X 0 F u Z s O 8 Z 2 V u M V 8 x X 1 8 y L 0 d l w 6 R u Z G V y d G V y I F R 5 c C 5 7 S 2 F w a X R h b G F u b G F n Z W 4 g V l Z H I C g x M D E p L D k w f S Z x d W 9 0 O y w m c X V v d D t T Z W N 0 a W 9 u M S 9 U Y W J l b G x l X 0 F u Z s O 8 Z 2 V u M V 8 x X 1 8 y L 0 d l w 6 R u Z G V y d G V y I F R 5 c C 5 7 Q W t 0 a X Z l b i B h d X M g V m 9 y c 2 9 y Z 2 V w b M O k b m U g K D E w N C k s O T F 9 J n F 1 b 3 Q 7 L C Z x d W 9 0 O 1 N l Y 3 R p b 2 4 x L 1 R h Y m V s b G V f Q W 5 m w 7 x n Z W 4 x X z F f X z I v R 2 X D p G 5 k Z X J 0 Z X I g V H l w L n t J b W 1 h d G V y a W V s b G U g Q W 5 s Y W d l b i A o M T E p L D k y f S Z x d W 9 0 O y w m c X V v d D t T Z W N 0 a W 9 u M S 9 U Y W J l b G x l X 0 F u Z s O 8 Z 2 V u M V 8 x X 1 8 y L 0 d l w 6 R u Z G V y d G V y I F R 5 c C 5 7 U 2 F j a G F u b G F n Z W 4 g K D E z K S w 5 M 3 0 m c X V v d D s s J n F 1 b 3 Q 7 U 2 V j d G l v b j E v V G F i Z W x s Z V 9 B b m b D v G d l b j F f M V 9 f M i 9 H Z c O k b m R l c n R l c i B U e X A u e 1 J l Y 2 h u d W 5 n c 2 F i Z 3 J l b n p 1 b m c g K D E 1 K S w 5 N H 0 m c X V v d D s s J n F 1 b 3 Q 7 U 2 V j d G l v b j E v V G F i Z W x s Z V 9 B b m b D v G d l b j F f M V 9 f M i 9 H Z c O k b m R l c n R l c i B U e X A u e 0 Z v c m R l c n V u Z 2 V u I F Z l c n N p Y 2 h l c n V u Z 3 N u Z W h t Z X I g K D E 2 M C k s O T V 9 J n F 1 b 3 Q 7 L C Z x d W 9 0 O 1 N l Y 3 R p b 2 4 x L 1 R h Y m V s b G V f Q W 5 m w 7 x n Z W 4 x X z F f X z I v R 2 X D p G 5 k Z X J 0 Z X I g V H l w L n t G b 3 J k Z X J 1 b m d l b i B h d X M g U k E g K D E 2 M S k s O T Z 9 J n F 1 b 3 Q 7 L C Z x d W 9 0 O 1 N l Y 3 R p b 2 4 x L 1 R h Y m V s b G V f Q W 5 m w 7 x n Z W 4 x X z F f X z I v R 2 X D p G 5 k Z X J 0 Z X I g V H l w L n t W Z X J z a W N o Z X J 1 b m d z b 3 J n Y W 5 p c 2 F 0 a W 9 u Z W 4 g K D E 2 N C k s O T d 9 J n F 1 b 3 Q 7 L C Z x d W 9 0 O 1 N l Y 3 R p b 2 4 x L 1 R h Y m V s b G V f Q W 5 m w 7 x n Z W 4 x X z F f X z I v R 2 X D p G 5 k Z X J 0 Z X I g V H l w L n t B Z 2 V u d G V u I H V u Z C B W Z X J t a X R 0 b G V y I C g x N j U p L D k 4 f S Z x d W 9 0 O y w m c X V v d D t T Z W N 0 a W 9 u M S 9 U Y W J l b G x l X 0 F u Z s O 8 Z 2 V u M V 8 x X 1 8 y L 0 d l w 6 R u Z G V y d G V y I F R 5 c C 5 7 R 2 V n Z W 7 D v G J l c i B z d G F h d G x p Y 2 h l b i B T d G V s b G V u I C g x N j c p L D k 5 f S Z x d W 9 0 O y w m c X V v d D t T Z W N 0 a W 9 u M S 9 U Y W J l b G x l X 0 F u Z s O 8 Z 2 V u M V 8 x X 1 8 y L 0 d l w 6 R u Z G V y d G V y I F R 5 c C 5 7 w 5 x i c m l n Z S B G b 3 J k Z X J 1 b m d l b i A o M T Y 5 K S w x M D B 9 J n F 1 b 3 Q 7 L C Z x d W 9 0 O 1 N l Y 3 R p b 2 4 x L 1 R h Y m V s b G V f Q W 5 m w 7 x n Z W 4 x X z F f X z I v R 2 X D p G 5 k Z X J 0 Z X I g V H l w L n t G b 3 J k Z X J 1 b m d l b i B i Z W k g b m F o Z X N 0 Z W h l b m R l b i B P c m d h b m l z Y X R p b 2 5 l b i B 1 b m Q g U G V y c 2 9 u Z W 4 g K D E 3 K S w x M D F 9 J n F 1 b 3 Q 7 L C Z x d W 9 0 O 1 N l Y 3 R p b 2 4 x L 1 R h Y m V s b G V f Q W 5 m w 7 x n Z W 4 x X z F f X z I v R 2 X D p G 5 k Z X J 0 Z X I g V H l w L n t G b M O 8 c 3 N p Z 2 U g T W l 0 d G V s I C g x O S k s M T A y f S Z x d W 9 0 O y w m c X V v d D t T Z W N 0 a W 9 u M S 9 U Y W J l b G x l X 0 F u Z s O 8 Z 2 V u M V 8 x X 1 8 y L 0 d l w 6 R u Z G V y d G V y I F R 5 c C 5 7 Q l 9 L Y X B p d G F s I G R l c i B P c m d h b m l z Y X R p b 2 4 g K D I w M C k s M T A z f S Z x d W 9 0 O y w m c X V v d D t T Z W N 0 a W 9 u M S 9 U Y W J l b G x l X 0 F u Z s O 8 Z 2 V u M V 8 x X 1 8 y L 0 d l w 6 R u Z G V y d G V y I F R 5 c C 5 7 Q l 9 P S 1 A g Q 0 g g M j A 2 M D A s M T A 0 f S Z x d W 9 0 O y w m c X V v d D t T Z W N 0 a W 9 u M S 9 U Y W J l b G x l X 0 F u Z s O 8 Z 2 V u M V 8 x X 1 8 y L 0 d l w 6 R u Z G V y d G V y I F R 5 c C 5 7 Q l 9 P S 1 A g R V U v R U Z U Q S A y M D Y w M S w x M D V 9 J n F 1 b 3 Q 7 L C Z x d W 9 0 O 1 N l Y 3 R p b 2 4 x L 1 R h Y m V s b G V f Q W 5 m w 7 x n Z W 4 x X z F f X z I v R 2 X D p G 5 k Z X J 0 Z X I g V H l w L n t G c m V p d 2 l s b G l n Z X M g V G F n Z 2 V s Z C B L V k c g M j A 2 M D I s M T A 2 f S Z x d W 9 0 O y w m c X V v d D t T Z W N 0 a W 9 u M S 9 U Y W J l b G x l X 0 F u Z s O 8 Z 2 V u M V 8 x X 1 8 y L 0 d l w 6 R u Z G V y d G V y I F R 5 c C 5 7 Q l 9 B a 3 R p d m U g U s O 8 Y 2 t 2 Z X J z a W N o Z X J 1 b m c g S 1 Z H I C g y M D Y w M y k s M T A 3 f S Z x d W 9 0 O y w m c X V v d D t T Z W N 0 a W 9 u M S 9 U Y W J l b G x l X 0 F u Z s O 8 Z 2 V u M V 8 x X 1 8 y L 0 d l w 6 R u Z G V y d G V y I F R 5 c C 5 7 V V Z H I C h V V l Y g M j A 2 M j A p L D E w O H 0 m c X V v d D s s J n F 1 b 3 Q 7 U 2 V j d G l v b j E v V G F i Z W x s Z V 9 B b m b D v G d l b j F f M V 9 f M i 9 H Z c O k b m R l c n R l c i B U e X A u e 1 V W R y A o V V Z W I D I w N j I x K S w x M D l 9 J n F 1 b 3 Q 7 L C Z x d W 9 0 O 1 N l Y 3 R p b 2 4 x L 1 R h Y m V s b G V f Q W 5 m w 7 x n Z W 4 x X z F f X z I v R 2 X D p G 5 k Z X J 0 Z X I g V H l w L n t G X 1 Z H I G l u a 2 w u I E Z M I C g y M D Y x K S w x M T B 9 J n F 1 b 3 Q 7 L C Z x d W 9 0 O 1 N l Y 3 R p b 2 4 x L 1 R h Y m V s b G V f Q W 5 m w 7 x n Z W 4 x X z F f X z I v R 2 X D p G 5 k Z X J 0 Z X I g V H l w L n t C X 1 Z l c n N p Y 2 h l c n V u Z 3 N 0 Z W N o b m l z Y 2 h l I F L D v G N r c 3 R l b G x 1 b m d l b i B m w 7 x y I G Z y Z W l 3 a W x s a W d l c y B U Y W d n Z W x k I E t W R y B M Z W l z d H V u Z 3 N y w 7 x j a 3 N 0 Z W x s d W 5 n Z W 4 g K D I x M D A w L D E x M X 0 m c X V v d D s s J n F 1 b 3 Q 7 U 2 V j d G l v b j E v V G F i Z W x s Z V 9 B b m b D v G d l b j F f M V 9 f M i 9 H Z c O k b m R l c n R l c i B U e X A u e 0 J f V m V y c 2 l j a G V y d W 5 n c 3 R l Y 2 h u a X N j a G U g U s O 8 Y 2 t z d G V s b H V u Z 2 V u I G b D v H I g Z n J l a X d p b G x p Z 2 V z I F R h Z 2 d l b G Q g S 1 Z H I E F s d G V y d W 5 n c 3 L D v G N r c 3 R l b G x 1 b m d l b i A o M j E w M D E s M T E y f S Z x d W 9 0 O y w m c X V v d D t T Z W N 0 a W 9 u M S 9 U Y W J l b G x l X 0 F u Z s O 8 Z 2 V u M V 8 x X 1 8 y L 0 d l w 6 R u Z G V y d G V y I F R 5 c C 5 7 Q l 9 W Z X J z a W N o Z X J 1 b m d z d G V j a G 5 p c 2 N o Z S B S w 7 x j a 3 N 0 Z W x s d W 5 n Z W 4 g Z s O 8 c i B P S 1 A g Q 0 g g K D I x M D E w K S w x M T N 9 J n F 1 b 3 Q 7 L C Z x d W 9 0 O 1 N l Y 3 R p b 2 4 x L 1 R h Y m V s b G V f Q W 5 m w 7 x n Z W 4 x X z F f X z I v R 2 X D p G 5 k Z X J 0 Z X I g V H l w L n t C X 1 Z l c n N p Y 2 h l c n V u Z 3 N 0 Z W N o b m l z Y 2 h l I F L D v G N r c 3 R l b G x 1 b m d l b i B m w 7 x y I E V V L 0 V G V E E g K D I x M D E x K S w x M T R 9 J n F 1 b 3 Q 7 L C Z x d W 9 0 O 1 N l Y 3 R p b 2 4 x L 1 R h Y m V s b G V f Q W 5 m w 7 x n Z W 4 x X z F f X z I v R 2 X D p G 5 k Z X J 0 Z X I g V H l w L n t C X 1 Z l c n N p Y 2 h l c n V u Z 3 N 0 Z W N o b m l z Y 2 h l I F L D v G N r c 3 R l b G x 1 b m d l b i B m w 7 x y I E F r d G l 2 Z S B S w 7 x j a 3 Z l c n N p Y 2 h l c n V u Z y B L V k c g K D I x M D I p L D E x N X 0 m c X V v d D s s J n F 1 b 3 Q 7 U 2 V j d G l v b j E v V G F i Z W x s Z V 9 B b m b D v G d l b j F f M V 9 f M i 9 H Z c O k b m R l c n R l c i B U e X A u e 0 J f V m V y c 2 l j a G V y d W 5 n c 3 R l Y 2 h u a X N j a G U g U s O 8 Y 2 t z d G V s b H V u Z 2 V u I G b D v H I g V l Z H I G l u a 2 w g R k w g K D I x M D M p L D E x N n 0 m c X V v d D s s J n F 1 b 3 Q 7 U 2 V j d G l v b j E v V G F i Z W x s Z V 9 B b m b D v G d l b j F f M V 9 f M i 9 H Z c O k b m R l c n R l c i B U e X A u e 1 Z l c n N p Y 2 h l c n V u Z 3 N 0 Z W N o b m l z Y 2 h l I F L D v G N r c 3 R l b G x 1 b m d l b i B V V k c g K D I x M D Q p L D E x N 3 0 m c X V v d D s s J n F 1 b 3 Q 7 U 2 V j d G l v b j E v V G F i Z W x s Z V 9 B b m b D v G d l b j F f M V 9 f M i 9 H Z c O k b m R l c n R l c i B U e X A u e 0 J f U s O 8 Y 2 t z d G V s b H V u Z 2 V u I E F 1 c 2 d s Z W l j a C B 2 b 2 4 g e n U g a G 9 o Z W 4 g U H L D p G 1 p Z W 5 l a W 5 u Y W h t Z W 4 g K D I x M D U p L D E x O H 0 m c X V v d D s s J n F 1 b 3 Q 7 U 2 V j d G l v b j E v V G F i Z W x s Z V 9 B b m b D v G d l b j F f M V 9 f M i 9 H Z c O k b m R l c n R l c i B U e X A u e 1 Z l c n N p Y 2 h l c n V u Z 3 N 0 Z W N o b m l z Y 2 h l I F N j a H d h b m t 1 b m d z I H V u Z C B T a W N o Z X J o Z W l 0 c 3 L D v G N r c 3 R l b G x 1 b m d l b i B W V k c g K D I x M S k s M T E 5 f S Z x d W 9 0 O y w m c X V v d D t T Z W N 0 a W 9 u M S 9 U Y W J l b G x l X 0 F u Z s O 8 Z 2 V u M V 8 x X 1 8 y L 0 d l w 6 R u Z G V y d G V y I F R 5 c C 5 7 T m l j a H R 2 Z X J z a W N o Z X J 1 b m d z d G V j a G 5 p c 2 N o Z S B S w 7 x j a 3 N 0 Z W x s d W 5 n Z W 4 g S 1 Z H I C g y M j A w K S w x M j B 9 J n F 1 b 3 Q 7 L C Z x d W 9 0 O 1 N l Y 3 R p b 2 4 x L 1 R h Y m V s b G V f Q W 5 m w 7 x n Z W 4 x X z F f X z I v R 2 X D p G 5 k Z X J 0 Z X I g V H l w L n t O a W N o d H Z l c n N p Y 2 h l c n V u Z 3 N 0 Z W N o b m l z Y 2 h l I F L D v G N r c 3 R l b G x 1 b m d l b i B W V k c g K D I y M D E p L D E y M X 0 m c X V v d D s s J n F 1 b 3 Q 7 U 2 V j d G l v b j E v V G F i Z W x s Z V 9 B b m b D v G d l b j F f M V 9 f M i 9 H Z c O k b m R l c n R l c i B U e X A u e 1 L D v G N r c 3 R l b G x 1 b m d l b i B m w 7 x y I F J p c 2 l r Z W 4 g a W 4 g Z G V u I E t h c G l 0 Y W x h b m x h Z 2 V u I F Z W R 1 x 1 M D A y N l V W R y A o M j M w K S w x M j J 9 J n F 1 b 3 Q 7 L C Z x d W 9 0 O 1 N l Y 3 R p b 2 4 x L 1 R h Y m V s b G V f Q W 5 m w 7 x n Z W 4 x X z F f X z I v R 2 X D p G 5 k Z X J 0 Z X I g V H l w L n t C X 1 L D v G N r c 3 R l b G x 1 b m d l b i B m c m V p d 2 l s b G l n Z X I g Q W J i Y X U g d m 9 u I M O 8 Y m V y b c O k c 3 N p Z 2 V u I F J l c 2 V y d m V u I C g y M z I p L D E y M 3 0 m c X V v d D s s J n F 1 b 3 Q 7 U 2 V j d G l v b j E v V G F i Z W x s Z V 9 B b m b D v G d l b j F f M V 9 f M i 9 H Z c O k b m R l c n R l c i B U e X A u e 0 x h b m d m c m l z d G l n Z S B W Z X J i a W 5 k b G l j a G t l a X R l b i A o M j Q w K S w x M j R 9 J n F 1 b 3 Q 7 L C Z x d W 9 0 O 1 N l Y 3 R p b 2 4 x L 1 R h Y m V s b G V f Q W 5 m w 7 x n Z W 4 x X z F f X z I v R 2 X D p G 5 k Z X J 0 Z X I g V H l w L n t W Z X J i a W 5 k b G l j a G t l a X R l b i B E c m l 0 d G U g K D I 1 M C k s M T I 1 f S Z x d W 9 0 O y w m c X V v d D t T Z W N 0 a W 9 u M S 9 U Y W J l b G x l X 0 F u Z s O 8 Z 2 V u M V 8 x X 1 8 y L 0 d l w 6 R u Z G V y d G V y I F R 5 c C 5 7 V m V y Y m l u Z G x p Y 2 h r Z W l 0 Z W 4 g T G V p c 3 R 1 b m d z Z X J i c m l u Z 2 V y I C g y N j A p L D E y N n 0 m c X V v d D s s J n F 1 b 3 Q 7 U 2 V j d G l v b j E v V G F i Z W x s Z V 9 B b m b D v G d l b j F f M V 9 f M i 9 H Z c O k b m R l c n R l c i B U e X A u e 1 Z v c m F 1 c 2 J l e m F o b H R l I F B y w 6 R t a W V u I G R l c i B W Z X J z a W N o Z X J 0 Z W 4 g K D I 2 M S k s M T I 3 f S Z x d W 9 0 O y w m c X V v d D t T Z W N 0 a W 9 u M S 9 U Y W J l b G x l X 0 F u Z s O 8 Z 2 V u M V 8 x X 1 8 y L 0 d l w 6 R u Z G V y d G V y I F R 5 c C 5 7 U G F z c 2 l 2 Z S B E d X J j a G d h b m d z a 2 9 u d G k g K D I 2 M i k s M T I 4 f S Z x d W 9 0 O y w m c X V v d D t T Z W N 0 a W 9 u M S 9 U Y W J l b G x l X 0 F u Z s O 8 Z 2 V u M V 8 x X 1 8 y L 0 d l w 6 R u Z G V y d G V y I F R 5 c C 5 7 V m V y c 2 l j a G V y d W 5 n c 2 9 y Z 2 F u a X N h d G l v b m V u I C g y N j M p L D E y O X 0 m c X V v d D s s J n F 1 b 3 Q 7 U 2 V j d G l v b j E v V G F i Z W x s Z V 9 B b m b D v G d l b j F f M V 9 f M i 9 H Z c O k b m R l c n R l c i B U e X A u e 0 F n Z W 5 0 Z W 4 g d W 5 k I F Z l c m 1 p d H R s Z X I g K D I 2 N C k s M T M w f S Z x d W 9 0 O y w m c X V v d D t T Z W N 0 a W 9 u M S 9 U Y W J l b G x l X 0 F u Z s O 8 Z 2 V u M V 8 x X 1 8 y L 0 d l w 6 R u Z G V y d G V y I F R 5 c C 5 7 R 2 V n Z W 7 D v G J l c i B z d G F h d G x p Y 2 h l b i B T d G V s b G V u I C g y N j U p L D E z M X 0 m c X V v d D s s J n F 1 b 3 Q 7 U 2 V j d G l v b j E v V G F i Z W x s Z V 9 B b m b D v G d l b j F f M V 9 f M i 9 H Z c O k b m R l c n R l c i B U e X A u e 0 d l b W V p b n N h b W U g R W l u c m l j a H R 1 b m c g S 1 Z H I C g y N j Y p L D E z M n 0 m c X V v d D s s J n F 1 b 3 Q 7 U 2 V j d G l v b j E v V G F i Z W x s Z V 9 B b m b D v G d l b j F f M V 9 f M i 9 H Z c O k b m R l c n R l c i B U e X A u e 1 Z l c m J p b m R s a W N o a 2 V p d G V u I E x p Z W Z l c m F u d G V u I H V u Z C D D n G J y a W d l I C g y N j g p L D E z M 3 0 m c X V v d D s s J n F 1 b 3 Q 7 U 2 V j d G l v b j E v V G F i Z W x s Z V 9 B b m b D v G d l b j F f M V 9 f M i 9 H Z c O k b m R l c n R l c i B U e X A u e 1 Z l c m J p b m R s a W N o a 2 V p d G V u I G d l Z 2 V u w 7 x i Z X I g b m F o Z X N 0 Z W h l b m R l b i B P c m d h b m l z Y X R p b 2 5 l b i B 1 b m Q g U G V y c 2 9 u Z W 4 g K D I 2 O S k s M T M 0 f S Z x d W 9 0 O y w m c X V v d D t T Z W N 0 a W 9 u M S 9 U Y W J l b G x l X 0 F u Z s O 8 Z 2 V u M V 8 x X 1 8 y L 0 d l w 6 R u Z G V y d G V y I F R 5 c C 5 7 Q l 9 S Z W N o b n V u Z 3 N h Y m d y Z W 5 6 d W 5 n I C g y N z A p L D E z N X 0 m c X V v d D s s J n F 1 b 3 Q 7 U 2 V j d G l v b j E v V G F i Z W x s Z V 9 B b m b D v G d l b j F f M V 9 f M i 9 H Z c O k b m R l c n R l c i B U e X A u e 2 Z 1 c 2 l v b m l l c n R l L D E z N n 0 m c X V v d D s s J n F 1 b 3 Q 7 U 2 V j d G l v b j E v V G F i Z W x s Z V 9 B b m b D v G d l b j F f M V 9 f M i 9 H Z c O k b m R l c n R l c i B U e X A u e 0 Z 1 c 2 l v b m V u X 2 F u e m V p Z 2 V u L D E z N 3 0 m c X V v d D s s J n F 1 b 3 Q 7 U 2 V j d G l v b j E v V G F i Z W x s Z V 9 B b m b D v G d l b j F f M V 9 f M i 9 H Z c O k b m R l c n R l c i B U e X A u e 2 p 1 c l 9 H c n V w c G U s M T M 4 f S Z x d W 9 0 O y w m c X V v d D t T Z W N 0 a W 9 u M S 9 U Y W J l b G x l X 0 F u Z s O 8 Z 2 V u M V 8 x X 1 8 y L 0 d l w 6 R u Z G V y d G V y I F R 5 c C 5 7 a n V y X 0 d y d X B w Z V 9 h b n p l a W d l b i w x M z l 9 J n F 1 b 3 Q 7 X S w m c X V v d D t S Z W x h d G l v b n N o a X B J b m Z v J n F 1 b 3 Q 7 O l t d f S I g L z 4 8 L 1 N 0 Y W J s Z U V u d H J p Z X M + P C 9 J d G V t P j x J d G V t P j x J d G V t T G 9 j Y X R p b 2 4 + P E l 0 Z W 1 U e X B l P k Z v c m 1 1 b G E 8 L 0 l 0 Z W 1 U e X B l P j x J d G V t U G F 0 a D 5 T Z W N 0 a W 9 u M S 9 U Y W J l b G x l X 0 F u Z i V D M y V C Q 2 d l b j F f M V 9 f M i 9 R d W V s b G U 8 L 0 l 0 Z W 1 Q Y X R o P j w v S X R l b U x v Y 2 F 0 a W 9 u P j x T d G F i b G V F b n R y a W V z I C 8 + P C 9 J d G V t P j x J d G V t P j x J d G V t T G 9 j Y X R p b 2 4 + P E l 0 Z W 1 U e X B l P k Z v c m 1 1 b G E 8 L 0 l 0 Z W 1 U e X B l P j x J d G V t U G F 0 a D 5 T Z W N 0 a W 9 u M S 9 U Y W J l b G x l X 0 F u Z i V D M y V C Q 2 d l b j F f M V 9 f M i 9 H Z S V D M y V B N G 5 k Z X J 0 Z X I l M j B U e X A 8 L 0 l 0 Z W 1 Q Y X R o P j w v S X R l b U x v Y 2 F 0 a W 9 u P j x T d G F i b G V F b n R y a W V z I C 8 + P C 9 J d G V t P j x J d G V t P j x J d G V t T G 9 j Y X R p b 2 4 + P E l 0 Z W 1 U e X B l P k Z v c m 1 1 b G E 8 L 0 l 0 Z W 1 U e X B l P j x J d G V t U G F 0 a D 5 T Z W N 0 a W 9 u M S 9 U Y W J l b G x l b l 9 W U l 9 H T 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T m F t Z V V w Z G F 0 Z W R B Z n R l c k Z p b G w i I F Z h b H V l P S J s M C I g L z 4 8 R W 5 0 c n k g V H l w Z T 0 i U m V z d W x 0 V H l w Z S I g V m F s d W U 9 I n N F e G N l c H R p b 2 4 i I C 8 + P E V u d H J 5 I F R 5 c G U 9 I k J 1 Z m Z l c k 5 l e H R S Z W Z y Z X N o I i B W Y W x 1 Z T 0 i b D E i I C 8 + P E V u d H J 5 I F R 5 c G U 9 I k Z p b G x l Z E N v b X B s Z X R l U m V z d W x 0 V G 9 X b 3 J r c 2 h l Z X Q i I F Z h b H V l P S J s M S I g L z 4 8 R W 5 0 c n k g V H l w Z T 0 i U m V s Y X R p b 2 5 z a G l w S W 5 m b 0 N v b n R h a W 5 l c i I g V m F s d W U 9 I n N 7 J n F 1 b 3 Q 7 Y 2 9 s d W 1 u Q 2 9 1 b n Q m c X V v d D s 6 N y w m c X V v d D t r Z X l D b 2 x 1 b W 5 O Y W 1 l c y Z x d W 9 0 O z p b X S w m c X V v d D t x d W V y e V J l b G F 0 a W 9 u c 2 h p c H M m c X V v d D s 6 W 1 0 s J n F 1 b 3 Q 7 Y 2 9 s d W 1 u S W R l b n R p d G l l c y Z x d W 9 0 O z p b J n F 1 b 3 Q 7 U 2 V j d G l v b j E v V G F i Z W x s Z W 5 f V l J f R 0 w v R 2 X D p G 5 k Z X J 0 Z X I g V H l w L n t W Z X J z a W N o Z X J l c i B O Y W 1 l L D B 9 J n F 1 b 3 Q 7 L C Z x d W 9 0 O 1 N l Y 3 R p b 2 4 x L 1 R h Y m V s b G V u X 1 Z S X 0 d M L 0 d l w 6 R u Z G V y d G V y I F R 5 c C 5 7 T n I u L D F 9 J n F 1 b 3 Q 7 L C Z x d W 9 0 O 1 N l Y 3 R p b 2 4 x L 1 R h Y m V s b G V u X 1 Z S X 0 d M L 0 d l w 6 R u Z G V y d G V y I F R 5 c C 5 7 S m F o c i w y f S Z x d W 9 0 O y w m c X V v d D t T Z W N 0 a W 9 u M S 9 U Y W J l b G x l b l 9 W U l 9 H T C 9 H Z c O k b m R l c n R l c i B U e X A u e 1 Z S X 1 R v d G F s X 2 5 1 c l 9 L V k c s M 3 0 m c X V v d D s s J n F 1 b 3 Q 7 U 2 V j d G l v b j E v V G F i Z W x s Z W 5 f V l J f R 0 w v R 2 X D p G 5 k Z X J 0 Z X I g V H l w L n t W U l 9 I L U U s N H 0 m c X V v d D s s J n F 1 b 3 Q 7 U 2 V j d G l v b j E v V G F i Z W x s Z W 5 f V l J f R 0 w v R 2 X D p G 5 k Z X J 0 Z X I g V H l w L n t H T F 9 U b 3 R h b F 9 u d X J f S 1 Z H L D V 9 J n F 1 b 3 Q 7 L C Z x d W 9 0 O 1 N l Y 3 R p b 2 4 x L 1 R h Y m V s b G V u X 1 Z S X 0 d M L 0 d l w 6 R u Z G V y d G V y I F R 5 c C 5 7 R 0 x f S C 1 F L D Z 9 J n F 1 b 3 Q 7 X S w m c X V v d D t D b 2 x 1 b W 5 D b 3 V u d C Z x d W 9 0 O z o 3 L C Z x d W 9 0 O 0 t l e U N v b H V t b k 5 h b W V z J n F 1 b 3 Q 7 O l t d L C Z x d W 9 0 O 0 N v b H V t b k l k Z W 5 0 a X R p Z X M m c X V v d D s 6 W y Z x d W 9 0 O 1 N l Y 3 R p b 2 4 x L 1 R h Y m V s b G V u X 1 Z S X 0 d M L 0 d l w 6 R u Z G V y d G V y I F R 5 c C 5 7 V m V y c 2 l j a G V y Z X I g T m F t Z S w w f S Z x d W 9 0 O y w m c X V v d D t T Z W N 0 a W 9 u M S 9 U Y W J l b G x l b l 9 W U l 9 H T C 9 H Z c O k b m R l c n R l c i B U e X A u e 0 5 y L i w x f S Z x d W 9 0 O y w m c X V v d D t T Z W N 0 a W 9 u M S 9 U Y W J l b G x l b l 9 W U l 9 H T C 9 H Z c O k b m R l c n R l c i B U e X A u e 0 p h a H I s M n 0 m c X V v d D s s J n F 1 b 3 Q 7 U 2 V j d G l v b j E v V G F i Z W x s Z W 5 f V l J f R 0 w v R 2 X D p G 5 k Z X J 0 Z X I g V H l w L n t W U l 9 U b 3 R h b F 9 u d X J f S 1 Z H L D N 9 J n F 1 b 3 Q 7 L C Z x d W 9 0 O 1 N l Y 3 R p b 2 4 x L 1 R h Y m V s b G V u X 1 Z S X 0 d M L 0 d l w 6 R u Z G V y d G V y I F R 5 c C 5 7 V l J f S C 1 F L D R 9 J n F 1 b 3 Q 7 L C Z x d W 9 0 O 1 N l Y 3 R p b 2 4 x L 1 R h Y m V s b G V u X 1 Z S X 0 d M L 0 d l w 6 R u Z G V y d G V y I F R 5 c C 5 7 R 0 x f V G 9 0 Y W x f b n V y X 0 t W R y w 1 f S Z x d W 9 0 O y w m c X V v d D t T Z W N 0 a W 9 u M S 9 U Y W J l b G x l b l 9 W U l 9 H T C 9 H Z c O k b m R l c n R l c i B U e X A u e 0 d M X 0 g t R S w 2 f S Z x d W 9 0 O 1 0 s J n F 1 b 3 Q 7 U m V s Y X R p b 2 5 z a G l w S W 5 m b y Z x d W 9 0 O z p b X X 0 i I C 8 + P E V u d H J 5 I F R 5 c G U 9 I k Z p b G x T d G F 0 d X M i I F Z h b H V l P S J z V 2 F p d G l u Z 0 Z v c k V 4 Y 2 V s U m V m c m V z a C I g L z 4 8 R W 5 0 c n k g V H l w Z T 0 i R m l s b E N v b H V t b k 5 h b W V z I i B W Y W x 1 Z T 0 i c 1 s m c X V v d D t W Z X J z a W N o Z X J l c i B O Y W 1 l J n F 1 b 3 Q 7 L C Z x d W 9 0 O 0 5 y L i Z x d W 9 0 O y w m c X V v d D t K Y W h y J n F 1 b 3 Q 7 L C Z x d W 9 0 O 1 Z S X 1 R v d G F s X 2 5 1 c l 9 L V k c m c X V v d D s s J n F 1 b 3 Q 7 V l J f S C 1 F J n F 1 b 3 Q 7 L C Z x d W 9 0 O 0 d M X 1 R v d G F s X 2 5 1 c l 9 L V k c m c X V v d D s s J n F 1 b 3 Q 7 R 0 x f S C 1 F J n F 1 b 3 Q 7 X S I g L z 4 8 R W 5 0 c n k g V H l w Z T 0 i R m l s b E N v b H V t b l R 5 c G V z I i B W Y W x 1 Z T 0 i c 0 J n T U R C U V V G Q l E 9 P S I g L z 4 8 R W 5 0 c n k g V H l w Z T 0 i R m l s b E x h c 3 R V c G R h d G V k I i B W Y W x 1 Z T 0 i Z D I w M j Q t M D Y t M j l U M T M 6 M z U 6 N T Q u N j A 1 N z A 2 N 1 o i I C 8 + P E V u d H J 5 I F R 5 c G U 9 I k Z p b G x F c n J v c k N v d W 5 0 I i B W Y W x 1 Z T 0 i b D A i I C 8 + P E V u d H J 5 I F R 5 c G U 9 I k Z p b G x F c n J v c k N v Z G U i I F Z h b H V l P S J z V W 5 r b m 9 3 b i I g L z 4 8 R W 5 0 c n k g V H l w Z T 0 i R m l s b E N v d W 5 0 I i B W Y W x 1 Z T 0 i b D A i I C 8 + P E V u d H J 5 I F R 5 c G U 9 I k F k Z G V k V G 9 E Y X R h T W 9 k Z W w i I F Z h b H V l P S J s M C I g L z 4 8 L 1 N 0 Y W J s Z U V u d H J p Z X M + P C 9 J d G V t P j x J d G V t P j x J d G V t T G 9 j Y X R p b 2 4 + P E l 0 Z W 1 U e X B l P k Z v c m 1 1 b G E 8 L 0 l 0 Z W 1 U e X B l P j x J d G V t U G F 0 a D 5 T Z W N 0 a W 9 u M S 9 U Y W J l b G x l b l 9 W U l 9 H T C 9 R d W V s b G U 8 L 0 l 0 Z W 1 Q Y X R o P j w v S X R l b U x v Y 2 F 0 a W 9 u P j x T d G F i b G V F b n R y a W V z I C 8 + P C 9 J d G V t P j x J d G V t P j x J d G V t T G 9 j Y X R p b 2 4 + P E l 0 Z W 1 U e X B l P k Z v c m 1 1 b G E 8 L 0 l 0 Z W 1 U e X B l P j x J d G V t U G F 0 a D 5 T Z W N 0 a W 9 u M S 9 U Y W J l b G x l b l 9 W U l 9 H T C 9 H Z S V D M y V B N G 5 k Z X J 0 Z X I l M j B U e X A 8 L 0 l 0 Z W 1 Q Y X R o P j w v S X R l b U x v Y 2 F 0 a W 9 u P j x T d G F i b G V F b n R y a W V z I C 8 + P C 9 J d G V t P j x J d G V t P j x J d G V t T G 9 j Y X R p b 2 4 + P E l 0 Z W 1 U e X B l P k Z v c m 1 1 b G E 8 L 0 l 0 Z W 1 U e X B l P j x J d G V t U G F 0 a D 5 T Z W N 0 a W 9 u M S 9 U Y W J l b G x l b l 9 W U l 9 H T C 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G a W x s R X J y b 3 J D b 2 R l I i B W Y W x 1 Z T 0 i c 1 V u a 2 5 v d 2 4 i I C 8 + P E V u d H J 5 I F R 5 c G U 9 I k Z p b G x F c n J v c k N v d W 5 0 I i B W Y W x 1 Z T 0 i b D A i I C 8 + P E V u d H J 5 I F R 5 c G U 9 I k Z p b G x M Y X N 0 V X B k Y X R l Z C I g V m F s d W U 9 I m Q y M D I 0 L T A 3 L T A 0 V D A 4 O j A y O j M w L j M 4 N D k 1 M z J a I i A v P j x F b n R y e S B U e X B l P S J G a W x s Q 2 9 s d W 1 u V H l w Z X M i I F Z h b H V l P S J z Q m d N Q U F 3 V U Z C U V U 9 I i A v P j x F b n R y e S B U e X B l P S J G a W x s Q 2 9 s d W 1 u T m F t Z X M i I F Z h b H V l P S J z W y Z x d W 9 0 O 1 Z l c n N p Y 2 h l c m V y I E 5 h b W U m c X V v d D s s J n F 1 b 3 Q 7 S m F o c i Z x d W 9 0 O y w m c X V v d D t U e X A m c X V v d D s s J n F 1 b 3 Q 7 V m V y c 2 l j a G V y Z X I g I y Z x d W 9 0 O y w m c X V v d D t W U l 9 U b 3 R h b F 9 u d X J f S 1 Z H J n F 1 b 3 Q 7 L C Z x d W 9 0 O 1 Z S X 0 g t R S Z x d W 9 0 O y w m c X V v d D t H T F 9 U b 3 R h b F 9 u d X J f S 1 Z H J n F 1 b 3 Q 7 L C Z x d W 9 0 O 0 d M X 0 g t R S Z x d W 9 0 O 1 0 i I C 8 + P E V u d H J 5 I F R 5 c G U 9 I k Z p b G x U Y X J n Z X R O Y W 1 l Q 3 V z d G 9 t a X p l Z C I g V m F s d W U 9 I m w x I i A v P j x F b n R y e S B U e X B l P S J R d W V y e U l E I i B W Y W x 1 Z T 0 i c 2 E y M W J l M z Y 1 L T g 4 O T U t N D A y O C 0 5 N z M 5 L T d h M D F l Y j c 3 N W V j Y i I g L z 4 8 R W 5 0 c n k g V H l w Z T 0 i R m l s b E N v d W 5 0 I i B W Y W x 1 Z T 0 i b D I y N y I g L z 4 8 R W 5 0 c n k g V H l w Z T 0 i Q W R k Z W R U b 0 R h d G F N b 2 R l b C I g V m F s d W U 9 I m w w I i A v P j x F b n R y e S B U e X B l P S J G a W x s U 3 R h d H V z I i B W Y W x 1 Z T 0 i c 0 N v b X B s Z X R l I i A v P j x F b n R y e S B U e X B l P S J S Z W x h d G l v b n N o a X B J b m Z v Q 2 9 u d G F p b m V y I i B W Y W x 1 Z T 0 i c 3 s m c X V v d D t j b 2 x 1 b W 5 D b 3 V u d C Z x d W 9 0 O z o 4 L C Z x d W 9 0 O 2 t l e U N v b H V t b k 5 h b W V z J n F 1 b 3 Q 7 O l t d L C Z x d W 9 0 O 3 F 1 Z X J 5 U m V s Y X R p b 2 5 z a G l w c y Z x d W 9 0 O z p b X S w m c X V v d D t j b 2 x 1 b W 5 J Z G V u d G l 0 a W V z J n F 1 b 3 Q 7 O l s m c X V v d D t T Z W N 0 a W 9 u M S 9 U Y W J l b G x l b l 9 W U l 9 H T C A o M i k v R 2 X D p G 5 k Z X J 0 Z X I g V H l w L n t W Z X J z a W N o Z X J l c i B O Y W 1 l L D B 9 J n F 1 b 3 Q 7 L C Z x d W 9 0 O 1 N l Y 3 R p b 2 4 x L 1 R h Y m V s b G V u X 1 Z S X 0 d M I C g y K S 9 H Z c O k b m R l c n R l c i B U e X A u e 0 p h a H I s M X 0 m c X V v d D s s J n F 1 b 3 Q 7 U 2 V j d G l v b j E v V G F i Z W x s Z W 5 f V l J f R 0 w g K D I p L 0 d l w 6 R u Z G V y d G V y I F R 5 c C 5 7 V H l w L D J 9 J n F 1 b 3 Q 7 L C Z x d W 9 0 O 1 N l Y 3 R p b 2 4 x L 1 R h Y m V s b G V u X 1 Z S X 0 d M I C g y K S 9 H Z c O k b m R l c n R l c i B U e X A u e 1 Z l c n N p Y 2 h l c m V y I C M s M 3 0 m c X V v d D s s J n F 1 b 3 Q 7 U 2 V j d G l v b j E v V G F i Z W x s Z W 5 f V l J f R 0 w g K D I p L 0 d l w 6 R u Z G V y d G V y I F R 5 c C 5 7 V l J f V G 9 0 Y W x f b n V y X 0 t W R y w 0 f S Z x d W 9 0 O y w m c X V v d D t T Z W N 0 a W 9 u M S 9 U Y W J l b G x l b l 9 W U l 9 H T C A o M i k v R 2 X D p G 5 k Z X J 0 Z X I g V H l w L n t W U l 9 I L U U s N X 0 m c X V v d D s s J n F 1 b 3 Q 7 U 2 V j d G l v b j E v V G F i Z W x s Z W 5 f V l J f R 0 w g K D I p L 0 d l w 6 R u Z G V y d G V y I F R 5 c C 5 7 R 0 x f V G 9 0 Y W x f b n V y X 0 t W R y w 2 f S Z x d W 9 0 O y w m c X V v d D t T Z W N 0 a W 9 u M S 9 U Y W J l b G x l b l 9 W U l 9 H T C A o M i k v R 2 X D p G 5 k Z X J 0 Z X I g V H l w L n t H T F 9 I L U U s N 3 0 m c X V v d D t d L C Z x d W 9 0 O 0 N v b H V t b k N v d W 5 0 J n F 1 b 3 Q 7 O j g s J n F 1 b 3 Q 7 S 2 V 5 Q 2 9 s d W 1 u T m F t Z X M m c X V v d D s 6 W 1 0 s J n F 1 b 3 Q 7 Q 2 9 s d W 1 u S W R l b n R p d G l l c y Z x d W 9 0 O z p b J n F 1 b 3 Q 7 U 2 V j d G l v b j E v V G F i Z W x s Z W 5 f V l J f R 0 w g K D I p L 0 d l w 6 R u Z G V y d G V y I F R 5 c C 5 7 V m V y c 2 l j a G V y Z X I g T m F t Z S w w f S Z x d W 9 0 O y w m c X V v d D t T Z W N 0 a W 9 u M S 9 U Y W J l b G x l b l 9 W U l 9 H T C A o M i k v R 2 X D p G 5 k Z X J 0 Z X I g V H l w L n t K Y W h y L D F 9 J n F 1 b 3 Q 7 L C Z x d W 9 0 O 1 N l Y 3 R p b 2 4 x L 1 R h Y m V s b G V u X 1 Z S X 0 d M I C g y K S 9 H Z c O k b m R l c n R l c i B U e X A u e 1 R 5 c C w y f S Z x d W 9 0 O y w m c X V v d D t T Z W N 0 a W 9 u M S 9 U Y W J l b G x l b l 9 W U l 9 H T C A o M i k v R 2 X D p G 5 k Z X J 0 Z X I g V H l w L n t W Z X J z a W N o Z X J l c i A j L D N 9 J n F 1 b 3 Q 7 L C Z x d W 9 0 O 1 N l Y 3 R p b 2 4 x L 1 R h Y m V s b G V u X 1 Z S X 0 d M I C g y K S 9 H Z c O k b m R l c n R l c i B U e X A u e 1 Z S X 1 R v d G F s X 2 5 1 c l 9 L V k c s N H 0 m c X V v d D s s J n F 1 b 3 Q 7 U 2 V j d G l v b j E v V G F i Z W x s Z W 5 f V l J f R 0 w g K D I p L 0 d l w 6 R u Z G V y d G V y I F R 5 c C 5 7 V l J f S C 1 F L D V 9 J n F 1 b 3 Q 7 L C Z x d W 9 0 O 1 N l Y 3 R p b 2 4 x L 1 R h Y m V s b G V u X 1 Z S X 0 d M I C g y K S 9 H Z c O k b m R l c n R l c i B U e X A u e 0 d M X 1 R v d G F s X 2 5 1 c l 9 L V k c s N n 0 m c X V v d D s s J n F 1 b 3 Q 7 U 2 V j d G l v b j E v V G F i Z W x s Z W 5 f V l J f R 0 w g K D I p L 0 d l w 6 R u Z G V y d G V y I F R 5 c C 5 7 R 0 x f S C 1 F L D d 9 J n F 1 b 3 Q 7 X S w m c X V v d D t S Z W x h d G l v b n N o a X B J b m Z v J n F 1 b 3 Q 7 O l t d f S I g L z 4 8 L 1 N 0 Y W J s Z U V u d H J p Z X M + P C 9 J d G V t P j x J d G V t P j x J d G V t T G 9 j Y X R p b 2 4 + P E l 0 Z W 1 U e X B l P k Z v c m 1 1 b G E 8 L 0 l 0 Z W 1 U e X B l P j x J d G V t U G F 0 a D 5 T Z W N 0 a W 9 u M S 9 U Y W J l b G x l b l 9 W U l 9 H T C U y M C g y K S 9 R d W V s b G U 8 L 0 l 0 Z W 1 Q Y X R o P j w v S X R l b U x v Y 2 F 0 a W 9 u P j x T d G F i b G V F b n R y a W V z I C 8 + P C 9 J d G V t P j x J d G V t P j x J d G V t T G 9 j Y X R p b 2 4 + P E l 0 Z W 1 U e X B l P k Z v c m 1 1 b G E 8 L 0 l 0 Z W 1 U e X B l P j x J d G V t U G F 0 a D 5 T Z W N 0 a W 9 u M S 9 U Y W J l b G x l b l 9 W U l 9 H T C U y M C g y K S 9 H Z S V D M y V B N G 5 k Z X J 0 Z X I l M j B U e X A 8 L 0 l 0 Z W 1 Q Y X R o P j w v S X R l b U x v Y 2 F 0 a W 9 u P j x T d G F i b G V F b n R y a W V z I C 8 + P C 9 J d G V t P j x J d G V t P j x J d G V t T G 9 j Y X R p b 2 4 + P E l 0 Z W 1 U e X B l P k Z v c m 1 1 b G E 8 L 0 l 0 Z W 1 U e X B l P j x J d G V t U G F 0 a D 5 T Z W N 0 a W 9 u M S 9 a d X N h b W 1 l b m Y l Q z M l Q k N o c m V u M 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T m F t Z V V w Z G F 0 Z W R B Z n R l c k Z p b G w i I F Z h b H V l P S J s M C I g L z 4 8 R W 5 0 c n k g V H l w Z T 0 i U m V z d W x 0 V H l w Z S I g V m F s d W U 9 I n N F e G N l c H R p b 2 4 i I C 8 + P E V u d H J 5 I F R 5 c G U 9 I k J 1 Z m Z l c k 5 l e H R S Z W Z y Z X N o I i B W Y W x 1 Z T 0 i b D E i I C 8 + P E V u d H J 5 I F R 5 c G U 9 I k Z p b G x l Z E N v b X B s Z X R l U m V z d W x 0 V G 9 X b 3 J r c 2 h l Z X Q i I F Z h b H V l P S J s M S I g L z 4 8 R W 5 0 c n k g V H l w Z T 0 i R m l s b E V y c m 9 y Q 2 9 k Z S I g V m F s d W U 9 I n N V b m t u b 3 d u I i A v P j x F b n R y e S B U e X B l P S J G a W x s R X J y b 3 J D b 3 V u d C I g V m F s d W U 9 I m w w I i A v P j x F b n R y e S B U e X B l P S J G a W x s T G F z d F V w Z G F 0 Z W Q i I F Z h b H V l P S J k M j A y N C 0 w N y 0 w M V Q x N T o w O T o y M S 4 0 N D g 4 M D Y 4 W i I g L z 4 8 R W 5 0 c n k g V H l w Z T 0 i R m l s b E N v b H V t b l R 5 c G V z I i B W Y W x 1 Z T 0 i c 0 J n T U d B d 1 l H Q m d V R E F B Q U F B Q U F B Q U F B Q U F B Q U F B Q U F B Q U F B Q U F B Q U F B Q U F B Q U F B Q U F B Q U F B Q U F B Q U F B R k J R V U Z C U U 1 G Q X d V R k J R V U Z C U V V G Q U F B R E J R V U Z C U V V G Q l F B R k J R V U Z C U V V G Q l F B R k J R V U F B Q U F G Q l F B R k F B Q U F B Q U F B Q U F B Q U F B Q U F B Q U F G Q U F B Q U F B Q U F B Q U F G Q U F B Q U F B Q U F B Q U F B Q U F B Q U F B Q U F B Q U F B Q U F B Q U F B P T 0 i I C 8 + P E V u d H J 5 I F R 5 c G U 9 I k Z p b G x D b 2 x 1 b W 5 O Y W 1 l c y I g V m F s d W U 9 I n N b J n F 1 b 3 Q 7 U 2 9 1 c m N l L k 5 h b W U m c X V v d D s s J n F 1 b 3 Q 7 S m F o c i Z x d W 9 0 O y w m c X V v d D t U e X A m c X V v d D s s J n F 1 b 3 Q 7 V m V y c 2 l j a G V y Z X I g I y Z x d W 9 0 O y w m c X V v d D t W Z X J z a W N o Z X J l c i B O Y W 1 l J n F 1 b 3 Q 7 L C Z x d W 9 0 O 0 t h b n R v b i Z x d W 9 0 O y w m c X V v d D t C c m F u Y 2 h l J n F 1 b 3 Q 7 L C Z x d W 9 0 O 8 O Y I F Z l c n N p Y 2 h l c n R l J n F 1 b 3 Q 7 L C Z x d W 9 0 O 1 Z l c n N p Y 2 h l c n R l b m J l c 3 R h b m Q g U 3 R p Y 2 h 0 Y W c g M D E u M D E u I E Z v b G d l a m F o c i Z x d W 9 0 O y w m c X V v d D t J b W 9 f S W 5 s Y W 5 k L U t W R 1 9 n Z W J W J n F 1 b 3 Q 7 L C Z x d W 9 0 O 0 l t b 1 9 B d X N s Y W 5 k L U t W R 1 9 n Z W J W J n F 1 b 3 Q 7 L C Z x d W 9 0 O 0 l t b 1 9 G b 2 5 k c y 1 n Z X N p Y 2 h l c n Q t S 1 Z H X 2 d l Y l Y m c X V v d D s s J n F 1 b 3 Q 7 S W 1 v X 0 Z v b m R z L W 5 p Y 2 h 0 L U t W R 1 9 n Z W J W J n F 1 b 3 Q 7 L C Z x d W 9 0 O 0 9 i b G l z L W d l c 2 l j a G V y d C 1 L V k d f Z 2 V i V i Z x d W 9 0 O y w m c X V v d D t P Y m x p c y 1 u a W N o d C 1 L V k d f Z 2 V i V i Z x d W 9 0 O y w m c X V v d D t P Y m x f R m 9 u Z H M t Z 2 V z a W N o Z X J 0 L U t W R 1 9 n Z W J W J n F 1 b 3 Q 7 L C Z x d W 9 0 O 0 9 i b F 9 G b 2 5 k c y 1 u a W N o d C 1 L V k d f Z 2 V i V i Z x d W 9 0 O y w m c X V v d D t B a 3 Q t Z 2 V z a W N o Z X J 0 L U t W R 1 9 n Z W J W J n F 1 b 3 Q 7 L C Z x d W 9 0 O 0 F r d C 1 u a W N o d C 1 L V k d f Z 2 V i V i Z x d W 9 0 O y w m c X V v d D t B a 3 R f R m 9 u Z H M t Z 2 V z a W N o Z X J 0 L U t W R 1 9 n Z W J W J n F 1 b 3 Q 7 L C Z x d W 9 0 O 0 F r d F 9 G b 2 5 k c y 1 u a W N o d C 1 L V k d f Z 2 V i V i Z x d W 9 0 O y w m c X V v d D t M a X E t Z 2 V z a W N o Z X J 0 L U t W R 1 9 n Z W J W J n F 1 b 3 Q 7 L C Z x d W 9 0 O 0 x p c S 1 u a W N o d C 1 L V k d f Z 2 V i V i Z x d W 9 0 O y w m c X V v d D t M a X F f R m 9 u Z H M t Z 2 V z a W N o Z X J 0 L U t W R 1 9 n Z W J W J n F 1 b 3 Q 7 L C Z x d W 9 0 O 0 x p c V 9 G b 2 5 k c y 1 u a W N o d C 1 L V k d f Z 2 V i V i Z x d W 9 0 O y w m c X V v d D t E Z X J p d m F 0 a X Z l X 2 d l Y l Y m c X V v d D s s J n F 1 b 3 Q 7 S W 1 v X 0 l u b G F u Z C 1 L V k d f w 7 x i c m l n V i Z x d W 9 0 O y w m c X V v d D t J b W 9 f Q X V z b G F u Z C 1 L V k d f w 7 x i c m l n V i Z x d W 9 0 O y w m c X V v d D t J b W 9 f R m 9 u Z H M t Z 2 V z a W N o Z X J 0 L U t W R 1 / D v G J y a W d W J n F 1 b 3 Q 7 L C Z x d W 9 0 O 0 l t b 1 9 G b 2 5 k c y 1 u a W N o d C 1 L V k d f w 7 x i c m l n V i Z x d W 9 0 O y w m c X V v d D t P Y m x p c y 1 n Z X N p Y 2 h l c n Q t S 1 Z H X 8 O 8 Y n J p Z 1 Y m c X V v d D s s J n F 1 b 3 Q 7 T 2 J s a X M t b m l j a H Q t S 1 Z H X 8 O 8 Y n J p Z 1 Y m c X V v d D s s J n F 1 b 3 Q 7 T 2 J s X 0 Z v b m R z L W d l c 2 l j a G V y d C 1 L V k d f w 7 x i c m l n V i Z x d W 9 0 O y w m c X V v d D t P Y m x f R m 9 u Z H M t b m l j a H Q t S 1 Z H X 8 O 8 Y n J p Z 1 Y m c X V v d D s s J n F 1 b 3 Q 7 Q W t 0 L W d l c 2 l j a G V y d C 1 L V k d f w 7 x i c m l n V i Z x d W 9 0 O y w m c X V v d D t B a 3 Q t b m l j a H Q t S 1 Z H X 8 O 8 Y n J p Z 1 Y m c X V v d D s s J n F 1 b 3 Q 7 Q W t 0 X 0 Z v b m R z L W d l c 2 l j a G V y d C 1 L V k d f w 7 x i c m l n V i Z x d W 9 0 O y w m c X V v d D t B a 3 R f R m 9 u Z H M t b m l j a H Q t S 1 Z H X 8 O 8 Y n J p Z 1 Y m c X V v d D s s J n F 1 b 3 Q 7 T G l x L W d l c 2 l j a G V y d C 1 L V k d f w 7 x i c m l n V i Z x d W 9 0 O y w m c X V v d D t M a X E t b m l j a H Q t S 1 Z H X 8 O 8 Y n J p Z 1 Y m c X V v d D s s J n F 1 b 3 Q 7 T G l x X 0 Z v b m R z L W d l c 2 l j a G V y d C 1 L V k d f w 7 x i c m l n V i Z x d W 9 0 O y w m c X V v d D t M a X F f R m 9 u Z H M t b m l j a H Q t S 1 Z H X 8 O 8 Y n J p Z 1 Y m c X V v d D s s J n F 1 b 3 Q 7 R G V y a X Z h d G l 2 Z V / D v G J y a W d W J n F 1 b 3 Q 7 L C Z x d W 9 0 O 0 J l d G V p b G l n d W 5 n Z W 4 g S 1 Y t S 1 Z H X 8 O 8 Y n J p Z 1 Y m c X V v d D s s J n F 1 b 3 Q 7 U H L D p G 1 p Z W 4 g K E t 0 b y 4 z M C k m c X V v d D s s J n F 1 b 3 Q 7 R X J s w 7 Z z b W l u Z G V y d W 5 n Z W 4 g Y X V m I F B y w 6 R t a W V u I C h L d G 8 u M z M p J n F 1 b 3 Q 7 L C Z x d W 9 0 O 1 B y w 6 R t a W V u d G F u d G V p b G U g Z G V y I F L D v G N r d m V y c 2 l j a G V y Z X I g K E t 0 b y 4 z N S k m c X V v d D s s J n F 1 b 3 Q 7 Q m V p d H L D p G d l I G R l c i B L Y W 5 0 b 2 5 l I H o u R y 4 g Z G V y I F B y w 6 R t a W V u d m V y Y m l s b G l n d W 5 n I C h L d G 8 u M z Y p J n F 1 b 3 Q 7 L C Z x d W 9 0 O 0 F u Z G V y Z S B C Z W l 0 c s O k Z 2 U g e i 5 H L i B k Z X M g V m V y c 2 l j a G V y Z X J z I C h L d G 8 u M z Y p J n F 1 b 3 Q 7 L C Z x d W 9 0 O 0 J l a X R y w 6 R n Z S B h b i B J b n N v b H Z l b n p m b 2 5 k c y A o S 3 R v L j M 2 K S Z x d W 9 0 O y w m c X V v d D t C Z W l 0 c s O k Z 2 U g Y W 4 g Z G l l I E d l c 3 V u Z G h l a X R z Z s O 2 c m R l c n V u Z y A o Q X J 0 L i A x O S B L V k c p I C A o S 3 R v L j M 2 K S Z x d W 9 0 O y w m c X V v d D t C Z W l 0 c s O k Z 2 U g Y W 4 g Z G l l I E V p Z G d l b s O 2 c 3 N p c 2 N o Z S B R d W F s a X T D p H R z a 2 9 t b W l z c 2 l v b i A o R V F L K S B B c n Q u I D U 4 Z i B L V k c m c X V v d D s s J n F 1 b 3 Q 7 Q W 5 n Z X J l Y 2 h u Z X R l I H V u Z C B h d X N i Z X p h a G x 0 Z S B C Z W l 0 c s O k Z 2 U g Y W 4 g Z G l l I F Z l c n N p Y 2 h l c n R l b i A o S 3 R v L j M 3 K S Z x d W 9 0 O y w m c X V v d D t C c n V 0 d G 9 s Z W l z d H V u Z 2 V u I C h L d G 8 u N D A p J n F 1 b 3 Q 7 L C Z x d W 9 0 O 0 t v c 3 R l b m J l d G V p b G l n d W 5 n Z W 4 g R n J h b m N o a X N z Z W 4 g K E t 0 b y 4 0 M i k m c X V v d D s s J n F 1 b 3 Q 7 S 2 9 z d G V u Y m V 0 Z W l s a W d 1 b m d l b i B T Z W x i c 2 J l a G F s d C A o S 3 R v L j Q y K S Z x d W 9 0 O y w m c X V v d D t L b 3 N 0 Z W 5 i Z X R l a W x p Z 3 V u Z 2 V u I F N w a X R h b G J l a X R y Y W c g K E t 0 b y 4 0 M i k m c X V v d D s s J n F 1 b 3 Q 7 S 2 9 z d G V u Y m V 0 Z W l s a W d 1 b m d l b i B Q Y X V z Y 2 h h b C A o S 3 R v L j Q y K S Z x d W 9 0 O y w m c X V v d D t B Y n N j a H J l a W J 1 b m d l b i B h d W Y g S 2 9 z d G V u Y m V 0 Z W l s a W d 1 b m d l b i A o S 3 R v L j Q y K S Z x d W 9 0 O y w m c X V v d D t W Z X L D p G 5 k Z X J 1 b m c g U s O 8 Y 2 t z d G V s b H V u Z 2 V u I G b D v H I g d W 5 l c m x l Z G l n d G U g V m V y c 2 l j a G V y d W 5 n c 2 b D p G x s Z S A o S 3 R v L j Q 1 K S Z x d W 9 0 O y w m c X V v d D t B d X N n b G V p Y 2 g g d m 9 u I H p 1 I G h v a G V u I F B y w 6 R t a W V u Z W l u b m F o b W V u I C h L d G 8 u N D U 0 K S A o Y W I g M j A x N y k m c X V v d D s s J n F 1 b 3 Q 7 V m V y w 6 R u Z C 5 k L n Z l c n M u d G V j a G 4 u U 2 N o d 2 F u a 3 V u Z 3 M t U n N 0 L i A o S 3 R v L i A 0 N j A p I C h u d X I g Y m V p I F Z W R y k m c X V v d D s s J n F 1 b 3 Q 7 V m V y w 6 R u Z G V y d W 5 n I F L D v G N r c 3 R l b G x 1 b m d l b i B Q c s O k b W l l b m t v c n J l a 3 R 1 c i A g K E t 0 b y 4 0 N y k m c X V v d D s s J n F 1 b 3 Q 7 Q W J n Y W J l b i B p b i B k Z W 4 g U m l z a W t v Y X V z Z 2 x l a W N o I C h L d G 8 u I G b D v H I g T m V 0 d G 8 t W m F o b G V y K S A o S 3 R v L j Q 4 K S Z x d W 9 0 O y w m c X V v d D t C Z W l 0 c s O k Z 2 U g Y X V z I G R l b S B S a X N p a 2 9 h d X N n b G V p Y 2 g g K E t 0 b y 4 g Z s O 8 c i B O Z X R 0 b y 1 F b X B m w 6 R u Z 2 V y K S A o S 3 R v L j Q 4 K S Z x d W 9 0 O y w m c X V v d D t C a W x k d W 5 n I C 8 g Q X V m b M O 2 c 3 V u Z y B B Y m d y Z W 5 6 d W 5 n Z W 4 g Z s O 8 c i B k Z W 4 g U m l z a W t v Y X V z Z 2 x l a W N o I C h L d G 8 u N D g p J n F 1 b 3 Q 7 L C Z x d W 9 0 O 0 J l a G F u Z G x 1 b m d z c G F 1 c 2 N o Y W x l b i B N Y W 5 h Z 2 V k I E N h c m U g K E t 0 b y 4 0 M y k m c X V v d D s s J n F 1 b 3 Q 7 S 2 9 z d G V u I G b D v H I g b W V k a X p p b m l z Y 2 h l I E N h b G w t Q 2 V u d G V y I C h L d G 8 u N D M p J n F 1 b 3 Q 7 L C Z x d W 9 0 O 1 d l a X R l c m U g T G V p c 3 R 1 b m d l b i A o S 3 R v L j Q z K S Z x d W 9 0 O y w m c X V v d D t M Z W l z d H V u Z 3 N h b n R l a W x l I H B h c 3 N p d m U g U s O 8 Y 2 t 2 Z X J z a W N o Z X J 1 b m c g K E t 0 b y 4 0 N C k m c X V v d D s s J n F 1 b 3 Q 7 w 5 x i Z X J z Y 2 h 1 c 3 N i Z X R l a W x p Z 3 V u Z y B k Z X I g V m V y c 2 l j a G V y d G V u I C h L d G 8 u I D Q 5 M C k g K G 5 1 c i B i Z W k g V l Z H K S Z x d W 9 0 O y w m c X V v d D s 1 M D A g L y A 1 M D I g L S A 1 M D Q g U G V y c 2 9 u Y W x h d W Z 3 Y W 5 k I C h L d G 8 u N T A p J n F 1 b 3 Q 7 L C Z x d W 9 0 O 1 B y b 3 Z p c 2 l v b m V u I G F u c y B l a W d l b m U g U G V y c 2 9 u Y W w g K E t 0 b y 4 1 M C k m c X V v d D s s J n F 1 b 3 Q 7 N T E w I C 0 g N T E 1 I C s g N T E 4 I E R p d m V y c 2 V y I E J l d H J p Z W J z Y X V m d 2 F u Z C A o S 3 R v L i A 1 M S k m c X V v d D s s J n F 1 b 3 Q 7 V 2 V y Y m V h d W Z 3 Y W 5 k I C h L d G 8 u I D U x K S Z x d W 9 0 O y w m c X V v d D t Q c m 9 2 a X N p b 2 5 l b i A o S 3 R v L i A 1 M T c p J n F 1 b 3 Q 7 L C Z x d W 9 0 O 0 F i c 2 N o c m V p Y n V u Z 2 V u I C h L d G 8 u I D U x K S Z x d W 9 0 O y w m c X V v d D v D n G J y a W d l c i B i Z X R y a W V i b G l j a G V y I E V y d H J h Z y B L V k c g K E t 0 b y 4 3 M C k m c X V v d D s s J n F 1 b 3 Q 7 w 5 x i c m l n Z X I g Y m V 0 c m l l Y m x p Y 2 h l c i B B d W Z 3 Y W 5 k I E t W R y A o S 3 R v L j c x K S Z x d W 9 0 O y w m c X V v d D t G c m V p d 2 l s b G l n Z X I g Q W J i Y X U g d m 9 u I M O 8 Y m V y b c O k c 3 N p Z 2 V u I F J l c 2 V y d m V u I C h L d G 8 u N z E 1 K S A o Y W I g M j A x N y k m c X V v d D s s J n F 1 b 3 Q 7 R X J m b 2 x n I G F 1 c y B L Y X B p d G F s Y W 5 s Y W d l b i B L V k c g K E t 0 b y 4 3 M y k m c X V v d D s s J n F 1 b 3 Q 7 Q m V 0 c m l l Y n N m c m V t Z G V y I H V u Z C B h d X N z Z X J v c m R l b n R s a W N o Z X I g R X J 0 c m F n I C h L d G 8 u O D A p J n F 1 b 3 Q 7 L C Z x d W 9 0 O 0 J l d H J p Z W J z Z n J l b W R l c i B 1 b m Q g Y X V z c 2 V y b 3 J k Z W 5 0 b G l j a G V y I E F 1 Z n d h b m Q g K E t 0 b y 4 4 M C k m c X V v d D s s J n F 1 b 3 Q 7 U 3 R l d W V y b i A o S 3 R v L i A 5 K S A o b n V y I G J l a S B W V k c p J n F 1 b 3 Q 7 L C Z x d W 9 0 O 0 F i Z 3 J l b n p 1 b m c g U k E g K E t 0 b y 4 y N z A w K S Z x d W 9 0 O y w m c X V v d D t B Y m d y Z W 5 6 d W 5 n I F J B I C h L d G 8 u M T U z K S Z x d W 9 0 O y w m c X V v d D t 2 b 3 J o I F J l c y A o Y W x s I G l u I E 1 p b y k m c X V v d D s s J n F 1 b 3 Q 7 T W l u I F J l c y A o Y W x s I G l u I E 1 p b y k m c X V v d D s s J n F 1 b 3 Q 7 R G V m X 1 J B J n F 1 b 3 Q 7 L C Z x d W 9 0 O 0 t h c G l 0 Y W x h b m x h Z 2 V u I E t W R y A o M T A w K S Z x d W 9 0 O y w m c X V v d D t L Y X B p d G F s Y W 5 s Y W d l b i B W V k c g K D E w M S k m c X V v d D s s J n F 1 b 3 Q 7 Q W t 0 a X Z l b i B h d X M g V m 9 y c 2 9 y Z 2 V w b M O k b m U g K D E w N C k m c X V v d D s s J n F 1 b 3 Q 7 S W 1 t Y X R l c m l l b G x l I E F u b G F n Z W 4 g K D E x K S Z x d W 9 0 O y w m c X V v d D t T Y W N o Y W 5 s Y W d l b i A o M T M p J n F 1 b 3 Q 7 L C Z x d W 9 0 O 1 J l Y 2 h u d W 5 n c 2 F i Z 3 J l b n p 1 b m c g K D E 1 K S Z x d W 9 0 O y w m c X V v d D t G b 3 J k Z X J 1 b m d l b i B W Z X J z a W N o Z X J 1 b m d z b m V o b W V y I C g x N j A p J n F 1 b 3 Q 7 L C Z x d W 9 0 O 0 Z v c m R l c n V u Z 2 V u I G F 1 c y B S Q S A o M T Y x K S Z x d W 9 0 O y w m c X V v d D t W Z X J z a W N o Z X J 1 b m d z b 3 J n Y W 5 p c 2 F 0 a W 9 u Z W 4 g K D E 2 N C k m c X V v d D s s J n F 1 b 3 Q 7 Q W d l b n R l b i B 1 b m Q g V m V y b W l 0 d G x l c i A o M T Y 1 K S Z x d W 9 0 O y w m c X V v d D t H Z W d l b s O 8 Y m V y I H N 0 Y W F 0 b G l j a G V u I F N 0 Z W x s Z W 4 g K D E 2 N y k m c X V v d D s s J n F 1 b 3 Q 7 w 5 x i c m l n Z S B G b 3 J k Z X J 1 b m d l b i A o M T Y 5 K S Z x d W 9 0 O y w m c X V v d D t G b 3 J k Z X J 1 b m d l b i B i Z W k g b m F o Z X N 0 Z W h l b m R l b i B P c m d h b m l z Y X R p b 2 5 l b i B 1 b m Q g U G V y c 2 9 u Z W 4 g K D E 3 K S Z x d W 9 0 O y w m c X V v d D t G b M O 8 c 3 N p Z 2 U g T W l 0 d G V s I C g x O S k m c X V v d D s s J n F 1 b 3 Q 7 Q l 9 L Y X B p d G F s I G R l c i B P c m d h b m l z Y X R p b 2 4 g K D I w M C k m c X V v d D s s J n F 1 b 3 Q 7 Q l 9 P S 1 A g Q 0 g g M j A 2 M D A m c X V v d D s s J n F 1 b 3 Q 7 Q l 9 P S 1 A g R V U v R U Z U Q S A y M D Y w M S Z x d W 9 0 O y w m c X V v d D t G c m V p d 2 l s b G l n Z X M g V G F n Z 2 V s Z C B L V k c g M j A 2 M D I m c X V v d D s s J n F 1 b 3 Q 7 Q l 9 B a 3 R p d m U g U s O 8 Y 2 t 2 Z X J z a W N o Z X J 1 b m c g S 1 Z H I C g y M D Y w M y k m c X V v d D s s J n F 1 b 3 Q 7 V V Z H I C h V V l Y g M j A 2 M j A p J n F 1 b 3 Q 7 L C Z x d W 9 0 O 1 V W R y A o V V Z W I D I w N j I x K S Z x d W 9 0 O y w m c X V v d D t G X 1 Z H I G l u a 2 w u I E Z M I C g y M D Y x K S Z x d W 9 0 O y w m c X V v d D t C X 1 Z l c n N p Y 2 h l c n V u Z 3 N 0 Z W N o b m l z Y 2 h l I F L D v G N r c 3 R l b G x 1 b m d l b i B m w 7 x y I G Z y Z W l 3 a W x s a W d l c y B U Y W d n Z W x k I E t W R y B M Z W l z d H V u Z 3 N y w 7 x j a 3 N 0 Z W x s d W 5 n Z W 4 g K D I x M D A w K S Z x d W 9 0 O y w m c X V v d D t C X 1 Z l c n N p Y 2 h l c n V u Z 3 N 0 Z W N o b m l z Y 2 h l I F L D v G N r c 3 R l b G x 1 b m d l b i B m w 7 x y I G Z y Z W l 3 a W x s a W d l c y B U Y W d n Z W x k I E t W R y B B b H R l c n V u Z 3 N y w 7 x j a 3 N 0 Z W x s d W 5 n Z W 4 g K D I x M D A x K S Z x d W 9 0 O y w m c X V v d D t C X 1 Z l c n N p Y 2 h l c n V u Z 3 N 0 Z W N o b m l z Y 2 h l I F L D v G N r c 3 R l b G x 1 b m d l b i B m w 7 x y I E 9 L U C B D S C A o M j E w M T A p J n F 1 b 3 Q 7 L C Z x d W 9 0 O 0 J f V m V y c 2 l j a G V y d W 5 n c 3 R l Y 2 h u a X N j a G U g U s O 8 Y 2 t z d G V s b H V u Z 2 V u I G b D v H I g R V U v R U Z U Q S A o M j E w M T E p J n F 1 b 3 Q 7 L C Z x d W 9 0 O 0 J f V m V y c 2 l j a G V y d W 5 n c 3 R l Y 2 h u a X N j a G U g U s O 8 Y 2 t z d G V s b H V u Z 2 V u I G b D v H I g Q W t 0 a X Z l I F L D v G N r d m V y c 2 l j a G V y d W 5 n I E t W R y A o M j E w M i k m c X V v d D s s J n F 1 b 3 Q 7 Q l 9 W Z X J z a W N o Z X J 1 b m d z d G V j a G 5 p c 2 N o Z S B S w 7 x j a 3 N 0 Z W x s d W 5 n Z W 4 g Z s O 8 c i B W V k c g a W 5 r b C B G T C A o M j E w M y k m c X V v d D s s J n F 1 b 3 Q 7 V m V y c 2 l j a G V y d W 5 n c 3 R l Y 2 h u a X N j a G U g U s O 8 Y 2 t z d G V s b H V u Z 2 V u I F V W R y A o M j E w N C k m c X V v d D s s J n F 1 b 3 Q 7 Q l 9 S w 7 x j a 3 N 0 Z W x s d W 5 n Z W 4 g Q X V z Z 2 x l a W N o I H Z v b i B 6 d S B o b 2 h l b i B Q c s O k b W l l b m V p b m 5 h a G 1 l b i A o M j E w N S k m c X V v d D s s J n F 1 b 3 Q 7 V m V y c 2 l j a G V y d W 5 n c 3 R l Y 2 h u a X N j a G U g U 2 N o d 2 F u a 3 V u Z 3 M g d W 5 k I F N p Y 2 h l c m h l a X R z c s O 8 Y 2 t z d G V s b H V u Z 2 V u I F Z W R y A o M j E x K S Z x d W 9 0 O y w m c X V v d D t O a W N o d H Z l c n N p Y 2 h l c n V u Z 3 N 0 Z W N o b m l z Y 2 h l I F L D v G N r c 3 R l b G x 1 b m d l b i B L V k c g K D I y M D A p J n F 1 b 3 Q 7 L C Z x d W 9 0 O 0 5 p Y 2 h 0 d m V y c 2 l j a G V y d W 5 n c 3 R l Y 2 h u a X N j a G U g U s O 8 Y 2 t z d G V s b H V u Z 2 V u I F Z W R y A o M j I w M S k m c X V v d D s s J n F 1 b 3 Q 7 U s O 8 Y 2 t z d G V s b H V u Z 2 V u I G b D v H I g U m l z a W t l b i B p b i B k Z W 4 g S 2 F w a X R h b G F u b G F n Z W 4 g V l Z H X H U w M D I 2 V V Z H I C g y M z A p J n F 1 b 3 Q 7 L C Z x d W 9 0 O 0 J f U s O 8 Y 2 t z d G V s b H V u Z 2 V u I G Z y Z W l 3 a W x s a W d l c i B B Y m J h d S B 2 b 2 4 g w 7 x i Z X J t w 6 R z c 2 l n Z W 4 g U m V z Z X J 2 Z W 4 g K D I z M i k m c X V v d D s s J n F 1 b 3 Q 7 T G F u Z 2 Z y a X N 0 a W d l I F Z l c m J p b m R s a W N o a 2 V p d G V u I C g y N D A p J n F 1 b 3 Q 7 L C Z x d W 9 0 O 1 Z l c m J p b m R s a W N o a 2 V p d G V u I E R y a X R 0 Z S A o M j U w K S Z x d W 9 0 O y w m c X V v d D t W Z X J i a W 5 k b G l j a G t l a X R l b i B M Z W l z d H V u Z 3 N l c m J y a W 5 n Z X I g K D I 2 M C k m c X V v d D s s J n F 1 b 3 Q 7 V m 9 y Y X V z Y m V 6 Y W h s d G U g U H L D p G 1 p Z W 4 g Z G V y I F Z l c n N p Y 2 h l c n R l b i A o M j Y x K S Z x d W 9 0 O y w m c X V v d D t Q Y X N z a X Z l I E R 1 c m N o Z 2 F u Z 3 N r b 2 5 0 a S A o M j Y y K S Z x d W 9 0 O y w m c X V v d D t W Z X J z a W N o Z X J 1 b m d z b 3 J n Y W 5 p c 2 F 0 a W 9 u Z W 4 g K D I 2 M y k m c X V v d D s s J n F 1 b 3 Q 7 Q W d l b n R l b i B 1 b m Q g V m V y b W l 0 d G x l c i A o M j Y 0 K S Z x d W 9 0 O y w m c X V v d D t H Z W d l b s O 8 Y m V y I H N 0 Y W F 0 b G l j a G V u I F N 0 Z W x s Z W 4 g K D I 2 N S k m c X V v d D s s J n F 1 b 3 Q 7 R 2 V t Z W l u c 2 F t Z S B F a W 5 y a W N o d H V u Z y B L V k c g K D I 2 N i k m c X V v d D s s J n F 1 b 3 Q 7 V m V y Y m l u Z G x p Y 2 h r Z W l 0 Z W 4 g T G l l Z m V y Y W 5 0 Z W 4 g d W 5 k I M O c Y n J p Z 2 U g K D I 2 O C k m c X V v d D s s J n F 1 b 3 Q 7 V m V y Y m l u Z G x p Y 2 h r Z W l 0 Z W 4 g Z 2 V n Z W 7 D v G J l c i B u Y W h l c 3 R l a G V u Z G V u I E 9 y Z 2 F u a X N h d G l v b m V u I H V u Z C B Q Z X J z b 2 5 l b i A o M j Y 5 K S Z x d W 9 0 O y w m c X V v d D t C X 1 J l Y 2 h u d W 5 n c 2 F i Z 3 J l b n p 1 b m c g K D I 3 M C k m c X V v d D t d I i A v P j x F b n R y e S B U e X B l P S J G a W x s U 3 R h d H V z I i B W Y W x 1 Z T 0 i c 0 N v b X B s Z X R l I i A v P j x F b n R y e S B U e X B l P S J R d W V y e U l E I i B W Y W x 1 Z T 0 i c 2 V l N j l j Y T A 0 L T Z h Z W U t N G R j O C 1 i N z Q w L T l j M T E 1 Y T Q x N T Y 5 O S I g L z 4 8 R W 5 0 c n k g V H l w Z T 0 i R m l s b E N v d W 5 0 I i B W Y W x 1 Z T 0 i b D c z M i I g L z 4 8 R W 5 0 c n k g V H l w Z T 0 i Q W R k Z W R U b 0 R h d G F N b 2 R l b C I g V m F s d W U 9 I m w w I i A v P j x F b n R y e S B U e X B l P S J S Z W x h d G l v b n N o a X B J b m Z v Q 2 9 u d G F p b m V y I i B W Y W x 1 Z T 0 i c 3 s m c X V v d D t j b 2 x 1 b W 5 D b 3 V u d C Z x d W 9 0 O z o x M z Y s J n F 1 b 3 Q 7 a 2 V 5 Q 2 9 s d W 1 u T m F t Z X M m c X V v d D s 6 W 1 0 s J n F 1 b 3 Q 7 c X V l c n l S Z W x h d G l v b n N o a X B z J n F 1 b 3 Q 7 O l t d L C Z x d W 9 0 O 2 N v b H V t b k l k Z W 5 0 a X R p Z X M m c X V v d D s 6 W y Z x d W 9 0 O 1 N l Y 3 R p b 2 4 x L 0 R h d G V u Y m F z a X M g K E l T Q U s p L 0 d l w 6 R u Z G V y d G V y I F R 5 c C 5 7 U 2 9 1 c m N l L k 5 h b W U s M H 0 m c X V v d D s s J n F 1 b 3 Q 7 U 2 V j d G l v b j E v R G F 0 Z W 5 i Y X N p c y A o S V N B S y k v R 2 X D p G 5 k Z X J 0 Z X I g V H l w L n t K Y W h y L D F 9 J n F 1 b 3 Q 7 L C Z x d W 9 0 O 1 N l Y 3 R p b 2 4 x L 0 R h d G V u Y m F z a X M g K E l T Q U s p L 0 d l w 6 R u Z G V y d G V y I F R 5 c C 5 7 V H l w L D J 9 J n F 1 b 3 Q 7 L C Z x d W 9 0 O 1 N l Y 3 R p b 2 4 x L 0 R h d G V u Y m F z a X M g K E l T Q U s p L 0 d l w 6 R u Z G V y d G V y I F R 5 c C 5 7 V m V y c 2 l j a G V y Z X I g I y w z f S Z x d W 9 0 O y w m c X V v d D t T Z W N 0 a W 9 u M S 9 E Y X R l b m J h c 2 l z I C h J U 0 F L K S 9 H Z c O k b m R l c n R l c i B U e X A u e 1 Z l c n N p Y 2 h l c m V y I E 5 h b W U s N H 0 m c X V v d D s s J n F 1 b 3 Q 7 U 2 V j d G l v b j E v R G F 0 Z W 5 i Y X N p c y A o S V N B S y k v R 2 X D p G 5 k Z X J 0 Z X I g V H l w L n t L Y W 5 0 b 2 4 s N X 0 m c X V v d D s s J n F 1 b 3 Q 7 U 2 V j d G l v b j E v R G F 0 Z W 5 i Y X N p c y A o S V N B S y k v R 2 X D p G 5 k Z X J 0 Z X I g V H l w L n t C c m F u Y 2 h l L D Z 9 J n F 1 b 3 Q 7 L C Z x d W 9 0 O 1 N l Y 3 R p b 2 4 x L 0 R h d G V u Y m F z a X M g K E l T Q U s p L 0 d l w 6 R u Z G V y d G V y I F R 5 c C 5 7 w 5 g g V m V y c 2 l j a G V y d G U s N 3 0 m c X V v d D s s J n F 1 b 3 Q 7 U 2 V j d G l v b j E v R G F 0 Z W 5 i Y X N p c y A o S V N B S y k v R 2 X D p G 5 k Z X J 0 Z X I g V H l w L n t W Z X J z a W N o Z X J 0 Z W 5 i Z X N 0 Y W 5 k I F N 0 a W N o d G F n I D A x L j A x L i B G b 2 x n Z W p h a H I s O H 0 m c X V v d D s s J n F 1 b 3 Q 7 U 2 V j d G l v b j E v R G F 0 Z W 5 i Y X N p c y A o S V N B S y k v R 2 X D p G 5 k Z X J 0 Z X I g V H l w L n t J b W 9 f S W 5 s Y W 5 k L U t W R 1 9 n Z W J W L D l 9 J n F 1 b 3 Q 7 L C Z x d W 9 0 O 1 N l Y 3 R p b 2 4 x L 0 R h d G V u Y m F z a X M g K E l T Q U s p L 0 d l w 6 R u Z G V y d G V y I F R 5 c C 5 7 S W 1 v X 0 F 1 c 2 x h b m Q t S 1 Z H X 2 d l Y l Y s M T B 9 J n F 1 b 3 Q 7 L C Z x d W 9 0 O 1 N l Y 3 R p b 2 4 x L 0 R h d G V u Y m F z a X M g K E l T Q U s p L 0 d l w 6 R u Z G V y d G V y I F R 5 c C 5 7 S W 1 v X 0 Z v b m R z L W d l c 2 l j a G V y d C 1 L V k d f Z 2 V i V i w x M X 0 m c X V v d D s s J n F 1 b 3 Q 7 U 2 V j d G l v b j E v R G F 0 Z W 5 i Y X N p c y A o S V N B S y k v R 2 X D p G 5 k Z X J 0 Z X I g V H l w L n t J b W 9 f R m 9 u Z H M t b m l j a H Q t S 1 Z H X 2 d l Y l Y s M T J 9 J n F 1 b 3 Q 7 L C Z x d W 9 0 O 1 N l Y 3 R p b 2 4 x L 0 R h d G V u Y m F z a X M g K E l T Q U s p L 0 d l w 6 R u Z G V y d G V y I F R 5 c C 5 7 T 2 J s a X M t Z 2 V z a W N o Z X J 0 L U t W R 1 9 n Z W J W L D E z f S Z x d W 9 0 O y w m c X V v d D t T Z W N 0 a W 9 u M S 9 E Y X R l b m J h c 2 l z I C h J U 0 F L K S 9 H Z c O k b m R l c n R l c i B U e X A u e 0 9 i b G l z L W 5 p Y 2 h 0 L U t W R 1 9 n Z W J W L D E 0 f S Z x d W 9 0 O y w m c X V v d D t T Z W N 0 a W 9 u M S 9 E Y X R l b m J h c 2 l z I C h J U 0 F L K S 9 H Z c O k b m R l c n R l c i B U e X A u e 0 9 i b F 9 G b 2 5 k c y 1 n Z X N p Y 2 h l c n Q t S 1 Z H X 2 d l Y l Y s M T V 9 J n F 1 b 3 Q 7 L C Z x d W 9 0 O 1 N l Y 3 R p b 2 4 x L 0 R h d G V u Y m F z a X M g K E l T Q U s p L 0 d l w 6 R u Z G V y d G V y I F R 5 c C 5 7 T 2 J s X 0 Z v b m R z L W 5 p Y 2 h 0 L U t W R 1 9 n Z W J W L D E 2 f S Z x d W 9 0 O y w m c X V v d D t T Z W N 0 a W 9 u M S 9 E Y X R l b m J h c 2 l z I C h J U 0 F L K S 9 H Z c O k b m R l c n R l c i B U e X A u e 0 F r d C 1 n Z X N p Y 2 h l c n Q t S 1 Z H X 2 d l Y l Y s M T d 9 J n F 1 b 3 Q 7 L C Z x d W 9 0 O 1 N l Y 3 R p b 2 4 x L 0 R h d G V u Y m F z a X M g K E l T Q U s p L 0 d l w 6 R u Z G V y d G V y I F R 5 c C 5 7 Q W t 0 L W 5 p Y 2 h 0 L U t W R 1 9 n Z W J W L D E 4 f S Z x d W 9 0 O y w m c X V v d D t T Z W N 0 a W 9 u M S 9 E Y X R l b m J h c 2 l z I C h J U 0 F L K S 9 H Z c O k b m R l c n R l c i B U e X A u e 0 F r d F 9 G b 2 5 k c y 1 n Z X N p Y 2 h l c n Q t S 1 Z H X 2 d l Y l Y s M T l 9 J n F 1 b 3 Q 7 L C Z x d W 9 0 O 1 N l Y 3 R p b 2 4 x L 0 R h d G V u Y m F z a X M g K E l T Q U s p L 0 d l w 6 R u Z G V y d G V y I F R 5 c C 5 7 Q W t 0 X 0 Z v b m R z L W 5 p Y 2 h 0 L U t W R 1 9 n Z W J W L D I w f S Z x d W 9 0 O y w m c X V v d D t T Z W N 0 a W 9 u M S 9 E Y X R l b m J h c 2 l z I C h J U 0 F L K S 9 H Z c O k b m R l c n R l c i B U e X A u e 0 x p c S 1 n Z X N p Y 2 h l c n Q t S 1 Z H X 2 d l Y l Y s M j F 9 J n F 1 b 3 Q 7 L C Z x d W 9 0 O 1 N l Y 3 R p b 2 4 x L 0 R h d G V u Y m F z a X M g K E l T Q U s p L 0 d l w 6 R u Z G V y d G V y I F R 5 c C 5 7 T G l x L W 5 p Y 2 h 0 L U t W R 1 9 n Z W J W L D I y f S Z x d W 9 0 O y w m c X V v d D t T Z W N 0 a W 9 u M S 9 E Y X R l b m J h c 2 l z I C h J U 0 F L K S 9 H Z c O k b m R l c n R l c i B U e X A u e 0 x p c V 9 G b 2 5 k c y 1 n Z X N p Y 2 h l c n Q t S 1 Z H X 2 d l Y l Y s M j N 9 J n F 1 b 3 Q 7 L C Z x d W 9 0 O 1 N l Y 3 R p b 2 4 x L 0 R h d G V u Y m F z a X M g K E l T Q U s p L 0 d l w 6 R u Z G V y d G V y I F R 5 c C 5 7 T G l x X 0 Z v b m R z L W 5 p Y 2 h 0 L U t W R 1 9 n Z W J W L D I 0 f S Z x d W 9 0 O y w m c X V v d D t T Z W N 0 a W 9 u M S 9 E Y X R l b m J h c 2 l z I C h J U 0 F L K S 9 H Z c O k b m R l c n R l c i B U e X A u e 0 R l c m l 2 Y X R p d m V f Z 2 V i V i w y N X 0 m c X V v d D s s J n F 1 b 3 Q 7 U 2 V j d G l v b j E v R G F 0 Z W 5 i Y X N p c y A o S V N B S y k v R 2 X D p G 5 k Z X J 0 Z X I g V H l w L n t J b W 9 f S W 5 s Y W 5 k L U t W R 1 / D v G J y a W d W L D I 2 f S Z x d W 9 0 O y w m c X V v d D t T Z W N 0 a W 9 u M S 9 E Y X R l b m J h c 2 l z I C h J U 0 F L K S 9 H Z c O k b m R l c n R l c i B U e X A u e 0 l t b 1 9 B d X N s Y W 5 k L U t W R 1 / D v G J y a W d W L D I 3 f S Z x d W 9 0 O y w m c X V v d D t T Z W N 0 a W 9 u M S 9 E Y X R l b m J h c 2 l z I C h J U 0 F L K S 9 H Z c O k b m R l c n R l c i B U e X A u e 0 l t b 1 9 G b 2 5 k c y 1 n Z X N p Y 2 h l c n Q t S 1 Z H X 8 O 8 Y n J p Z 1 Y s M j h 9 J n F 1 b 3 Q 7 L C Z x d W 9 0 O 1 N l Y 3 R p b 2 4 x L 0 R h d G V u Y m F z a X M g K E l T Q U s p L 0 d l w 6 R u Z G V y d G V y I F R 5 c C 5 7 S W 1 v X 0 Z v b m R z L W 5 p Y 2 h 0 L U t W R 1 / D v G J y a W d W L D I 5 f S Z x d W 9 0 O y w m c X V v d D t T Z W N 0 a W 9 u M S 9 E Y X R l b m J h c 2 l z I C h J U 0 F L K S 9 H Z c O k b m R l c n R l c i B U e X A u e 0 9 i b G l z L W d l c 2 l j a G V y d C 1 L V k d f w 7 x i c m l n V i w z M H 0 m c X V v d D s s J n F 1 b 3 Q 7 U 2 V j d G l v b j E v R G F 0 Z W 5 i Y X N p c y A o S V N B S y k v R 2 X D p G 5 k Z X J 0 Z X I g V H l w L n t P Y m x p c y 1 u a W N o d C 1 L V k d f w 7 x i c m l n V i w z M X 0 m c X V v d D s s J n F 1 b 3 Q 7 U 2 V j d G l v b j E v R G F 0 Z W 5 i Y X N p c y A o S V N B S y k v R 2 X D p G 5 k Z X J 0 Z X I g V H l w L n t P Y m x f R m 9 u Z H M t Z 2 V z a W N o Z X J 0 L U t W R 1 / D v G J y a W d W L D M y f S Z x d W 9 0 O y w m c X V v d D t T Z W N 0 a W 9 u M S 9 E Y X R l b m J h c 2 l z I C h J U 0 F L K S 9 H Z c O k b m R l c n R l c i B U e X A u e 0 9 i b F 9 G b 2 5 k c y 1 u a W N o d C 1 L V k d f w 7 x i c m l n V i w z M 3 0 m c X V v d D s s J n F 1 b 3 Q 7 U 2 V j d G l v b j E v R G F 0 Z W 5 i Y X N p c y A o S V N B S y k v R 2 X D p G 5 k Z X J 0 Z X I g V H l w L n t B a 3 Q t Z 2 V z a W N o Z X J 0 L U t W R 1 / D v G J y a W d W L D M 0 f S Z x d W 9 0 O y w m c X V v d D t T Z W N 0 a W 9 u M S 9 E Y X R l b m J h c 2 l z I C h J U 0 F L K S 9 H Z c O k b m R l c n R l c i B U e X A u e 0 F r d C 1 u a W N o d C 1 L V k d f w 7 x i c m l n V i w z N X 0 m c X V v d D s s J n F 1 b 3 Q 7 U 2 V j d G l v b j E v R G F 0 Z W 5 i Y X N p c y A o S V N B S y k v R 2 X D p G 5 k Z X J 0 Z X I g V H l w L n t B a 3 R f R m 9 u Z H M t Z 2 V z a W N o Z X J 0 L U t W R 1 / D v G J y a W d W L D M 2 f S Z x d W 9 0 O y w m c X V v d D t T Z W N 0 a W 9 u M S 9 E Y X R l b m J h c 2 l z I C h J U 0 F L K S 9 H Z c O k b m R l c n R l c i B U e X A u e 0 F r d F 9 G b 2 5 k c y 1 u a W N o d C 1 L V k d f w 7 x i c m l n V i w z N 3 0 m c X V v d D s s J n F 1 b 3 Q 7 U 2 V j d G l v b j E v R G F 0 Z W 5 i Y X N p c y A o S V N B S y k v R 2 X D p G 5 k Z X J 0 Z X I g V H l w L n t M a X E t Z 2 V z a W N o Z X J 0 L U t W R 1 / D v G J y a W d W L D M 4 f S Z x d W 9 0 O y w m c X V v d D t T Z W N 0 a W 9 u M S 9 E Y X R l b m J h c 2 l z I C h J U 0 F L K S 9 H Z c O k b m R l c n R l c i B U e X A u e 0 x p c S 1 u a W N o d C 1 L V k d f w 7 x i c m l n V i w z O X 0 m c X V v d D s s J n F 1 b 3 Q 7 U 2 V j d G l v b j E v R G F 0 Z W 5 i Y X N p c y A o S V N B S y k v R 2 X D p G 5 k Z X J 0 Z X I g V H l w L n t M a X F f R m 9 u Z H M t Z 2 V z a W N o Z X J 0 L U t W R 1 / D v G J y a W d W L D Q w f S Z x d W 9 0 O y w m c X V v d D t T Z W N 0 a W 9 u M S 9 E Y X R l b m J h c 2 l z I C h J U 0 F L K S 9 H Z c O k b m R l c n R l c i B U e X A u e 0 x p c V 9 G b 2 5 k c y 1 u a W N o d C 1 L V k d f w 7 x i c m l n V i w 0 M X 0 m c X V v d D s s J n F 1 b 3 Q 7 U 2 V j d G l v b j E v R G F 0 Z W 5 i Y X N p c y A o S V N B S y k v R 2 X D p G 5 k Z X J 0 Z X I g V H l w L n t E Z X J p d m F 0 a X Z l X 8 O 8 Y n J p Z 1 Y s N D J 9 J n F 1 b 3 Q 7 L C Z x d W 9 0 O 1 N l Y 3 R p b 2 4 x L 0 R h d G V u Y m F z a X M g K E l T Q U s p L 0 d l w 6 R u Z G V y d G V y I F R 5 c C 5 7 Q m V 0 Z W l s a W d 1 b m d l b i B L V i 1 L V k d f w 7 x i c m l n V i w 0 M 3 0 m c X V v d D s s J n F 1 b 3 Q 7 U 2 V j d G l v b j E v R G F 0 Z W 5 i Y X N p c y A o S V N B S y k v R 2 X D p G 5 k Z X J 0 Z X I g V H l w L n t Q c s O k b W l l b i A o S 3 R v L j M w K S w 0 N H 0 m c X V v d D s s J n F 1 b 3 Q 7 U 2 V j d G l v b j E v R G F 0 Z W 5 i Y X N p c y A o S V N B S y k v R 2 X D p G 5 k Z X J 0 Z X I g V H l w L n t F c m z D t n N t a W 5 k Z X J 1 b m d l b i B h d W Y g U H L D p G 1 p Z W 4 g K E t 0 b y 4 z M y k s N D V 9 J n F 1 b 3 Q 7 L C Z x d W 9 0 O 1 N l Y 3 R p b 2 4 x L 0 R h d G V u Y m F z a X M g K E l T Q U s p L 0 d l w 6 R u Z G V y d G V y I F R 5 c C 5 7 U H L D p G 1 p Z W 5 0 Y W 5 0 Z W l s Z S B k Z X I g U s O 8 Y 2 t 2 Z X J z a W N o Z X J l c i A o S 3 R v L j M 1 K S w 0 N n 0 m c X V v d D s s J n F 1 b 3 Q 7 U 2 V j d G l v b j E v R G F 0 Z W 5 i Y X N p c y A o S V N B S y k v R 2 X D p G 5 k Z X J 0 Z X I g V H l w L n t C Z W l 0 c s O k Z 2 U g Z G V y I E t h b n R v b m U g e i 5 H L i B k Z X I g U H L D p G 1 p Z W 5 2 Z X J i a W x s a W d 1 b m c g K E t 0 b y 4 z N i k s N D d 9 J n F 1 b 3 Q 7 L C Z x d W 9 0 O 1 N l Y 3 R p b 2 4 x L 0 R h d G V u Y m F z a X M g K E l T Q U s p L 0 d l w 6 R u Z G V y d G V y I F R 5 c C 5 7 Q W 5 k Z X J l I E J l a X R y w 6 R n Z S B 6 L k c u I G R l c y B W Z X J z a W N o Z X J l c n M g K E t 0 b y 4 z N i k s N D h 9 J n F 1 b 3 Q 7 L C Z x d W 9 0 O 1 N l Y 3 R p b 2 4 x L 0 R h d G V u Y m F z a X M g K E l T Q U s p L 0 d l w 6 R u Z G V y d G V y I F R 5 c C 5 7 Q m V p d H L D p G d l I G F u I E l u c 2 9 s d m V u e m Z v b m R z I C h L d G 8 u M z Y p L D Q 5 f S Z x d W 9 0 O y w m c X V v d D t T Z W N 0 a W 9 u M S 9 E Y X R l b m J h c 2 l z I C h J U 0 F L K S 9 H Z c O k b m R l c n R l c i B U e X A u e 0 J l a X R y w 6 R n Z S B h b i B k a W U g R 2 V z d W 5 k a G V p d H N m w 7 Z y Z G V y d W 5 n I C h B c n Q u I D E 5 I E t W R y k g I C h L d G 8 u M z Y p L D U w f S Z x d W 9 0 O y w m c X V v d D t T Z W N 0 a W 9 u M S 9 E Y X R l b m J h c 2 l z I C h J U 0 F L K S 9 H Z c O k b m R l c n R l c i B U e X A u e 0 J l a X R y w 6 R n Z S B h b i B k a W U g R W l k Z 2 V u w 7 Z z c 2 l z Y 2 h l I F F 1 Y W x p d M O k d H N r b 2 1 t a X N z a W 9 u I C h F U U s p I E F y d C 4 g N T h m I E t W R y w 1 M X 0 m c X V v d D s s J n F 1 b 3 Q 7 U 2 V j d G l v b j E v R G F 0 Z W 5 i Y X N p c y A o S V N B S y k v R 2 X D p G 5 k Z X J 0 Z X I g V H l w L n t B b m d l c m V j a G 5 l d G U g d W 5 k I G F 1 c 2 J l e m F o b H R l I E J l a X R y w 6 R n Z S B h b i B k a W U g V m V y c 2 l j a G V y d G V u I C h L d G 8 u M z c p L D U y f S Z x d W 9 0 O y w m c X V v d D t T Z W N 0 a W 9 u M S 9 E Y X R l b m J h c 2 l z I C h J U 0 F L K S 9 H Z c O k b m R l c n R l c i B U e X A u e 0 J y d X R 0 b 2 x l a X N 0 d W 5 n Z W 4 g K E t 0 b y 4 0 M C k s N T N 9 J n F 1 b 3 Q 7 L C Z x d W 9 0 O 1 N l Y 3 R p b 2 4 x L 0 R h d G V u Y m F z a X M g K E l T Q U s p L 0 d l w 6 R u Z G V y d G V y I F R 5 c C 5 7 S 2 9 z d G V u Y m V 0 Z W l s a W d 1 b m d l b i B G c m F u Y 2 h p c 3 N l b i A o S 3 R v L j Q y K S w 1 N H 0 m c X V v d D s s J n F 1 b 3 Q 7 U 2 V j d G l v b j E v R G F 0 Z W 5 i Y X N p c y A o S V N B S y k v R 2 X D p G 5 k Z X J 0 Z X I g V H l w L n t L b 3 N 0 Z W 5 i Z X R l a W x p Z 3 V u Z 2 V u I F N l b G J z Y m V o Y W x 0 I C h L d G 8 u N D I p L D U 1 f S Z x d W 9 0 O y w m c X V v d D t T Z W N 0 a W 9 u M S 9 E Y X R l b m J h c 2 l z I C h J U 0 F L K S 9 H Z c O k b m R l c n R l c i B U e X A u e 0 t v c 3 R l b m J l d G V p b G l n d W 5 n Z W 4 g U 3 B p d G F s Y m V p d H J h Z y A o S 3 R v L j Q y K S w 1 N n 0 m c X V v d D s s J n F 1 b 3 Q 7 U 2 V j d G l v b j E v R G F 0 Z W 5 i Y X N p c y A o S V N B S y k v R 2 X D p G 5 k Z X J 0 Z X I g V H l w L n t L b 3 N 0 Z W 5 i Z X R l a W x p Z 3 V u Z 2 V u I F B h d X N j a G F s I C h L d G 8 u N D I p L D U 3 f S Z x d W 9 0 O y w m c X V v d D t T Z W N 0 a W 9 u M S 9 E Y X R l b m J h c 2 l z I C h J U 0 F L K S 9 H Z c O k b m R l c n R l c i B U e X A u e 0 F i c 2 N o c m V p Y n V u Z 2 V u I G F 1 Z i B L b 3 N 0 Z W 5 i Z X R l a W x p Z 3 V u Z 2 V u I C h L d G 8 u N D I p L D U 4 f S Z x d W 9 0 O y w m c X V v d D t T Z W N 0 a W 9 u M S 9 E Y X R l b m J h c 2 l z I C h J U 0 F L K S 9 H Z c O k b m R l c n R l c i B U e X A u e 1 Z l c s O k b m R l c n V u Z y B S w 7 x j a 3 N 0 Z W x s d W 5 n Z W 4 g Z s O 8 c i B 1 b m V y b G V k a W d 0 Z S B W Z X J z a W N o Z X J 1 b m d z Z s O k b G x l I C h L d G 8 u N D U p L D U 5 f S Z x d W 9 0 O y w m c X V v d D t T Z W N 0 a W 9 u M S 9 E Y X R l b m J h c 2 l z I C h J U 0 F L K S 9 H Z c O k b m R l c n R l c i B U e X A u e 0 F 1 c 2 d s Z W l j a C B 2 b 2 4 g e n U g a G 9 o Z W 4 g U H L D p G 1 p Z W 5 l a W 5 u Y W h t Z W 4 g K E t 0 b y 4 0 N T Q p I C h h Y i A y M D E 3 K S w 2 M H 0 m c X V v d D s s J n F 1 b 3 Q 7 U 2 V j d G l v b j E v R G F 0 Z W 5 i Y X N p c y A o S V N B S y k v R 2 X D p G 5 k Z X J 0 Z X I g V H l w L n t W Z X L D p G 5 k L m Q u d m V y c y 5 0 Z W N o b i 5 T Y 2 h 3 Y W 5 r d W 5 n c y 1 S c 3 Q u I C h L d G 8 u I D Q 2 M C k g K G 5 1 c i B i Z W k g V l Z H K S w 2 M X 0 m c X V v d D s s J n F 1 b 3 Q 7 U 2 V j d G l v b j E v R G F 0 Z W 5 i Y X N p c y A o S V N B S y k v R 2 X D p G 5 k Z X J 0 Z X I g V H l w L n t W Z X L D p G 5 k Z X J 1 b m c g U s O 8 Y 2 t z d G V s b H V u Z 2 V u I F B y w 6 R t a W V u a 2 9 y c m V r d H V y I C A o S 3 R v L j Q 3 K S w 2 M n 0 m c X V v d D s s J n F 1 b 3 Q 7 U 2 V j d G l v b j E v R G F 0 Z W 5 i Y X N p c y A o S V N B S y k v R 2 X D p G 5 k Z X J 0 Z X I g V H l w L n t B Y m d h Y m V u I G l u I G R l b i B S a X N p a 2 9 h d X N n b G V p Y 2 g g K E t 0 b y 4 g Z s O 8 c i B O Z X R 0 b y 1 a Y W h s Z X I p I C h L d G 8 u N D g p L D Y z f S Z x d W 9 0 O y w m c X V v d D t T Z W N 0 a W 9 u M S 9 E Y X R l b m J h c 2 l z I C h J U 0 F L K S 9 H Z c O k b m R l c n R l c i B U e X A u e 0 J l a X R y w 6 R n Z S B h d X M g Z G V t I F J p c 2 l r b 2 F 1 c 2 d s Z W l j a C A o S 3 R v L i B m w 7 x y I E 5 l d H R v L U V t c G b D p G 5 n Z X I p I C h L d G 8 u N D g p L D Y 0 f S Z x d W 9 0 O y w m c X V v d D t T Z W N 0 a W 9 u M S 9 E Y X R l b m J h c 2 l z I C h J U 0 F L K S 9 H Z c O k b m R l c n R l c i B U e X A u e 0 J p b G R 1 b m c g L y B B d W Z s w 7 Z z d W 5 n I E F i Z 3 J l b n p 1 b m d l b i B m w 7 x y I G R l b i B S a X N p a 2 9 h d X N n b G V p Y 2 g g K E t 0 b y 4 0 O C k s N j V 9 J n F 1 b 3 Q 7 L C Z x d W 9 0 O 1 N l Y 3 R p b 2 4 x L 0 R h d G V u Y m F z a X M g K E l T Q U s p L 0 d l w 6 R u Z G V y d G V y I F R 5 c C 5 7 Q m V o Y W 5 k b H V u Z 3 N w Y X V z Y 2 h h b G V u I E 1 h b m F n Z W Q g Q 2 F y Z S A o S 3 R v L j Q z K S w 2 N n 0 m c X V v d D s s J n F 1 b 3 Q 7 U 2 V j d G l v b j E v R G F 0 Z W 5 i Y X N p c y A o S V N B S y k v R 2 X D p G 5 k Z X J 0 Z X I g V H l w L n t L b 3 N 0 Z W 4 g Z s O 8 c i B t Z W R p e m l u a X N j a G U g Q 2 F s b C 1 D Z W 5 0 Z X I g K E t 0 b y 4 0 M y k s N j d 9 J n F 1 b 3 Q 7 L C Z x d W 9 0 O 1 N l Y 3 R p b 2 4 x L 0 R h d G V u Y m F z a X M g K E l T Q U s p L 0 d l w 6 R u Z G V y d G V y I F R 5 c C 5 7 V 2 V p d G V y Z S B M Z W l z d H V u Z 2 V u I C h L d G 8 u N D M p L D Y 4 f S Z x d W 9 0 O y w m c X V v d D t T Z W N 0 a W 9 u M S 9 E Y X R l b m J h c 2 l z I C h J U 0 F L K S 9 H Z c O k b m R l c n R l c i B U e X A u e 0 x l a X N 0 d W 5 n c 2 F u d G V p b G U g c G F z c 2 l 2 Z S B S w 7 x j a 3 Z l c n N p Y 2 h l c n V u Z y A o S 3 R v L j Q 0 K S w 2 O X 0 m c X V v d D s s J n F 1 b 3 Q 7 U 2 V j d G l v b j E v R G F 0 Z W 5 i Y X N p c y A o S V N B S y k v R 2 X D p G 5 k Z X J 0 Z X I g V H l w L n v D n G J l c n N j a H V z c 2 J l d G V p b G l n d W 5 n I G R l c i B W Z X J z a W N o Z X J 0 Z W 4 g K E t 0 b y 4 g N D k w K S A o b n V y I G J l a S B W V k c p L D c w f S Z x d W 9 0 O y w m c X V v d D t T Z W N 0 a W 9 u M S 9 E Y X R l b m J h c 2 l z I C h J U 0 F L K S 9 H Z c O k b m R l c n R l c i B U e X A u e z U w M C A v I D U w M i A t I D U w N C B Q Z X J z b 2 5 h b G F 1 Z n d h b m Q g K E t 0 b y 4 1 M C k s N z F 9 J n F 1 b 3 Q 7 L C Z x d W 9 0 O 1 N l Y 3 R p b 2 4 x L 0 R h d G V u Y m F z a X M g K E l T Q U s p L 0 d l w 6 R u Z G V y d G V y I F R 5 c C 5 7 U H J v d m l z a W 9 u Z W 4 g Y W 5 z I G V p Z 2 V u Z S B Q Z X J z b 2 5 h b C A o S 3 R v L j U w K S w 3 M n 0 m c X V v d D s s J n F 1 b 3 Q 7 U 2 V j d G l v b j E v R G F 0 Z W 5 i Y X N p c y A o S V N B S y k v R 2 X D p G 5 k Z X J 0 Z X I g V H l w L n s 1 M T A g L S A 1 M T U g K y A 1 M T g g R G l 2 Z X J z Z X I g Q m V 0 c m l l Y n N h d W Z 3 Y W 5 k I C h L d G 8 u I D U x K S w 3 M 3 0 m c X V v d D s s J n F 1 b 3 Q 7 U 2 V j d G l v b j E v R G F 0 Z W 5 i Y X N p c y A o S V N B S y k v R 2 X D p G 5 k Z X J 0 Z X I g V H l w L n t X Z X J i Z W F 1 Z n d h b m Q g K E t 0 b y 4 g N T E p L D c 0 f S Z x d W 9 0 O y w m c X V v d D t T Z W N 0 a W 9 u M S 9 E Y X R l b m J h c 2 l z I C h J U 0 F L K S 9 H Z c O k b m R l c n R l c i B U e X A u e 1 B y b 3 Z p c 2 l v b m V u I C h L d G 8 u I D U x N y k s N z V 9 J n F 1 b 3 Q 7 L C Z x d W 9 0 O 1 N l Y 3 R p b 2 4 x L 0 R h d G V u Y m F z a X M g K E l T Q U s p L 0 d l w 6 R u Z G V y d G V y I F R 5 c C 5 7 Q W J z Y 2 h y Z W l i d W 5 n Z W 4 g K E t 0 b y 4 g N T E p L D c 2 f S Z x d W 9 0 O y w m c X V v d D t T Z W N 0 a W 9 u M S 9 E Y X R l b m J h c 2 l z I C h J U 0 F L K S 9 H Z c O k b m R l c n R l c i B U e X A u e 8 O c Y n J p Z 2 V y I G J l d H J p Z W J s a W N o Z X I g R X J 0 c m F n I E t W R y A o S 3 R v L j c w K S w 3 N 3 0 m c X V v d D s s J n F 1 b 3 Q 7 U 2 V j d G l v b j E v R G F 0 Z W 5 i Y X N p c y A o S V N B S y k v R 2 X D p G 5 k Z X J 0 Z X I g V H l w L n v D n G J y a W d l c i B i Z X R y a W V i b G l j a G V y I E F 1 Z n d h b m Q g S 1 Z H I C h L d G 8 u N z E p L D c 4 f S Z x d W 9 0 O y w m c X V v d D t T Z W N 0 a W 9 u M S 9 E Y X R l b m J h c 2 l z I C h J U 0 F L K S 9 H Z c O k b m R l c n R l c i B U e X A u e 0 Z y Z W l 3 a W x s a W d l c i B B Y m J h d S B 2 b 2 4 g w 7 x i Z X J t w 6 R z c 2 l n Z W 4 g U m V z Z X J 2 Z W 4 g K E t 0 b y 4 3 M T U p I C h h Y i A y M D E 3 K S w 3 O X 0 m c X V v d D s s J n F 1 b 3 Q 7 U 2 V j d G l v b j E v R G F 0 Z W 5 i Y X N p c y A o S V N B S y k v R 2 X D p G 5 k Z X J 0 Z X I g V H l w L n t F c m Z v b G c g Y X V z I E t h c G l 0 Y W x h b m x h Z 2 V u I E t W R y A o S 3 R v L j c z K S w 4 M H 0 m c X V v d D s s J n F 1 b 3 Q 7 U 2 V j d G l v b j E v R G F 0 Z W 5 i Y X N p c y A o S V N B S y k v R 2 X D p G 5 k Z X J 0 Z X I g V H l w L n t C Z X R y a W V i c 2 Z y Z W 1 k Z X I g d W 5 k I G F 1 c 3 N l c m 9 y Z G V u d G x p Y 2 h l c i B F c n R y Y W c g K E t 0 b y 4 4 M C k s O D F 9 J n F 1 b 3 Q 7 L C Z x d W 9 0 O 1 N l Y 3 R p b 2 4 x L 0 R h d G V u Y m F z a X M g K E l T Q U s p L 0 d l w 6 R u Z G V y d G V y I F R 5 c C 5 7 Q m V 0 c m l l Y n N m c m V t Z G V y I H V u Z C B h d X N z Z X J v c m R l b n R s a W N o Z X I g Q X V m d 2 F u Z C A o S 3 R v L j g w K S w 4 M n 0 m c X V v d D s s J n F 1 b 3 Q 7 U 2 V j d G l v b j E v R G F 0 Z W 5 i Y X N p c y A o S V N B S y k v R 2 X D p G 5 k Z X J 0 Z X I g V H l w L n t T d G V 1 Z X J u I C h L d G 8 u I D k p I C h u d X I g Y m V p I F Z W R y k s O D N 9 J n F 1 b 3 Q 7 L C Z x d W 9 0 O 1 N l Y 3 R p b 2 4 x L 0 R h d G V u Y m F z a X M g K E l T Q U s p L 0 d l w 6 R u Z G V y d G V y I F R 5 c C 5 7 Q W J n c m V u e n V u Z y B S Q S A o S 3 R v L j I 3 M D A p L D g 0 f S Z x d W 9 0 O y w m c X V v d D t T Z W N 0 a W 9 u M S 9 E Y X R l b m J h c 2 l z I C h J U 0 F L K S 9 H Z c O k b m R l c n R l c i B U e X A u e 0 F i Z 3 J l b n p 1 b m c g U k E g K E t 0 b y 4 x N T M p L D g 1 f S Z x d W 9 0 O y w m c X V v d D t T Z W N 0 a W 9 u M S 9 E Y X R l b m J h c 2 l z I C h J U 0 F L K S 9 H Z c O k b m R l c n R l c i B U e X A u e 3 Z v c m g g U m V z I C h h b G w g a W 4 g T W l v K S w 4 N n 0 m c X V v d D s s J n F 1 b 3 Q 7 U 2 V j d G l v b j E v R G F 0 Z W 5 i Y X N p c y A o S V N B S y k v R 2 X D p G 5 k Z X J 0 Z X I g V H l w L n t N a W 4 g U m V z I C h h b G w g a W 4 g T W l v K S w 4 N 3 0 m c X V v d D s s J n F 1 b 3 Q 7 U 2 V j d G l v b j E v R G F 0 Z W 5 i Y X N p c y A o S V N B S y k v R 2 X D p G 5 k Z X J 0 Z X I g V H l w L n t E Z W Z f U k E s O D h 9 J n F 1 b 3 Q 7 L C Z x d W 9 0 O 1 N l Y 3 R p b 2 4 x L 0 R h d G V u Y m F z a X M g K E l T Q U s p L 0 d l w 6 R u Z G V y d G V y I F R 5 c C 5 7 S 2 F w a X R h b G F u b G F n Z W 4 g S 1 Z H I C g x M D A p L D g 5 f S Z x d W 9 0 O y w m c X V v d D t T Z W N 0 a W 9 u M S 9 E Y X R l b m J h c 2 l z I C h J U 0 F L K S 9 H Z c O k b m R l c n R l c i B U e X A u e 0 t h c G l 0 Y W x h b m x h Z 2 V u I F Z W R y A o M T A x K S w 5 M H 0 m c X V v d D s s J n F 1 b 3 Q 7 U 2 V j d G l v b j E v R G F 0 Z W 5 i Y X N p c y A o S V N B S y k v R 2 X D p G 5 k Z X J 0 Z X I g V H l w L n t B a 3 R p d m V u I G F 1 c y B W b 3 J z b 3 J n Z X B s w 6 R u Z S A o M T A 0 K S w 5 M X 0 m c X V v d D s s J n F 1 b 3 Q 7 U 2 V j d G l v b j E v R G F 0 Z W 5 i Y X N p c y A o S V N B S y k v R 2 X D p G 5 k Z X J 0 Z X I g V H l w L n t J b W 1 h d G V y a W V s b G U g Q W 5 s Y W d l b i A o M T E p L D k y f S Z x d W 9 0 O y w m c X V v d D t T Z W N 0 a W 9 u M S 9 E Y X R l b m J h c 2 l z I C h J U 0 F L K S 9 H Z c O k b m R l c n R l c i B U e X A u e 1 N h Y 2 h h b m x h Z 2 V u I C g x M y k s O T N 9 J n F 1 b 3 Q 7 L C Z x d W 9 0 O 1 N l Y 3 R p b 2 4 x L 0 R h d G V u Y m F z a X M g K E l T Q U s p L 0 d l w 6 R u Z G V y d G V y I F R 5 c C 5 7 U m V j a G 5 1 b m d z Y W J n c m V u e n V u Z y A o M T U p L D k 0 f S Z x d W 9 0 O y w m c X V v d D t T Z W N 0 a W 9 u M S 9 E Y X R l b m J h c 2 l z I C h J U 0 F L K S 9 H Z c O k b m R l c n R l c i B U e X A u e 0 Z v c m R l c n V u Z 2 V u I F Z l c n N p Y 2 h l c n V u Z 3 N u Z W h t Z X I g K D E 2 M C k s O T V 9 J n F 1 b 3 Q 7 L C Z x d W 9 0 O 1 N l Y 3 R p b 2 4 x L 0 R h d G V u Y m F z a X M g K E l T Q U s p L 0 d l w 6 R u Z G V y d G V y I F R 5 c C 5 7 R m 9 y Z G V y d W 5 n Z W 4 g Y X V z I F J B I C g x N j E p L D k 2 f S Z x d W 9 0 O y w m c X V v d D t T Z W N 0 a W 9 u M S 9 E Y X R l b m J h c 2 l z I C h J U 0 F L K S 9 H Z c O k b m R l c n R l c i B U e X A u e 1 Z l c n N p Y 2 h l c n V u Z 3 N v c m d h b m l z Y X R p b 2 5 l b i A o M T Y 0 K S w 5 N 3 0 m c X V v d D s s J n F 1 b 3 Q 7 U 2 V j d G l v b j E v R G F 0 Z W 5 i Y X N p c y A o S V N B S y k v R 2 X D p G 5 k Z X J 0 Z X I g V H l w L n t B Z 2 V u d G V u I H V u Z C B W Z X J t a X R 0 b G V y I C g x N j U p L D k 4 f S Z x d W 9 0 O y w m c X V v d D t T Z W N 0 a W 9 u M S 9 E Y X R l b m J h c 2 l z I C h J U 0 F L K S 9 H Z c O k b m R l c n R l c i B U e X A u e 0 d l Z 2 V u w 7 x i Z X I g c 3 R h Y X R s a W N o Z W 4 g U 3 R l b G x l b i A o M T Y 3 K S w 5 O X 0 m c X V v d D s s J n F 1 b 3 Q 7 U 2 V j d G l v b j E v R G F 0 Z W 5 i Y X N p c y A o S V N B S y k v R 2 X D p G 5 k Z X J 0 Z X I g V H l w L n v D n G J y a W d l I E Z v c m R l c n V u Z 2 V u I C g x N j k p L D E w M H 0 m c X V v d D s s J n F 1 b 3 Q 7 U 2 V j d G l v b j E v R G F 0 Z W 5 i Y X N p c y A o S V N B S y k v R 2 X D p G 5 k Z X J 0 Z X I g V H l w L n t G b 3 J k Z X J 1 b m d l b i B i Z W k g b m F o Z X N 0 Z W h l b m R l b i B P c m d h b m l z Y X R p b 2 5 l b i B 1 b m Q g U G V y c 2 9 u Z W 4 g K D E 3 K S w x M D F 9 J n F 1 b 3 Q 7 L C Z x d W 9 0 O 1 N l Y 3 R p b 2 4 x L 0 R h d G V u Y m F z a X M g K E l T Q U s p L 0 d l w 6 R u Z G V y d G V y I F R 5 c C 5 7 R m z D v H N z a W d l I E 1 p d H R l b C A o M T k p L D E w M n 0 m c X V v d D s s J n F 1 b 3 Q 7 U 2 V j d G l v b j E v R G F 0 Z W 5 i Y X N p c y A o S V N B S y k v R 2 X D p G 5 k Z X J 0 Z X I g V H l w L n t C X 0 t h c G l 0 Y W w g Z G V y I E 9 y Z 2 F u a X N h d G l v b i A o M j A w K S w x M D N 9 J n F 1 b 3 Q 7 L C Z x d W 9 0 O 1 N l Y 3 R p b 2 4 x L 0 R h d G V u Y m F z a X M g K E l T Q U s p L 0 d l w 6 R u Z G V y d G V y I F R 5 c C 5 7 Q l 9 P S 1 A g Q 0 g g M j A 2 M D A s M T A 0 f S Z x d W 9 0 O y w m c X V v d D t T Z W N 0 a W 9 u M S 9 E Y X R l b m J h c 2 l z I C h J U 0 F L K S 9 H Z c O k b m R l c n R l c i B U e X A u e 0 J f T 0 t Q I E V V L 0 V G V E E g M j A 2 M D E s M T A 1 f S Z x d W 9 0 O y w m c X V v d D t T Z W N 0 a W 9 u M S 9 E Y X R l b m J h c 2 l z I C h J U 0 F L K S 9 H Z c O k b m R l c n R l c i B U e X A u e 0 Z y Z W l 3 a W x s a W d l c y B U Y W d n Z W x k I E t W R y A y M D Y w M i w x M D Z 9 J n F 1 b 3 Q 7 L C Z x d W 9 0 O 1 N l Y 3 R p b 2 4 x L 0 R h d G V u Y m F z a X M g K E l T Q U s p L 0 d l w 6 R u Z G V y d G V y I F R 5 c C 5 7 Q l 9 B a 3 R p d m U g U s O 8 Y 2 t 2 Z X J z a W N o Z X J 1 b m c g S 1 Z H I C g y M D Y w M y k s M T A 3 f S Z x d W 9 0 O y w m c X V v d D t T Z W N 0 a W 9 u M S 9 E Y X R l b m J h c 2 l z I C h J U 0 F L K S 9 H Z c O k b m R l c n R l c i B U e X A u e 1 V W R y A o V V Z W I D I w N j I w K S w x M D h 9 J n F 1 b 3 Q 7 L C Z x d W 9 0 O 1 N l Y 3 R p b 2 4 x L 0 R h d G V u Y m F z a X M g K E l T Q U s p L 0 d l w 6 R u Z G V y d G V y I F R 5 c C 5 7 V V Z H I C h V V l Y g M j A 2 M j E p L D E w O X 0 m c X V v d D s s J n F 1 b 3 Q 7 U 2 V j d G l v b j E v R G F 0 Z W 5 i Y X N p c y A o S V N B S y k v R 2 X D p G 5 k Z X J 0 Z X I g V H l w L n t G X 1 Z H I G l u a 2 w u I E Z M I C g y M D Y x K S w x M T B 9 J n F 1 b 3 Q 7 L C Z x d W 9 0 O 1 N l Y 3 R p b 2 4 x L 0 R h d G V u Y m F z a X M g K E l T Q U s p L 0 d l w 6 R u Z G V y d G V y I F R 5 c C 5 7 Q l 9 W Z X J z a W N o Z X J 1 b m d z d G V j a G 5 p c 2 N o Z S B S w 7 x j a 3 N 0 Z W x s d W 5 n Z W 4 g Z s O 8 c i B m c m V p d 2 l s b G l n Z X M g V G F n Z 2 V s Z C B L V k c g T G V p c 3 R 1 b m d z c s O 8 Y 2 t z d G V s b H V u Z 2 V u I C g y M T A w M C k s M T E x f S Z x d W 9 0 O y w m c X V v d D t T Z W N 0 a W 9 u M S 9 E Y X R l b m J h c 2 l z I C h J U 0 F L K S 9 H Z c O k b m R l c n R l c i B U e X A u e 0 J f V m V y c 2 l j a G V y d W 5 n c 3 R l Y 2 h u a X N j a G U g U s O 8 Y 2 t z d G V s b H V u Z 2 V u I G b D v H I g Z n J l a X d p b G x p Z 2 V z I F R h Z 2 d l b G Q g S 1 Z H I E F s d G V y d W 5 n c 3 L D v G N r c 3 R l b G x 1 b m d l b i A o M j E w M D E p L D E x M n 0 m c X V v d D s s J n F 1 b 3 Q 7 U 2 V j d G l v b j E v R G F 0 Z W 5 i Y X N p c y A o S V N B S y k v R 2 X D p G 5 k Z X J 0 Z X I g V H l w L n t C X 1 Z l c n N p Y 2 h l c n V u Z 3 N 0 Z W N o b m l z Y 2 h l I F L D v G N r c 3 R l b G x 1 b m d l b i B m w 7 x y I E 9 L U C B D S C A o M j E w M T A p L D E x M 3 0 m c X V v d D s s J n F 1 b 3 Q 7 U 2 V j d G l v b j E v R G F 0 Z W 5 i Y X N p c y A o S V N B S y k v R 2 X D p G 5 k Z X J 0 Z X I g V H l w L n t C X 1 Z l c n N p Y 2 h l c n V u Z 3 N 0 Z W N o b m l z Y 2 h l I F L D v G N r c 3 R l b G x 1 b m d l b i B m w 7 x y I E V V L 0 V G V E E g K D I x M D E x K S w x M T R 9 J n F 1 b 3 Q 7 L C Z x d W 9 0 O 1 N l Y 3 R p b 2 4 x L 0 R h d G V u Y m F z a X M g K E l T Q U s p L 0 d l w 6 R u Z G V y d G V y I F R 5 c C 5 7 Q l 9 W Z X J z a W N o Z X J 1 b m d z d G V j a G 5 p c 2 N o Z S B S w 7 x j a 3 N 0 Z W x s d W 5 n Z W 4 g Z s O 8 c i B B a 3 R p d m U g U s O 8 Y 2 t 2 Z X J z a W N o Z X J 1 b m c g S 1 Z H I C g y M T A y K S w x M T V 9 J n F 1 b 3 Q 7 L C Z x d W 9 0 O 1 N l Y 3 R p b 2 4 x L 0 R h d G V u Y m F z a X M g K E l T Q U s p L 0 d l w 6 R u Z G V y d G V y I F R 5 c C 5 7 Q l 9 W Z X J z a W N o Z X J 1 b m d z d G V j a G 5 p c 2 N o Z S B S w 7 x j a 3 N 0 Z W x s d W 5 n Z W 4 g Z s O 8 c i B W V k c g a W 5 r b C B G T C A o M j E w M y k s M T E 2 f S Z x d W 9 0 O y w m c X V v d D t T Z W N 0 a W 9 u M S 9 E Y X R l b m J h c 2 l z I C h J U 0 F L K S 9 H Z c O k b m R l c n R l c i B U e X A u e 1 Z l c n N p Y 2 h l c n V u Z 3 N 0 Z W N o b m l z Y 2 h l I F L D v G N r c 3 R l b G x 1 b m d l b i B V V k c g K D I x M D Q p L D E x N 3 0 m c X V v d D s s J n F 1 b 3 Q 7 U 2 V j d G l v b j E v R G F 0 Z W 5 i Y X N p c y A o S V N B S y k v R 2 X D p G 5 k Z X J 0 Z X I g V H l w L n t C X 1 L D v G N r c 3 R l b G x 1 b m d l b i B B d X N n b G V p Y 2 g g d m 9 u I H p 1 I G h v a G V u I F B y w 6 R t a W V u Z W l u b m F o b W V u I C g y M T A 1 K S w x M T h 9 J n F 1 b 3 Q 7 L C Z x d W 9 0 O 1 N l Y 3 R p b 2 4 x L 0 R h d G V u Y m F z a X M g K E l T Q U s p L 0 d l w 6 R u Z G V y d G V y I F R 5 c C 5 7 V m V y c 2 l j a G V y d W 5 n c 3 R l Y 2 h u a X N j a G U g U 2 N o d 2 F u a 3 V u Z 3 M g d W 5 k I F N p Y 2 h l c m h l a X R z c s O 8 Y 2 t z d G V s b H V u Z 2 V u I F Z W R y A o M j E x K S w x M T l 9 J n F 1 b 3 Q 7 L C Z x d W 9 0 O 1 N l Y 3 R p b 2 4 x L 0 R h d G V u Y m F z a X M g K E l T Q U s p L 0 d l w 6 R u Z G V y d G V y I F R 5 c C 5 7 T m l j a H R 2 Z X J z a W N o Z X J 1 b m d z d G V j a G 5 p c 2 N o Z S B S w 7 x j a 3 N 0 Z W x s d W 5 n Z W 4 g S 1 Z H I C g y M j A w K S w x M j B 9 J n F 1 b 3 Q 7 L C Z x d W 9 0 O 1 N l Y 3 R p b 2 4 x L 0 R h d G V u Y m F z a X M g K E l T Q U s p L 0 d l w 6 R u Z G V y d G V y I F R 5 c C 5 7 T m l j a H R 2 Z X J z a W N o Z X J 1 b m d z d G V j a G 5 p c 2 N o Z S B S w 7 x j a 3 N 0 Z W x s d W 5 n Z W 4 g V l Z H I C g y M j A x K S w x M j F 9 J n F 1 b 3 Q 7 L C Z x d W 9 0 O 1 N l Y 3 R p b 2 4 x L 0 R h d G V u Y m F z a X M g K E l T Q U s p L 0 d l w 6 R u Z G V y d G V y I F R 5 c C 5 7 U s O 8 Y 2 t z d G V s b H V u Z 2 V u I G b D v H I g U m l z a W t l b i B p b i B k Z W 4 g S 2 F w a X R h b G F u b G F n Z W 4 g V l Z H X H U w M D I 2 V V Z H I C g y M z A p L D E y M n 0 m c X V v d D s s J n F 1 b 3 Q 7 U 2 V j d G l v b j E v R G F 0 Z W 5 i Y X N p c y A o S V N B S y k v R 2 X D p G 5 k Z X J 0 Z X I g V H l w L n t C X 1 L D v G N r c 3 R l b G x 1 b m d l b i B m c m V p d 2 l s b G l n Z X I g Q W J i Y X U g d m 9 u I M O 8 Y m V y b c O k c 3 N p Z 2 V u I F J l c 2 V y d m V u I C g y M z I p L D E y M 3 0 m c X V v d D s s J n F 1 b 3 Q 7 U 2 V j d G l v b j E v R G F 0 Z W 5 i Y X N p c y A o S V N B S y k v R 2 X D p G 5 k Z X J 0 Z X I g V H l w L n t M Y W 5 n Z n J p c 3 R p Z 2 U g V m V y Y m l u Z G x p Y 2 h r Z W l 0 Z W 4 g K D I 0 M C k s M T I 0 f S Z x d W 9 0 O y w m c X V v d D t T Z W N 0 a W 9 u M S 9 E Y X R l b m J h c 2 l z I C h J U 0 F L K S 9 H Z c O k b m R l c n R l c i B U e X A u e 1 Z l c m J p b m R s a W N o a 2 V p d G V u I E R y a X R 0 Z S A o M j U w K S w x M j V 9 J n F 1 b 3 Q 7 L C Z x d W 9 0 O 1 N l Y 3 R p b 2 4 x L 0 R h d G V u Y m F z a X M g K E l T Q U s p L 0 d l w 6 R u Z G V y d G V y I F R 5 c C 5 7 V m V y Y m l u Z G x p Y 2 h r Z W l 0 Z W 4 g T G V p c 3 R 1 b m d z Z X J i c m l u Z 2 V y I C g y N j A p L D E y N n 0 m c X V v d D s s J n F 1 b 3 Q 7 U 2 V j d G l v b j E v R G F 0 Z W 5 i Y X N p c y A o S V N B S y k v R 2 X D p G 5 k Z X J 0 Z X I g V H l w L n t W b 3 J h d X N i Z X p h a G x 0 Z S B Q c s O k b W l l b i B k Z X I g V m V y c 2 l j a G V y d G V u I C g y N j E p L D E y N 3 0 m c X V v d D s s J n F 1 b 3 Q 7 U 2 V j d G l v b j E v R G F 0 Z W 5 i Y X N p c y A o S V N B S y k v R 2 X D p G 5 k Z X J 0 Z X I g V H l w L n t Q Y X N z a X Z l I E R 1 c m N o Z 2 F u Z 3 N r b 2 5 0 a S A o M j Y y K S w x M j h 9 J n F 1 b 3 Q 7 L C Z x d W 9 0 O 1 N l Y 3 R p b 2 4 x L 0 R h d G V u Y m F z a X M g K E l T Q U s p L 0 d l w 6 R u Z G V y d G V y I F R 5 c C 5 7 V m V y c 2 l j a G V y d W 5 n c 2 9 y Z 2 F u a X N h d G l v b m V u I C g y N j M p L D E y O X 0 m c X V v d D s s J n F 1 b 3 Q 7 U 2 V j d G l v b j E v R G F 0 Z W 5 i Y X N p c y A o S V N B S y k v R 2 X D p G 5 k Z X J 0 Z X I g V H l w L n t B Z 2 V u d G V u I H V u Z C B W Z X J t a X R 0 b G V y I C g y N j Q p L D E z M H 0 m c X V v d D s s J n F 1 b 3 Q 7 U 2 V j d G l v b j E v R G F 0 Z W 5 i Y X N p c y A o S V N B S y k v R 2 X D p G 5 k Z X J 0 Z X I g V H l w L n t H Z W d l b s O 8 Y m V y I H N 0 Y W F 0 b G l j a G V u I F N 0 Z W x s Z W 4 g K D I 2 N S k s M T M x f S Z x d W 9 0 O y w m c X V v d D t T Z W N 0 a W 9 u M S 9 E Y X R l b m J h c 2 l z I C h J U 0 F L K S 9 H Z c O k b m R l c n R l c i B U e X A u e 0 d l b W V p b n N h b W U g R W l u c m l j a H R 1 b m c g S 1 Z H I C g y N j Y p L D E z M n 0 m c X V v d D s s J n F 1 b 3 Q 7 U 2 V j d G l v b j E v R G F 0 Z W 5 i Y X N p c y A o S V N B S y k v R 2 X D p G 5 k Z X J 0 Z X I g V H l w L n t W Z X J i a W 5 k b G l j a G t l a X R l b i B M a W V m Z X J h b n R l b i B 1 b m Q g w 5 x i c m l n Z S A o M j Y 4 K S w x M z N 9 J n F 1 b 3 Q 7 L C Z x d W 9 0 O 1 N l Y 3 R p b 2 4 x L 0 R h d G V u Y m F z a X M g K E l T Q U s p L 0 d l w 6 R u Z G V y d G V y I F R 5 c C 5 7 V m V y Y m l u Z G x p Y 2 h r Z W l 0 Z W 4 g Z 2 V n Z W 7 D v G J l c i B u Y W h l c 3 R l a G V u Z G V u I E 9 y Z 2 F u a X N h d G l v b m V u I H V u Z C B Q Z X J z b 2 5 l b i A o M j Y 5 K S w x M z R 9 J n F 1 b 3 Q 7 L C Z x d W 9 0 O 1 N l Y 3 R p b 2 4 x L 0 R h d G V u Y m F z a X M g K E l T Q U s p L 0 d l w 6 R u Z G V y d G V y I F R 5 c C 5 7 Q l 9 S Z W N o b n V u Z 3 N h Y m d y Z W 5 6 d W 5 n I C g y N z A p L D E z N X 0 m c X V v d D t d L C Z x d W 9 0 O 0 N v b H V t b k N v d W 5 0 J n F 1 b 3 Q 7 O j E z N i w m c X V v d D t L Z X l D b 2 x 1 b W 5 O Y W 1 l c y Z x d W 9 0 O z p b X S w m c X V v d D t D b 2 x 1 b W 5 J Z G V u d G l 0 a W V z J n F 1 b 3 Q 7 O l s m c X V v d D t T Z W N 0 a W 9 u M S 9 E Y X R l b m J h c 2 l z I C h J U 0 F L K S 9 H Z c O k b m R l c n R l c i B U e X A u e 1 N v d X J j Z S 5 O Y W 1 l L D B 9 J n F 1 b 3 Q 7 L C Z x d W 9 0 O 1 N l Y 3 R p b 2 4 x L 0 R h d G V u Y m F z a X M g K E l T Q U s p L 0 d l w 6 R u Z G V y d G V y I F R 5 c C 5 7 S m F o c i w x f S Z x d W 9 0 O y w m c X V v d D t T Z W N 0 a W 9 u M S 9 E Y X R l b m J h c 2 l z I C h J U 0 F L K S 9 H Z c O k b m R l c n R l c i B U e X A u e 1 R 5 c C w y f S Z x d W 9 0 O y w m c X V v d D t T Z W N 0 a W 9 u M S 9 E Y X R l b m J h c 2 l z I C h J U 0 F L K S 9 H Z c O k b m R l c n R l c i B U e X A u e 1 Z l c n N p Y 2 h l c m V y I C M s M 3 0 m c X V v d D s s J n F 1 b 3 Q 7 U 2 V j d G l v b j E v R G F 0 Z W 5 i Y X N p c y A o S V N B S y k v R 2 X D p G 5 k Z X J 0 Z X I g V H l w L n t W Z X J z a W N o Z X J l c i B O Y W 1 l L D R 9 J n F 1 b 3 Q 7 L C Z x d W 9 0 O 1 N l Y 3 R p b 2 4 x L 0 R h d G V u Y m F z a X M g K E l T Q U s p L 0 d l w 6 R u Z G V y d G V y I F R 5 c C 5 7 S 2 F u d G 9 u L D V 9 J n F 1 b 3 Q 7 L C Z x d W 9 0 O 1 N l Y 3 R p b 2 4 x L 0 R h d G V u Y m F z a X M g K E l T Q U s p L 0 d l w 6 R u Z G V y d G V y I F R 5 c C 5 7 Q n J h b m N o Z S w 2 f S Z x d W 9 0 O y w m c X V v d D t T Z W N 0 a W 9 u M S 9 E Y X R l b m J h c 2 l z I C h J U 0 F L K S 9 H Z c O k b m R l c n R l c i B U e X A u e 8 O Y I F Z l c n N p Y 2 h l c n R l L D d 9 J n F 1 b 3 Q 7 L C Z x d W 9 0 O 1 N l Y 3 R p b 2 4 x L 0 R h d G V u Y m F z a X M g K E l T Q U s p L 0 d l w 6 R u Z G V y d G V y I F R 5 c C 5 7 V m V y c 2 l j a G V y d G V u Y m V z d G F u Z C B T d G l j a H R h Z y A w M S 4 w M S 4 g R m 9 s Z 2 V q Y W h y L D h 9 J n F 1 b 3 Q 7 L C Z x d W 9 0 O 1 N l Y 3 R p b 2 4 x L 0 R h d G V u Y m F z a X M g K E l T Q U s p L 0 d l w 6 R u Z G V y d G V y I F R 5 c C 5 7 S W 1 v X 0 l u b G F u Z C 1 L V k d f Z 2 V i V i w 5 f S Z x d W 9 0 O y w m c X V v d D t T Z W N 0 a W 9 u M S 9 E Y X R l b m J h c 2 l z I C h J U 0 F L K S 9 H Z c O k b m R l c n R l c i B U e X A u e 0 l t b 1 9 B d X N s Y W 5 k L U t W R 1 9 n Z W J W L D E w f S Z x d W 9 0 O y w m c X V v d D t T Z W N 0 a W 9 u M S 9 E Y X R l b m J h c 2 l z I C h J U 0 F L K S 9 H Z c O k b m R l c n R l c i B U e X A u e 0 l t b 1 9 G b 2 5 k c y 1 n Z X N p Y 2 h l c n Q t S 1 Z H X 2 d l Y l Y s M T F 9 J n F 1 b 3 Q 7 L C Z x d W 9 0 O 1 N l Y 3 R p b 2 4 x L 0 R h d G V u Y m F z a X M g K E l T Q U s p L 0 d l w 6 R u Z G V y d G V y I F R 5 c C 5 7 S W 1 v X 0 Z v b m R z L W 5 p Y 2 h 0 L U t W R 1 9 n Z W J W L D E y f S Z x d W 9 0 O y w m c X V v d D t T Z W N 0 a W 9 u M S 9 E Y X R l b m J h c 2 l z I C h J U 0 F L K S 9 H Z c O k b m R l c n R l c i B U e X A u e 0 9 i b G l z L W d l c 2 l j a G V y d C 1 L V k d f Z 2 V i V i w x M 3 0 m c X V v d D s s J n F 1 b 3 Q 7 U 2 V j d G l v b j E v R G F 0 Z W 5 i Y X N p c y A o S V N B S y k v R 2 X D p G 5 k Z X J 0 Z X I g V H l w L n t P Y m x p c y 1 u a W N o d C 1 L V k d f Z 2 V i V i w x N H 0 m c X V v d D s s J n F 1 b 3 Q 7 U 2 V j d G l v b j E v R G F 0 Z W 5 i Y X N p c y A o S V N B S y k v R 2 X D p G 5 k Z X J 0 Z X I g V H l w L n t P Y m x f R m 9 u Z H M t Z 2 V z a W N o Z X J 0 L U t W R 1 9 n Z W J W L D E 1 f S Z x d W 9 0 O y w m c X V v d D t T Z W N 0 a W 9 u M S 9 E Y X R l b m J h c 2 l z I C h J U 0 F L K S 9 H Z c O k b m R l c n R l c i B U e X A u e 0 9 i b F 9 G b 2 5 k c y 1 u a W N o d C 1 L V k d f Z 2 V i V i w x N n 0 m c X V v d D s s J n F 1 b 3 Q 7 U 2 V j d G l v b j E v R G F 0 Z W 5 i Y X N p c y A o S V N B S y k v R 2 X D p G 5 k Z X J 0 Z X I g V H l w L n t B a 3 Q t Z 2 V z a W N o Z X J 0 L U t W R 1 9 n Z W J W L D E 3 f S Z x d W 9 0 O y w m c X V v d D t T Z W N 0 a W 9 u M S 9 E Y X R l b m J h c 2 l z I C h J U 0 F L K S 9 H Z c O k b m R l c n R l c i B U e X A u e 0 F r d C 1 u a W N o d C 1 L V k d f Z 2 V i V i w x O H 0 m c X V v d D s s J n F 1 b 3 Q 7 U 2 V j d G l v b j E v R G F 0 Z W 5 i Y X N p c y A o S V N B S y k v R 2 X D p G 5 k Z X J 0 Z X I g V H l w L n t B a 3 R f R m 9 u Z H M t Z 2 V z a W N o Z X J 0 L U t W R 1 9 n Z W J W L D E 5 f S Z x d W 9 0 O y w m c X V v d D t T Z W N 0 a W 9 u M S 9 E Y X R l b m J h c 2 l z I C h J U 0 F L K S 9 H Z c O k b m R l c n R l c i B U e X A u e 0 F r d F 9 G b 2 5 k c y 1 u a W N o d C 1 L V k d f Z 2 V i V i w y M H 0 m c X V v d D s s J n F 1 b 3 Q 7 U 2 V j d G l v b j E v R G F 0 Z W 5 i Y X N p c y A o S V N B S y k v R 2 X D p G 5 k Z X J 0 Z X I g V H l w L n t M a X E t Z 2 V z a W N o Z X J 0 L U t W R 1 9 n Z W J W L D I x f S Z x d W 9 0 O y w m c X V v d D t T Z W N 0 a W 9 u M S 9 E Y X R l b m J h c 2 l z I C h J U 0 F L K S 9 H Z c O k b m R l c n R l c i B U e X A u e 0 x p c S 1 u a W N o d C 1 L V k d f Z 2 V i V i w y M n 0 m c X V v d D s s J n F 1 b 3 Q 7 U 2 V j d G l v b j E v R G F 0 Z W 5 i Y X N p c y A o S V N B S y k v R 2 X D p G 5 k Z X J 0 Z X I g V H l w L n t M a X F f R m 9 u Z H M t Z 2 V z a W N o Z X J 0 L U t W R 1 9 n Z W J W L D I z f S Z x d W 9 0 O y w m c X V v d D t T Z W N 0 a W 9 u M S 9 E Y X R l b m J h c 2 l z I C h J U 0 F L K S 9 H Z c O k b m R l c n R l c i B U e X A u e 0 x p c V 9 G b 2 5 k c y 1 u a W N o d C 1 L V k d f Z 2 V i V i w y N H 0 m c X V v d D s s J n F 1 b 3 Q 7 U 2 V j d G l v b j E v R G F 0 Z W 5 i Y X N p c y A o S V N B S y k v R 2 X D p G 5 k Z X J 0 Z X I g V H l w L n t E Z X J p d m F 0 a X Z l X 2 d l Y l Y s M j V 9 J n F 1 b 3 Q 7 L C Z x d W 9 0 O 1 N l Y 3 R p b 2 4 x L 0 R h d G V u Y m F z a X M g K E l T Q U s p L 0 d l w 6 R u Z G V y d G V y I F R 5 c C 5 7 S W 1 v X 0 l u b G F u Z C 1 L V k d f w 7 x i c m l n V i w y N n 0 m c X V v d D s s J n F 1 b 3 Q 7 U 2 V j d G l v b j E v R G F 0 Z W 5 i Y X N p c y A o S V N B S y k v R 2 X D p G 5 k Z X J 0 Z X I g V H l w L n t J b W 9 f Q X V z b G F u Z C 1 L V k d f w 7 x i c m l n V i w y N 3 0 m c X V v d D s s J n F 1 b 3 Q 7 U 2 V j d G l v b j E v R G F 0 Z W 5 i Y X N p c y A o S V N B S y k v R 2 X D p G 5 k Z X J 0 Z X I g V H l w L n t J b W 9 f R m 9 u Z H M t Z 2 V z a W N o Z X J 0 L U t W R 1 / D v G J y a W d W L D I 4 f S Z x d W 9 0 O y w m c X V v d D t T Z W N 0 a W 9 u M S 9 E Y X R l b m J h c 2 l z I C h J U 0 F L K S 9 H Z c O k b m R l c n R l c i B U e X A u e 0 l t b 1 9 G b 2 5 k c y 1 u a W N o d C 1 L V k d f w 7 x i c m l n V i w y O X 0 m c X V v d D s s J n F 1 b 3 Q 7 U 2 V j d G l v b j E v R G F 0 Z W 5 i Y X N p c y A o S V N B S y k v R 2 X D p G 5 k Z X J 0 Z X I g V H l w L n t P Y m x p c y 1 n Z X N p Y 2 h l c n Q t S 1 Z H X 8 O 8 Y n J p Z 1 Y s M z B 9 J n F 1 b 3 Q 7 L C Z x d W 9 0 O 1 N l Y 3 R p b 2 4 x L 0 R h d G V u Y m F z a X M g K E l T Q U s p L 0 d l w 6 R u Z G V y d G V y I F R 5 c C 5 7 T 2 J s a X M t b m l j a H Q t S 1 Z H X 8 O 8 Y n J p Z 1 Y s M z F 9 J n F 1 b 3 Q 7 L C Z x d W 9 0 O 1 N l Y 3 R p b 2 4 x L 0 R h d G V u Y m F z a X M g K E l T Q U s p L 0 d l w 6 R u Z G V y d G V y I F R 5 c C 5 7 T 2 J s X 0 Z v b m R z L W d l c 2 l j a G V y d C 1 L V k d f w 7 x i c m l n V i w z M n 0 m c X V v d D s s J n F 1 b 3 Q 7 U 2 V j d G l v b j E v R G F 0 Z W 5 i Y X N p c y A o S V N B S y k v R 2 X D p G 5 k Z X J 0 Z X I g V H l w L n t P Y m x f R m 9 u Z H M t b m l j a H Q t S 1 Z H X 8 O 8 Y n J p Z 1 Y s M z N 9 J n F 1 b 3 Q 7 L C Z x d W 9 0 O 1 N l Y 3 R p b 2 4 x L 0 R h d G V u Y m F z a X M g K E l T Q U s p L 0 d l w 6 R u Z G V y d G V y I F R 5 c C 5 7 Q W t 0 L W d l c 2 l j a G V y d C 1 L V k d f w 7 x i c m l n V i w z N H 0 m c X V v d D s s J n F 1 b 3 Q 7 U 2 V j d G l v b j E v R G F 0 Z W 5 i Y X N p c y A o S V N B S y k v R 2 X D p G 5 k Z X J 0 Z X I g V H l w L n t B a 3 Q t b m l j a H Q t S 1 Z H X 8 O 8 Y n J p Z 1 Y s M z V 9 J n F 1 b 3 Q 7 L C Z x d W 9 0 O 1 N l Y 3 R p b 2 4 x L 0 R h d G V u Y m F z a X M g K E l T Q U s p L 0 d l w 6 R u Z G V y d G V y I F R 5 c C 5 7 Q W t 0 X 0 Z v b m R z L W d l c 2 l j a G V y d C 1 L V k d f w 7 x i c m l n V i w z N n 0 m c X V v d D s s J n F 1 b 3 Q 7 U 2 V j d G l v b j E v R G F 0 Z W 5 i Y X N p c y A o S V N B S y k v R 2 X D p G 5 k Z X J 0 Z X I g V H l w L n t B a 3 R f R m 9 u Z H M t b m l j a H Q t S 1 Z H X 8 O 8 Y n J p Z 1 Y s M z d 9 J n F 1 b 3 Q 7 L C Z x d W 9 0 O 1 N l Y 3 R p b 2 4 x L 0 R h d G V u Y m F z a X M g K E l T Q U s p L 0 d l w 6 R u Z G V y d G V y I F R 5 c C 5 7 T G l x L W d l c 2 l j a G V y d C 1 L V k d f w 7 x i c m l n V i w z O H 0 m c X V v d D s s J n F 1 b 3 Q 7 U 2 V j d G l v b j E v R G F 0 Z W 5 i Y X N p c y A o S V N B S y k v R 2 X D p G 5 k Z X J 0 Z X I g V H l w L n t M a X E t b m l j a H Q t S 1 Z H X 8 O 8 Y n J p Z 1 Y s M z l 9 J n F 1 b 3 Q 7 L C Z x d W 9 0 O 1 N l Y 3 R p b 2 4 x L 0 R h d G V u Y m F z a X M g K E l T Q U s p L 0 d l w 6 R u Z G V y d G V y I F R 5 c C 5 7 T G l x X 0 Z v b m R z L W d l c 2 l j a G V y d C 1 L V k d f w 7 x i c m l n V i w 0 M H 0 m c X V v d D s s J n F 1 b 3 Q 7 U 2 V j d G l v b j E v R G F 0 Z W 5 i Y X N p c y A o S V N B S y k v R 2 X D p G 5 k Z X J 0 Z X I g V H l w L n t M a X F f R m 9 u Z H M t b m l j a H Q t S 1 Z H X 8 O 8 Y n J p Z 1 Y s N D F 9 J n F 1 b 3 Q 7 L C Z x d W 9 0 O 1 N l Y 3 R p b 2 4 x L 0 R h d G V u Y m F z a X M g K E l T Q U s p L 0 d l w 6 R u Z G V y d G V y I F R 5 c C 5 7 R G V y a X Z h d G l 2 Z V / D v G J y a W d W L D Q y f S Z x d W 9 0 O y w m c X V v d D t T Z W N 0 a W 9 u M S 9 E Y X R l b m J h c 2 l z I C h J U 0 F L K S 9 H Z c O k b m R l c n R l c i B U e X A u e 0 J l d G V p b G l n d W 5 n Z W 4 g S 1 Y t S 1 Z H X 8 O 8 Y n J p Z 1 Y s N D N 9 J n F 1 b 3 Q 7 L C Z x d W 9 0 O 1 N l Y 3 R p b 2 4 x L 0 R h d G V u Y m F z a X M g K E l T Q U s p L 0 d l w 6 R u Z G V y d G V y I F R 5 c C 5 7 U H L D p G 1 p Z W 4 g K E t 0 b y 4 z M C k s N D R 9 J n F 1 b 3 Q 7 L C Z x d W 9 0 O 1 N l Y 3 R p b 2 4 x L 0 R h d G V u Y m F z a X M g K E l T Q U s p L 0 d l w 6 R u Z G V y d G V y I F R 5 c C 5 7 R X J s w 7 Z z b W l u Z G V y d W 5 n Z W 4 g Y X V m I F B y w 6 R t a W V u I C h L d G 8 u M z M p L D Q 1 f S Z x d W 9 0 O y w m c X V v d D t T Z W N 0 a W 9 u M S 9 E Y X R l b m J h c 2 l z I C h J U 0 F L K S 9 H Z c O k b m R l c n R l c i B U e X A u e 1 B y w 6 R t a W V u d G F u d G V p b G U g Z G V y I F L D v G N r d m V y c 2 l j a G V y Z X I g K E t 0 b y 4 z N S k s N D Z 9 J n F 1 b 3 Q 7 L C Z x d W 9 0 O 1 N l Y 3 R p b 2 4 x L 0 R h d G V u Y m F z a X M g K E l T Q U s p L 0 d l w 6 R u Z G V y d G V y I F R 5 c C 5 7 Q m V p d H L D p G d l I G R l c i B L Y W 5 0 b 2 5 l I H o u R y 4 g Z G V y I F B y w 6 R t a W V u d m V y Y m l s b G l n d W 5 n I C h L d G 8 u M z Y p L D Q 3 f S Z x d W 9 0 O y w m c X V v d D t T Z W N 0 a W 9 u M S 9 E Y X R l b m J h c 2 l z I C h J U 0 F L K S 9 H Z c O k b m R l c n R l c i B U e X A u e 0 F u Z G V y Z S B C Z W l 0 c s O k Z 2 U g e i 5 H L i B k Z X M g V m V y c 2 l j a G V y Z X J z I C h L d G 8 u M z Y p L D Q 4 f S Z x d W 9 0 O y w m c X V v d D t T Z W N 0 a W 9 u M S 9 E Y X R l b m J h c 2 l z I C h J U 0 F L K S 9 H Z c O k b m R l c n R l c i B U e X A u e 0 J l a X R y w 6 R n Z S B h b i B J b n N v b H Z l b n p m b 2 5 k c y A o S 3 R v L j M 2 K S w 0 O X 0 m c X V v d D s s J n F 1 b 3 Q 7 U 2 V j d G l v b j E v R G F 0 Z W 5 i Y X N p c y A o S V N B S y k v R 2 X D p G 5 k Z X J 0 Z X I g V H l w L n t C Z W l 0 c s O k Z 2 U g Y W 4 g Z G l l I E d l c 3 V u Z G h l a X R z Z s O 2 c m R l c n V u Z y A o Q X J 0 L i A x O S B L V k c p I C A o S 3 R v L j M 2 K S w 1 M H 0 m c X V v d D s s J n F 1 b 3 Q 7 U 2 V j d G l v b j E v R G F 0 Z W 5 i Y X N p c y A o S V N B S y k v R 2 X D p G 5 k Z X J 0 Z X I g V H l w L n t C Z W l 0 c s O k Z 2 U g Y W 4 g Z G l l I E V p Z G d l b s O 2 c 3 N p c 2 N o Z S B R d W F s a X T D p H R z a 2 9 t b W l z c 2 l v b i A o R V F L K S B B c n Q u I D U 4 Z i B L V k c s N T F 9 J n F 1 b 3 Q 7 L C Z x d W 9 0 O 1 N l Y 3 R p b 2 4 x L 0 R h d G V u Y m F z a X M g K E l T Q U s p L 0 d l w 6 R u Z G V y d G V y I F R 5 c C 5 7 Q W 5 n Z X J l Y 2 h u Z X R l I H V u Z C B h d X N i Z X p h a G x 0 Z S B C Z W l 0 c s O k Z 2 U g Y W 4 g Z G l l I F Z l c n N p Y 2 h l c n R l b i A o S 3 R v L j M 3 K S w 1 M n 0 m c X V v d D s s J n F 1 b 3 Q 7 U 2 V j d G l v b j E v R G F 0 Z W 5 i Y X N p c y A o S V N B S y k v R 2 X D p G 5 k Z X J 0 Z X I g V H l w L n t C c n V 0 d G 9 s Z W l z d H V u Z 2 V u I C h L d G 8 u N D A p L D U z f S Z x d W 9 0 O y w m c X V v d D t T Z W N 0 a W 9 u M S 9 E Y X R l b m J h c 2 l z I C h J U 0 F L K S 9 H Z c O k b m R l c n R l c i B U e X A u e 0 t v c 3 R l b m J l d G V p b G l n d W 5 n Z W 4 g R n J h b m N o a X N z Z W 4 g K E t 0 b y 4 0 M i k s N T R 9 J n F 1 b 3 Q 7 L C Z x d W 9 0 O 1 N l Y 3 R p b 2 4 x L 0 R h d G V u Y m F z a X M g K E l T Q U s p L 0 d l w 6 R u Z G V y d G V y I F R 5 c C 5 7 S 2 9 z d G V u Y m V 0 Z W l s a W d 1 b m d l b i B T Z W x i c 2 J l a G F s d C A o S 3 R v L j Q y K S w 1 N X 0 m c X V v d D s s J n F 1 b 3 Q 7 U 2 V j d G l v b j E v R G F 0 Z W 5 i Y X N p c y A o S V N B S y k v R 2 X D p G 5 k Z X J 0 Z X I g V H l w L n t L b 3 N 0 Z W 5 i Z X R l a W x p Z 3 V u Z 2 V u I F N w a X R h b G J l a X R y Y W c g K E t 0 b y 4 0 M i k s N T Z 9 J n F 1 b 3 Q 7 L C Z x d W 9 0 O 1 N l Y 3 R p b 2 4 x L 0 R h d G V u Y m F z a X M g K E l T Q U s p L 0 d l w 6 R u Z G V y d G V y I F R 5 c C 5 7 S 2 9 z d G V u Y m V 0 Z W l s a W d 1 b m d l b i B Q Y X V z Y 2 h h b C A o S 3 R v L j Q y K S w 1 N 3 0 m c X V v d D s s J n F 1 b 3 Q 7 U 2 V j d G l v b j E v R G F 0 Z W 5 i Y X N p c y A o S V N B S y k v R 2 X D p G 5 k Z X J 0 Z X I g V H l w L n t B Y n N j a H J l a W J 1 b m d l b i B h d W Y g S 2 9 z d G V u Y m V 0 Z W l s a W d 1 b m d l b i A o S 3 R v L j Q y K S w 1 O H 0 m c X V v d D s s J n F 1 b 3 Q 7 U 2 V j d G l v b j E v R G F 0 Z W 5 i Y X N p c y A o S V N B S y k v R 2 X D p G 5 k Z X J 0 Z X I g V H l w L n t W Z X L D p G 5 k Z X J 1 b m c g U s O 8 Y 2 t z d G V s b H V u Z 2 V u I G b D v H I g d W 5 l c m x l Z G l n d G U g V m V y c 2 l j a G V y d W 5 n c 2 b D p G x s Z S A o S 3 R v L j Q 1 K S w 1 O X 0 m c X V v d D s s J n F 1 b 3 Q 7 U 2 V j d G l v b j E v R G F 0 Z W 5 i Y X N p c y A o S V N B S y k v R 2 X D p G 5 k Z X J 0 Z X I g V H l w L n t B d X N n b G V p Y 2 g g d m 9 u I H p 1 I G h v a G V u I F B y w 6 R t a W V u Z W l u b m F o b W V u I C h L d G 8 u N D U 0 K S A o Y W I g M j A x N y k s N j B 9 J n F 1 b 3 Q 7 L C Z x d W 9 0 O 1 N l Y 3 R p b 2 4 x L 0 R h d G V u Y m F z a X M g K E l T Q U s p L 0 d l w 6 R u Z G V y d G V y I F R 5 c C 5 7 V m V y w 6 R u Z C 5 k L n Z l c n M u d G V j a G 4 u U 2 N o d 2 F u a 3 V u Z 3 M t U n N 0 L i A o S 3 R v L i A 0 N j A p I C h u d X I g Y m V p I F Z W R y k s N j F 9 J n F 1 b 3 Q 7 L C Z x d W 9 0 O 1 N l Y 3 R p b 2 4 x L 0 R h d G V u Y m F z a X M g K E l T Q U s p L 0 d l w 6 R u Z G V y d G V y I F R 5 c C 5 7 V m V y w 6 R u Z G V y d W 5 n I F L D v G N r c 3 R l b G x 1 b m d l b i B Q c s O k b W l l b m t v c n J l a 3 R 1 c i A g K E t 0 b y 4 0 N y k s N j J 9 J n F 1 b 3 Q 7 L C Z x d W 9 0 O 1 N l Y 3 R p b 2 4 x L 0 R h d G V u Y m F z a X M g K E l T Q U s p L 0 d l w 6 R u Z G V y d G V y I F R 5 c C 5 7 Q W J n Y W J l b i B p b i B k Z W 4 g U m l z a W t v Y X V z Z 2 x l a W N o I C h L d G 8 u I G b D v H I g T m V 0 d G 8 t W m F o b G V y K S A o S 3 R v L j Q 4 K S w 2 M 3 0 m c X V v d D s s J n F 1 b 3 Q 7 U 2 V j d G l v b j E v R G F 0 Z W 5 i Y X N p c y A o S V N B S y k v R 2 X D p G 5 k Z X J 0 Z X I g V H l w L n t C Z W l 0 c s O k Z 2 U g Y X V z I G R l b S B S a X N p a 2 9 h d X N n b G V p Y 2 g g K E t 0 b y 4 g Z s O 8 c i B O Z X R 0 b y 1 F b X B m w 6 R u Z 2 V y K S A o S 3 R v L j Q 4 K S w 2 N H 0 m c X V v d D s s J n F 1 b 3 Q 7 U 2 V j d G l v b j E v R G F 0 Z W 5 i Y X N p c y A o S V N B S y k v R 2 X D p G 5 k Z X J 0 Z X I g V H l w L n t C a W x k d W 5 n I C 8 g Q X V m b M O 2 c 3 V u Z y B B Y m d y Z W 5 6 d W 5 n Z W 4 g Z s O 8 c i B k Z W 4 g U m l z a W t v Y X V z Z 2 x l a W N o I C h L d G 8 u N D g p L D Y 1 f S Z x d W 9 0 O y w m c X V v d D t T Z W N 0 a W 9 u M S 9 E Y X R l b m J h c 2 l z I C h J U 0 F L K S 9 H Z c O k b m R l c n R l c i B U e X A u e 0 J l a G F u Z G x 1 b m d z c G F 1 c 2 N o Y W x l b i B N Y W 5 h Z 2 V k I E N h c m U g K E t 0 b y 4 0 M y k s N j Z 9 J n F 1 b 3 Q 7 L C Z x d W 9 0 O 1 N l Y 3 R p b 2 4 x L 0 R h d G V u Y m F z a X M g K E l T Q U s p L 0 d l w 6 R u Z G V y d G V y I F R 5 c C 5 7 S 2 9 z d G V u I G b D v H I g b W V k a X p p b m l z Y 2 h l I E N h b G w t Q 2 V u d G V y I C h L d G 8 u N D M p L D Y 3 f S Z x d W 9 0 O y w m c X V v d D t T Z W N 0 a W 9 u M S 9 E Y X R l b m J h c 2 l z I C h J U 0 F L K S 9 H Z c O k b m R l c n R l c i B U e X A u e 1 d l a X R l c m U g T G V p c 3 R 1 b m d l b i A o S 3 R v L j Q z K S w 2 O H 0 m c X V v d D s s J n F 1 b 3 Q 7 U 2 V j d G l v b j E v R G F 0 Z W 5 i Y X N p c y A o S V N B S y k v R 2 X D p G 5 k Z X J 0 Z X I g V H l w L n t M Z W l z d H V u Z 3 N h b n R l a W x l I H B h c 3 N p d m U g U s O 8 Y 2 t 2 Z X J z a W N o Z X J 1 b m c g K E t 0 b y 4 0 N C k s N j l 9 J n F 1 b 3 Q 7 L C Z x d W 9 0 O 1 N l Y 3 R p b 2 4 x L 0 R h d G V u Y m F z a X M g K E l T Q U s p L 0 d l w 6 R u Z G V y d G V y I F R 5 c C 5 7 w 5 x i Z X J z Y 2 h 1 c 3 N i Z X R l a W x p Z 3 V u Z y B k Z X I g V m V y c 2 l j a G V y d G V u I C h L d G 8 u I D Q 5 M C k g K G 5 1 c i B i Z W k g V l Z H K S w 3 M H 0 m c X V v d D s s J n F 1 b 3 Q 7 U 2 V j d G l v b j E v R G F 0 Z W 5 i Y X N p c y A o S V N B S y k v R 2 X D p G 5 k Z X J 0 Z X I g V H l w L n s 1 M D A g L y A 1 M D I g L S A 1 M D Q g U G V y c 2 9 u Y W x h d W Z 3 Y W 5 k I C h L d G 8 u N T A p L D c x f S Z x d W 9 0 O y w m c X V v d D t T Z W N 0 a W 9 u M S 9 E Y X R l b m J h c 2 l z I C h J U 0 F L K S 9 H Z c O k b m R l c n R l c i B U e X A u e 1 B y b 3 Z p c 2 l v b m V u I G F u c y B l a W d l b m U g U G V y c 2 9 u Y W w g K E t 0 b y 4 1 M C k s N z J 9 J n F 1 b 3 Q 7 L C Z x d W 9 0 O 1 N l Y 3 R p b 2 4 x L 0 R h d G V u Y m F z a X M g K E l T Q U s p L 0 d l w 6 R u Z G V y d G V y I F R 5 c C 5 7 N T E w I C 0 g N T E 1 I C s g N T E 4 I E R p d m V y c 2 V y I E J l d H J p Z W J z Y X V m d 2 F u Z C A o S 3 R v L i A 1 M S k s N z N 9 J n F 1 b 3 Q 7 L C Z x d W 9 0 O 1 N l Y 3 R p b 2 4 x L 0 R h d G V u Y m F z a X M g K E l T Q U s p L 0 d l w 6 R u Z G V y d G V y I F R 5 c C 5 7 V 2 V y Y m V h d W Z 3 Y W 5 k I C h L d G 8 u I D U x K S w 3 N H 0 m c X V v d D s s J n F 1 b 3 Q 7 U 2 V j d G l v b j E v R G F 0 Z W 5 i Y X N p c y A o S V N B S y k v R 2 X D p G 5 k Z X J 0 Z X I g V H l w L n t Q c m 9 2 a X N p b 2 5 l b i A o S 3 R v L i A 1 M T c p L D c 1 f S Z x d W 9 0 O y w m c X V v d D t T Z W N 0 a W 9 u M S 9 E Y X R l b m J h c 2 l z I C h J U 0 F L K S 9 H Z c O k b m R l c n R l c i B U e X A u e 0 F i c 2 N o c m V p Y n V u Z 2 V u I C h L d G 8 u I D U x K S w 3 N n 0 m c X V v d D s s J n F 1 b 3 Q 7 U 2 V j d G l v b j E v R G F 0 Z W 5 i Y X N p c y A o S V N B S y k v R 2 X D p G 5 k Z X J 0 Z X I g V H l w L n v D n G J y a W d l c i B i Z X R y a W V i b G l j a G V y I E V y d H J h Z y B L V k c g K E t 0 b y 4 3 M C k s N z d 9 J n F 1 b 3 Q 7 L C Z x d W 9 0 O 1 N l Y 3 R p b 2 4 x L 0 R h d G V u Y m F z a X M g K E l T Q U s p L 0 d l w 6 R u Z G V y d G V y I F R 5 c C 5 7 w 5 x i c m l n Z X I g Y m V 0 c m l l Y m x p Y 2 h l c i B B d W Z 3 Y W 5 k I E t W R y A o S 3 R v L j c x K S w 3 O H 0 m c X V v d D s s J n F 1 b 3 Q 7 U 2 V j d G l v b j E v R G F 0 Z W 5 i Y X N p c y A o S V N B S y k v R 2 X D p G 5 k Z X J 0 Z X I g V H l w L n t G c m V p d 2 l s b G l n Z X I g Q W J i Y X U g d m 9 u I M O 8 Y m V y b c O k c 3 N p Z 2 V u I F J l c 2 V y d m V u I C h L d G 8 u N z E 1 K S A o Y W I g M j A x N y k s N z l 9 J n F 1 b 3 Q 7 L C Z x d W 9 0 O 1 N l Y 3 R p b 2 4 x L 0 R h d G V u Y m F z a X M g K E l T Q U s p L 0 d l w 6 R u Z G V y d G V y I F R 5 c C 5 7 R X J m b 2 x n I G F 1 c y B L Y X B p d G F s Y W 5 s Y W d l b i B L V k c g K E t 0 b y 4 3 M y k s O D B 9 J n F 1 b 3 Q 7 L C Z x d W 9 0 O 1 N l Y 3 R p b 2 4 x L 0 R h d G V u Y m F z a X M g K E l T Q U s p L 0 d l w 6 R u Z G V y d G V y I F R 5 c C 5 7 Q m V 0 c m l l Y n N m c m V t Z G V y I H V u Z C B h d X N z Z X J v c m R l b n R s a W N o Z X I g R X J 0 c m F n I C h L d G 8 u O D A p L D g x f S Z x d W 9 0 O y w m c X V v d D t T Z W N 0 a W 9 u M S 9 E Y X R l b m J h c 2 l z I C h J U 0 F L K S 9 H Z c O k b m R l c n R l c i B U e X A u e 0 J l d H J p Z W J z Z n J l b W R l c i B 1 b m Q g Y X V z c 2 V y b 3 J k Z W 5 0 b G l j a G V y I E F 1 Z n d h b m Q g K E t 0 b y 4 4 M C k s O D J 9 J n F 1 b 3 Q 7 L C Z x d W 9 0 O 1 N l Y 3 R p b 2 4 x L 0 R h d G V u Y m F z a X M g K E l T Q U s p L 0 d l w 6 R u Z G V y d G V y I F R 5 c C 5 7 U 3 R l d W V y b i A o S 3 R v L i A 5 K S A o b n V y I G J l a S B W V k c p L D g z f S Z x d W 9 0 O y w m c X V v d D t T Z W N 0 a W 9 u M S 9 E Y X R l b m J h c 2 l z I C h J U 0 F L K S 9 H Z c O k b m R l c n R l c i B U e X A u e 0 F i Z 3 J l b n p 1 b m c g U k E g K E t 0 b y 4 y N z A w K S w 4 N H 0 m c X V v d D s s J n F 1 b 3 Q 7 U 2 V j d G l v b j E v R G F 0 Z W 5 i Y X N p c y A o S V N B S y k v R 2 X D p G 5 k Z X J 0 Z X I g V H l w L n t B Y m d y Z W 5 6 d W 5 n I F J B I C h L d G 8 u M T U z K S w 4 N X 0 m c X V v d D s s J n F 1 b 3 Q 7 U 2 V j d G l v b j E v R G F 0 Z W 5 i Y X N p c y A o S V N B S y k v R 2 X D p G 5 k Z X J 0 Z X I g V H l w L n t 2 b 3 J o I F J l c y A o Y W x s I G l u I E 1 p b y k s O D Z 9 J n F 1 b 3 Q 7 L C Z x d W 9 0 O 1 N l Y 3 R p b 2 4 x L 0 R h d G V u Y m F z a X M g K E l T Q U s p L 0 d l w 6 R u Z G V y d G V y I F R 5 c C 5 7 T W l u I F J l c y A o Y W x s I G l u I E 1 p b y k s O D d 9 J n F 1 b 3 Q 7 L C Z x d W 9 0 O 1 N l Y 3 R p b 2 4 x L 0 R h d G V u Y m F z a X M g K E l T Q U s p L 0 d l w 6 R u Z G V y d G V y I F R 5 c C 5 7 R G V m X 1 J B L D g 4 f S Z x d W 9 0 O y w m c X V v d D t T Z W N 0 a W 9 u M S 9 E Y X R l b m J h c 2 l z I C h J U 0 F L K S 9 H Z c O k b m R l c n R l c i B U e X A u e 0 t h c G l 0 Y W x h b m x h Z 2 V u I E t W R y A o M T A w K S w 4 O X 0 m c X V v d D s s J n F 1 b 3 Q 7 U 2 V j d G l v b j E v R G F 0 Z W 5 i Y X N p c y A o S V N B S y k v R 2 X D p G 5 k Z X J 0 Z X I g V H l w L n t L Y X B p d G F s Y W 5 s Y W d l b i B W V k c g K D E w M S k s O T B 9 J n F 1 b 3 Q 7 L C Z x d W 9 0 O 1 N l Y 3 R p b 2 4 x L 0 R h d G V u Y m F z a X M g K E l T Q U s p L 0 d l w 6 R u Z G V y d G V y I F R 5 c C 5 7 Q W t 0 a X Z l b i B h d X M g V m 9 y c 2 9 y Z 2 V w b M O k b m U g K D E w N C k s O T F 9 J n F 1 b 3 Q 7 L C Z x d W 9 0 O 1 N l Y 3 R p b 2 4 x L 0 R h d G V u Y m F z a X M g K E l T Q U s p L 0 d l w 6 R u Z G V y d G V y I F R 5 c C 5 7 S W 1 t Y X R l c m l l b G x l I E F u b G F n Z W 4 g K D E x K S w 5 M n 0 m c X V v d D s s J n F 1 b 3 Q 7 U 2 V j d G l v b j E v R G F 0 Z W 5 i Y X N p c y A o S V N B S y k v R 2 X D p G 5 k Z X J 0 Z X I g V H l w L n t T Y W N o Y W 5 s Y W d l b i A o M T M p L D k z f S Z x d W 9 0 O y w m c X V v d D t T Z W N 0 a W 9 u M S 9 E Y X R l b m J h c 2 l z I C h J U 0 F L K S 9 H Z c O k b m R l c n R l c i B U e X A u e 1 J l Y 2 h u d W 5 n c 2 F i Z 3 J l b n p 1 b m c g K D E 1 K S w 5 N H 0 m c X V v d D s s J n F 1 b 3 Q 7 U 2 V j d G l v b j E v R G F 0 Z W 5 i Y X N p c y A o S V N B S y k v R 2 X D p G 5 k Z X J 0 Z X I g V H l w L n t G b 3 J k Z X J 1 b m d l b i B W Z X J z a W N o Z X J 1 b m d z b m V o b W V y I C g x N j A p L D k 1 f S Z x d W 9 0 O y w m c X V v d D t T Z W N 0 a W 9 u M S 9 E Y X R l b m J h c 2 l z I C h J U 0 F L K S 9 H Z c O k b m R l c n R l c i B U e X A u e 0 Z v c m R l c n V u Z 2 V u I G F 1 c y B S Q S A o M T Y x K S w 5 N n 0 m c X V v d D s s J n F 1 b 3 Q 7 U 2 V j d G l v b j E v R G F 0 Z W 5 i Y X N p c y A o S V N B S y k v R 2 X D p G 5 k Z X J 0 Z X I g V H l w L n t W Z X J z a W N o Z X J 1 b m d z b 3 J n Y W 5 p c 2 F 0 a W 9 u Z W 4 g K D E 2 N C k s O T d 9 J n F 1 b 3 Q 7 L C Z x d W 9 0 O 1 N l Y 3 R p b 2 4 x L 0 R h d G V u Y m F z a X M g K E l T Q U s p L 0 d l w 6 R u Z G V y d G V y I F R 5 c C 5 7 Q W d l b n R l b i B 1 b m Q g V m V y b W l 0 d G x l c i A o M T Y 1 K S w 5 O H 0 m c X V v d D s s J n F 1 b 3 Q 7 U 2 V j d G l v b j E v R G F 0 Z W 5 i Y X N p c y A o S V N B S y k v R 2 X D p G 5 k Z X J 0 Z X I g V H l w L n t H Z W d l b s O 8 Y m V y I H N 0 Y W F 0 b G l j a G V u I F N 0 Z W x s Z W 4 g K D E 2 N y k s O T l 9 J n F 1 b 3 Q 7 L C Z x d W 9 0 O 1 N l Y 3 R p b 2 4 x L 0 R h d G V u Y m F z a X M g K E l T Q U s p L 0 d l w 6 R u Z G V y d G V y I F R 5 c C 5 7 w 5 x i c m l n Z S B G b 3 J k Z X J 1 b m d l b i A o M T Y 5 K S w x M D B 9 J n F 1 b 3 Q 7 L C Z x d W 9 0 O 1 N l Y 3 R p b 2 4 x L 0 R h d G V u Y m F z a X M g K E l T Q U s p L 0 d l w 6 R u Z G V y d G V y I F R 5 c C 5 7 R m 9 y Z G V y d W 5 n Z W 4 g Y m V p I G 5 h a G V z d G V o Z W 5 k Z W 4 g T 3 J n Y W 5 p c 2 F 0 a W 9 u Z W 4 g d W 5 k I F B l c n N v b m V u I C g x N y k s M T A x f S Z x d W 9 0 O y w m c X V v d D t T Z W N 0 a W 9 u M S 9 E Y X R l b m J h c 2 l z I C h J U 0 F L K S 9 H Z c O k b m R l c n R l c i B U e X A u e 0 Z s w 7 x z c 2 l n Z S B N a X R 0 Z W w g K D E 5 K S w x M D J 9 J n F 1 b 3 Q 7 L C Z x d W 9 0 O 1 N l Y 3 R p b 2 4 x L 0 R h d G V u Y m F z a X M g K E l T Q U s p L 0 d l w 6 R u Z G V y d G V y I F R 5 c C 5 7 Q l 9 L Y X B p d G F s I G R l c i B P c m d h b m l z Y X R p b 2 4 g K D I w M C k s M T A z f S Z x d W 9 0 O y w m c X V v d D t T Z W N 0 a W 9 u M S 9 E Y X R l b m J h c 2 l z I C h J U 0 F L K S 9 H Z c O k b m R l c n R l c i B U e X A u e 0 J f T 0 t Q I E N I I D I w N j A w L D E w N H 0 m c X V v d D s s J n F 1 b 3 Q 7 U 2 V j d G l v b j E v R G F 0 Z W 5 i Y X N p c y A o S V N B S y k v R 2 X D p G 5 k Z X J 0 Z X I g V H l w L n t C X 0 9 L U C B F V S 9 F R l R B I D I w N j A x L D E w N X 0 m c X V v d D s s J n F 1 b 3 Q 7 U 2 V j d G l v b j E v R G F 0 Z W 5 i Y X N p c y A o S V N B S y k v R 2 X D p G 5 k Z X J 0 Z X I g V H l w L n t G c m V p d 2 l s b G l n Z X M g V G F n Z 2 V s Z C B L V k c g M j A 2 M D I s M T A 2 f S Z x d W 9 0 O y w m c X V v d D t T Z W N 0 a W 9 u M S 9 E Y X R l b m J h c 2 l z I C h J U 0 F L K S 9 H Z c O k b m R l c n R l c i B U e X A u e 0 J f Q W t 0 a X Z l I F L D v G N r d m V y c 2 l j a G V y d W 5 n I E t W R y A o M j A 2 M D M p L D E w N 3 0 m c X V v d D s s J n F 1 b 3 Q 7 U 2 V j d G l v b j E v R G F 0 Z W 5 i Y X N p c y A o S V N B S y k v R 2 X D p G 5 k Z X J 0 Z X I g V H l w L n t V V k c g K F V W V i A y M D Y y M C k s M T A 4 f S Z x d W 9 0 O y w m c X V v d D t T Z W N 0 a W 9 u M S 9 E Y X R l b m J h c 2 l z I C h J U 0 F L K S 9 H Z c O k b m R l c n R l c i B U e X A u e 1 V W R y A o V V Z W I D I w N j I x K S w x M D l 9 J n F 1 b 3 Q 7 L C Z x d W 9 0 O 1 N l Y 3 R p b 2 4 x L 0 R h d G V u Y m F z a X M g K E l T Q U s p L 0 d l w 6 R u Z G V y d G V y I F R 5 c C 5 7 R l 9 W R y B p b m t s L i B G T C A o M j A 2 M S k s M T E w f S Z x d W 9 0 O y w m c X V v d D t T Z W N 0 a W 9 u M S 9 E Y X R l b m J h c 2 l z I C h J U 0 F L K S 9 H Z c O k b m R l c n R l c i B U e X A u e 0 J f V m V y c 2 l j a G V y d W 5 n c 3 R l Y 2 h u a X N j a G U g U s O 8 Y 2 t z d G V s b H V u Z 2 V u I G b D v H I g Z n J l a X d p b G x p Z 2 V z I F R h Z 2 d l b G Q g S 1 Z H I E x l a X N 0 d W 5 n c 3 L D v G N r c 3 R l b G x 1 b m d l b i A o M j E w M D A p L D E x M X 0 m c X V v d D s s J n F 1 b 3 Q 7 U 2 V j d G l v b j E v R G F 0 Z W 5 i Y X N p c y A o S V N B S y k v R 2 X D p G 5 k Z X J 0 Z X I g V H l w L n t C X 1 Z l c n N p Y 2 h l c n V u Z 3 N 0 Z W N o b m l z Y 2 h l I F L D v G N r c 3 R l b G x 1 b m d l b i B m w 7 x y I G Z y Z W l 3 a W x s a W d l c y B U Y W d n Z W x k I E t W R y B B b H R l c n V u Z 3 N y w 7 x j a 3 N 0 Z W x s d W 5 n Z W 4 g K D I x M D A x K S w x M T J 9 J n F 1 b 3 Q 7 L C Z x d W 9 0 O 1 N l Y 3 R p b 2 4 x L 0 R h d G V u Y m F z a X M g K E l T Q U s p L 0 d l w 6 R u Z G V y d G V y I F R 5 c C 5 7 Q l 9 W Z X J z a W N o Z X J 1 b m d z d G V j a G 5 p c 2 N o Z S B S w 7 x j a 3 N 0 Z W x s d W 5 n Z W 4 g Z s O 8 c i B P S 1 A g Q 0 g g K D I x M D E w K S w x M T N 9 J n F 1 b 3 Q 7 L C Z x d W 9 0 O 1 N l Y 3 R p b 2 4 x L 0 R h d G V u Y m F z a X M g K E l T Q U s p L 0 d l w 6 R u Z G V y d G V y I F R 5 c C 5 7 Q l 9 W Z X J z a W N o Z X J 1 b m d z d G V j a G 5 p c 2 N o Z S B S w 7 x j a 3 N 0 Z W x s d W 5 n Z W 4 g Z s O 8 c i B F V S 9 F R l R B I C g y M T A x M S k s M T E 0 f S Z x d W 9 0 O y w m c X V v d D t T Z W N 0 a W 9 u M S 9 E Y X R l b m J h c 2 l z I C h J U 0 F L K S 9 H Z c O k b m R l c n R l c i B U e X A u e 0 J f V m V y c 2 l j a G V y d W 5 n c 3 R l Y 2 h u a X N j a G U g U s O 8 Y 2 t z d G V s b H V u Z 2 V u I G b D v H I g Q W t 0 a X Z l I F L D v G N r d m V y c 2 l j a G V y d W 5 n I E t W R y A o M j E w M i k s M T E 1 f S Z x d W 9 0 O y w m c X V v d D t T Z W N 0 a W 9 u M S 9 E Y X R l b m J h c 2 l z I C h J U 0 F L K S 9 H Z c O k b m R l c n R l c i B U e X A u e 0 J f V m V y c 2 l j a G V y d W 5 n c 3 R l Y 2 h u a X N j a G U g U s O 8 Y 2 t z d G V s b H V u Z 2 V u I G b D v H I g V l Z H I G l u a 2 w g R k w g K D I x M D M p L D E x N n 0 m c X V v d D s s J n F 1 b 3 Q 7 U 2 V j d G l v b j E v R G F 0 Z W 5 i Y X N p c y A o S V N B S y k v R 2 X D p G 5 k Z X J 0 Z X I g V H l w L n t W Z X J z a W N o Z X J 1 b m d z d G V j a G 5 p c 2 N o Z S B S w 7 x j a 3 N 0 Z W x s d W 5 n Z W 4 g V V Z H I C g y M T A 0 K S w x M T d 9 J n F 1 b 3 Q 7 L C Z x d W 9 0 O 1 N l Y 3 R p b 2 4 x L 0 R h d G V u Y m F z a X M g K E l T Q U s p L 0 d l w 6 R u Z G V y d G V y I F R 5 c C 5 7 Q l 9 S w 7 x j a 3 N 0 Z W x s d W 5 n Z W 4 g Q X V z Z 2 x l a W N o I H Z v b i B 6 d S B o b 2 h l b i B Q c s O k b W l l b m V p b m 5 h a G 1 l b i A o M j E w N S k s M T E 4 f S Z x d W 9 0 O y w m c X V v d D t T Z W N 0 a W 9 u M S 9 E Y X R l b m J h c 2 l z I C h J U 0 F L K S 9 H Z c O k b m R l c n R l c i B U e X A u e 1 Z l c n N p Y 2 h l c n V u Z 3 N 0 Z W N o b m l z Y 2 h l I F N j a H d h b m t 1 b m d z I H V u Z C B T a W N o Z X J o Z W l 0 c 3 L D v G N r c 3 R l b G x 1 b m d l b i B W V k c g K D I x M S k s M T E 5 f S Z x d W 9 0 O y w m c X V v d D t T Z W N 0 a W 9 u M S 9 E Y X R l b m J h c 2 l z I C h J U 0 F L K S 9 H Z c O k b m R l c n R l c i B U e X A u e 0 5 p Y 2 h 0 d m V y c 2 l j a G V y d W 5 n c 3 R l Y 2 h u a X N j a G U g U s O 8 Y 2 t z d G V s b H V u Z 2 V u I E t W R y A o M j I w M C k s M T I w f S Z x d W 9 0 O y w m c X V v d D t T Z W N 0 a W 9 u M S 9 E Y X R l b m J h c 2 l z I C h J U 0 F L K S 9 H Z c O k b m R l c n R l c i B U e X A u e 0 5 p Y 2 h 0 d m V y c 2 l j a G V y d W 5 n c 3 R l Y 2 h u a X N j a G U g U s O 8 Y 2 t z d G V s b H V u Z 2 V u I F Z W R y A o M j I w M S k s M T I x f S Z x d W 9 0 O y w m c X V v d D t T Z W N 0 a W 9 u M S 9 E Y X R l b m J h c 2 l z I C h J U 0 F L K S 9 H Z c O k b m R l c n R l c i B U e X A u e 1 L D v G N r c 3 R l b G x 1 b m d l b i B m w 7 x y I F J p c 2 l r Z W 4 g a W 4 g Z G V u I E t h c G l 0 Y W x h b m x h Z 2 V u I F Z W R 1 x 1 M D A y N l V W R y A o M j M w K S w x M j J 9 J n F 1 b 3 Q 7 L C Z x d W 9 0 O 1 N l Y 3 R p b 2 4 x L 0 R h d G V u Y m F z a X M g K E l T Q U s p L 0 d l w 6 R u Z G V y d G V y I F R 5 c C 5 7 Q l 9 S w 7 x j a 3 N 0 Z W x s d W 5 n Z W 4 g Z n J l a X d p b G x p Z 2 V y I E F i Y m F 1 I H Z v b i D D v G J l c m 3 D p H N z a W d l b i B S Z X N l c n Z l b i A o M j M y K S w x M j N 9 J n F 1 b 3 Q 7 L C Z x d W 9 0 O 1 N l Y 3 R p b 2 4 x L 0 R h d G V u Y m F z a X M g K E l T Q U s p L 0 d l w 6 R u Z G V y d G V y I F R 5 c C 5 7 T G F u Z 2 Z y a X N 0 a W d l I F Z l c m J p b m R s a W N o a 2 V p d G V u I C g y N D A p L D E y N H 0 m c X V v d D s s J n F 1 b 3 Q 7 U 2 V j d G l v b j E v R G F 0 Z W 5 i Y X N p c y A o S V N B S y k v R 2 X D p G 5 k Z X J 0 Z X I g V H l w L n t W Z X J i a W 5 k b G l j a G t l a X R l b i B E c m l 0 d G U g K D I 1 M C k s M T I 1 f S Z x d W 9 0 O y w m c X V v d D t T Z W N 0 a W 9 u M S 9 E Y X R l b m J h c 2 l z I C h J U 0 F L K S 9 H Z c O k b m R l c n R l c i B U e X A u e 1 Z l c m J p b m R s a W N o a 2 V p d G V u I E x l a X N 0 d W 5 n c 2 V y Y n J p b m d l c i A o M j Y w K S w x M j Z 9 J n F 1 b 3 Q 7 L C Z x d W 9 0 O 1 N l Y 3 R p b 2 4 x L 0 R h d G V u Y m F z a X M g K E l T Q U s p L 0 d l w 6 R u Z G V y d G V y I F R 5 c C 5 7 V m 9 y Y X V z Y m V 6 Y W h s d G U g U H L D p G 1 p Z W 4 g Z G V y I F Z l c n N p Y 2 h l c n R l b i A o M j Y x K S w x M j d 9 J n F 1 b 3 Q 7 L C Z x d W 9 0 O 1 N l Y 3 R p b 2 4 x L 0 R h d G V u Y m F z a X M g K E l T Q U s p L 0 d l w 6 R u Z G V y d G V y I F R 5 c C 5 7 U G F z c 2 l 2 Z S B E d X J j a G d h b m d z a 2 9 u d G k g K D I 2 M i k s M T I 4 f S Z x d W 9 0 O y w m c X V v d D t T Z W N 0 a W 9 u M S 9 E Y X R l b m J h c 2 l z I C h J U 0 F L K S 9 H Z c O k b m R l c n R l c i B U e X A u e 1 Z l c n N p Y 2 h l c n V u Z 3 N v c m d h b m l z Y X R p b 2 5 l b i A o M j Y z K S w x M j l 9 J n F 1 b 3 Q 7 L C Z x d W 9 0 O 1 N l Y 3 R p b 2 4 x L 0 R h d G V u Y m F z a X M g K E l T Q U s p L 0 d l w 6 R u Z G V y d G V y I F R 5 c C 5 7 Q W d l b n R l b i B 1 b m Q g V m V y b W l 0 d G x l c i A o M j Y 0 K S w x M z B 9 J n F 1 b 3 Q 7 L C Z x d W 9 0 O 1 N l Y 3 R p b 2 4 x L 0 R h d G V u Y m F z a X M g K E l T Q U s p L 0 d l w 6 R u Z G V y d G V y I F R 5 c C 5 7 R 2 V n Z W 7 D v G J l c i B z d G F h d G x p Y 2 h l b i B T d G V s b G V u I C g y N j U p L D E z M X 0 m c X V v d D s s J n F 1 b 3 Q 7 U 2 V j d G l v b j E v R G F 0 Z W 5 i Y X N p c y A o S V N B S y k v R 2 X D p G 5 k Z X J 0 Z X I g V H l w L n t H Z W 1 l a W 5 z Y W 1 l I E V p b n J p Y 2 h 0 d W 5 n I E t W R y A o M j Y 2 K S w x M z J 9 J n F 1 b 3 Q 7 L C Z x d W 9 0 O 1 N l Y 3 R p b 2 4 x L 0 R h d G V u Y m F z a X M g K E l T Q U s p L 0 d l w 6 R u Z G V y d G V y I F R 5 c C 5 7 V m V y Y m l u Z G x p Y 2 h r Z W l 0 Z W 4 g T G l l Z m V y Y W 5 0 Z W 4 g d W 5 k I M O c Y n J p Z 2 U g K D I 2 O C k s M T M z f S Z x d W 9 0 O y w m c X V v d D t T Z W N 0 a W 9 u M S 9 E Y X R l b m J h c 2 l z I C h J U 0 F L K S 9 H Z c O k b m R l c n R l c i B U e X A u e 1 Z l c m J p b m R s a W N o a 2 V p d G V u I G d l Z 2 V u w 7 x i Z X I g b m F o Z X N 0 Z W h l b m R l b i B P c m d h b m l z Y X R p b 2 5 l b i B 1 b m Q g U G V y c 2 9 u Z W 4 g K D I 2 O S k s M T M 0 f S Z x d W 9 0 O y w m c X V v d D t T Z W N 0 a W 9 u M S 9 E Y X R l b m J h c 2 l z I C h J U 0 F L K S 9 H Z c O k b m R l c n R l c i B U e X A u e 0 J f U m V j a G 5 1 b m d z Y W J n c m V u e n V u Z y A o M j c w K S w x M z V 9 J n F 1 b 3 Q 7 X S w m c X V v d D t S Z W x h d G l v b n N o a X B J b m Z v J n F 1 b 3 Q 7 O l t d f S I g L z 4 8 L 1 N 0 Y W J s Z U V u d H J p Z X M + P C 9 J d G V t P j x J d G V t P j x J d G V t T G 9 j Y X R p b 2 4 + P E l 0 Z W 1 U e X B l P k Z v c m 1 1 b G E 8 L 0 l 0 Z W 1 U e X B l P j x J d G V t U G F 0 a D 5 T Z W N 0 a W 9 u M S 9 a d X N h b W 1 l b m Y l Q z M l Q k N o c m V u M S 9 R d W V s b G U 8 L 0 l 0 Z W 1 Q Y X R o P j w v S X R l b U x v Y 2 F 0 a W 9 u P j x T d G F i b G V F b n R y a W V z I C 8 + P C 9 J d G V t P j x J d G V t P j x J d G V t T G 9 j Y X R p b 2 4 + P E l 0 Z W 1 U e X B l P k Z v c m 1 1 b G E 8 L 0 l 0 Z W 1 U e X B l P j x J d G V t U G F 0 a D 5 T Z W N 0 a W 9 u M S 9 i Z X J l Y 2 h u Z X R f V l J f R 0 w 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Z p b G x T d G F 0 d X M i I F Z h b H V l P S J z V 2 F p d G l u Z 0 Z v c k V 4 Y 2 V s U m V m c m V z a C I g L z 4 8 R W 5 0 c n k g V H l w Z T 0 i R m l s b E N v b H V t b k 5 h b W V z I i B W Y W x 1 Z T 0 i c 1 s m c X V v d D t W Z X J z a W N o Z X J l c i B O Y W 1 l J n F 1 b 3 Q 7 L C Z x d W 9 0 O 0 p h a H I x J n F 1 b 3 Q 7 L C Z x d W 9 0 O 0 p h a H I m c X V v d D s s J n F 1 b 3 Q 7 Q n J h b m N o Z S Z x d W 9 0 O y w m c X V v d D t W U l 9 U b 3 R h b F 9 u d X J f S 1 Z H J n F 1 b 3 Q 7 L C Z x d W 9 0 O 1 Z S X 0 g t R S Z x d W 9 0 O y w m c X V v d D t H T F 9 U b 3 R h b F 9 u d X J f S 1 Z H J n F 1 b 3 Q 7 L C Z x d W 9 0 O 0 d M X 0 g t R S Z x d W 9 0 O 1 0 i I C 8 + P E V u d H J 5 I F R 5 c G U 9 I k Z p b G x D b 2 x 1 b W 5 U e X B l c y I g V m F s d W U 9 I n N C Z 1 l E Q m d V R k J R V T 0 i I C 8 + P E V u d H J 5 I F R 5 c G U 9 I k Z p b G x M Y X N 0 V X B k Y X R l Z C I g V m F s d W U 9 I m Q y M D I 0 L T A 2 L T M w V D E z O j I 4 O j A 1 L j k y M z I 4 M T J a I i A v P j x F b n R y e S B U e X B l P S J G a W x s R X J y b 3 J D b 3 V u d C I g V m F s d W U 9 I m w w I i A v P j x F b n R y e S B U e X B l P S J G a W x s R X J y b 3 J D b 2 R l I i B W Y W x 1 Z T 0 i c 1 V u a 2 5 v d 2 4 i I C 8 + P E V u d H J 5 I F R 5 c G U 9 I k Z p b G x D b 3 V u d C I g V m F s d W U 9 I m w w I i A v P j x F b n R y e S B U e X B l P S J B Z G R l Z F R v R G F 0 Y U 1 v Z G V s I i B W Y W x 1 Z T 0 i b D A i I C 8 + P E V u d H J 5 I F R 5 c G U 9 I l J l b G F 0 a W 9 u c 2 h p c E l u Z m 9 D b 2 5 0 Y W l u Z X I i I F Z h b H V l P S J z e y Z x d W 9 0 O 2 N v b H V t b k N v d W 5 0 J n F 1 b 3 Q 7 O j g s J n F 1 b 3 Q 7 a 2 V 5 Q 2 9 s d W 1 u T m F t Z X M m c X V v d D s 6 W 1 0 s J n F 1 b 3 Q 7 c X V l c n l S Z W x h d G l v b n N o a X B z J n F 1 b 3 Q 7 O l t d L C Z x d W 9 0 O 2 N v b H V t b k l k Z W 5 0 a X R p Z X M m c X V v d D s 6 W y Z x d W 9 0 O 1 N l Y 3 R p b 2 4 x L 2 J l c m V j a G 5 l d F 9 W U l 9 H T C 9 H Z c O k b m R l c n R l c i B U e X A u e 1 Z l c n N p Y 2 h l c m V y I E 5 h b W U s M H 0 m c X V v d D s s J n F 1 b 3 Q 7 U 2 V j d G l v b j E v Y m V y Z W N o b m V 0 X 1 Z S X 0 d M L 0 d l w 6 R u Z G V y d G V y I F R 5 c C 5 7 S m F o c j E s M X 0 m c X V v d D s s J n F 1 b 3 Q 7 U 2 V j d G l v b j E v Y m V y Z W N o b m V 0 X 1 Z S X 0 d M L 0 d l w 6 R u Z G V y d G V y I F R 5 c C 5 7 S m F o c i w y f S Z x d W 9 0 O y w m c X V v d D t T Z W N 0 a W 9 u M S 9 i Z X J l Y 2 h u Z X R f V l J f R 0 w v R 2 X D p G 5 k Z X J 0 Z X I g V H l w L n t C c m F u Y 2 h l L D N 9 J n F 1 b 3 Q 7 L C Z x d W 9 0 O 1 N l Y 3 R p b 2 4 x L 2 J l c m V j a G 5 l d F 9 W U l 9 H T C 9 H Z c O k b m R l c n R l c i B U e X A u e 1 Z S X 1 R v d G F s X 2 5 1 c l 9 L V k c s N H 0 m c X V v d D s s J n F 1 b 3 Q 7 U 2 V j d G l v b j E v Y m V y Z W N o b m V 0 X 1 Z S X 0 d M L 0 d l w 6 R u Z G V y d G V y I F R 5 c C 5 7 V l J f S C 1 F L D V 9 J n F 1 b 3 Q 7 L C Z x d W 9 0 O 1 N l Y 3 R p b 2 4 x L 2 J l c m V j a G 5 l d F 9 W U l 9 H T C 9 H Z c O k b m R l c n R l c i B U e X A u e 0 d M X 1 R v d G F s X 2 5 1 c l 9 L V k c s N n 0 m c X V v d D s s J n F 1 b 3 Q 7 U 2 V j d G l v b j E v Y m V y Z W N o b m V 0 X 1 Z S X 0 d M L 0 d l w 6 R u Z G V y d G V y I F R 5 c C 5 7 R 0 x f S C 1 F L D d 9 J n F 1 b 3 Q 7 X S w m c X V v d D t D b 2 x 1 b W 5 D b 3 V u d C Z x d W 9 0 O z o 4 L C Z x d W 9 0 O 0 t l e U N v b H V t b k 5 h b W V z J n F 1 b 3 Q 7 O l t d L C Z x d W 9 0 O 0 N v b H V t b k l k Z W 5 0 a X R p Z X M m c X V v d D s 6 W y Z x d W 9 0 O 1 N l Y 3 R p b 2 4 x L 2 J l c m V j a G 5 l d F 9 W U l 9 H T C 9 H Z c O k b m R l c n R l c i B U e X A u e 1 Z l c n N p Y 2 h l c m V y I E 5 h b W U s M H 0 m c X V v d D s s J n F 1 b 3 Q 7 U 2 V j d G l v b j E v Y m V y Z W N o b m V 0 X 1 Z S X 0 d M L 0 d l w 6 R u Z G V y d G V y I F R 5 c C 5 7 S m F o c j E s M X 0 m c X V v d D s s J n F 1 b 3 Q 7 U 2 V j d G l v b j E v Y m V y Z W N o b m V 0 X 1 Z S X 0 d M L 0 d l w 6 R u Z G V y d G V y I F R 5 c C 5 7 S m F o c i w y f S Z x d W 9 0 O y w m c X V v d D t T Z W N 0 a W 9 u M S 9 i Z X J l Y 2 h u Z X R f V l J f R 0 w v R 2 X D p G 5 k Z X J 0 Z X I g V H l w L n t C c m F u Y 2 h l L D N 9 J n F 1 b 3 Q 7 L C Z x d W 9 0 O 1 N l Y 3 R p b 2 4 x L 2 J l c m V j a G 5 l d F 9 W U l 9 H T C 9 H Z c O k b m R l c n R l c i B U e X A u e 1 Z S X 1 R v d G F s X 2 5 1 c l 9 L V k c s N H 0 m c X V v d D s s J n F 1 b 3 Q 7 U 2 V j d G l v b j E v Y m V y Z W N o b m V 0 X 1 Z S X 0 d M L 0 d l w 6 R u Z G V y d G V y I F R 5 c C 5 7 V l J f S C 1 F L D V 9 J n F 1 b 3 Q 7 L C Z x d W 9 0 O 1 N l Y 3 R p b 2 4 x L 2 J l c m V j a G 5 l d F 9 W U l 9 H T C 9 H Z c O k b m R l c n R l c i B U e X A u e 0 d M X 1 R v d G F s X 2 5 1 c l 9 L V k c s N n 0 m c X V v d D s s J n F 1 b 3 Q 7 U 2 V j d G l v b j E v Y m V y Z W N o b m V 0 X 1 Z S X 0 d M L 0 d l w 6 R u Z G V y d G V y I F R 5 c C 5 7 R 0 x f S C 1 F L D d 9 J n F 1 b 3 Q 7 X S w m c X V v d D t S Z W x h d G l v b n N o a X B J b m Z v J n F 1 b 3 Q 7 O l t d f S I g L z 4 8 L 1 N 0 Y W J s Z U V u d H J p Z X M + P C 9 J d G V t P j x J d G V t P j x J d G V t T G 9 j Y X R p b 2 4 + P E l 0 Z W 1 U e X B l P k Z v c m 1 1 b G E 8 L 0 l 0 Z W 1 U e X B l P j x J d G V t U G F 0 a D 5 T Z W N 0 a W 9 u M S 9 i Z X J l Y 2 h u Z X R f V l J f R 0 w v U X V l b G x l P C 9 J d G V t U G F 0 a D 4 8 L 0 l 0 Z W 1 M b 2 N h d G l v b j 4 8 U 3 R h Y m x l R W 5 0 c m l l c y A v P j w v S X R l b T 4 8 S X R l b T 4 8 S X R l b U x v Y 2 F 0 a W 9 u P j x J d G V t V H l w Z T 5 G b 3 J t d W x h P C 9 J d G V t V H l w Z T 4 8 S X R l b V B h d G g + U 2 V j d G l v b j E v Y m V y Z W N o b m V 0 X 1 Z S X 0 d M L 0 d l J U M z J U E 0 b m R l c n R l c i U y M F R 5 c D w v S X R l b V B h d G g + P C 9 J d G V t T G 9 j Y X R p b 2 4 + P F N 0 Y W J s Z U V u d H J p Z X M g L z 4 8 L 0 l 0 Z W 0 + P E l 0 Z W 0 + P E l 0 Z W 1 M b 2 N h d G l v b j 4 8 S X R l b V R 5 c G U + R m 9 y b X V s Y T w v S X R l b V R 5 c G U + P E l 0 Z W 1 Q Y X R o P l N l Y 3 R p b 2 4 x L 0 F u Z i V D M y V C Q 2 d l b j I 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S I g L z 4 8 R W 5 0 c n k g V H l w Z T 0 i Q W R k Z W R U b 0 R h d G F N b 2 R l b C I g V m F s d W U 9 I m w w I i A v P j x F b n R y e S B U e X B l P S J G a W x s Q 2 9 1 b n Q i I F Z h b H V l P S J s N D U 0 I i A v P j x F b n R y e S B U e X B l P S J G a W x s R X J y b 3 J D b 2 R l I i B W Y W x 1 Z T 0 i c 1 V u a 2 5 v d 2 4 i I C 8 + P E V u d H J 5 I F R 5 c G U 9 I k Z p b G x F c n J v c k N v d W 5 0 I i B W Y W x 1 Z T 0 i b D A i I C 8 + P E V u d H J 5 I F R 5 c G U 9 I k Z p b G x M Y X N 0 V X B k Y X R l Z C I g V m F s d W U 9 I m Q y M D I 0 L T A 2 L T M w V D E z O j I y O j M 1 L j E w M T I y M T h a I i A v P j x F b n R y e S B U e X B l P S J G a W x s Q 2 9 s d W 1 u V H l w Z X M i I F Z h b H V l P S J z Q m d N Q U F 3 V U Z C U V U 9 I i A v P j x F b n R y e S B U e X B l P S J G a W x s Q 2 9 s d W 1 u T m F t Z X M i I F Z h b H V l P S J z W y Z x d W 9 0 O 1 Z l c n N p Y 2 h l c m V y I E 5 h b W U m c X V v d D s s J n F 1 b 3 Q 7 S m F o c i Z x d W 9 0 O y w m c X V v d D t U e X A m c X V v d D s s J n F 1 b 3 Q 7 V m V y c 2 l j a G V y Z X I g I y Z x d W 9 0 O y w m c X V v d D t W U l 9 U b 3 R h b F 9 u d X J f S 1 Z H J n F 1 b 3 Q 7 L C Z x d W 9 0 O 1 Z S X 0 g t R S Z x d W 9 0 O y w m c X V v d D t H T F 9 U b 3 R h b F 9 u d X J f S 1 Z H J n F 1 b 3 Q 7 L C Z x d W 9 0 O 0 d M X 0 g t R S Z x d W 9 0 O 1 0 i I C 8 + P E V u d H J 5 I F R 5 c G U 9 I k Z p b G x T d G F 0 d X M i I F Z h b H V l P S J z Q 2 9 t c G x l d G U i I C 8 + P E V u d H J 5 I F R 5 c G U 9 I l J l b G F 0 a W 9 u c 2 h p c E l u Z m 9 D b 2 5 0 Y W l u Z X I i I F Z h b H V l P S J z e y Z x d W 9 0 O 2 N v b H V t b k N v d W 5 0 J n F 1 b 3 Q 7 O j g s J n F 1 b 3 Q 7 a 2 V 5 Q 2 9 s d W 1 u T m F t Z X M m c X V v d D s 6 W 1 0 s J n F 1 b 3 Q 7 c X V l c n l S Z W x h d G l v b n N o a X B z J n F 1 b 3 Q 7 O l t d L C Z x d W 9 0 O 2 N v b H V t b k l k Z W 5 0 a X R p Z X M m c X V v d D s 6 W y Z x d W 9 0 O 1 N l Y 3 R p b 2 4 x L 0 F u Z s O 8 Z 2 V u M i 9 R d W V s b G U u e 1 Z l c n N p Y 2 h l c m V y I E 5 h b W U s M H 0 m c X V v d D s s J n F 1 b 3 Q 7 U 2 V j d G l v b j E v Q W 5 m w 7 x n Z W 4 y L 1 F 1 Z W x s Z S 5 7 S m F o c i w x f S Z x d W 9 0 O y w m c X V v d D t T Z W N 0 a W 9 u M S 9 B b m b D v G d l b j I v U X V l b G x l L n t U e X A s M n 0 m c X V v d D s s J n F 1 b 3 Q 7 U 2 V j d G l v b j E v Q W 5 m w 7 x n Z W 4 y L 1 F 1 Z W x s Z S 5 7 V m V y c 2 l j a G V y Z X I g I y w z f S Z x d W 9 0 O y w m c X V v d D t T Z W N 0 a W 9 u M S 9 B b m b D v G d l b j I v U X V l b G x l L n t W U l 9 U b 3 R h b F 9 u d X J f S 1 Z H L D R 9 J n F 1 b 3 Q 7 L C Z x d W 9 0 O 1 N l Y 3 R p b 2 4 x L 0 F u Z s O 8 Z 2 V u M i 9 R d W V s b G U u e 1 Z S X 0 g t R S w 1 f S Z x d W 9 0 O y w m c X V v d D t T Z W N 0 a W 9 u M S 9 B b m b D v G d l b j I v U X V l b G x l L n t H T F 9 U b 3 R h b F 9 u d X J f S 1 Z H L D Z 9 J n F 1 b 3 Q 7 L C Z x d W 9 0 O 1 N l Y 3 R p b 2 4 x L 0 F u Z s O 8 Z 2 V u M i 9 R d W V s b G U u e 0 d M X 0 g t R S w 3 f S Z x d W 9 0 O 1 0 s J n F 1 b 3 Q 7 Q 2 9 s d W 1 u Q 2 9 1 b n Q m c X V v d D s 6 O C w m c X V v d D t L Z X l D b 2 x 1 b W 5 O Y W 1 l c y Z x d W 9 0 O z p b X S w m c X V v d D t D b 2 x 1 b W 5 J Z G V u d G l 0 a W V z J n F 1 b 3 Q 7 O l s m c X V v d D t T Z W N 0 a W 9 u M S 9 B b m b D v G d l b j I v U X V l b G x l L n t W Z X J z a W N o Z X J l c i B O Y W 1 l L D B 9 J n F 1 b 3 Q 7 L C Z x d W 9 0 O 1 N l Y 3 R p b 2 4 x L 0 F u Z s O 8 Z 2 V u M i 9 R d W V s b G U u e 0 p h a H I s M X 0 m c X V v d D s s J n F 1 b 3 Q 7 U 2 V j d G l v b j E v Q W 5 m w 7 x n Z W 4 y L 1 F 1 Z W x s Z S 5 7 V H l w L D J 9 J n F 1 b 3 Q 7 L C Z x d W 9 0 O 1 N l Y 3 R p b 2 4 x L 0 F u Z s O 8 Z 2 V u M i 9 R d W V s b G U u e 1 Z l c n N p Y 2 h l c m V y I C M s M 3 0 m c X V v d D s s J n F 1 b 3 Q 7 U 2 V j d G l v b j E v Q W 5 m w 7 x n Z W 4 y L 1 F 1 Z W x s Z S 5 7 V l J f V G 9 0 Y W x f b n V y X 0 t W R y w 0 f S Z x d W 9 0 O y w m c X V v d D t T Z W N 0 a W 9 u M S 9 B b m b D v G d l b j I v U X V l b G x l L n t W U l 9 I L U U s N X 0 m c X V v d D s s J n F 1 b 3 Q 7 U 2 V j d G l v b j E v Q W 5 m w 7 x n Z W 4 y L 1 F 1 Z W x s Z S 5 7 R 0 x f V G 9 0 Y W x f b n V y X 0 t W R y w 2 f S Z x d W 9 0 O y w m c X V v d D t T Z W N 0 a W 9 u M S 9 B b m b D v G d l b j I v U X V l b G x l L n t H T F 9 I L U U s N 3 0 m c X V v d D t d L C Z x d W 9 0 O 1 J l b G F 0 a W 9 u c 2 h p c E l u Z m 8 m c X V v d D s 6 W 1 1 9 I i A v P j w v U 3 R h Y m x l R W 5 0 c m l l c z 4 8 L 0 l 0 Z W 0 + P E l 0 Z W 0 + P E l 0 Z W 1 M b 2 N h d G l v b j 4 8 S X R l b V R 5 c G U + R m 9 y b X V s Y T w v S X R l b V R 5 c G U + P E l 0 Z W 1 Q Y X R o P l N l Y 3 R p b 2 4 x L 0 F u Z i V D M y V C Q 2 d l b j I v U X V l b G x l P C 9 J d G V t U G F 0 a D 4 8 L 0 l 0 Z W 1 M b 2 N h d G l v b j 4 8 U 3 R h Y m x l R W 5 0 c m l l c y A v P j w v S X R l b T 4 8 S X R l b T 4 8 S X R l b U x v Y 2 F 0 a W 9 u P j x J d G V t V H l w Z T 5 G b 3 J t d W x h P C 9 J d G V t V H l w Z T 4 8 S X R l b V B h d G g + U 2 V j d G l v b j E v Y m V y Z W N o b m V 0 X 1 Z S X 0 d M 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E i I C 8 + P E V u d H J 5 I F R 5 c G U 9 I k F k Z G V k V G 9 E Y X R h T W 9 k Z W w i I F Z h b H V l P S J s M C I g L z 4 8 R W 5 0 c n k g V H l w Z T 0 i R m l s b E N v d W 5 0 I i B W Y W x 1 Z T 0 i b D U y I i A v P j x F b n R y e S B U e X B l P S J G a W x s R X J y b 3 J D b 2 R l I i B W Y W x 1 Z T 0 i c 1 V u a 2 5 v d 2 4 i I C 8 + P E V u d H J 5 I F R 5 c G U 9 I k Z p b G x F c n J v c k N v d W 5 0 I i B W Y W x 1 Z T 0 i b D A i I C 8 + P E V u d H J 5 I F R 5 c G U 9 I k Z p b G x M Y X N 0 V X B k Y X R l Z C I g V m F s d W U 9 I m Q y M D I 0 L T A 3 L T A 0 V D A 4 O j A y O j M w L j M 1 M z E x N T B a I i A v P j x F b n R y e S B U e X B l P S J G a W x s Q 2 9 s d W 1 u V H l w Z X M i I F Z h b H V l P S J z Q m d Z R E J n V U Z C U V U 9 I i A v P j x F b n R y e S B U e X B l P S J G a W x s Q 2 9 s d W 1 u T m F t Z X M i I F Z h b H V l P S J z W y Z x d W 9 0 O 1 Z l c n N p Y 2 h l c m V y I C M m c X V v d D s s J n F 1 b 3 Q 7 V m V y c 2 l j a G V y Z X I g T m F t Z S Z x d W 9 0 O y w m c X V v d D t K Y W h y J n F 1 b 3 Q 7 L C Z x d W 9 0 O 0 J y Y W 5 j a G U m c X V v d D s s J n F 1 b 3 Q 7 V l J f V G 9 0 Y W x f b n V y X 0 t W R y Z x d W 9 0 O y w m c X V v d D t W U l 9 I L U U m c X V v d D s s J n F 1 b 3 Q 7 R 0 x f V G 9 0 Y W x f b n V y X 0 t W R y Z x d W 9 0 O y w m c X V v d D t H T F 9 I L U U m c X V v d D t d I i A v P j x F b n R y e S B U e X B l P S J R d W V y e U l E I i B W Y W x 1 Z T 0 i c z N k M W I w N j F k L W U 5 O T I t N D Q x Z S 1 i M j A w L T g 3 Z D g 0 N T g 4 Z G Q z Z C I g L z 4 8 R W 5 0 c n k g V H l w Z T 0 i R m l s b F N 0 Y X R 1 c y I g V m F s d W U 9 I n N D b 2 1 w b G V 0 Z S I g L z 4 8 R W 5 0 c n k g V H l w Z T 0 i U m V s Y X R p b 2 5 z a G l w S W 5 m b 0 N v b n R h a W 5 l c i I g V m F s d W U 9 I n N 7 J n F 1 b 3 Q 7 Y 2 9 s d W 1 u Q 2 9 1 b n Q m c X V v d D s 6 O C w m c X V v d D t r Z X l D b 2 x 1 b W 5 O Y W 1 l c y Z x d W 9 0 O z p b X S w m c X V v d D t x d W V y e V J l b G F 0 a W 9 u c 2 h p c H M m c X V v d D s 6 W 1 0 s J n F 1 b 3 Q 7 Y 2 9 s d W 1 u S W R l b n R p d G l l c y Z x d W 9 0 O z p b J n F 1 b 3 Q 7 U 2 V j d G l v b j E v Y m V y Z W N o b m V 0 X 1 Z S X 0 d M I C g y K S 9 H Z c O k b m R l c n R l c i B U e X A u e 1 Z l c n N p Y 2 h l c m V y I C M s M H 0 m c X V v d D s s J n F 1 b 3 Q 7 U 2 V j d G l v b j E v Y m V y Z W N o b m V 0 X 1 Z S X 0 d M I C g y K S 9 H Z c O k b m R l c n R l c i B U e X A u e 1 Z l c n N p Y 2 h l c m V y I E 5 h b W U s M X 0 m c X V v d D s s J n F 1 b 3 Q 7 U 2 V j d G l v b j E v Y m V y Z W N o b m V 0 X 1 Z S X 0 d M I C g y K S 9 H Z c O k b m R l c n R l c i B U e X A u e 0 p h a H I s M n 0 m c X V v d D s s J n F 1 b 3 Q 7 U 2 V j d G l v b j E v Y m V y Z W N o b m V 0 X 1 Z S X 0 d M I C g y K S 9 H Z c O k b m R l c n R l c i B U e X A u e 0 J y Y W 5 j a G U s M 3 0 m c X V v d D s s J n F 1 b 3 Q 7 U 2 V j d G l v b j E v Y m V y Z W N o b m V 0 X 1 Z S X 0 d M I C g y K S 9 H Z c O k b m R l c n R l c i B U e X A u e 1 Z S X 1 R v d G F s X 2 5 1 c l 9 L V k c s N H 0 m c X V v d D s s J n F 1 b 3 Q 7 U 2 V j d G l v b j E v Y m V y Z W N o b m V 0 X 1 Z S X 0 d M I C g y K S 9 H Z c O k b m R l c n R l c i B U e X A u e 1 Z S X 0 g t R S w 1 f S Z x d W 9 0 O y w m c X V v d D t T Z W N 0 a W 9 u M S 9 i Z X J l Y 2 h u Z X R f V l J f R 0 w g K D I p L 0 d l w 6 R u Z G V y d G V y I F R 5 c C 5 7 R 0 x f V G 9 0 Y W x f b n V y X 0 t W R y w 2 f S Z x d W 9 0 O y w m c X V v d D t T Z W N 0 a W 9 u M S 9 i Z X J l Y 2 h u Z X R f V l J f R 0 w g K D I p L 0 d l w 6 R u Z G V y d G V y I F R 5 c C 5 7 R 0 x f S C 1 F L D d 9 J n F 1 b 3 Q 7 X S w m c X V v d D t D b 2 x 1 b W 5 D b 3 V u d C Z x d W 9 0 O z o 4 L C Z x d W 9 0 O 0 t l e U N v b H V t b k 5 h b W V z J n F 1 b 3 Q 7 O l t d L C Z x d W 9 0 O 0 N v b H V t b k l k Z W 5 0 a X R p Z X M m c X V v d D s 6 W y Z x d W 9 0 O 1 N l Y 3 R p b 2 4 x L 2 J l c m V j a G 5 l d F 9 W U l 9 H T C A o M i k v R 2 X D p G 5 k Z X J 0 Z X I g V H l w L n t W Z X J z a W N o Z X J l c i A j L D B 9 J n F 1 b 3 Q 7 L C Z x d W 9 0 O 1 N l Y 3 R p b 2 4 x L 2 J l c m V j a G 5 l d F 9 W U l 9 H T C A o M i k v R 2 X D p G 5 k Z X J 0 Z X I g V H l w L n t W Z X J z a W N o Z X J l c i B O Y W 1 l L D F 9 J n F 1 b 3 Q 7 L C Z x d W 9 0 O 1 N l Y 3 R p b 2 4 x L 2 J l c m V j a G 5 l d F 9 W U l 9 H T C A o M i k v R 2 X D p G 5 k Z X J 0 Z X I g V H l w L n t K Y W h y L D J 9 J n F 1 b 3 Q 7 L C Z x d W 9 0 O 1 N l Y 3 R p b 2 4 x L 2 J l c m V j a G 5 l d F 9 W U l 9 H T C A o M i k v R 2 X D p G 5 k Z X J 0 Z X I g V H l w L n t C c m F u Y 2 h l L D N 9 J n F 1 b 3 Q 7 L C Z x d W 9 0 O 1 N l Y 3 R p b 2 4 x L 2 J l c m V j a G 5 l d F 9 W U l 9 H T C A o M i k v R 2 X D p G 5 k Z X J 0 Z X I g V H l w L n t W U l 9 U b 3 R h b F 9 u d X J f S 1 Z H L D R 9 J n F 1 b 3 Q 7 L C Z x d W 9 0 O 1 N l Y 3 R p b 2 4 x L 2 J l c m V j a G 5 l d F 9 W U l 9 H T C A o M i k v R 2 X D p G 5 k Z X J 0 Z X I g V H l w L n t W U l 9 I L U U s N X 0 m c X V v d D s s J n F 1 b 3 Q 7 U 2 V j d G l v b j E v Y m V y Z W N o b m V 0 X 1 Z S X 0 d M I C g y K S 9 H Z c O k b m R l c n R l c i B U e X A u e 0 d M X 1 R v d G F s X 2 5 1 c l 9 L V k c s N n 0 m c X V v d D s s J n F 1 b 3 Q 7 U 2 V j d G l v b j E v Y m V y Z W N o b m V 0 X 1 Z S X 0 d M I C g y K S 9 H Z c O k b m R l c n R l c i B U e X A u e 0 d M X 0 g t R S w 3 f S Z x d W 9 0 O 1 0 s J n F 1 b 3 Q 7 U m V s Y X R p b 2 5 z a G l w S W 5 m b y Z x d W 9 0 O z p b X X 0 i I C 8 + P C 9 T d G F i b G V F b n R y a W V z P j w v S X R l b T 4 8 S X R l b T 4 8 S X R l b U x v Y 2 F 0 a W 9 u P j x J d G V t V H l w Z T 5 G b 3 J t d W x h P C 9 J d G V t V H l w Z T 4 8 S X R l b V B h d G g + U 2 V j d G l v b j E v Y m V y Z W N o b m V 0 X 1 Z S X 0 d M J T I w K D I p L 1 F 1 Z W x s Z T w v S X R l b V B h d G g + P C 9 J d G V t T G 9 j Y X R p b 2 4 + P F N 0 Y W J s Z U V u d H J p Z X M g L z 4 8 L 0 l 0 Z W 0 + P E l 0 Z W 0 + P E l 0 Z W 1 M b 2 N h d G l v b j 4 8 S X R l b V R 5 c G U + R m 9 y b X V s Y T w v S X R l b V R 5 c G U + P E l 0 Z W 1 Q Y X R o P l N l Y 3 R p b 2 4 x L 2 J l c m V j a G 5 l d F 9 W U l 9 H T C U y M C g y K S 9 H Z S V D M y V B N G 5 k Z X J 0 Z X I l M j B U e X A 8 L 0 l 0 Z W 1 Q Y X R o P j w v S X R l b U x v Y 2 F 0 a W 9 u P j x T d G F i b G V F b n R y a W V z I C 8 + P C 9 J d G V t P j x J d G V t P j x J d G V t T G 9 j Y X R p b 2 4 + P E l 0 Z W 1 U e X B l P k Z v c m 1 1 b G E 8 L 0 l 0 Z W 1 U e X B l P j x J d G V t U G F 0 a D 5 T Z W N 0 a W 9 u M S 9 B b m Y l Q z M l Q k N n Z W 4 z 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E i I C 8 + P E V u d H J 5 I F R 5 c G U 9 I k F k Z G V k V G 9 E Y X R h T W 9 k Z W w i I F Z h b H V l P S J s M C I g L z 4 8 R W 5 0 c n k g V H l w Z T 0 i R m l s b E N v d W 5 0 I i B W Y W x 1 Z T 0 i b D I 3 O S I g L z 4 8 R W 5 0 c n k g V H l w Z T 0 i R m l s b E V y c m 9 y Q 2 9 k Z S I g V m F s d W U 9 I n N V b m t u b 3 d u I i A v P j x F b n R y e S B U e X B l P S J G a W x s R X J y b 3 J D b 3 V u d C I g V m F s d W U 9 I m w w I i A v P j x F b n R y e S B U e X B l P S J G a W x s T G F z d F V w Z G F 0 Z W Q i I F Z h b H V l P S J k M j A y N C 0 w N y 0 w N F Q w O D o w M j o z M C 4 z M j g 0 O T U x W i I g L z 4 8 R W 5 0 c n k g V H l w Z T 0 i R m l s b E N v b H V t b l R 5 c G V z I i B W Y W x 1 Z T 0 i c 0 J n T U F B Q V V G Q l F V R y I g L z 4 8 R W 5 0 c n k g V H l w Z T 0 i R m l s b E N v b H V t b k 5 h b W V z I i B W Y W x 1 Z T 0 i c 1 s m c X V v d D t W Z X J z a W N o Z X J l c i B O Y W 1 l J n F 1 b 3 Q 7 L C Z x d W 9 0 O 0 p h a H I m c X V v d D s s J n F 1 b 3 Q 7 V H l w J n F 1 b 3 Q 7 L C Z x d W 9 0 O 1 Z l c n N p Y 2 h l c m V y I C M m c X V v d D s s J n F 1 b 3 Q 7 V l J f V G 9 0 Y W x f b n V y X 0 t W R y Z x d W 9 0 O y w m c X V v d D t W U l 9 I L U U m c X V v d D s s J n F 1 b 3 Q 7 R 0 x f V G 9 0 Y W x f b n V y X 0 t W R y Z x d W 9 0 O y w m c X V v d D t H T F 9 I L U U m c X V v d D s s J n F 1 b 3 Q 7 Q n J h b m N o Z S Z x d W 9 0 O 1 0 i I C 8 + P E V u d H J 5 I F R 5 c G U 9 I l F 1 Z X J 5 S U Q i I F Z h b H V l P S J z N 2 Q 0 Y 2 I 2 Y z Y t Z W Q y O S 0 0 Z j V h L T k x N D Q t Z j d k N z Q w Z T R m N z k w I i A v P j x F b n R y e S B U e X B l P S J G a W x s U 3 R h d H V z I i B W Y W x 1 Z T 0 i c 0 N v b X B s Z X R l I i A v P j x F b n R y e S B U e X B l P S J S Z W x h d G l v b n N o a X B J b m Z v Q 2 9 u d G F p b m V y I i B W Y W x 1 Z T 0 i c 3 s m c X V v d D t j b 2 x 1 b W 5 D b 3 V u d C Z x d W 9 0 O z o 5 L C Z x d W 9 0 O 2 t l e U N v b H V t b k 5 h b W V z J n F 1 b 3 Q 7 O l t d L C Z x d W 9 0 O 3 F 1 Z X J 5 U m V s Y X R p b 2 5 z a G l w c y Z x d W 9 0 O z p b X S w m c X V v d D t j b 2 x 1 b W 5 J Z G V u d G l 0 a W V z J n F 1 b 3 Q 7 O l s m c X V v d D t T Z W N 0 a W 9 u M S 9 B b m b D v G d l b j M v U X V l b G x l L n t W Z X J z a W N o Z X J l c i B O Y W 1 l L D B 9 J n F 1 b 3 Q 7 L C Z x d W 9 0 O 1 N l Y 3 R p b 2 4 x L 0 F u Z s O 8 Z 2 V u M y 9 R d W V s b G U u e 0 p h a H I s M X 0 m c X V v d D s s J n F 1 b 3 Q 7 U 2 V j d G l v b j E v Q W 5 m w 7 x n Z W 4 z L 1 F 1 Z W x s Z S 5 7 V H l w L D J 9 J n F 1 b 3 Q 7 L C Z x d W 9 0 O 1 N l Y 3 R p b 2 4 x L 0 F u Z s O 8 Z 2 V u M y 9 R d W V s b G U u e 1 Z l c n N p Y 2 h l c m V y I C M s M 3 0 m c X V v d D s s J n F 1 b 3 Q 7 U 2 V j d G l v b j E v Q W 5 m w 7 x n Z W 4 z L 1 F 1 Z W x s Z S 5 7 V l J f V G 9 0 Y W x f b n V y X 0 t W R y w 0 f S Z x d W 9 0 O y w m c X V v d D t T Z W N 0 a W 9 u M S 9 B b m b D v G d l b j M v U X V l b G x l L n t W U l 9 I L U U s N X 0 m c X V v d D s s J n F 1 b 3 Q 7 U 2 V j d G l v b j E v Q W 5 m w 7 x n Z W 4 z L 1 F 1 Z W x s Z S 5 7 R 0 x f V G 9 0 Y W x f b n V y X 0 t W R y w 2 f S Z x d W 9 0 O y w m c X V v d D t T Z W N 0 a W 9 u M S 9 B b m b D v G d l b j M v U X V l b G x l L n t H T F 9 I L U U s N 3 0 m c X V v d D s s J n F 1 b 3 Q 7 U 2 V j d G l v b j E v Q W 5 m w 7 x n Z W 4 z L 1 F 1 Z W x s Z S 5 7 Q n J h b m N o Z S w 4 f S Z x d W 9 0 O 1 0 s J n F 1 b 3 Q 7 Q 2 9 s d W 1 u Q 2 9 1 b n Q m c X V v d D s 6 O S w m c X V v d D t L Z X l D b 2 x 1 b W 5 O Y W 1 l c y Z x d W 9 0 O z p b X S w m c X V v d D t D b 2 x 1 b W 5 J Z G V u d G l 0 a W V z J n F 1 b 3 Q 7 O l s m c X V v d D t T Z W N 0 a W 9 u M S 9 B b m b D v G d l b j M v U X V l b G x l L n t W Z X J z a W N o Z X J l c i B O Y W 1 l L D B 9 J n F 1 b 3 Q 7 L C Z x d W 9 0 O 1 N l Y 3 R p b 2 4 x L 0 F u Z s O 8 Z 2 V u M y 9 R d W V s b G U u e 0 p h a H I s M X 0 m c X V v d D s s J n F 1 b 3 Q 7 U 2 V j d G l v b j E v Q W 5 m w 7 x n Z W 4 z L 1 F 1 Z W x s Z S 5 7 V H l w L D J 9 J n F 1 b 3 Q 7 L C Z x d W 9 0 O 1 N l Y 3 R p b 2 4 x L 0 F u Z s O 8 Z 2 V u M y 9 R d W V s b G U u e 1 Z l c n N p Y 2 h l c m V y I C M s M 3 0 m c X V v d D s s J n F 1 b 3 Q 7 U 2 V j d G l v b j E v Q W 5 m w 7 x n Z W 4 z L 1 F 1 Z W x s Z S 5 7 V l J f V G 9 0 Y W x f b n V y X 0 t W R y w 0 f S Z x d W 9 0 O y w m c X V v d D t T Z W N 0 a W 9 u M S 9 B b m b D v G d l b j M v U X V l b G x l L n t W U l 9 I L U U s N X 0 m c X V v d D s s J n F 1 b 3 Q 7 U 2 V j d G l v b j E v Q W 5 m w 7 x n Z W 4 z L 1 F 1 Z W x s Z S 5 7 R 0 x f V G 9 0 Y W x f b n V y X 0 t W R y w 2 f S Z x d W 9 0 O y w m c X V v d D t T Z W N 0 a W 9 u M S 9 B b m b D v G d l b j M v U X V l b G x l L n t H T F 9 I L U U s N 3 0 m c X V v d D s s J n F 1 b 3 Q 7 U 2 V j d G l v b j E v Q W 5 m w 7 x n Z W 4 z L 1 F 1 Z W x s Z S 5 7 Q n J h b m N o Z S w 4 f S Z x d W 9 0 O 1 0 s J n F 1 b 3 Q 7 U m V s Y X R p b 2 5 z a G l w S W 5 m b y Z x d W 9 0 O z p b X X 0 i I C 8 + P C 9 T d G F i b G V F b n R y a W V z P j w v S X R l b T 4 8 S X R l b T 4 8 S X R l b U x v Y 2 F 0 a W 9 u P j x J d G V t V H l w Z T 5 G b 3 J t d W x h P C 9 J d G V t V H l w Z T 4 8 S X R l b V B h d G g + U 2 V j d G l v b j E v Q W 5 m J U M z J U J D Z 2 V u M y 9 R d W V s b G U 8 L 0 l 0 Z W 1 Q Y X R o P j w v S X R l b U x v Y 2 F 0 a W 9 u P j x T d G F i b G V F b n R y a W V z I C 8 + P C 9 J d G V t P j w v S X R l b X M + P C 9 M b 2 N h b F B h Y 2 t h Z 2 V N Z X R h Z G F 0 Y U Z p b G U + F g A A A F B L B Q Y A A A A A A A A A A A A A A A A A A A A A A A D a A A A A A Q A A A N C M n d 8 B F d E R j H o A w E / C l + s B A A A A 2 j Z y A A q A K E 6 k 3 5 Q 2 0 w v B N Q A A A A A C A A A A A A A D Z g A A w A A A A B A A A A D e k o Z P x r a 0 h x r l O n w z 5 v J w A A A A A A S A A A C g A A A A E A A A A C a R I C + t G k 6 K D d a K J m U m C F B Q A A A A q u k w b P R f 1 U Q v r G q 8 A U M s C F d W u o w o o s Z l E g 0 M x / S G K X h m w z j 7 V V c z I n F a U T P d B V D H l s L 2 h K 9 r 3 S 7 W x 4 a x c O n y 7 a 3 M b q y i m / + 5 8 X E 0 i 9 g v G R g U A A A A / C N 0 U o e T j B V l g b 5 4 q e u 0 n w 5 I f 3 0 = < / D a t a M a s h u p > 
</file>

<file path=customXml/item3.xml>��< ? x m l   v e r s i o n = " 1 . 0 "   e n c o d i n g = " U T F - 1 6 " ? > < G e m i n i   x m l n s = " h t t p : / / g e m i n i / p i v o t c u s t o m i z a t i o n / T a b l e X M L _ T a b e l l e n _ V R _ G L " > < C u s t o m C o n t e n t > < ! [ C D A T A [ < T a b l e W i d g e t G r i d S e r i a l i z a t i o n   x m l n s : x s d = " h t t p : / / w w w . w 3 . o r g / 2 0 0 1 / X M L S c h e m a "   x m l n s : x s i = " h t t p : / / w w w . w 3 . o r g / 2 0 0 1 / X M L S c h e m a - i n s t a n c e " > < C o l u m n S u g g e s t e d T y p e   / > < C o l u m n F o r m a t   / > < C o l u m n A c c u r a c y   / > < C o l u m n C u r r e n c y S y m b o l   / > < C o l u m n P o s i t i v e P a t t e r n   / > < C o l u m n N e g a t i v e P a t t e r n   / > < C o l u m n W i d t h s > < i t e m > < k e y > < s t r i n g > T y p < / s t r i n g > < / k e y > < v a l u e > < i n t > 1 0 8 < / i n t > < / v a l u e > < / i t e m > < i t e m > < k e y > < s t r i n g > J a h r < / s t r i n g > < / k e y > < v a l u e > < i n t > 1 1 7 < / i n t > < / v a l u e > < / i t e m > < i t e m > < k e y > < s t r i n g > V R _ T o t a l _ n u r _ K V G < / s t r i n g > < / k e y > < v a l u e > < i n t > 3 2 0 < / i n t > < / v a l u e > < / i t e m > < i t e m > < k e y > < s t r i n g > V R _ H - E < / s t r i n g > < / k e y > < v a l u e > < i n t > 1 6 9 < / i n t > < / v a l u e > < / i t e m > < i t e m > < k e y > < s t r i n g > G L _ T o t a l _ n u r _ K V G < / s t r i n g > < / k e y > < v a l u e > < i n t > 3 1 9 < / i n t > < / v a l u e > < / i t e m > < i t e m > < k e y > < s t r i n g > G L _ H - E < / s t r i n g > < / k e y > < v a l u e > < i n t > 1 6 8 < / i n t > < / v a l u e > < / i t e m > < i t e m > < k e y > < s t r i n g > V e r s i c h e r e r   N a m e < / s t r i n g > < / k e y > < v a l u e > < i n t > 4 3 3 < / i n t > < / v a l u e > < / i t e m > < i t e m > < k e y > < s t r i n g > V e r s i c h e r e r   # < / s t r i n g > < / k e y > < v a l u e > < i n t > 2 3 3 < / i n t > < / v a l u e > < / i t e m > < i t e m > < k e y > < s t r i n g > f u s i o n i e r t e < / s t r i n g > < / k e y > < v a l u e > < i n t > 1 9 6 < / i n t > < / v a l u e > < / i t e m > < i t e m > < k e y > < s t r i n g > F u s i o n e n _ a n z e i g e n < / s t r i n g > < / k e y > < v a l u e > < i n t > 3 2 0 < / i n t > < / v a l u e > < / i t e m > < i t e m > < k e y > < s t r i n g > j u r _ G r u p p e < / s t r i n g > < / k e y > < v a l u e > < i n t > 2 1 0 < / i n t > < / v a l u e > < / i t e m > < i t e m > < k e y > < s t r i n g > j u r _ G r u p p e _ a n z e i g e n < / s t r i n g > < / k e y > < v a l u e > < i n t > 3 4 8 < / i n t > < / v a l u e > < / i t e m > < i t e m > < k e y > < s t r i n g > A u s w a h l _ V e r s i c h e r e r < / s t r i n g > < / k e y > < v a l u e > < i n t > 3 3 7 < / i n t > < / v a l u e > < / i t e m > < / C o l u m n W i d t h s > < C o l u m n D i s p l a y I n d e x > < i t e m > < k e y > < s t r i n g > T y p < / s t r i n g > < / k e y > < v a l u e > < i n t > 6 < / i n t > < / v a l u e > < / i t e m > < i t e m > < k e y > < s t r i n g > J a h r < / s t r i n g > < / k e y > < v a l u e > < i n t > 1 < / i n t > < / v a l u e > < / i t e m > < i t e m > < k e y > < s t r i n g > V R _ T o t a l _ n u r _ K V G < / s t r i n g > < / k e y > < v a l u e > < i n t > 2 < / i n t > < / v a l u e > < / i t e m > < i t e m > < k e y > < s t r i n g > V R _ H - E < / s t r i n g > < / k e y > < v a l u e > < i n t > 3 < / i n t > < / v a l u e > < / i t e m > < i t e m > < k e y > < s t r i n g > G L _ T o t a l _ n u r _ K V G < / s t r i n g > < / k e y > < v a l u e > < i n t > 4 < / i n t > < / v a l u e > < / i t e m > < i t e m > < k e y > < s t r i n g > G L _ H - E < / s t r i n g > < / k e y > < v a l u e > < i n t > 5 < / i n t > < / v a l u e > < / i t e m > < i t e m > < k e y > < s t r i n g > V e r s i c h e r e r   N a m e < / s t r i n g > < / k e y > < v a l u e > < i n t > 0 < / i n t > < / v a l u e > < / i t e m > < i t e m > < k e y > < s t r i n g > V e r s i c h e r e r   # < / s t r i n g > < / k e y > < v a l u e > < i n t > 7 < / i n t > < / v a l u e > < / i t e m > < i t e m > < k e y > < s t r i n g > f u s i o n i e r t e < / s t r i n g > < / k e y > < v a l u e > < i n t > 8 < / i n t > < / v a l u e > < / i t e m > < i t e m > < k e y > < s t r i n g > F u s i o n e n _ a n z e i g e n < / s t r i n g > < / k e y > < v a l u e > < i n t > 9 < / i n t > < / v a l u e > < / i t e m > < i t e m > < k e y > < s t r i n g > j u r _ G r u p p e < / s t r i n g > < / k e y > < v a l u e > < i n t > 1 0 < / i n t > < / v a l u e > < / i t e m > < i t e m > < k e y > < s t r i n g > j u r _ G r u p p e _ a n z e i g e n < / s t r i n g > < / k e y > < v a l u e > < i n t > 1 1 < / i n t > < / v a l u e > < / i t e m > < i t e m > < k e y > < s t r i n g > A u s w a h l _ V e r s i c h e r e r < / s t r i n g > < / k e y > < v a l u e > < i n t > 1 2 < / i n t > < / v a l u e > < / i t e m > < / C o l u m n D i s p l a y I n d e x > < C o l u m n F r o z e n   / > < C o l u m n C h e c k e d   / > < C o l u m n F i l t e r   / > < S e l e c t i o n F i l t e r   / > < F i l t e r P a r a m e t e r s   / > < I s S o r t D e s c e n d i n g > f a l s e < / I s S o r t D e s c e n d i n g > < / T a b l e W i d g e t G r i d S e r i a l i z a t i o n > ] ] > < / C u s t o m C o n t e n t > < / G e m i n i > 
</file>

<file path=customXml/item4.xml>��< ? x m l   v e r s i o n = " 1 . 0 "   e n c o d i n g = " U T F - 1 6 " ? > < G e m i n i   x m l n s = " h t t p : / / g e m i n i / p i v o t c u s t o m i z a t i o n / T a b l e X M L _ A n f � g e n 3 " > < C u s t o m C o n t e n t > < ! [ C D A T A [ < T a b l e W i d g e t G r i d S e r i a l i z a t i o n   x m l n s : x s d = " h t t p : / / w w w . w 3 . o r g / 2 0 0 1 / X M L S c h e m a "   x m l n s : x s i = " h t t p : / / w w w . w 3 . o r g / 2 0 0 1 / X M L S c h e m a - i n s t a n c e " > < C o l u m n S u g g e s t e d T y p e   / > < C o l u m n F o r m a t   / > < C o l u m n A c c u r a c y   / > < C o l u m n C u r r e n c y S y m b o l   / > < C o l u m n P o s i t i v e P a t t e r n   / > < C o l u m n N e g a t i v e P a t t e r n   / > < C o l u m n W i d t h s > < i t e m > < k e y > < s t r i n g > V e r s i c h e r e r   N a m e < / s t r i n g > < / k e y > < v a l u e > < i n t > 2 9 5 < / i n t > < / v a l u e > < / i t e m > < i t e m > < k e y > < s t r i n g > J a h r < / s t r i n g > < / k e y > < v a l u e > < i n t > 1 1 7 < / i n t > < / v a l u e > < / i t e m > < i t e m > < k e y > < s t r i n g > T y p < / s t r i n g > < / k e y > < v a l u e > < i n t > 1 0 8 < / i n t > < / v a l u e > < / i t e m > < i t e m > < k e y > < s t r i n g > V e r s i c h e r e r   # < / s t r i n g > < / k e y > < v a l u e > < i n t > 2 3 3 < / i n t > < / v a l u e > < / i t e m > < i t e m > < k e y > < s t r i n g > V R _ T o t a l _ n u r _ K V G < / s t r i n g > < / k e y > < v a l u e > < i n t > 3 2 0 < / i n t > < / v a l u e > < / i t e m > < i t e m > < k e y > < s t r i n g > V R _ H - E < / s t r i n g > < / k e y > < v a l u e > < i n t > 1 6 9 < / i n t > < / v a l u e > < / i t e m > < i t e m > < k e y > < s t r i n g > G L _ T o t a l _ n u r _ K V G < / s t r i n g > < / k e y > < v a l u e > < i n t > 3 1 9 < / i n t > < / v a l u e > < / i t e m > < i t e m > < k e y > < s t r i n g > G L _ H - E < / s t r i n g > < / k e y > < v a l u e > < i n t > 1 6 8 < / i n t > < / v a l u e > < / i t e m > < i t e m > < k e y > < s t r i n g > B r a n c h e < / s t r i n g > < / k e y > < v a l u e > < i n t > 1 7 0 < / i n t > < / v a l u e > < / i t e m > < i t e m > < k e y > < s t r i n g > f u s i o n i e r t e < / s t r i n g > < / k e y > < v a l u e > < i n t > 1 9 6 < / i n t > < / v a l u e > < / i t e m > < i t e m > < k e y > < s t r i n g > F u s i o n e n _ a n z e i g e n < / s t r i n g > < / k e y > < v a l u e > < i n t > 3 2 0 < / i n t > < / v a l u e > < / i t e m > < i t e m > < k e y > < s t r i n g > j u r _ G r u p p e < / s t r i n g > < / k e y > < v a l u e > < i n t > 2 1 0 < / i n t > < / v a l u e > < / i t e m > < i t e m > < k e y > < s t r i n g > j u r _ G r u p p e _ a n z e i g e n < / s t r i n g > < / k e y > < v a l u e > < i n t > 3 4 8 < / i n t > < / v a l u e > < / i t e m > < i t e m > < k e y > < s t r i n g > A u s w a h l _ V e r s i c h e r e r < / s t r i n g > < / k e y > < v a l u e > < i n t > 3 3 7 < / i n t > < / v a l u e > < / i t e m > < / C o l u m n W i d t h s > < C o l u m n D i s p l a y I n d e x > < i t e m > < k e y > < s t r i n g > V e r s i c h e r e r   N a m e < / s t r i n g > < / k e y > < v a l u e > < i n t > 0 < / i n t > < / v a l u e > < / i t e m > < i t e m > < k e y > < s t r i n g > J a h r < / s t r i n g > < / k e y > < v a l u e > < i n t > 1 < / i n t > < / v a l u e > < / i t e m > < i t e m > < k e y > < s t r i n g > T y p < / s t r i n g > < / k e y > < v a l u e > < i n t > 2 < / i n t > < / v a l u e > < / i t e m > < i t e m > < k e y > < s t r i n g > V e r s i c h e r e r   # < / s t r i n g > < / k e y > < v a l u e > < i n t > 3 < / i n t > < / v a l u e > < / i t e m > < i t e m > < k e y > < s t r i n g > V R _ T o t a l _ n u r _ K V G < / s t r i n g > < / k e y > < v a l u e > < i n t > 4 < / i n t > < / v a l u e > < / i t e m > < i t e m > < k e y > < s t r i n g > V R _ H - E < / s t r i n g > < / k e y > < v a l u e > < i n t > 5 < / i n t > < / v a l u e > < / i t e m > < i t e m > < k e y > < s t r i n g > G L _ T o t a l _ n u r _ K V G < / s t r i n g > < / k e y > < v a l u e > < i n t > 6 < / i n t > < / v a l u e > < / i t e m > < i t e m > < k e y > < s t r i n g > G L _ H - E < / s t r i n g > < / k e y > < v a l u e > < i n t > 7 < / i n t > < / v a l u e > < / i t e m > < i t e m > < k e y > < s t r i n g > B r a n c h e < / s t r i n g > < / k e y > < v a l u e > < i n t > 8 < / i n t > < / v a l u e > < / i t e m > < i t e m > < k e y > < s t r i n g > f u s i o n i e r t e < / s t r i n g > < / k e y > < v a l u e > < i n t > 9 < / i n t > < / v a l u e > < / i t e m > < i t e m > < k e y > < s t r i n g > F u s i o n e n _ a n z e i g e n < / s t r i n g > < / k e y > < v a l u e > < i n t > 1 0 < / i n t > < / v a l u e > < / i t e m > < i t e m > < k e y > < s t r i n g > j u r _ G r u p p e < / s t r i n g > < / k e y > < v a l u e > < i n t > 1 1 < / i n t > < / v a l u e > < / i t e m > < i t e m > < k e y > < s t r i n g > j u r _ G r u p p e _ a n z e i g e n < / s t r i n g > < / k e y > < v a l u e > < i n t > 1 2 < / i n t > < / v a l u e > < / i t e m > < i t e m > < k e y > < s t r i n g > A u s w a h l _ V e r s i c h e r e r < / s t r i n g > < / k e y > < v a l u e > < i n t > 1 3 < / i n t > < / v a l u e > < / i t e m > < / C o l u m n D i s p l a y I n d e x > < C o l u m n F r o z e n   / > < C o l u m n C h e c k e d   / > < C o l u m n F i l t e r   / > < S e l e c t i o n F i l t e r   / > < F i l t e r P a r a m e t e r s   / > < I s S o r t D e s c e n d i n g > f a l s e < / I s S o r t D e s c e n d i n g > < / T a b l e W i d g e t G r i d S e r i a l i z a t i o n > ] ] > < / C u s t o m C o n t e n t > < / G e m i n i > 
</file>

<file path=customXml/item5.xml>��< ? x m l   v e r s i o n = " 1 . 0 "   e n c o d i n g = " U T F - 1 6 " ? > < G e m i n i   x m l n s = " h t t p : / / g e m i n i / p i v o t c u s t o m i z a t i o n / S a n d b o x N o n E m p t y " > < C u s t o m C o n t e n t > < ! [ C D A T A [ 1 ] ] > < / C u s t o m C o n t e n t > < / G e m i n i > 
</file>

<file path=customXml/item6.xml>��< ? x m l   v e r s i o n = " 1 . 0 "   e n c o d i n g = " U T F - 1 6 " ? > < G e m i n i   x m l n s = " h t t p : / / g e m i n i / p i v o t c u s t o m i z a t i o n / T a b l e X M L _ A n f � g e n 1 " > < C u s t o m C o n t e n t > < ! [ C D A T A [ < T a b l e W i d g e t G r i d S e r i a l i z a t i o n   x m l n s : x s d = " h t t p : / / w w w . w 3 . o r g / 2 0 0 1 / X M L S c h e m a "   x m l n s : x s i = " h t t p : / / w w w . w 3 . o r g / 2 0 0 1 / X M L S c h e m a - i n s t a n c e " > < C o l u m n S u g g e s t e d T y p e   / > < C o l u m n F o r m a t   / > < C o l u m n A c c u r a c y   / > < C o l u m n C u r r e n c y S y m b o l   / > < C o l u m n P o s i t i v e P a t t e r n   / > < C o l u m n N e g a t i v e P a t t e r n   / > < C o l u m n W i d t h s > < i t e m > < k e y > < s t r i n g > S o u r c e . N a m e < / s t r i n g > < / k e y > < v a l u e > < i n t > 2 4 0 < / i n t > < / v a l u e > < / i t e m > < i t e m > < k e y > < s t r i n g > J a h r < / s t r i n g > < / k e y > < v a l u e > < i n t > 1 1 7 < / i n t > < / v a l u e > < / i t e m > < i t e m > < k e y > < s t r i n g > T y p < / s t r i n g > < / k e y > < v a l u e > < i n t > 1 0 8 < / i n t > < / v a l u e > < / i t e m > < i t e m > < k e y > < s t r i n g > V e r s i c h e r e r   # < / s t r i n g > < / k e y > < v a l u e > < i n t > 3 7 1 < / i n t > < / v a l u e > < / i t e m > < i t e m > < k e y > < s t r i n g > V e r s i c h e r e r   N a m e < / s t r i n g > < / k e y > < v a l u e > < i n t > 2 9 5 < / i n t > < / v a l u e > < / i t e m > < i t e m > < k e y > < s t r i n g > K a n t o n < / s t r i n g > < / k e y > < v a l u e > < i n t > 1 5 3 < / i n t > < / v a l u e > < / i t e m > < i t e m > < k e y > < s t r i n g > B r a n c h e < / s t r i n g > < / k e y > < v a l u e > < i n t > 1 7 0 < / i n t > < / v a l u e > < / i t e m > < i t e m > < k e y > < s t r i n g > �   V e r s i c h e r t e < / s t r i n g > < / k e y > < v a l u e > < i n t > 2 3 7 < / i n t > < / v a l u e > < / i t e m > < i t e m > < k e y > < s t r i n g > V e r s i c h e r t e n b e s t a n d   S t i c h t a g   0 1 . 0 1 .   F o l g e j a h r < / s t r i n g > < / k e y > < v a l u e > < i n t > 6 6 9 < / i n t > < / v a l u e > < / i t e m > < i t e m > < k e y > < s t r i n g > I m o _ I n l a n d - K V G _ g e b V < / s t r i n g > < / k e y > < v a l u e > < i n t > 3 6 3 < / i n t > < / v a l u e > < / i t e m > < i t e m > < k e y > < s t r i n g > I m o _ A u s l a n d - K V G _ g e b V < / s t r i n g > < / k e y > < v a l u e > < i n t > 3 9 0 < / i n t > < / v a l u e > < / i t e m > < i t e m > < k e y > < s t r i n g > I m o _ F o n d s - g e s i c h e r t - K V G _ g e b V < / s t r i n g > < / k e y > < v a l u e > < i n t > 4 9 6 < / i n t > < / v a l u e > < / i t e m > < i t e m > < k e y > < s t r i n g > I m o _ F o n d s - n i c h t - K V G _ g e b V < / s t r i n g > < / k e y > < v a l u e > < i n t > 4 3 9 < / i n t > < / v a l u e > < / i t e m > < i t e m > < k e y > < s t r i n g > O b l i s - g e s i c h e r t - K V G _ g e b V < / s t r i n g > < / k e y > < v a l u e > < i n t > 4 1 7 < / i n t > < / v a l u e > < / i t e m > < i t e m > < k e y > < s t r i n g > O b l i s - n i c h t - K V G _ g e b V < / s t r i n g > < / k e y > < v a l u e > < i n t > 3 6 0 < / i n t > < / v a l u e > < / i t e m > < i t e m > < k e y > < s t r i n g > O b l _ F o n d s - g e s i c h e r t - K V G _ g e b V < / s t r i n g > < / k e y > < v a l u e > < i n t > 4 9 5 < / i n t > < / v a l u e > < / i t e m > < i t e m > < k e y > < s t r i n g > O b l _ F o n d s - n i c h t - K V G _ g e b V < / s t r i n g > < / k e y > < v a l u e > < i n t > 4 3 8 < / i n t > < / v a l u e > < / i t e m > < i t e m > < k e y > < s t r i n g > A k t - g e s i c h e r t - K V G _ g e b V < / s t r i n g > < / k e y > < v a l u e > < i n t > 3 9 0 < / i n t > < / v a l u e > < / i t e m > < i t e m > < k e y > < s t r i n g > A k t - n i c h t - K V G _ g e b V < / s t r i n g > < / k e y > < v a l u e > < i n t > 3 3 3 < / i n t > < / v a l u e > < / i t e m > < i t e m > < k e y > < s t r i n g > A k t _ F o n d s - g e s i c h e r t - K V G _ g e b V < / s t r i n g > < / k e y > < v a l u e > < i n t > 4 9 0 < / i n t > < / v a l u e > < / i t e m > < i t e m > < k e y > < s t r i n g > A k t _ F o n d s - n i c h t - K V G _ g e b V < / s t r i n g > < / k e y > < v a l u e > < i n t > 4 3 3 < / i n t > < / v a l u e > < / i t e m > < i t e m > < k e y > < s t r i n g > L i q - g e s i c h e r t - K V G _ g e b V < / s t r i n g > < / k e y > < v a l u e > < i n t > 3 8 9 < / i n t > < / v a l u e > < / i t e m > < i t e m > < k e y > < s t r i n g > L i q - n i c h t - K V G _ g e b V < / s t r i n g > < / k e y > < v a l u e > < i n t > 3 3 2 < / i n t > < / v a l u e > < / i t e m > < i t e m > < k e y > < s t r i n g > L i q _ F o n d s - g e s i c h e r t - K V G _ g e b V < / s t r i n g > < / k e y > < v a l u e > < i n t > 4 8 9 < / i n t > < / v a l u e > < / i t e m > < i t e m > < k e y > < s t r i n g > L i q _ F o n d s - n i c h t - K V G _ g e b V < / s t r i n g > < / k e y > < v a l u e > < i n t > 4 3 2 < / i n t > < / v a l u e > < / i t e m > < i t e m > < k e y > < s t r i n g > D e r i v a t i v e _ g e b V < / s t r i n g > < / k e y > < v a l u e > < i n t > 2 7 7 < / i n t > < / v a l u e > < / i t e m > < i t e m > < k e y > < s t r i n g > I m o _ I n l a n d - K V G _ � b r i g V < / s t r i n g > < / k e y > < v a l u e > < i n t > 3 8 1 < / i n t > < / v a l u e > < / i t e m > < i t e m > < k e y > < s t r i n g > I m o _ A u s l a n d - K V G _ � b r i g V < / s t r i n g > < / k e y > < v a l u e > < i n t > 4 0 8 < / i n t > < / v a l u e > < / i t e m > < i t e m > < k e y > < s t r i n g > I m o _ F o n d s - g e s i c h e r t - K V G _ � b r i g V < / s t r i n g > < / k e y > < v a l u e > < i n t > 5 1 4 < / i n t > < / v a l u e > < / i t e m > < i t e m > < k e y > < s t r i n g > I m o _ F o n d s - n i c h t - K V G _ � b r i g V < / s t r i n g > < / k e y > < v a l u e > < i n t > 4 5 7 < / i n t > < / v a l u e > < / i t e m > < i t e m > < k e y > < s t r i n g > O b l i s - g e s i c h e r t - K V G _ � b r i g V < / s t r i n g > < / k e y > < v a l u e > < i n t > 4 3 5 < / i n t > < / v a l u e > < / i t e m > < i t e m > < k e y > < s t r i n g > O b l i s - n i c h t - K V G _ � b r i g V < / s t r i n g > < / k e y > < v a l u e > < i n t > 3 7 8 < / i n t > < / v a l u e > < / i t e m > < i t e m > < k e y > < s t r i n g > O b l _ F o n d s - g e s i c h e r t - K V G _ � b r i g V < / s t r i n g > < / k e y > < v a l u e > < i n t > 5 1 3 < / i n t > < / v a l u e > < / i t e m > < i t e m > < k e y > < s t r i n g > O b l _ F o n d s - n i c h t - K V G _ � b r i g V < / s t r i n g > < / k e y > < v a l u e > < i n t > 4 5 6 < / i n t > < / v a l u e > < / i t e m > < i t e m > < k e y > < s t r i n g > A k t - g e s i c h e r t - K V G _ � b r i g V < / s t r i n g > < / k e y > < v a l u e > < i n t > 4 0 8 < / i n t > < / v a l u e > < / i t e m > < i t e m > < k e y > < s t r i n g > A k t - n i c h t - K V G _ � b r i g V < / s t r i n g > < / k e y > < v a l u e > < i n t > 3 5 1 < / i n t > < / v a l u e > < / i t e m > < i t e m > < k e y > < s t r i n g > A k t _ F o n d s - g e s i c h e r t - K V G _ � b r i g V < / s t r i n g > < / k e y > < v a l u e > < i n t > 5 0 8 < / i n t > < / v a l u e > < / i t e m > < i t e m > < k e y > < s t r i n g > A k t _ F o n d s - n i c h t - K V G _ � b r i g V < / s t r i n g > < / k e y > < v a l u e > < i n t > 4 5 1 < / i n t > < / v a l u e > < / i t e m > < i t e m > < k e y > < s t r i n g > L i q - g e s i c h e r t - K V G _ � b r i g V < / s t r i n g > < / k e y > < v a l u e > < i n t > 4 0 7 < / i n t > < / v a l u e > < / i t e m > < i t e m > < k e y > < s t r i n g > L i q - n i c h t - K V G _ � b r i g V < / s t r i n g > < / k e y > < v a l u e > < i n t > 3 5 0 < / i n t > < / v a l u e > < / i t e m > < i t e m > < k e y > < s t r i n g > L i q _ F o n d s - g e s i c h e r t - K V G _ � b r i g V < / s t r i n g > < / k e y > < v a l u e > < i n t > 5 0 7 < / i n t > < / v a l u e > < / i t e m > < i t e m > < k e y > < s t r i n g > L i q _ F o n d s - n i c h t - K V G _ � b r i g V < / s t r i n g > < / k e y > < v a l u e > < i n t > 4 5 0 < / i n t > < / v a l u e > < / i t e m > < i t e m > < k e y > < s t r i n g > D e r i v a t i v e _ � b r i g V < / s t r i n g > < / k e y > < v a l u e > < i n t > 2 9 5 < / i n t > < / v a l u e > < / i t e m > < i t e m > < k e y > < s t r i n g > B e t e i l i g u n g e n   K V - K V G _ � b r i g V < / s t r i n g > < / k e y > < v a l u e > < i n t > 4 6 2 < / i n t > < / v a l u e > < / i t e m > < i t e m > < k e y > < s t r i n g > P r � m i e n   ( K t o . 3 0 ) < / s t r i n g > < / k e y > < v a l u e > < i n t > 2 8 5 < / i n t > < / v a l u e > < / i t e m > < i t e m > < k e y > < s t r i n g > E r l � s m i n d e r u n g e n   a u f   P r � m i e n   ( K t o . 3 3 ) < / s t r i n g > < / k e y > < v a l u e > < i n t > 5 8 7 < / i n t > < / v a l u e > < / i t e m > < i t e m > < k e y > < s t r i n g > P r � m i e n t a n t e i l e   d e r   R � c k v e r s i c h e r e r   ( K t o . 3 5 ) < / s t r i n g > < / k e y > < v a l u e > < i n t > 6 5 5 < / i n t > < / v a l u e > < / i t e m > < i t e m > < k e y > < s t r i n g > B e i t r � g e   d e r   K a n t o n e   z . G .   d e r   P r � m i e n v e r b i l l i g u n g   ( K t o . 3 6 ) < / s t r i n g > < / k e y > < v a l u e > < i n t > 8 4 0 < / i n t > < / v a l u e > < / i t e m > < i t e m > < k e y > < s t r i n g > A n d e r e   B e i t r � g e   z . G .   d e s   V e r s i c h e r e r s   ( K t o . 3 6 ) < / s t r i n g > < / k e y > < v a l u e > < i n t > 6 7 7 < / i n t > < / v a l u e > < / i t e m > < i t e m > < k e y > < s t r i n g > B e i t r � g e   a n   I n s o l v e n z f o n d s   ( K t o . 3 6 ) < / s t r i n g > < / k e y > < v a l u e > < i n t > 5 3 1 < / i n t > < / v a l u e > < / i t e m > < i t e m > < k e y > < s t r i n g > B e i t r � g e   a n   d i e   G e s u n d h e i t s f � r d e r u n g   ( A r t .   1 9   K V G )     ( K t o . 3 6 ) < / s t r i n g > < / k e y > < v a l u e > < i n t > 8 7 1 < / i n t > < / v a l u e > < / i t e m > < i t e m > < k e y > < s t r i n g > B e i t r � g e   a n   d i e   E i d g e n � s s i s c h e   Q u a l i t � t s k o m m i s s i o n   ( E Q K )   A r t .   5 8 f   K V G < / s t r i n g > < / k e y > < v a l u e > < i n t > 1 0 2 4 < / i n t > < / v a l u e > < / i t e m > < i t e m > < k e y > < s t r i n g > A n g e r e c h n e t e   u n d   a u s b e z a h l t e   B e i t r � g e   a n   d i e   V e r s i c h e r t e n   ( K t o . 3 7 ) < / s t r i n g > < / k e y > < v a l u e > < i n t > 9 6 4 < / i n t > < / v a l u e > < / i t e m > < i t e m > < k e y > < s t r i n g > B r u t t o l e i s t u n g e n   ( K t o . 4 0 ) < / s t r i n g > < / k e y > < v a l u e > < i n t > 3 8 9 < / i n t > < / v a l u e > < / i t e m > < i t e m > < k e y > < s t r i n g > K o s t e n b e t e i l i g u n g e n   F r a n c h i s s e n   ( K t o . 4 2 ) < / s t r i n g > < / k e y > < v a l u e > < i n t > 6 1 5 < / i n t > < / v a l u e > < / i t e m > < i t e m > < k e y > < s t r i n g > K o s t e n b e t e i l i g u n g e n   S e l b s b e h a l t   ( K t o . 4 2 ) < / s t r i n g > < / k e y > < v a l u e > < i n t > 6 0 8 < / i n t > < / v a l u e > < / i t e m > < i t e m > < k e y > < s t r i n g > K o s t e n b e t e i l i g u n g e n   S p i t a l b e i t r a g   ( K t o . 4 2 ) < / s t r i n g > < / k e y > < v a l u e > < i n t > 6 1 8 < / i n t > < / v a l u e > < / i t e m > < i t e m > < k e y > < s t r i n g > K o s t e n b e t e i l i g u n g e n   P a u s c h a l   ( K t o . 4 2 ) < / s t r i n g > < / k e y > < v a l u e > < i n t > 5 7 5 < / i n t > < / v a l u e > < / i t e m > < i t e m > < k e y > < s t r i n g > A b s c h r e i b u n g e n   a u f   K o s t e n b e t e i l i g u n g e n   ( K t o . 4 2 ) < / s t r i n g > < / k e y > < v a l u e > < i n t > 7 1 8 < / i n t > < / v a l u e > < / i t e m > < i t e m > < k e y > < s t r i n g > V e r � n d e r u n g   R � c k s t e l l u n g e n   f � r   u n e r l e d i g t e   V e r s i c h e r u n g s f � l l e   ( K t o . 4 5 ) < / s t r i n g > < / k e y > < v a l u e > < i n t > 1 0 0 9 < / i n t > < / v a l u e > < / i t e m > < i t e m > < k e y > < s t r i n g > A u s g l e i c h   v o n   z u   h o h e n   P r � m i e n e i n n a h m e n   ( K t o . 4 5 4 )   ( a b   2 0 1 7 ) < / s t r i n g > < / k e y > < v a l u e > < i n t > 9 1 2 < / i n t > < / v a l u e > < / i t e m > < i t e m > < k e y > < s t r i n g > V e r � n d . d . v e r s . t e c h n . S c h w a n k u n g s - R s t .   ( K t o .   4 6 0 )   ( n u r   b e i   V V G ) < / s t r i n g > < / k e y > < v a l u e > < i n t > 9 0 9 < / i n t > < / v a l u e > < / i t e m > < i t e m > < k e y > < s t r i n g > V e r � n d e r u n g   R � c k s t e l l u n g e n   P r � m i e n k o r r e k t u r     ( K t o . 4 7 ) < / s t r i n g > < / k e y > < v a l u e > < i n t > 8 0 3 < / i n t > < / v a l u e > < / i t e m > < i t e m > < k e y > < s t r i n g > A b g a b e n   i n   d e n   R i s i k o a u s g l e i c h   ( K t o .   f � r   N e t t o - Z a h l e r )   ( K t o . 4 8 ) < / s t r i n g > < / k e y > < v a l u e > < i n t > 8 9 4 < / i n t > < / v a l u e > < / i t e m > < i t e m > < k e y > < s t r i n g > B e i t r � g e   a u s   d e m   R i s i k o a u s g l e i c h   ( K t o .   f � r   N e t t o - E m p f � n g e r )   ( K t o . 4 8 ) < / s t r i n g > < / k e y > < v a l u e > < i n t > 9 8 1 < / i n t > < / v a l u e > < / i t e m > < i t e m > < k e y > < s t r i n g > B i l d u n g   /   A u f l � s u n g   A b g r e n z u n g e n   f � r   d e n   R i s i k o a u s g l e i c h   ( K t o . 4 8 ) < / s t r i n g > < / k e y > < v a l u e > < i n t > 9 5 0 < / i n t > < / v a l u e > < / i t e m > < i t e m > < k e y > < s t r i n g > B e h a n d l u n g s p a u s c h a l e n   M a n a g e d   C a r e   ( K t o . 4 3 ) < / s t r i n g > < / k e y > < v a l u e > < i n t > 7 0 6 < / i n t > < / v a l u e > < / i t e m > < i t e m > < k e y > < s t r i n g > K o s t e n   f � r   m e d i z i n i s c h e   C a l l - C e n t e r   ( K t o . 4 3 ) < / s t r i n g > < / k e y > < v a l u e > < i n t > 6 4 9 < / i n t > < / v a l u e > < / i t e m > < i t e m > < k e y > < s t r i n g > W e i t e r e   L e i s t u n g e n   ( K t o . 4 3 ) < / s t r i n g > < / k e y > < v a l u e > < i n t > 4 3 0 < / i n t > < / v a l u e > < / i t e m > < i t e m > < k e y > < s t r i n g > L e i s t u n g s a n t e i l e   p a s s i v e   R � c k v e r s i c h e r u n g   ( K t o . 4 4 ) < / s t r i n g > < / k e y > < v a l u e > < i n t > 7 4 7 < / i n t > < / v a l u e > < / i t e m > < i t e m > < k e y > < s t r i n g > � b e r s c h u s s b e t e i l i g u n g   d e r   V e r s i c h e r t e n   ( K t o .   4 9 0 )   ( n u r   b e i   V V G ) < / s t r i n g > < / k e y > < v a l u e > < i n t > 9 1 5 < / i n t > < / v a l u e > < / i t e m > < i t e m > < k e y > < s t r i n g > 5 0 0   /   5 0 2   -   5 0 4   P e r s o n a l a u f w a n d   ( K t o . 5 0 ) < / s t r i n g > < / k e y > < v a l u e > < i n t > 6 1 3 < / i n t > < / v a l u e > < / i t e m > < i t e m > < k e y > < s t r i n g > P r o v i s i o n e n   a n s   e i g e n e   P e r s o n a l   ( K t o . 5 0 ) < / s t r i n g > < / k e y > < v a l u e > < i n t > 6 0 7 < / i n t > < / v a l u e > < / i t e m > < i t e m > < k e y > < s t r i n g > 5 1 0   -   5 1 5   +   5 1 8   D i v e r s e r   B e t r i e b s a u f w a n d   ( K t o .   5 1 ) < / s t r i n g > < / k e y > < v a l u e > < i n t > 7 4 2 < / i n t > < / v a l u e > < / i t e m > < i t e m > < k e y > < s t r i n g > W e r b e a u f w a n d   ( K t o .   5 1 ) < / s t r i n g > < / k e y > < v a l u e > < i n t > 3 8 1 < / i n t > < / v a l u e > < / i t e m > < i t e m > < k e y > < s t r i n g > P r o v i s i o n e n   ( K t o .   5 1 7 ) < / s t r i n g > < / k e y > < v a l u e > < i n t > 3 5 4 < / i n t > < / v a l u e > < / i t e m > < i t e m > < k e y > < s t r i n g > A b s c h r e i b u n g e n   ( K t o .   5 1 ) < / s t r i n g > < / k e y > < v a l u e > < i n t > 3 9 8 < / i n t > < / v a l u e > < / i t e m > < i t e m > < k e y > < s t r i n g > � b r i g e r   b e t r i e b l i c h e r   E r t r a g   K V G   ( K t o . 7 0 ) < / s t r i n g > < / k e y > < v a l u e > < i n t > 6 0 2 < / i n t > < / v a l u e > < / i t e m > < i t e m > < k e y > < s t r i n g > � b r i g e r   b e t r i e b l i c h e r   A u f w a n d   K V G   ( K t o . 7 1 ) < / s t r i n g > < / k e y > < v a l u e > < i n t > 6 3 4 < / i n t > < / v a l u e > < / i t e m > < i t e m > < k e y > < s t r i n g > F r e i w i l l i g e r   A b b a u   v o n   � b e r m � s s i g e n   R e s e r v e n   ( K t o . 7 1 5 )   ( a b   2 0 1 7 ) < / s t r i n g > < / k e y > < v a l u e > < i n t > 9 5 0 < / i n t > < / v a l u e > < / i t e m > < i t e m > < k e y > < s t r i n g > E r f o l g   a u s   K a p i t a l a n l a g e n   K V G   ( K t o . 7 3 ) < / s t r i n g > < / k e y > < v a l u e > < i n t > 5 8 2 < / i n t > < / v a l u e > < / i t e m > < i t e m > < k e y > < s t r i n g > B e t r i e b s f r e m d e r   u n d   a u s s e r o r d e n t l i c h e r   E r t r a g   ( K t o . 8 0 ) < / s t r i n g > < / k e y > < v a l u e > < i n t > 7 8 5 < / i n t > < / v a l u e > < / i t e m > < i t e m > < k e y > < s t r i n g > B e t r i e b s f r e m d e r   u n d   a u s s e r o r d e n t l i c h e r   A u f w a n d   ( K t o . 8 0 ) < / s t r i n g > < / k e y > < v a l u e > < i n t > 8 1 7 < / i n t > < / v a l u e > < / i t e m > < i t e m > < k e y > < s t r i n g > S t e u e r n   ( K t o .   9 )   ( n u r   b e i   V V G ) < / s t r i n g > < / k e y > < v a l u e > < i n t > 4 5 7 < / i n t > < / v a l u e > < / i t e m > < i t e m > < k e y > < s t r i n g > A b g r e n z u n g   R A   ( K t o . 2 7 0 0 ) < / s t r i n g > < / k e y > < v a l u e > < i n t > 4 1 6 < / i n t > < / v a l u e > < / i t e m > < i t e m > < k e y > < s t r i n g > A b g r e n z u n g   R A   ( K t o . 1 5 3 ) < / s t r i n g > < / k e y > < v a l u e > < i n t > 3 9 9 < / i n t > < / v a l u e > < / i t e m > < i t e m > < k e y > < s t r i n g > v o r h   R e s   ( a l l   i n   M i o ) < / s t r i n g > < / k e y > < v a l u e > < i n t > 3 2 4 < / i n t > < / v a l u e > < / i t e m > < i t e m > < k e y > < s t r i n g > M i n   R e s   ( a l l   i n   M i o ) < / s t r i n g > < / k e y > < v a l u e > < i n t > 3 1 5 < / i n t > < / v a l u e > < / i t e m > < i t e m > < k e y > < s t r i n g > D e f _ R A < / s t r i n g > < / k e y > < v a l u e > < i n t > 1 6 3 < / i n t > < / v a l u e > < / i t e m > < i t e m > < k e y > < s t r i n g > K a p i t a l a n l a g e n   K V G   ( 1 0 0 ) < / s t r i n g > < / k e y > < v a l u e > < i n t > 4 0 5 < / i n t > < / v a l u e > < / i t e m > < i t e m > < k e y > < s t r i n g > K a p i t a l a n l a g e n   V V G   ( 1 0 1 ) < / s t r i n g > < / k e y > < v a l u e > < i n t > 4 0 4 < / i n t > < / v a l u e > < / i t e m > < i t e m > < k e y > < s t r i n g > A k t i v e n   a u s   V o r s o r g e p l � n e   ( 1 0 4 ) < / s t r i n g > < / k e y > < v a l u e > < i n t > 4 9 0 < / i n t > < / v a l u e > < / i t e m > < i t e m > < k e y > < s t r i n g > I m m a t e r i e l l e   A n l a g e n   ( 1 1 ) < / s t r i n g > < / k e y > < v a l u e > < i n t > 3 9 4 < / i n t > < / v a l u e > < / i t e m > < i t e m > < k e y > < s t r i n g > S a c h a n l a g e n   ( 1 3 ) < / s t r i n g > < / k e y > < v a l u e > < i n t > 2 9 5 < / i n t > < / v a l u e > < / i t e m > < i t e m > < k e y > < s t r i n g > R e c h n u n g s a b g r e n z u n g   ( 1 5 ) < / s t r i n g > < / k e y > < v a l u e > < i n t > 4 3 3 < / i n t > < / v a l u e > < / i t e m > < i t e m > < k e y > < s t r i n g > F o r d e r u n g e n   V e r s i c h e r u n g s n e h m e r   ( 1 6 0 ) < / s t r i n g > < / k e y > < v a l u e > < i n t > 6 0 7 < / i n t > < / v a l u e > < / i t e m > < i t e m > < k e y > < s t r i n g > F o r d e r u n g e n   a u s   R A   ( 1 6 1 ) < / s t r i n g > < / k e y > < v a l u e > < i n t > 4 1 2 < / i n t > < / v a l u e > < / i t e m > < i t e m > < k e y > < s t r i n g > V e r s i c h e r u n g s o r g a n i s a t i o n e n   ( 1 6 4 ) < / s t r i n g > < / k e y > < v a l u e > < i n t > 5 2 2 < / i n t > < / v a l u e > < / i t e m > < i t e m > < k e y > < s t r i n g > A g e n t e n   u n d   V e r m i t t l e r   ( 1 6 5 ) < / s t r i n g > < / k e y > < v a l u e > < i n t > 4 3 9 < / i n t > < / v a l u e > < / i t e m > < i t e m > < k e y > < s t r i n g > G e g e n � b e r   s t a a t l i c h e n   S t e l l e n   ( 1 6 7 ) < / s t r i n g > < / k e y > < v a l u e > < i n t > 5 3 6 < / i n t > < / v a l u e > < / i t e m > < i t e m > < k e y > < s t r i n g > � b r i g e   F o r d e r u n g e n   ( 1 6 9 ) < / s t r i n g > < / k e y > < v a l u e > < i n t > 4 0 6 < / i n t > < / v a l u e > < / i t e m > < i t e m > < k e y > < s t r i n g > F o r d e r u n g e n   b e i   n a h e s t e h e n d e n   O r g a n i s a t i o n e n   u n d   P e r s o n e n   ( 1 7 ) < / s t r i n g > < / k e y > < v a l u e > < i n t > 9 5 7 < / i n t > < / v a l u e > < / i t e m > < i t e m > < k e y > < s t r i n g > F l � s s i g e   M i t t e l   ( 1 9 ) < / s t r i n g > < / k e y > < v a l u e > < i n t > 3 1 2 < / i n t > < / v a l u e > < / i t e m > < i t e m > < k e y > < s t r i n g > B _ K a p i t a l   d e r   O r g a n i s a t i o n   ( 2 0 0 ) < / s t r i n g > < / k e y > < v a l u e > < i n t > 4 9 4 < / i n t > < / v a l u e > < / i t e m > < i t e m > < k e y > < s t r i n g > B _ O K P   C H   2 0 6 0 0 < / s t r i n g > < / k e y > < v a l u e > < i n t > 3 0 3 < / i n t > < / v a l u e > < / i t e m > < i t e m > < k e y > < s t r i n g > B _ O K P   E U / E F T A   2 0 6 0 1 < / s t r i n g > < / k e y > < v a l u e > < i n t > 3 8 1 < / i n t > < / v a l u e > < / i t e m > < i t e m > < k e y > < s t r i n g > F r e i w i l l i g e s   T a g g e l d   K V G   2 0 6 0 2 < / s t r i n g > < / k e y > < v a l u e > < i n t > 4 8 3 < / i n t > < / v a l u e > < / i t e m > < i t e m > < k e y > < s t r i n g > B _ A k t i v e   R � c k v e r s i c h e r u n g   K V G   ( 2 0 6 0 3 ) < / s t r i n g > < / k e y > < v a l u e > < i n t > 6 0 8 < / i n t > < / v a l u e > < / i t e m > < i t e m > < k e y > < s t r i n g > U V G   ( U V V   2 0 6 2 0 ) < / s t r i n g > < / k e y > < v a l u e > < i n t > 3 0 4 < / i n t > < / v a l u e > < / i t e m > < i t e m > < k e y > < s t r i n g > U V G   ( U V V   2 0 6 2 1 ) < / s t r i n g > < / k e y > < v a l u e > < i n t > 3 0 4 < / i n t > < / v a l u e > < / i t e m > < i t e m > < k e y > < s t r i n g > F _ V G   i n k l .   F L   ( 2 0 6 1 ) < / s t r i n g > < / k e y > < v a l u e > < i n t > 3 3 6 < / i n t > < / v a l u e > < / i t e m > < i t e m > < k e y > < s t r i n g > B _ V e r s i c h e r u n g s t e c h n i s c h e   R � c k s t e l l u n g e n   f � r   f r e i w i l l i g e s   T a g g e l d   K V G   L e i s t u n g s r � c k s t e l l u n g e n   ( 2 1 0 0 0 < / s t r i n g > < / k e y > < v a l u e > < i n t > 1 4 4 8 < / i n t > < / v a l u e > < / i t e m > < i t e m > < k e y > < s t r i n g > B _ V e r s i c h e r u n g s t e c h n i s c h e   R � c k s t e l l u n g e n   f � r   f r e i w i l l i g e s   T a g g e l d   K V G   A l t e r u n g s r � c k s t e l l u n g e n   ( 2 1 0 0 1 < / s t r i n g > < / k e y > < v a l u e > < i n t > 1 4 4 3 < / i n t > < / v a l u e > < / i t e m > < i t e m > < k e y > < s t r i n g > B _ V e r s i c h e r u n g s t e c h n i s c h e   R � c k s t e l l u n g e n   f � r   O K P   C H   ( 2 1 0 1 0 ) < / s t r i n g > < / k e y > < v a l u e > < i n t > 9 2 0 < / i n t > < / v a l u e > < / i t e m > < i t e m > < k e y > < s t r i n g > B _ V e r s i c h e r u n g s t e c h n i s c h e   R � c k s t e l l u n g e n   f � r   E U / E F T A   ( 2 1 0 1 1 ) < / s t r i n g > < / k e y > < v a l u e > < i n t > 9 2 6 < / i n t > < / v a l u e > < / i t e m > < i t e m > < k e y > < s t r i n g > B _ V e r s i c h e r u n g s t e c h n i s c h e   R � c k s t e l l u n g e n   f � r   A k t i v e   R � c k v e r s i c h e r u n g   K V G   ( 2 1 0 2 ) < / s t r i n g > < / k e y > < v a l u e > < i n t > 1 1 8 6 < / i n t > < / v a l u e > < / i t e m > < i t e m > < k e y > < s t r i n g > B _ V e r s i c h e r u n g s t e c h n i s c h e   R � c k s t e l l u n g e n   f � r   V V G   i n k l   F L   ( 2 1 0 3 ) < / s t r i n g > < / k e y > < v a l u e > < i n t > 9 4 6 < / i n t > < / v a l u e > < / i t e m > < i t e m > < k e y > < s t r i n g > V e r s i c h e r u n g s t e c h n i s c h e   R � c k s t e l l u n g e n   U V G   ( 2 1 0 4 ) < / s t r i n g > < / k e y > < v a l u e > < i n t > 7 7 3 < / i n t > < / v a l u e > < / i t e m > < i t e m > < k e y > < s t r i n g > B _ R � c k s t e l l u n g e n   A u s g l e i c h   v o n   z u   h o h e n   P r � m i e n e i n n a h m e n   ( 2 1 0 5 ) < / s t r i n g > < / k e y > < v a l u e > < i n t > 9 8 9 < / i n t > < / v a l u e > < / i t e m > < i t e m > < k e y > < s t r i n g > V e r s i c h e r u n g s t e c h n i s c h e   S c h w a n k u n g s   u n d   S i c h e r h e i t s r � c k s t e l l u n g e n   V V G   ( 2 1 1 ) < / s t r i n g > < / k e y > < v a l u e > < i n t > 1 1 4 1 < / i n t > < / v a l u e > < / i t e m > < i t e m > < k e y > < s t r i n g > N i c h t v e r s i c h e r u n g s t e c h n i s c h e   R � c k s t e l l u n g e n   K V G   ( 2 2 0 0 ) < / s t r i n g > < / k e y > < v a l u e > < i n t > 8 3 8 < / i n t > < / v a l u e > < / i t e m > < i t e m > < k e y > < s t r i n g > N i c h t v e r s i c h e r u n g s t e c h n i s c h e   R � c k s t e l l u n g e n   V V G   ( 2 2 0 1 ) < / s t r i n g > < / k e y > < v a l u e > < i n t > 8 3 7 < / i n t > < / v a l u e > < / i t e m > < i t e m > < k e y > < s t r i n g > R � c k s t e l l u n g e n   f � r   R i s i k e n   i n   d e n   K a p i t a l a n l a g e n   V V G & a m p ; U V G   ( 2 3 0 ) < / s t r i n g > < / k e y > < v a l u e > < i n t > 9 4 2 < / i n t > < / v a l u e > < / i t e m > < i t e m > < k e y > < s t r i n g > B _ R � c k s t e l l u n g e n   f r e i w i l l i g e r   A b b a u   v o n   � b e r m � s s i g e n   R e s e r v e n   ( 2 3 2 ) < / s t r i n g > < / k e y > < v a l u e > < i n t > 1 0 0 2 < / i n t > < / v a l u e > < / i t e m > < i t e m > < k e y > < s t r i n g > L a n g f r i s t i g e   V e r b i n d l i c h k e i t e n   ( 2 4 0 ) < / s t r i n g > < / k e y > < v a l u e > < i n t > 5 2 7 < / i n t > < / v a l u e > < / i t e m > < i t e m > < k e y > < s t r i n g > V e r b i n d l i c h k e i t e n   D r i t t e   ( 2 5 0 ) < / s t r i n g > < / k e y > < v a l u e > < i n t > 4 4 3 < / i n t > < / v a l u e > < / i t e m > < i t e m > < k e y > < s t r i n g > V e r b i n d l i c h k e i t e n   L e i s t u n g s e r b r i n g e r   ( 2 6 0 ) < / s t r i n g > < / k e y > < v a l u e > < i n t > 6 2 1 < / i n t > < / v a l u e > < / i t e m > < i t e m > < k e y > < s t r i n g > V o r a u s b e z a h l t e   P r � m i e n   d e r   V e r s i c h e r t e n   ( 2 6 1 ) < / s t r i n g > < / k e y > < v a l u e > < i n t > 6 8 4 < / i n t > < / v a l u e > < / i t e m > < i t e m > < k e y > < s t r i n g > P a s s i v e   D u r c h g a n g s k o n t i   ( 2 6 2 ) < / s t r i n g > < / k e y > < v a l u e > < i n t > 4 7 6 < / i n t > < / v a l u e > < / i t e m > < i t e m > < k e y > < s t r i n g > V e r s i c h e r u n g s o r g a n i s a t i o n e n   ( 2 6 3 ) < / s t r i n g > < / k e y > < v a l u e > < i n t > 5 2 2 < / i n t > < / v a l u e > < / i t e m > < i t e m > < k e y > < s t r i n g > A g e n t e n   u n d   V e r m i t t l e r   ( 2 6 4 ) < / s t r i n g > < / k e y > < v a l u e > < i n t > 4 3 9 < / i n t > < / v a l u e > < / i t e m > < i t e m > < k e y > < s t r i n g > G e g e n � b e r   s t a a t l i c h e n   S t e l l e n   ( 2 6 5 ) < / s t r i n g > < / k e y > < v a l u e > < i n t > 5 3 6 < / i n t > < / v a l u e > < / i t e m > < i t e m > < k e y > < s t r i n g > G e m e i n s a m e   E i n r i c h t u n g   K V G   ( 2 6 6 ) < / s t r i n g > < / k e y > < v a l u e > < i n t > 5 4 4 < / i n t > < / v a l u e > < / i t e m > < i t e m > < k e y > < s t r i n g > V e r b i n d l i c h k e i t e n   L i e f e r a n t e n   u n d   � b r i g e   ( 2 6 8 ) < / s t r i n g > < / k e y > < v a l u e > < i n t > 6 7 6 < / i n t > < / v a l u e > < / i t e m > < i t e m > < k e y > < s t r i n g > V e r b i n d l i c h k e i t e n   g e g e n � b e r   n a h e s t e h e n d e n   O r g a n i s a t i o n e n   u n d   P e r s o n e n   ( 2 6 9 ) < / s t r i n g > < / k e y > < v a l u e > < i n t > 1 1 3 2 < / i n t > < / v a l u e > < / i t e m > < i t e m > < k e y > < s t r i n g > B _ R e c h n u n g s a b g r e n z u n g   ( 2 7 0 ) < / s t r i n g > < / k e y > < v a l u e > < i n t > 4 8 7 < / i n t > < / v a l u e > < / i t e m > < i t e m > < k e y > < s t r i n g > f u s i o n i e r t e < / s t r i n g > < / k e y > < v a l u e > < i n t > 2 3 3 < / i n t > < / v a l u e > < / i t e m > < i t e m > < k e y > < s t r i n g > F u s i o n e n _ a n z e i g e n < / s t r i n g > < / k e y > < v a l u e > < i n t > 3 6 9 < / i n t > < / v a l u e > < / i t e m > < i t e m > < k e y > < s t r i n g > j u r _ G r u p p e < / s t r i n g > < / k e y > < v a l u e > < i n t > 2 5 6 < / i n t > < / v a l u e > < / i t e m > < i t e m > < k e y > < s t r i n g > j u r _ G r u p p e _ a n z e i g e n < / s t r i n g > < / k e y > < v a l u e > < i n t > 3 6 5 < / i n t > < / v a l u e > < / i t e m > < i t e m > < k e y > < s t r i n g > A u s w a h l _ V e r s i c h e r e r < / s t r i n g > < / k e y > < v a l u e > < i n t > 4 3 9 < / i n t > < / v a l u e > < / i t e m > < / C o l u m n W i d t h s > < C o l u m n D i s p l a y I n d e x > < i t e m > < k e y > < s t r i n g > S o u r c e . N a m e < / s t r i n g > < / k e y > < v a l u e > < i n t > 0 < / i n t > < / v a l u e > < / i t e m > < i t e m > < k e y > < s t r i n g > J a h r < / s t r i n g > < / k e y > < v a l u e > < i n t > 1 < / i n t > < / v a l u e > < / i t e m > < i t e m > < k e y > < s t r i n g > T y p < / s t r i n g > < / k e y > < v a l u e > < i n t > 2 < / i n t > < / v a l u e > < / i t e m > < i t e m > < k e y > < s t r i n g > V e r s i c h e r e r   # < / s t r i n g > < / k e y > < v a l u e > < i n t > 3 < / i n t > < / v a l u e > < / i t e m > < i t e m > < k e y > < s t r i n g > V e r s i c h e r e r   N a m e < / s t r i n g > < / k e y > < v a l u e > < i n t > 4 < / i n t > < / v a l u e > < / i t e m > < i t e m > < k e y > < s t r i n g > K a n t o n < / s t r i n g > < / k e y > < v a l u e > < i n t > 5 < / i n t > < / v a l u e > < / i t e m > < i t e m > < k e y > < s t r i n g > B r a n c h e < / s t r i n g > < / k e y > < v a l u e > < i n t > 6 < / i n t > < / v a l u e > < / i t e m > < i t e m > < k e y > < s t r i n g > �   V e r s i c h e r t e < / s t r i n g > < / k e y > < v a l u e > < i n t > 7 < / i n t > < / v a l u e > < / i t e m > < i t e m > < k e y > < s t r i n g > V e r s i c h e r t e n b e s t a n d   S t i c h t a g   0 1 . 0 1 .   F o l g e j a h r < / s t r i n g > < / k e y > < v a l u e > < i n t > 8 < / i n t > < / v a l u e > < / i t e m > < i t e m > < k e y > < s t r i n g > I m o _ I n l a n d - K V G _ g e b V < / s t r i n g > < / k e y > < v a l u e > < i n t > 9 < / i n t > < / v a l u e > < / i t e m > < i t e m > < k e y > < s t r i n g > I m o _ A u s l a n d - K V G _ g e b V < / s t r i n g > < / k e y > < v a l u e > < i n t > 1 0 < / i n t > < / v a l u e > < / i t e m > < i t e m > < k e y > < s t r i n g > I m o _ F o n d s - g e s i c h e r t - K V G _ g e b V < / s t r i n g > < / k e y > < v a l u e > < i n t > 1 1 < / i n t > < / v a l u e > < / i t e m > < i t e m > < k e y > < s t r i n g > I m o _ F o n d s - n i c h t - K V G _ g e b V < / s t r i n g > < / k e y > < v a l u e > < i n t > 1 2 < / i n t > < / v a l u e > < / i t e m > < i t e m > < k e y > < s t r i n g > O b l i s - g e s i c h e r t - K V G _ g e b V < / s t r i n g > < / k e y > < v a l u e > < i n t > 1 3 < / i n t > < / v a l u e > < / i t e m > < i t e m > < k e y > < s t r i n g > O b l i s - n i c h t - K V G _ g e b V < / s t r i n g > < / k e y > < v a l u e > < i n t > 1 4 < / i n t > < / v a l u e > < / i t e m > < i t e m > < k e y > < s t r i n g > O b l _ F o n d s - g e s i c h e r t - K V G _ g e b V < / s t r i n g > < / k e y > < v a l u e > < i n t > 1 5 < / i n t > < / v a l u e > < / i t e m > < i t e m > < k e y > < s t r i n g > O b l _ F o n d s - n i c h t - K V G _ g e b V < / s t r i n g > < / k e y > < v a l u e > < i n t > 1 6 < / i n t > < / v a l u e > < / i t e m > < i t e m > < k e y > < s t r i n g > A k t - g e s i c h e r t - K V G _ g e b V < / s t r i n g > < / k e y > < v a l u e > < i n t > 1 7 < / i n t > < / v a l u e > < / i t e m > < i t e m > < k e y > < s t r i n g > A k t - n i c h t - K V G _ g e b V < / s t r i n g > < / k e y > < v a l u e > < i n t > 1 8 < / i n t > < / v a l u e > < / i t e m > < i t e m > < k e y > < s t r i n g > A k t _ F o n d s - g e s i c h e r t - K V G _ g e b V < / s t r i n g > < / k e y > < v a l u e > < i n t > 1 9 < / i n t > < / v a l u e > < / i t e m > < i t e m > < k e y > < s t r i n g > A k t _ F o n d s - n i c h t - K V G _ g e b V < / s t r i n g > < / k e y > < v a l u e > < i n t > 2 0 < / i n t > < / v a l u e > < / i t e m > < i t e m > < k e y > < s t r i n g > L i q - g e s i c h e r t - K V G _ g e b V < / s t r i n g > < / k e y > < v a l u e > < i n t > 2 1 < / i n t > < / v a l u e > < / i t e m > < i t e m > < k e y > < s t r i n g > L i q - n i c h t - K V G _ g e b V < / s t r i n g > < / k e y > < v a l u e > < i n t > 2 2 < / i n t > < / v a l u e > < / i t e m > < i t e m > < k e y > < s t r i n g > L i q _ F o n d s - g e s i c h e r t - K V G _ g e b V < / s t r i n g > < / k e y > < v a l u e > < i n t > 2 3 < / i n t > < / v a l u e > < / i t e m > < i t e m > < k e y > < s t r i n g > L i q _ F o n d s - n i c h t - K V G _ g e b V < / s t r i n g > < / k e y > < v a l u e > < i n t > 2 4 < / i n t > < / v a l u e > < / i t e m > < i t e m > < k e y > < s t r i n g > D e r i v a t i v e _ g e b V < / s t r i n g > < / k e y > < v a l u e > < i n t > 2 5 < / i n t > < / v a l u e > < / i t e m > < i t e m > < k e y > < s t r i n g > I m o _ I n l a n d - K V G _ � b r i g V < / s t r i n g > < / k e y > < v a l u e > < i n t > 2 6 < / i n t > < / v a l u e > < / i t e m > < i t e m > < k e y > < s t r i n g > I m o _ A u s l a n d - K V G _ � b r i g V < / s t r i n g > < / k e y > < v a l u e > < i n t > 2 7 < / i n t > < / v a l u e > < / i t e m > < i t e m > < k e y > < s t r i n g > I m o _ F o n d s - g e s i c h e r t - K V G _ � b r i g V < / s t r i n g > < / k e y > < v a l u e > < i n t > 2 8 < / i n t > < / v a l u e > < / i t e m > < i t e m > < k e y > < s t r i n g > I m o _ F o n d s - n i c h t - K V G _ � b r i g V < / s t r i n g > < / k e y > < v a l u e > < i n t > 2 9 < / i n t > < / v a l u e > < / i t e m > < i t e m > < k e y > < s t r i n g > O b l i s - g e s i c h e r t - K V G _ � b r i g V < / s t r i n g > < / k e y > < v a l u e > < i n t > 3 0 < / i n t > < / v a l u e > < / i t e m > < i t e m > < k e y > < s t r i n g > O b l i s - n i c h t - K V G _ � b r i g V < / s t r i n g > < / k e y > < v a l u e > < i n t > 3 1 < / i n t > < / v a l u e > < / i t e m > < i t e m > < k e y > < s t r i n g > O b l _ F o n d s - g e s i c h e r t - K V G _ � b r i g V < / s t r i n g > < / k e y > < v a l u e > < i n t > 3 2 < / i n t > < / v a l u e > < / i t e m > < i t e m > < k e y > < s t r i n g > O b l _ F o n d s - n i c h t - K V G _ � b r i g V < / s t r i n g > < / k e y > < v a l u e > < i n t > 3 3 < / i n t > < / v a l u e > < / i t e m > < i t e m > < k e y > < s t r i n g > A k t - g e s i c h e r t - K V G _ � b r i g V < / s t r i n g > < / k e y > < v a l u e > < i n t > 3 4 < / i n t > < / v a l u e > < / i t e m > < i t e m > < k e y > < s t r i n g > A k t - n i c h t - K V G _ � b r i g V < / s t r i n g > < / k e y > < v a l u e > < i n t > 3 5 < / i n t > < / v a l u e > < / i t e m > < i t e m > < k e y > < s t r i n g > A k t _ F o n d s - g e s i c h e r t - K V G _ � b r i g V < / s t r i n g > < / k e y > < v a l u e > < i n t > 3 6 < / i n t > < / v a l u e > < / i t e m > < i t e m > < k e y > < s t r i n g > A k t _ F o n d s - n i c h t - K V G _ � b r i g V < / s t r i n g > < / k e y > < v a l u e > < i n t > 3 7 < / i n t > < / v a l u e > < / i t e m > < i t e m > < k e y > < s t r i n g > L i q - g e s i c h e r t - K V G _ � b r i g V < / s t r i n g > < / k e y > < v a l u e > < i n t > 3 8 < / i n t > < / v a l u e > < / i t e m > < i t e m > < k e y > < s t r i n g > L i q - n i c h t - K V G _ � b r i g V < / s t r i n g > < / k e y > < v a l u e > < i n t > 3 9 < / i n t > < / v a l u e > < / i t e m > < i t e m > < k e y > < s t r i n g > L i q _ F o n d s - g e s i c h e r t - K V G _ � b r i g V < / s t r i n g > < / k e y > < v a l u e > < i n t > 4 0 < / i n t > < / v a l u e > < / i t e m > < i t e m > < k e y > < s t r i n g > L i q _ F o n d s - n i c h t - K V G _ � b r i g V < / s t r i n g > < / k e y > < v a l u e > < i n t > 4 1 < / i n t > < / v a l u e > < / i t e m > < i t e m > < k e y > < s t r i n g > D e r i v a t i v e _ � b r i g V < / s t r i n g > < / k e y > < v a l u e > < i n t > 4 2 < / i n t > < / v a l u e > < / i t e m > < i t e m > < k e y > < s t r i n g > B e t e i l i g u n g e n   K V - K V G _ � b r i g V < / s t r i n g > < / k e y > < v a l u e > < i n t > 4 3 < / i n t > < / v a l u e > < / i t e m > < i t e m > < k e y > < s t r i n g > P r � m i e n   ( K t o . 3 0 ) < / s t r i n g > < / k e y > < v a l u e > < i n t > 4 4 < / i n t > < / v a l u e > < / i t e m > < i t e m > < k e y > < s t r i n g > E r l � s m i n d e r u n g e n   a u f   P r � m i e n   ( K t o . 3 3 ) < / s t r i n g > < / k e y > < v a l u e > < i n t > 4 5 < / i n t > < / v a l u e > < / i t e m > < i t e m > < k e y > < s t r i n g > P r � m i e n t a n t e i l e   d e r   R � c k v e r s i c h e r e r   ( K t o . 3 5 ) < / s t r i n g > < / k e y > < v a l u e > < i n t > 4 6 < / i n t > < / v a l u e > < / i t e m > < i t e m > < k e y > < s t r i n g > B e i t r � g e   d e r   K a n t o n e   z . G .   d e r   P r � m i e n v e r b i l l i g u n g   ( K t o . 3 6 ) < / s t r i n g > < / k e y > < v a l u e > < i n t > 4 7 < / i n t > < / v a l u e > < / i t e m > < i t e m > < k e y > < s t r i n g > A n d e r e   B e i t r � g e   z . G .   d e s   V e r s i c h e r e r s   ( K t o . 3 6 ) < / s t r i n g > < / k e y > < v a l u e > < i n t > 4 8 < / i n t > < / v a l u e > < / i t e m > < i t e m > < k e y > < s t r i n g > B e i t r � g e   a n   I n s o l v e n z f o n d s   ( K t o . 3 6 ) < / s t r i n g > < / k e y > < v a l u e > < i n t > 4 9 < / i n t > < / v a l u e > < / i t e m > < i t e m > < k e y > < s t r i n g > B e i t r � g e   a n   d i e   G e s u n d h e i t s f � r d e r u n g   ( A r t .   1 9   K V G )     ( K t o . 3 6 ) < / s t r i n g > < / k e y > < v a l u e > < i n t > 5 0 < / i n t > < / v a l u e > < / i t e m > < i t e m > < k e y > < s t r i n g > B e i t r � g e   a n   d i e   E i d g e n � s s i s c h e   Q u a l i t � t s k o m m i s s i o n   ( E Q K )   A r t .   5 8 f   K V G < / s t r i n g > < / k e y > < v a l u e > < i n t > 5 1 < / i n t > < / v a l u e > < / i t e m > < i t e m > < k e y > < s t r i n g > A n g e r e c h n e t e   u n d   a u s b e z a h l t e   B e i t r � g e   a n   d i e   V e r s i c h e r t e n   ( K t o . 3 7 ) < / s t r i n g > < / k e y > < v a l u e > < i n t > 5 2 < / i n t > < / v a l u e > < / i t e m > < i t e m > < k e y > < s t r i n g > B r u t t o l e i s t u n g e n   ( K t o . 4 0 ) < / s t r i n g > < / k e y > < v a l u e > < i n t > 5 3 < / i n t > < / v a l u e > < / i t e m > < i t e m > < k e y > < s t r i n g > K o s t e n b e t e i l i g u n g e n   F r a n c h i s s e n   ( K t o . 4 2 ) < / s t r i n g > < / k e y > < v a l u e > < i n t > 5 4 < / i n t > < / v a l u e > < / i t e m > < i t e m > < k e y > < s t r i n g > K o s t e n b e t e i l i g u n g e n   S e l b s b e h a l t   ( K t o . 4 2 ) < / s t r i n g > < / k e y > < v a l u e > < i n t > 5 5 < / i n t > < / v a l u e > < / i t e m > < i t e m > < k e y > < s t r i n g > K o s t e n b e t e i l i g u n g e n   S p i t a l b e i t r a g   ( K t o . 4 2 ) < / s t r i n g > < / k e y > < v a l u e > < i n t > 5 6 < / i n t > < / v a l u e > < / i t e m > < i t e m > < k e y > < s t r i n g > K o s t e n b e t e i l i g u n g e n   P a u s c h a l   ( K t o . 4 2 ) < / s t r i n g > < / k e y > < v a l u e > < i n t > 5 7 < / i n t > < / v a l u e > < / i t e m > < i t e m > < k e y > < s t r i n g > A b s c h r e i b u n g e n   a u f   K o s t e n b e t e i l i g u n g e n   ( K t o . 4 2 ) < / s t r i n g > < / k e y > < v a l u e > < i n t > 5 8 < / i n t > < / v a l u e > < / i t e m > < i t e m > < k e y > < s t r i n g > V e r � n d e r u n g   R � c k s t e l l u n g e n   f � r   u n e r l e d i g t e   V e r s i c h e r u n g s f � l l e   ( K t o . 4 5 ) < / s t r i n g > < / k e y > < v a l u e > < i n t > 5 9 < / i n t > < / v a l u e > < / i t e m > < i t e m > < k e y > < s t r i n g > A u s g l e i c h   v o n   z u   h o h e n   P r � m i e n e i n n a h m e n   ( K t o . 4 5 4 )   ( a b   2 0 1 7 ) < / s t r i n g > < / k e y > < v a l u e > < i n t > 6 0 < / i n t > < / v a l u e > < / i t e m > < i t e m > < k e y > < s t r i n g > V e r � n d . d . v e r s . t e c h n . S c h w a n k u n g s - R s t .   ( K t o .   4 6 0 )   ( n u r   b e i   V V G ) < / s t r i n g > < / k e y > < v a l u e > < i n t > 6 1 < / i n t > < / v a l u e > < / i t e m > < i t e m > < k e y > < s t r i n g > V e r � n d e r u n g   R � c k s t e l l u n g e n   P r � m i e n k o r r e k t u r     ( K t o . 4 7 ) < / s t r i n g > < / k e y > < v a l u e > < i n t > 6 2 < / i n t > < / v a l u e > < / i t e m > < i t e m > < k e y > < s t r i n g > A b g a b e n   i n   d e n   R i s i k o a u s g l e i c h   ( K t o .   f � r   N e t t o - Z a h l e r )   ( K t o . 4 8 ) < / s t r i n g > < / k e y > < v a l u e > < i n t > 6 3 < / i n t > < / v a l u e > < / i t e m > < i t e m > < k e y > < s t r i n g > B e i t r � g e   a u s   d e m   R i s i k o a u s g l e i c h   ( K t o .   f � r   N e t t o - E m p f � n g e r )   ( K t o . 4 8 ) < / s t r i n g > < / k e y > < v a l u e > < i n t > 6 4 < / i n t > < / v a l u e > < / i t e m > < i t e m > < k e y > < s t r i n g > B i l d u n g   /   A u f l � s u n g   A b g r e n z u n g e n   f � r   d e n   R i s i k o a u s g l e i c h   ( K t o . 4 8 ) < / s t r i n g > < / k e y > < v a l u e > < i n t > 6 5 < / i n t > < / v a l u e > < / i t e m > < i t e m > < k e y > < s t r i n g > B e h a n d l u n g s p a u s c h a l e n   M a n a g e d   C a r e   ( K t o . 4 3 ) < / s t r i n g > < / k e y > < v a l u e > < i n t > 6 6 < / i n t > < / v a l u e > < / i t e m > < i t e m > < k e y > < s t r i n g > K o s t e n   f � r   m e d i z i n i s c h e   C a l l - C e n t e r   ( K t o . 4 3 ) < / s t r i n g > < / k e y > < v a l u e > < i n t > 6 7 < / i n t > < / v a l u e > < / i t e m > < i t e m > < k e y > < s t r i n g > W e i t e r e   L e i s t u n g e n   ( K t o . 4 3 ) < / s t r i n g > < / k e y > < v a l u e > < i n t > 6 8 < / i n t > < / v a l u e > < / i t e m > < i t e m > < k e y > < s t r i n g > L e i s t u n g s a n t e i l e   p a s s i v e   R � c k v e r s i c h e r u n g   ( K t o . 4 4 ) < / s t r i n g > < / k e y > < v a l u e > < i n t > 6 9 < / i n t > < / v a l u e > < / i t e m > < i t e m > < k e y > < s t r i n g > � b e r s c h u s s b e t e i l i g u n g   d e r   V e r s i c h e r t e n   ( K t o .   4 9 0 )   ( n u r   b e i   V V G ) < / s t r i n g > < / k e y > < v a l u e > < i n t > 7 0 < / i n t > < / v a l u e > < / i t e m > < i t e m > < k e y > < s t r i n g > 5 0 0   /   5 0 2   -   5 0 4   P e r s o n a l a u f w a n d   ( K t o . 5 0 ) < / s t r i n g > < / k e y > < v a l u e > < i n t > 7 1 < / i n t > < / v a l u e > < / i t e m > < i t e m > < k e y > < s t r i n g > P r o v i s i o n e n   a n s   e i g e n e   P e r s o n a l   ( K t o . 5 0 ) < / s t r i n g > < / k e y > < v a l u e > < i n t > 7 2 < / i n t > < / v a l u e > < / i t e m > < i t e m > < k e y > < s t r i n g > 5 1 0   -   5 1 5   +   5 1 8   D i v e r s e r   B e t r i e b s a u f w a n d   ( K t o .   5 1 ) < / s t r i n g > < / k e y > < v a l u e > < i n t > 7 3 < / i n t > < / v a l u e > < / i t e m > < i t e m > < k e y > < s t r i n g > W e r b e a u f w a n d   ( K t o .   5 1 ) < / s t r i n g > < / k e y > < v a l u e > < i n t > 7 4 < / i n t > < / v a l u e > < / i t e m > < i t e m > < k e y > < s t r i n g > P r o v i s i o n e n   ( K t o .   5 1 7 ) < / s t r i n g > < / k e y > < v a l u e > < i n t > 7 5 < / i n t > < / v a l u e > < / i t e m > < i t e m > < k e y > < s t r i n g > A b s c h r e i b u n g e n   ( K t o .   5 1 ) < / s t r i n g > < / k e y > < v a l u e > < i n t > 7 6 < / i n t > < / v a l u e > < / i t e m > < i t e m > < k e y > < s t r i n g > � b r i g e r   b e t r i e b l i c h e r   E r t r a g   K V G   ( K t o . 7 0 ) < / s t r i n g > < / k e y > < v a l u e > < i n t > 7 7 < / i n t > < / v a l u e > < / i t e m > < i t e m > < k e y > < s t r i n g > � b r i g e r   b e t r i e b l i c h e r   A u f w a n d   K V G   ( K t o . 7 1 ) < / s t r i n g > < / k e y > < v a l u e > < i n t > 7 8 < / i n t > < / v a l u e > < / i t e m > < i t e m > < k e y > < s t r i n g > F r e i w i l l i g e r   A b b a u   v o n   � b e r m � s s i g e n   R e s e r v e n   ( K t o . 7 1 5 )   ( a b   2 0 1 7 ) < / s t r i n g > < / k e y > < v a l u e > < i n t > 7 9 < / i n t > < / v a l u e > < / i t e m > < i t e m > < k e y > < s t r i n g > E r f o l g   a u s   K a p i t a l a n l a g e n   K V G   ( K t o . 7 3 ) < / s t r i n g > < / k e y > < v a l u e > < i n t > 8 0 < / i n t > < / v a l u e > < / i t e m > < i t e m > < k e y > < s t r i n g > B e t r i e b s f r e m d e r   u n d   a u s s e r o r d e n t l i c h e r   E r t r a g   ( K t o . 8 0 ) < / s t r i n g > < / k e y > < v a l u e > < i n t > 8 1 < / i n t > < / v a l u e > < / i t e m > < i t e m > < k e y > < s t r i n g > B e t r i e b s f r e m d e r   u n d   a u s s e r o r d e n t l i c h e r   A u f w a n d   ( K t o . 8 0 ) < / s t r i n g > < / k e y > < v a l u e > < i n t > 8 2 < / i n t > < / v a l u e > < / i t e m > < i t e m > < k e y > < s t r i n g > S t e u e r n   ( K t o .   9 )   ( n u r   b e i   V V G ) < / s t r i n g > < / k e y > < v a l u e > < i n t > 8 3 < / i n t > < / v a l u e > < / i t e m > < i t e m > < k e y > < s t r i n g > A b g r e n z u n g   R A   ( K t o . 2 7 0 0 ) < / s t r i n g > < / k e y > < v a l u e > < i n t > 8 4 < / i n t > < / v a l u e > < / i t e m > < i t e m > < k e y > < s t r i n g > A b g r e n z u n g   R A   ( K t o . 1 5 3 ) < / s t r i n g > < / k e y > < v a l u e > < i n t > 8 5 < / i n t > < / v a l u e > < / i t e m > < i t e m > < k e y > < s t r i n g > v o r h   R e s   ( a l l   i n   M i o ) < / s t r i n g > < / k e y > < v a l u e > < i n t > 8 6 < / i n t > < / v a l u e > < / i t e m > < i t e m > < k e y > < s t r i n g > M i n   R e s   ( a l l   i n   M i o ) < / s t r i n g > < / k e y > < v a l u e > < i n t > 8 7 < / i n t > < / v a l u e > < / i t e m > < i t e m > < k e y > < s t r i n g > D e f _ R A < / s t r i n g > < / k e y > < v a l u e > < i n t > 8 8 < / i n t > < / v a l u e > < / i t e m > < i t e m > < k e y > < s t r i n g > K a p i t a l a n l a g e n   K V G   ( 1 0 0 ) < / s t r i n g > < / k e y > < v a l u e > < i n t > 8 9 < / i n t > < / v a l u e > < / i t e m > < i t e m > < k e y > < s t r i n g > K a p i t a l a n l a g e n   V V G   ( 1 0 1 ) < / s t r i n g > < / k e y > < v a l u e > < i n t > 9 0 < / i n t > < / v a l u e > < / i t e m > < i t e m > < k e y > < s t r i n g > A k t i v e n   a u s   V o r s o r g e p l � n e   ( 1 0 4 ) < / s t r i n g > < / k e y > < v a l u e > < i n t > 9 1 < / i n t > < / v a l u e > < / i t e m > < i t e m > < k e y > < s t r i n g > I m m a t e r i e l l e   A n l a g e n   ( 1 1 ) < / s t r i n g > < / k e y > < v a l u e > < i n t > 9 2 < / i n t > < / v a l u e > < / i t e m > < i t e m > < k e y > < s t r i n g > S a c h a n l a g e n   ( 1 3 ) < / s t r i n g > < / k e y > < v a l u e > < i n t > 9 3 < / i n t > < / v a l u e > < / i t e m > < i t e m > < k e y > < s t r i n g > R e c h n u n g s a b g r e n z u n g   ( 1 5 ) < / s t r i n g > < / k e y > < v a l u e > < i n t > 9 4 < / i n t > < / v a l u e > < / i t e m > < i t e m > < k e y > < s t r i n g > F o r d e r u n g e n   V e r s i c h e r u n g s n e h m e r   ( 1 6 0 ) < / s t r i n g > < / k e y > < v a l u e > < i n t > 9 5 < / i n t > < / v a l u e > < / i t e m > < i t e m > < k e y > < s t r i n g > F o r d e r u n g e n   a u s   R A   ( 1 6 1 ) < / s t r i n g > < / k e y > < v a l u e > < i n t > 9 6 < / i n t > < / v a l u e > < / i t e m > < i t e m > < k e y > < s t r i n g > V e r s i c h e r u n g s o r g a n i s a t i o n e n   ( 1 6 4 ) < / s t r i n g > < / k e y > < v a l u e > < i n t > 9 7 < / i n t > < / v a l u e > < / i t e m > < i t e m > < k e y > < s t r i n g > A g e n t e n   u n d   V e r m i t t l e r   ( 1 6 5 ) < / s t r i n g > < / k e y > < v a l u e > < i n t > 9 8 < / i n t > < / v a l u e > < / i t e m > < i t e m > < k e y > < s t r i n g > G e g e n � b e r   s t a a t l i c h e n   S t e l l e n   ( 1 6 7 ) < / s t r i n g > < / k e y > < v a l u e > < i n t > 9 9 < / i n t > < / v a l u e > < / i t e m > < i t e m > < k e y > < s t r i n g > � b r i g e   F o r d e r u n g e n   ( 1 6 9 ) < / s t r i n g > < / k e y > < v a l u e > < i n t > 1 0 0 < / i n t > < / v a l u e > < / i t e m > < i t e m > < k e y > < s t r i n g > F o r d e r u n g e n   b e i   n a h e s t e h e n d e n   O r g a n i s a t i o n e n   u n d   P e r s o n e n   ( 1 7 ) < / s t r i n g > < / k e y > < v a l u e > < i n t > 1 0 1 < / i n t > < / v a l u e > < / i t e m > < i t e m > < k e y > < s t r i n g > F l � s s i g e   M i t t e l   ( 1 9 ) < / s t r i n g > < / k e y > < v a l u e > < i n t > 1 0 2 < / i n t > < / v a l u e > < / i t e m > < i t e m > < k e y > < s t r i n g > B _ K a p i t a l   d e r   O r g a n i s a t i o n   ( 2 0 0 ) < / s t r i n g > < / k e y > < v a l u e > < i n t > 1 0 3 < / i n t > < / v a l u e > < / i t e m > < i t e m > < k e y > < s t r i n g > B _ O K P   C H   2 0 6 0 0 < / s t r i n g > < / k e y > < v a l u e > < i n t > 1 0 4 < / i n t > < / v a l u e > < / i t e m > < i t e m > < k e y > < s t r i n g > B _ O K P   E U / E F T A   2 0 6 0 1 < / s t r i n g > < / k e y > < v a l u e > < i n t > 1 0 5 < / i n t > < / v a l u e > < / i t e m > < i t e m > < k e y > < s t r i n g > F r e i w i l l i g e s   T a g g e l d   K V G   2 0 6 0 2 < / s t r i n g > < / k e y > < v a l u e > < i n t > 1 0 6 < / i n t > < / v a l u e > < / i t e m > < i t e m > < k e y > < s t r i n g > B _ A k t i v e   R � c k v e r s i c h e r u n g   K V G   ( 2 0 6 0 3 ) < / s t r i n g > < / k e y > < v a l u e > < i n t > 1 0 7 < / i n t > < / v a l u e > < / i t e m > < i t e m > < k e y > < s t r i n g > U V G   ( U V V   2 0 6 2 0 ) < / s t r i n g > < / k e y > < v a l u e > < i n t > 1 0 8 < / i n t > < / v a l u e > < / i t e m > < i t e m > < k e y > < s t r i n g > U V G   ( U V V   2 0 6 2 1 ) < / s t r i n g > < / k e y > < v a l u e > < i n t > 1 0 9 < / i n t > < / v a l u e > < / i t e m > < i t e m > < k e y > < s t r i n g > F _ V G   i n k l .   F L   ( 2 0 6 1 ) < / s t r i n g > < / k e y > < v a l u e > < i n t > 1 1 0 < / i n t > < / v a l u e > < / i t e m > < i t e m > < k e y > < s t r i n g > B _ V e r s i c h e r u n g s t e c h n i s c h e   R � c k s t e l l u n g e n   f � r   f r e i w i l l i g e s   T a g g e l d   K V G   L e i s t u n g s r � c k s t e l l u n g e n   ( 2 1 0 0 0 < / s t r i n g > < / k e y > < v a l u e > < i n t > 1 1 1 < / i n t > < / v a l u e > < / i t e m > < i t e m > < k e y > < s t r i n g > B _ V e r s i c h e r u n g s t e c h n i s c h e   R � c k s t e l l u n g e n   f � r   f r e i w i l l i g e s   T a g g e l d   K V G   A l t e r u n g s r � c k s t e l l u n g e n   ( 2 1 0 0 1 < / s t r i n g > < / k e y > < v a l u e > < i n t > 1 1 2 < / i n t > < / v a l u e > < / i t e m > < i t e m > < k e y > < s t r i n g > B _ V e r s i c h e r u n g s t e c h n i s c h e   R � c k s t e l l u n g e n   f � r   O K P   C H   ( 2 1 0 1 0 ) < / s t r i n g > < / k e y > < v a l u e > < i n t > 1 1 3 < / i n t > < / v a l u e > < / i t e m > < i t e m > < k e y > < s t r i n g > B _ V e r s i c h e r u n g s t e c h n i s c h e   R � c k s t e l l u n g e n   f � r   E U / E F T A   ( 2 1 0 1 1 ) < / s t r i n g > < / k e y > < v a l u e > < i n t > 1 1 4 < / i n t > < / v a l u e > < / i t e m > < i t e m > < k e y > < s t r i n g > B _ V e r s i c h e r u n g s t e c h n i s c h e   R � c k s t e l l u n g e n   f � r   A k t i v e   R � c k v e r s i c h e r u n g   K V G   ( 2 1 0 2 ) < / s t r i n g > < / k e y > < v a l u e > < i n t > 1 1 5 < / i n t > < / v a l u e > < / i t e m > < i t e m > < k e y > < s t r i n g > B _ V e r s i c h e r u n g s t e c h n i s c h e   R � c k s t e l l u n g e n   f � r   V V G   i n k l   F L   ( 2 1 0 3 ) < / s t r i n g > < / k e y > < v a l u e > < i n t > 1 1 6 < / i n t > < / v a l u e > < / i t e m > < i t e m > < k e y > < s t r i n g > V e r s i c h e r u n g s t e c h n i s c h e   R � c k s t e l l u n g e n   U V G   ( 2 1 0 4 ) < / s t r i n g > < / k e y > < v a l u e > < i n t > 1 1 7 < / i n t > < / v a l u e > < / i t e m > < i t e m > < k e y > < s t r i n g > B _ R � c k s t e l l u n g e n   A u s g l e i c h   v o n   z u   h o h e n   P r � m i e n e i n n a h m e n   ( 2 1 0 5 ) < / s t r i n g > < / k e y > < v a l u e > < i n t > 1 1 8 < / i n t > < / v a l u e > < / i t e m > < i t e m > < k e y > < s t r i n g > V e r s i c h e r u n g s t e c h n i s c h e   S c h w a n k u n g s   u n d   S i c h e r h e i t s r � c k s t e l l u n g e n   V V G   ( 2 1 1 ) < / s t r i n g > < / k e y > < v a l u e > < i n t > 1 1 9 < / i n t > < / v a l u e > < / i t e m > < i t e m > < k e y > < s t r i n g > N i c h t v e r s i c h e r u n g s t e c h n i s c h e   R � c k s t e l l u n g e n   K V G   ( 2 2 0 0 ) < / s t r i n g > < / k e y > < v a l u e > < i n t > 1 2 0 < / i n t > < / v a l u e > < / i t e m > < i t e m > < k e y > < s t r i n g > N i c h t v e r s i c h e r u n g s t e c h n i s c h e   R � c k s t e l l u n g e n   V V G   ( 2 2 0 1 ) < / s t r i n g > < / k e y > < v a l u e > < i n t > 1 2 1 < / i n t > < / v a l u e > < / i t e m > < i t e m > < k e y > < s t r i n g > R � c k s t e l l u n g e n   f � r   R i s i k e n   i n   d e n   K a p i t a l a n l a g e n   V V G & a m p ; U V G   ( 2 3 0 ) < / s t r i n g > < / k e y > < v a l u e > < i n t > 1 2 2 < / i n t > < / v a l u e > < / i t e m > < i t e m > < k e y > < s t r i n g > B _ R � c k s t e l l u n g e n   f r e i w i l l i g e r   A b b a u   v o n   � b e r m � s s i g e n   R e s e r v e n   ( 2 3 2 ) < / s t r i n g > < / k e y > < v a l u e > < i n t > 1 2 3 < / i n t > < / v a l u e > < / i t e m > < i t e m > < k e y > < s t r i n g > L a n g f r i s t i g e   V e r b i n d l i c h k e i t e n   ( 2 4 0 ) < / s t r i n g > < / k e y > < v a l u e > < i n t > 1 2 4 < / i n t > < / v a l u e > < / i t e m > < i t e m > < k e y > < s t r i n g > V e r b i n d l i c h k e i t e n   D r i t t e   ( 2 5 0 ) < / s t r i n g > < / k e y > < v a l u e > < i n t > 1 2 5 < / i n t > < / v a l u e > < / i t e m > < i t e m > < k e y > < s t r i n g > V e r b i n d l i c h k e i t e n   L e i s t u n g s e r b r i n g e r   ( 2 6 0 ) < / s t r i n g > < / k e y > < v a l u e > < i n t > 1 2 6 < / i n t > < / v a l u e > < / i t e m > < i t e m > < k e y > < s t r i n g > V o r a u s b e z a h l t e   P r � m i e n   d e r   V e r s i c h e r t e n   ( 2 6 1 ) < / s t r i n g > < / k e y > < v a l u e > < i n t > 1 2 7 < / i n t > < / v a l u e > < / i t e m > < i t e m > < k e y > < s t r i n g > P a s s i v e   D u r c h g a n g s k o n t i   ( 2 6 2 ) < / s t r i n g > < / k e y > < v a l u e > < i n t > 1 2 8 < / i n t > < / v a l u e > < / i t e m > < i t e m > < k e y > < s t r i n g > V e r s i c h e r u n g s o r g a n i s a t i o n e n   ( 2 6 3 ) < / s t r i n g > < / k e y > < v a l u e > < i n t > 1 2 9 < / i n t > < / v a l u e > < / i t e m > < i t e m > < k e y > < s t r i n g > A g e n t e n   u n d   V e r m i t t l e r   ( 2 6 4 ) < / s t r i n g > < / k e y > < v a l u e > < i n t > 1 3 0 < / i n t > < / v a l u e > < / i t e m > < i t e m > < k e y > < s t r i n g > G e g e n � b e r   s t a a t l i c h e n   S t e l l e n   ( 2 6 5 ) < / s t r i n g > < / k e y > < v a l u e > < i n t > 1 3 1 < / i n t > < / v a l u e > < / i t e m > < i t e m > < k e y > < s t r i n g > G e m e i n s a m e   E i n r i c h t u n g   K V G   ( 2 6 6 ) < / s t r i n g > < / k e y > < v a l u e > < i n t > 1 3 2 < / i n t > < / v a l u e > < / i t e m > < i t e m > < k e y > < s t r i n g > V e r b i n d l i c h k e i t e n   L i e f e r a n t e n   u n d   � b r i g e   ( 2 6 8 ) < / s t r i n g > < / k e y > < v a l u e > < i n t > 1 3 3 < / i n t > < / v a l u e > < / i t e m > < i t e m > < k e y > < s t r i n g > V e r b i n d l i c h k e i t e n   g e g e n � b e r   n a h e s t e h e n d e n   O r g a n i s a t i o n e n   u n d   P e r s o n e n   ( 2 6 9 ) < / s t r i n g > < / k e y > < v a l u e > < i n t > 1 3 4 < / i n t > < / v a l u e > < / i t e m > < i t e m > < k e y > < s t r i n g > B _ R e c h n u n g s a b g r e n z u n g   ( 2 7 0 ) < / s t r i n g > < / k e y > < v a l u e > < i n t > 1 3 5 < / i n t > < / v a l u e > < / i t e m > < i t e m > < k e y > < s t r i n g > f u s i o n i e r t e < / s t r i n g > < / k e y > < v a l u e > < i n t > 1 3 6 < / i n t > < / v a l u e > < / i t e m > < i t e m > < k e y > < s t r i n g > F u s i o n e n _ a n z e i g e n < / s t r i n g > < / k e y > < v a l u e > < i n t > 1 3 7 < / i n t > < / v a l u e > < / i t e m > < i t e m > < k e y > < s t r i n g > j u r _ G r u p p e < / s t r i n g > < / k e y > < v a l u e > < i n t > 1 3 8 < / i n t > < / v a l u e > < / i t e m > < i t e m > < k e y > < s t r i n g > j u r _ G r u p p e _ a n z e i g e n < / s t r i n g > < / k e y > < v a l u e > < i n t > 1 3 9 < / i n t > < / v a l u e > < / i t e m > < i t e m > < k e y > < s t r i n g > A u s w a h l _ V e r s i c h e r e r < / s t r i n g > < / k e y > < v a l u e > < i n t > 1 4 0 < / i n t > < / v a l u e > < / i t e m > < / C o l u m n D i s p l a y I n d e x > < C o l u m n F r o z e n   / > < C o l u m n C h e c k e d   / > < C o l u m n F i l t e r   / > < S e l e c t i o n F i l t e r   / > < F i l t e r P a r a m e t e r s   / > < I s S o r t D e s c e n d i n g > f a l s e < / I s S o r t D e s c e n d i n g > < / T a b l e W i d g e t G r i d S e r i a l i z a t i o n > ] ] > < / C u s t o m C o n t e n t > < / G e m i n i > 
</file>

<file path=customXml/item7.xml>��< ? x m l   v e r s i o n = " 1 . 0 "   e n c o d i n g = " U T F - 1 6 " ? > < G e m i n i   x m l n s = " h t t p : / / g e m i n i / p i v o t c u s t o m i z a t i o n / F o r m u l a B a r S t a t e " > < C u s t o m C o n t e n t > < ! [ C D A T A [ < S a n d b o x E d i t o r . F o r m u l a B a r S t a t e   x m l n s = " h t t p : / / s c h e m a s . d a t a c o n t r a c t . o r g / 2 0 0 4 / 0 7 / M i c r o s o f t . A n a l y s i s S e r v i c e s . C o m m o n "   x m l n s : i = " h t t p : / / w w w . w 3 . o r g / 2 0 0 1 / X M L S c h e m a - i n s t a n c e " > < H e i g h t > 3 8 < / H e i g h t > < / S a n d b o x E d i t o r . F o r m u l a B a r S t a t e > ] ] > < / C u s t o m C o n t e n t > < / G e m i n i > 
</file>

<file path=customXml/item8.xml>��< ? x m l   v e r s i o n = " 1 . 0 "   e n c o d i n g = " U T F - 1 6 " ? > < G e m i n i   x m l n s = " h t t p : / / g e m i n i / p i v o t c u s t o m i z a t i o n / M a n u a l C a l c M o d e " > < C u s t o m C o n t e n t > < ! [ C D A T A [ F a l s e ] ] > < / C u s t o m C o n t e n t > < / G e m i n i > 
</file>

<file path=customXml/item9.xml>��< ? x m l   v e r s i o n = " 1 . 0 "   e n c o d i n g = " U T F - 1 6 " ? > < G e m i n i   x m l n s = " h t t p : / / g e m i n i / p i v o t c u s t o m i z a t i o n / C l i e n t W i n d o w X M L " > < C u s t o m C o n t e n t > < ! [ C D A T A [ F u s i o n e n _ G r u p p e n ] ] > < / C u s t o m C o n t e n t > < / G e m i n i > 
</file>

<file path=customXml/itemProps1.xml><?xml version="1.0" encoding="utf-8"?>
<ds:datastoreItem xmlns:ds="http://schemas.openxmlformats.org/officeDocument/2006/customXml" ds:itemID="{5347C41D-197D-4503-98EF-7A6AE12747F1}">
  <ds:schemaRefs/>
</ds:datastoreItem>
</file>

<file path=customXml/itemProps10.xml><?xml version="1.0" encoding="utf-8"?>
<ds:datastoreItem xmlns:ds="http://schemas.openxmlformats.org/officeDocument/2006/customXml" ds:itemID="{76B33CD9-00B7-4C02-8BAA-CAC7DF3FD3D9}">
  <ds:schemaRefs/>
</ds:datastoreItem>
</file>

<file path=customXml/itemProps11.xml><?xml version="1.0" encoding="utf-8"?>
<ds:datastoreItem xmlns:ds="http://schemas.openxmlformats.org/officeDocument/2006/customXml" ds:itemID="{747FAC9E-578D-4DC9-9A5C-E74ED83D0D22}">
  <ds:schemaRefs/>
</ds:datastoreItem>
</file>

<file path=customXml/itemProps12.xml><?xml version="1.0" encoding="utf-8"?>
<ds:datastoreItem xmlns:ds="http://schemas.openxmlformats.org/officeDocument/2006/customXml" ds:itemID="{5115D31D-2362-4A2D-9397-5FD85671D049}">
  <ds:schemaRefs/>
</ds:datastoreItem>
</file>

<file path=customXml/itemProps13.xml><?xml version="1.0" encoding="utf-8"?>
<ds:datastoreItem xmlns:ds="http://schemas.openxmlformats.org/officeDocument/2006/customXml" ds:itemID="{99D6E7B5-7404-4FE0-9260-E122BD131118}">
  <ds:schemaRefs/>
</ds:datastoreItem>
</file>

<file path=customXml/itemProps14.xml><?xml version="1.0" encoding="utf-8"?>
<ds:datastoreItem xmlns:ds="http://schemas.openxmlformats.org/officeDocument/2006/customXml" ds:itemID="{D913B3A7-DD54-459B-BB87-88A53342F2DA}">
  <ds:schemaRefs/>
</ds:datastoreItem>
</file>

<file path=customXml/itemProps15.xml><?xml version="1.0" encoding="utf-8"?>
<ds:datastoreItem xmlns:ds="http://schemas.openxmlformats.org/officeDocument/2006/customXml" ds:itemID="{63C3122B-AAE9-472E-A0EB-8A92E1B1A966}">
  <ds:schemaRefs/>
</ds:datastoreItem>
</file>

<file path=customXml/itemProps16.xml><?xml version="1.0" encoding="utf-8"?>
<ds:datastoreItem xmlns:ds="http://schemas.openxmlformats.org/officeDocument/2006/customXml" ds:itemID="{F8F207A2-B4E8-4656-B21C-B78EDB8AC5CD}">
  <ds:schemaRefs/>
</ds:datastoreItem>
</file>

<file path=customXml/itemProps17.xml><?xml version="1.0" encoding="utf-8"?>
<ds:datastoreItem xmlns:ds="http://schemas.openxmlformats.org/officeDocument/2006/customXml" ds:itemID="{C2B56B3D-513E-48BA-8455-C208B8A40D23}">
  <ds:schemaRefs/>
</ds:datastoreItem>
</file>

<file path=customXml/itemProps18.xml><?xml version="1.0" encoding="utf-8"?>
<ds:datastoreItem xmlns:ds="http://schemas.openxmlformats.org/officeDocument/2006/customXml" ds:itemID="{AEA17C8F-9DA5-47BB-9A0C-752058F96122}">
  <ds:schemaRefs/>
</ds:datastoreItem>
</file>

<file path=customXml/itemProps19.xml><?xml version="1.0" encoding="utf-8"?>
<ds:datastoreItem xmlns:ds="http://schemas.openxmlformats.org/officeDocument/2006/customXml" ds:itemID="{E23F36DB-D707-4DFA-AB9F-DFBE97A0FFCD}">
  <ds:schemaRefs/>
</ds:datastoreItem>
</file>

<file path=customXml/itemProps2.xml><?xml version="1.0" encoding="utf-8"?>
<ds:datastoreItem xmlns:ds="http://schemas.openxmlformats.org/officeDocument/2006/customXml" ds:itemID="{781EF460-392E-4487-92B8-45FC5B9D6867}">
  <ds:schemaRefs/>
</ds:datastoreItem>
</file>

<file path=customXml/itemProps20.xml><?xml version="1.0" encoding="utf-8"?>
<ds:datastoreItem xmlns:ds="http://schemas.openxmlformats.org/officeDocument/2006/customXml" ds:itemID="{DF3DE507-C97F-4680-BCC0-C882648034B4}">
  <ds:schemaRefs>
    <ds:schemaRef ds:uri="http://schemas.microsoft.com/DataMashup"/>
  </ds:schemaRefs>
</ds:datastoreItem>
</file>

<file path=customXml/itemProps3.xml><?xml version="1.0" encoding="utf-8"?>
<ds:datastoreItem xmlns:ds="http://schemas.openxmlformats.org/officeDocument/2006/customXml" ds:itemID="{A2C56005-0A3F-4468-B22F-F242D319BF46}">
  <ds:schemaRefs/>
</ds:datastoreItem>
</file>

<file path=customXml/itemProps4.xml><?xml version="1.0" encoding="utf-8"?>
<ds:datastoreItem xmlns:ds="http://schemas.openxmlformats.org/officeDocument/2006/customXml" ds:itemID="{CFBB52F1-F0E5-4D92-A3BB-7440DC259CE8}">
  <ds:schemaRefs/>
</ds:datastoreItem>
</file>

<file path=customXml/itemProps5.xml><?xml version="1.0" encoding="utf-8"?>
<ds:datastoreItem xmlns:ds="http://schemas.openxmlformats.org/officeDocument/2006/customXml" ds:itemID="{5D19DDA7-B6D5-4604-A80C-5015C8E7DF8D}">
  <ds:schemaRefs/>
</ds:datastoreItem>
</file>

<file path=customXml/itemProps6.xml><?xml version="1.0" encoding="utf-8"?>
<ds:datastoreItem xmlns:ds="http://schemas.openxmlformats.org/officeDocument/2006/customXml" ds:itemID="{ADBD9E6A-7C9B-42DC-ABC7-BB90BFB229D9}">
  <ds:schemaRefs/>
</ds:datastoreItem>
</file>

<file path=customXml/itemProps7.xml><?xml version="1.0" encoding="utf-8"?>
<ds:datastoreItem xmlns:ds="http://schemas.openxmlformats.org/officeDocument/2006/customXml" ds:itemID="{99908C56-000A-4914-842F-F3B19CCC0341}">
  <ds:schemaRefs/>
</ds:datastoreItem>
</file>

<file path=customXml/itemProps8.xml><?xml version="1.0" encoding="utf-8"?>
<ds:datastoreItem xmlns:ds="http://schemas.openxmlformats.org/officeDocument/2006/customXml" ds:itemID="{BB6B9365-4CE7-4019-AC82-8F4F1978F460}">
  <ds:schemaRefs/>
</ds:datastoreItem>
</file>

<file path=customXml/itemProps9.xml><?xml version="1.0" encoding="utf-8"?>
<ds:datastoreItem xmlns:ds="http://schemas.openxmlformats.org/officeDocument/2006/customXml" ds:itemID="{96009E14-162E-4152-A187-BFE16D99E5C7}">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12</vt:i4>
      </vt:variant>
      <vt:variant>
        <vt:lpstr>Plages nommées</vt:lpstr>
      </vt:variant>
      <vt:variant>
        <vt:i4>1</vt:i4>
      </vt:variant>
    </vt:vector>
  </HeadingPairs>
  <TitlesOfParts>
    <vt:vector size="13" baseType="lpstr">
      <vt:lpstr>DB_finale</vt:lpstr>
      <vt:lpstr>VK Total</vt:lpstr>
      <vt:lpstr>reminders</vt:lpstr>
      <vt:lpstr>Versichertenbestand</vt:lpstr>
      <vt:lpstr>Konto 5 pypp</vt:lpstr>
      <vt:lpstr>Prozess-Auswertung</vt:lpstr>
      <vt:lpstr>anschreiben</vt:lpstr>
      <vt:lpstr>DB_interaktiv</vt:lpstr>
      <vt:lpstr>DB für VR_GL</vt:lpstr>
      <vt:lpstr>übersetzungen</vt:lpstr>
      <vt:lpstr>interaktiv-zuweisen</vt:lpstr>
      <vt:lpstr>Benutzer-Tabelle</vt:lpstr>
      <vt:lpstr>'Benutzer-Tabelle'!Zone_d_impression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Brunner Renato BAG</dc:creator>
  <cp:lastModifiedBy>Troendle Raphaël BAG</cp:lastModifiedBy>
  <cp:lastPrinted>2024-07-04T08:15:20Z</cp:lastPrinted>
  <dcterms:created xsi:type="dcterms:W3CDTF">2024-06-22T11:11:02Z</dcterms:created>
  <dcterms:modified xsi:type="dcterms:W3CDTF">2024-07-04T08:43:02Z</dcterms:modified>
</cp:coreProperties>
</file>